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2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TH!$R$10:$R$5218</definedName>
    <definedName name="_C112">TH!$U$10:$U$5218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TH!$A$9:$AB$5103</definedName>
    <definedName name="_xlnm._FilterDatabase" localSheetId="17" hidden="1">TK!$A$1:$J$1</definedName>
    <definedName name="_M">TH!$B$10:$B$5218</definedName>
    <definedName name="_N111">TH!$Q$10:$Q$5218</definedName>
    <definedName name="_N112">TH!$T$10:$T$5218</definedName>
    <definedName name="_TM1">IF('IN-TC'!$S$4=1,1,IF('IN-TC'!$S$4=2,4,IF('IN-TC'!$S$4=3,7,10)))</definedName>
    <definedName name="_TM2">IF('IN-TC'!$S$4=1,3,IF('IN-TC'!$S$4=2,6,IF('IN-TC'!$S$4=3,9,12)))</definedName>
    <definedName name="DG">TH!$J$10:$J$5218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'131'!$B$6:$B$78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TH!$H$10:$H$5218</definedName>
    <definedName name="KHC">TH!$M$10:$M$5218</definedName>
    <definedName name="KHN">TH!$L$10:$L$5218</definedName>
    <definedName name="Loai">OFFSET(TH!$N$5,,,COUNTA(TH!$N$5:$N$43528))</definedName>
    <definedName name="Loai1">OFFSET(TH!$P$5,,,COUNTA(TH!$P$5:$P$43528))</definedName>
    <definedName name="Loai10">OFFSET(TH!$O$5,,,COUNTA(TH!$O$5:$O$43280))</definedName>
    <definedName name="Loai2">OFFSET(TH!$S$5,,,COUNTA(TH!$S$5:$S$43528))</definedName>
    <definedName name="Loai3">OFFSET('SO-TS'!$P$14,,,COUNTA('SO-TS'!$P$14:$P$3891))</definedName>
    <definedName name="Loai4">OFFSET(TH!$V$5,,,COUNTA(TH!$V$5:$V$43528))</definedName>
    <definedName name="Loai5">OFFSET(TH!$W$5,,,COUNTA(TH!$W$5:$W$43528))</definedName>
    <definedName name="Loai6">OFFSET(TH!$AA$5,,,COUNTA(TH!$AA$5:$AA$43528))</definedName>
    <definedName name="Loai7">OFFSET(TH!$X$5,,,COUNTA(TH!$X$5:$X$43528))</definedName>
    <definedName name="Loai8">OFFSET(TH!$Y$5,,,COUNTA(TH!$Y$5:$Y$43528))</definedName>
    <definedName name="Loai9">OFFSET(TH!$Z$5,,,COUNTA(TH!$Z$5:$Z$43528))</definedName>
    <definedName name="MH">TH!$F$10:$F$5218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'131'!$A$1:$H$85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TH!$I$10:$I$5218</definedName>
    <definedName name="TH">TH!$K$10:$K$5218</definedName>
    <definedName name="TM">TH!$A$10:$M$5218</definedName>
  </definedNames>
  <calcPr calcId="144525"/>
</workbook>
</file>

<file path=xl/calcChain.xml><?xml version="1.0" encoding="utf-8"?>
<calcChain xmlns="http://schemas.openxmlformats.org/spreadsheetml/2006/main">
  <c r="P14" i="64" l="1"/>
  <c r="P15" i="64"/>
  <c r="P16" i="64"/>
  <c r="P17" i="64"/>
  <c r="P18" i="64"/>
  <c r="P19" i="64"/>
  <c r="P20" i="64"/>
  <c r="Z1015" i="34" l="1"/>
  <c r="Y1015" i="34"/>
  <c r="U1015" i="34"/>
  <c r="T1015" i="34"/>
  <c r="S1015" i="34"/>
  <c r="O1015" i="34"/>
  <c r="N1015" i="34"/>
  <c r="C1015" i="34"/>
  <c r="B1015" i="34" s="1"/>
  <c r="Z1772" i="34"/>
  <c r="Y1772" i="34"/>
  <c r="O1772" i="34"/>
  <c r="N1772" i="34"/>
  <c r="C1772" i="34"/>
  <c r="B1772" i="34" s="1"/>
  <c r="AA1015" i="34" l="1"/>
  <c r="A1015" i="34"/>
  <c r="V1015" i="34"/>
  <c r="R1015" i="34"/>
  <c r="Q1015" i="34"/>
  <c r="X1015" i="34"/>
  <c r="P1015" i="34"/>
  <c r="AA1772" i="34"/>
  <c r="S1772" i="34"/>
  <c r="Q1772" i="34"/>
  <c r="U1772" i="34"/>
  <c r="X1772" i="34"/>
  <c r="T1772" i="34"/>
  <c r="P1772" i="34"/>
  <c r="A1772" i="34"/>
  <c r="V1772" i="34"/>
  <c r="R1772" i="34"/>
  <c r="Z522" i="34" l="1"/>
  <c r="Y522" i="34"/>
  <c r="U522" i="34"/>
  <c r="T522" i="34"/>
  <c r="S522" i="34"/>
  <c r="O522" i="34"/>
  <c r="N522" i="34"/>
  <c r="C522" i="34"/>
  <c r="B522" i="34" s="1"/>
  <c r="Z419" i="34"/>
  <c r="Y419" i="34"/>
  <c r="U419" i="34"/>
  <c r="T419" i="34"/>
  <c r="S419" i="34"/>
  <c r="O419" i="34"/>
  <c r="N419" i="34"/>
  <c r="C419" i="34"/>
  <c r="B419" i="34" s="1"/>
  <c r="Z1686" i="34"/>
  <c r="Y1686" i="34"/>
  <c r="U1686" i="34"/>
  <c r="T1686" i="34"/>
  <c r="S1686" i="34"/>
  <c r="O1686" i="34"/>
  <c r="N1686" i="34"/>
  <c r="C1686" i="34"/>
  <c r="B1686" i="34"/>
  <c r="AA1686" i="34" s="1"/>
  <c r="Z1667" i="34"/>
  <c r="Y1667" i="34"/>
  <c r="U1667" i="34"/>
  <c r="T1667" i="34"/>
  <c r="S1667" i="34"/>
  <c r="O1667" i="34"/>
  <c r="N1667" i="34"/>
  <c r="C1667" i="34"/>
  <c r="B1667" i="34" s="1"/>
  <c r="Z1501" i="34"/>
  <c r="Y1501" i="34"/>
  <c r="U1501" i="34"/>
  <c r="T1501" i="34"/>
  <c r="S1501" i="34"/>
  <c r="O1501" i="34"/>
  <c r="N1501" i="34"/>
  <c r="C1501" i="34"/>
  <c r="B1501" i="34" s="1"/>
  <c r="Z1421" i="34"/>
  <c r="Y1421" i="34"/>
  <c r="U1421" i="34"/>
  <c r="T1421" i="34"/>
  <c r="S1421" i="34"/>
  <c r="O1421" i="34"/>
  <c r="N1421" i="34"/>
  <c r="C1421" i="34"/>
  <c r="B1421" i="34" s="1"/>
  <c r="Z1279" i="34"/>
  <c r="Y1279" i="34"/>
  <c r="U1279" i="34"/>
  <c r="T1279" i="34"/>
  <c r="S1279" i="34"/>
  <c r="O1279" i="34"/>
  <c r="N1279" i="34"/>
  <c r="C1279" i="34"/>
  <c r="B1279" i="34" s="1"/>
  <c r="Z793" i="34"/>
  <c r="Y793" i="34"/>
  <c r="U793" i="34"/>
  <c r="T793" i="34"/>
  <c r="S793" i="34"/>
  <c r="O793" i="34"/>
  <c r="N793" i="34"/>
  <c r="C793" i="34"/>
  <c r="B793" i="34" s="1"/>
  <c r="Z664" i="34"/>
  <c r="Y664" i="34"/>
  <c r="U664" i="34"/>
  <c r="T664" i="34"/>
  <c r="S664" i="34"/>
  <c r="O664" i="34"/>
  <c r="N664" i="34"/>
  <c r="C664" i="34"/>
  <c r="B664" i="34" s="1"/>
  <c r="Z436" i="34"/>
  <c r="Y436" i="34"/>
  <c r="U436" i="34"/>
  <c r="T436" i="34"/>
  <c r="S436" i="34"/>
  <c r="O436" i="34"/>
  <c r="N436" i="34"/>
  <c r="C436" i="34"/>
  <c r="B436" i="34" s="1"/>
  <c r="Z375" i="34"/>
  <c r="Y375" i="34"/>
  <c r="U375" i="34"/>
  <c r="T375" i="34"/>
  <c r="S375" i="34"/>
  <c r="O375" i="34"/>
  <c r="N375" i="34"/>
  <c r="C375" i="34"/>
  <c r="B375" i="34" s="1"/>
  <c r="Z134" i="34"/>
  <c r="Y134" i="34"/>
  <c r="U134" i="34"/>
  <c r="T134" i="34"/>
  <c r="S134" i="34"/>
  <c r="O134" i="34"/>
  <c r="N134" i="34"/>
  <c r="C134" i="34"/>
  <c r="B134" i="34" s="1"/>
  <c r="Z126" i="34"/>
  <c r="Y126" i="34"/>
  <c r="U126" i="34"/>
  <c r="T126" i="34"/>
  <c r="S126" i="34"/>
  <c r="O126" i="34"/>
  <c r="N126" i="34"/>
  <c r="C126" i="34"/>
  <c r="B126" i="34" s="1"/>
  <c r="Z172" i="34"/>
  <c r="Y172" i="34"/>
  <c r="U172" i="34"/>
  <c r="T172" i="34"/>
  <c r="S172" i="34"/>
  <c r="O172" i="34"/>
  <c r="N172" i="34"/>
  <c r="C172" i="34"/>
  <c r="B172" i="34"/>
  <c r="AA172" i="34" s="1"/>
  <c r="Z199" i="34"/>
  <c r="Y199" i="34"/>
  <c r="U199" i="34"/>
  <c r="T199" i="34"/>
  <c r="S199" i="34"/>
  <c r="O199" i="34"/>
  <c r="N199" i="34"/>
  <c r="C199" i="34"/>
  <c r="B199" i="34" s="1"/>
  <c r="Z358" i="34"/>
  <c r="Y358" i="34"/>
  <c r="U358" i="34"/>
  <c r="T358" i="34"/>
  <c r="S358" i="34"/>
  <c r="O358" i="34"/>
  <c r="N358" i="34"/>
  <c r="C358" i="34"/>
  <c r="B358" i="34" s="1"/>
  <c r="Z145" i="34"/>
  <c r="Y145" i="34"/>
  <c r="U145" i="34"/>
  <c r="T145" i="34"/>
  <c r="S145" i="34"/>
  <c r="O145" i="34"/>
  <c r="N145" i="34"/>
  <c r="C145" i="34"/>
  <c r="B145" i="34" s="1"/>
  <c r="Z254" i="34"/>
  <c r="Y254" i="34"/>
  <c r="U254" i="34"/>
  <c r="T254" i="34"/>
  <c r="S254" i="34"/>
  <c r="O254" i="34"/>
  <c r="N254" i="34"/>
  <c r="C254" i="34"/>
  <c r="B254" i="34" s="1"/>
  <c r="Z1282" i="34"/>
  <c r="Y1282" i="34"/>
  <c r="U1282" i="34"/>
  <c r="T1282" i="34"/>
  <c r="S1282" i="34"/>
  <c r="O1282" i="34"/>
  <c r="N1282" i="34"/>
  <c r="C1282" i="34"/>
  <c r="B1282" i="34" s="1"/>
  <c r="Z973" i="34"/>
  <c r="Y973" i="34"/>
  <c r="U973" i="34"/>
  <c r="T973" i="34"/>
  <c r="S973" i="34"/>
  <c r="O973" i="34"/>
  <c r="N973" i="34"/>
  <c r="C973" i="34"/>
  <c r="B973" i="34" s="1"/>
  <c r="Z604" i="34"/>
  <c r="Y604" i="34"/>
  <c r="U604" i="34"/>
  <c r="T604" i="34"/>
  <c r="S604" i="34"/>
  <c r="O604" i="34"/>
  <c r="N604" i="34"/>
  <c r="C604" i="34"/>
  <c r="B604" i="34" s="1"/>
  <c r="Z1472" i="34"/>
  <c r="Y1472" i="34"/>
  <c r="U1472" i="34"/>
  <c r="T1472" i="34"/>
  <c r="S1472" i="34"/>
  <c r="O1472" i="34"/>
  <c r="N1472" i="34"/>
  <c r="C1472" i="34"/>
  <c r="B1472" i="34" s="1"/>
  <c r="Z1541" i="34"/>
  <c r="Y1541" i="34"/>
  <c r="U1541" i="34"/>
  <c r="T1541" i="34"/>
  <c r="S1541" i="34"/>
  <c r="O1541" i="34"/>
  <c r="N1541" i="34"/>
  <c r="C1541" i="34"/>
  <c r="B1541" i="34"/>
  <c r="AA1541" i="34" s="1"/>
  <c r="Z1469" i="34"/>
  <c r="Y1469" i="34"/>
  <c r="U1469" i="34"/>
  <c r="T1469" i="34"/>
  <c r="S1469" i="34"/>
  <c r="O1469" i="34"/>
  <c r="N1469" i="34"/>
  <c r="C1469" i="34"/>
  <c r="B1469" i="34" s="1"/>
  <c r="Z626" i="34"/>
  <c r="Y626" i="34"/>
  <c r="U626" i="34"/>
  <c r="T626" i="34"/>
  <c r="S626" i="34"/>
  <c r="O626" i="34"/>
  <c r="N626" i="34"/>
  <c r="C626" i="34"/>
  <c r="B626" i="34" s="1"/>
  <c r="Z1479" i="34"/>
  <c r="Y1479" i="34"/>
  <c r="U1479" i="34"/>
  <c r="T1479" i="34"/>
  <c r="S1479" i="34"/>
  <c r="O1479" i="34"/>
  <c r="N1479" i="34"/>
  <c r="C1479" i="34"/>
  <c r="B1479" i="34" s="1"/>
  <c r="Z1232" i="34"/>
  <c r="Y1232" i="34"/>
  <c r="U1232" i="34"/>
  <c r="T1232" i="34"/>
  <c r="S1232" i="34"/>
  <c r="O1232" i="34"/>
  <c r="N1232" i="34"/>
  <c r="C1232" i="34"/>
  <c r="B1232" i="34" s="1"/>
  <c r="Z259" i="34"/>
  <c r="Y259" i="34"/>
  <c r="U259" i="34"/>
  <c r="T259" i="34"/>
  <c r="S259" i="34"/>
  <c r="O259" i="34"/>
  <c r="N259" i="34"/>
  <c r="C259" i="34"/>
  <c r="B259" i="34" s="1"/>
  <c r="Z157" i="34"/>
  <c r="Y157" i="34"/>
  <c r="U157" i="34"/>
  <c r="T157" i="34"/>
  <c r="S157" i="34"/>
  <c r="O157" i="34"/>
  <c r="N157" i="34"/>
  <c r="C157" i="34"/>
  <c r="B157" i="34" s="1"/>
  <c r="Z618" i="34"/>
  <c r="Y618" i="34"/>
  <c r="U618" i="34"/>
  <c r="T618" i="34"/>
  <c r="S618" i="34"/>
  <c r="O618" i="34"/>
  <c r="N618" i="34"/>
  <c r="C618" i="34"/>
  <c r="B618" i="34" s="1"/>
  <c r="Z84" i="34"/>
  <c r="Y84" i="34"/>
  <c r="U84" i="34"/>
  <c r="T84" i="34"/>
  <c r="S84" i="34"/>
  <c r="O84" i="34"/>
  <c r="N84" i="34"/>
  <c r="C84" i="34"/>
  <c r="B84" i="34" s="1"/>
  <c r="Z534" i="34"/>
  <c r="Y534" i="34"/>
  <c r="U534" i="34"/>
  <c r="T534" i="34"/>
  <c r="S534" i="34"/>
  <c r="O534" i="34"/>
  <c r="N534" i="34"/>
  <c r="C534" i="34"/>
  <c r="B534" i="34" s="1"/>
  <c r="Z531" i="34"/>
  <c r="Y531" i="34"/>
  <c r="U531" i="34"/>
  <c r="T531" i="34"/>
  <c r="S531" i="34"/>
  <c r="O531" i="34"/>
  <c r="N531" i="34"/>
  <c r="C531" i="34"/>
  <c r="B531" i="34" s="1"/>
  <c r="Z2057" i="34"/>
  <c r="Y2057" i="34"/>
  <c r="O2057" i="34"/>
  <c r="N2057" i="34"/>
  <c r="C2057" i="34"/>
  <c r="B2057" i="34" s="1"/>
  <c r="AA522" i="34" l="1"/>
  <c r="A522" i="34"/>
  <c r="V522" i="34"/>
  <c r="R522" i="34"/>
  <c r="Q522" i="34"/>
  <c r="X522" i="34"/>
  <c r="P522" i="34"/>
  <c r="AA419" i="34"/>
  <c r="A419" i="34"/>
  <c r="V419" i="34"/>
  <c r="R419" i="34"/>
  <c r="Q419" i="34"/>
  <c r="X419" i="34"/>
  <c r="P419" i="34"/>
  <c r="P1686" i="34"/>
  <c r="X1686" i="34"/>
  <c r="Q1686" i="34"/>
  <c r="R1686" i="34"/>
  <c r="V1686" i="34"/>
  <c r="A1686" i="34"/>
  <c r="AA1667" i="34"/>
  <c r="A1667" i="34"/>
  <c r="V1667" i="34"/>
  <c r="R1667" i="34"/>
  <c r="Q1667" i="34"/>
  <c r="X1667" i="34"/>
  <c r="P1667" i="34"/>
  <c r="AA1501" i="34"/>
  <c r="A1501" i="34"/>
  <c r="V1501" i="34"/>
  <c r="R1501" i="34"/>
  <c r="Q1501" i="34"/>
  <c r="X1501" i="34"/>
  <c r="P1501" i="34"/>
  <c r="AA1421" i="34"/>
  <c r="A1421" i="34"/>
  <c r="V1421" i="34"/>
  <c r="R1421" i="34"/>
  <c r="Q1421" i="34"/>
  <c r="X1421" i="34"/>
  <c r="P1421" i="34"/>
  <c r="AA1279" i="34"/>
  <c r="A1279" i="34"/>
  <c r="V1279" i="34"/>
  <c r="R1279" i="34"/>
  <c r="Q1279" i="34"/>
  <c r="X1279" i="34"/>
  <c r="P1279" i="34"/>
  <c r="AA793" i="34"/>
  <c r="A793" i="34"/>
  <c r="V793" i="34"/>
  <c r="R793" i="34"/>
  <c r="Q793" i="34"/>
  <c r="X793" i="34"/>
  <c r="P793" i="34"/>
  <c r="AA664" i="34"/>
  <c r="A664" i="34"/>
  <c r="V664" i="34"/>
  <c r="R664" i="34"/>
  <c r="Q664" i="34"/>
  <c r="X664" i="34"/>
  <c r="P664" i="34"/>
  <c r="AA436" i="34"/>
  <c r="A436" i="34"/>
  <c r="V436" i="34"/>
  <c r="R436" i="34"/>
  <c r="Q436" i="34"/>
  <c r="X436" i="34"/>
  <c r="P436" i="34"/>
  <c r="AA375" i="34"/>
  <c r="A375" i="34"/>
  <c r="V375" i="34"/>
  <c r="R375" i="34"/>
  <c r="Q375" i="34"/>
  <c r="X375" i="34"/>
  <c r="P375" i="34"/>
  <c r="AA134" i="34"/>
  <c r="A134" i="34"/>
  <c r="V134" i="34"/>
  <c r="R134" i="34"/>
  <c r="Q134" i="34"/>
  <c r="X134" i="34"/>
  <c r="P134" i="34"/>
  <c r="AA126" i="34"/>
  <c r="A126" i="34"/>
  <c r="V126" i="34"/>
  <c r="R126" i="34"/>
  <c r="Q126" i="34"/>
  <c r="X126" i="34"/>
  <c r="P126" i="34"/>
  <c r="P172" i="34"/>
  <c r="X172" i="34"/>
  <c r="R172" i="34"/>
  <c r="V172" i="34"/>
  <c r="Q172" i="34"/>
  <c r="A172" i="34"/>
  <c r="AA199" i="34"/>
  <c r="A199" i="34"/>
  <c r="V199" i="34"/>
  <c r="R199" i="34"/>
  <c r="Q199" i="34"/>
  <c r="X199" i="34"/>
  <c r="P199" i="34"/>
  <c r="AA358" i="34"/>
  <c r="A358" i="34"/>
  <c r="V358" i="34"/>
  <c r="R358" i="34"/>
  <c r="Q358" i="34"/>
  <c r="X358" i="34"/>
  <c r="P358" i="34"/>
  <c r="AA145" i="34"/>
  <c r="A145" i="34"/>
  <c r="V145" i="34"/>
  <c r="R145" i="34"/>
  <c r="Q145" i="34"/>
  <c r="X145" i="34"/>
  <c r="P145" i="34"/>
  <c r="AA254" i="34"/>
  <c r="A254" i="34"/>
  <c r="V254" i="34"/>
  <c r="R254" i="34"/>
  <c r="Q254" i="34"/>
  <c r="X254" i="34"/>
  <c r="P254" i="34"/>
  <c r="AA1282" i="34"/>
  <c r="A1282" i="34"/>
  <c r="V1282" i="34"/>
  <c r="R1282" i="34"/>
  <c r="Q1282" i="34"/>
  <c r="X1282" i="34"/>
  <c r="P1282" i="34"/>
  <c r="AA973" i="34"/>
  <c r="A973" i="34"/>
  <c r="V973" i="34"/>
  <c r="R973" i="34"/>
  <c r="Q973" i="34"/>
  <c r="X973" i="34"/>
  <c r="P973" i="34"/>
  <c r="AA604" i="34"/>
  <c r="A604" i="34"/>
  <c r="V604" i="34"/>
  <c r="R604" i="34"/>
  <c r="Q604" i="34"/>
  <c r="X604" i="34"/>
  <c r="P604" i="34"/>
  <c r="AA1472" i="34"/>
  <c r="A1472" i="34"/>
  <c r="V1472" i="34"/>
  <c r="R1472" i="34"/>
  <c r="Q1472" i="34"/>
  <c r="X1472" i="34"/>
  <c r="P1472" i="34"/>
  <c r="P1541" i="34"/>
  <c r="X1541" i="34"/>
  <c r="Q1541" i="34"/>
  <c r="R1541" i="34"/>
  <c r="V1541" i="34"/>
  <c r="A1541" i="34"/>
  <c r="AA1469" i="34"/>
  <c r="A1469" i="34"/>
  <c r="V1469" i="34"/>
  <c r="R1469" i="34"/>
  <c r="Q1469" i="34"/>
  <c r="X1469" i="34"/>
  <c r="P1469" i="34"/>
  <c r="AA626" i="34"/>
  <c r="A626" i="34"/>
  <c r="V626" i="34"/>
  <c r="R626" i="34"/>
  <c r="Q626" i="34"/>
  <c r="X626" i="34"/>
  <c r="P626" i="34"/>
  <c r="AA1479" i="34"/>
  <c r="A1479" i="34"/>
  <c r="V1479" i="34"/>
  <c r="R1479" i="34"/>
  <c r="Q1479" i="34"/>
  <c r="X1479" i="34"/>
  <c r="P1479" i="34"/>
  <c r="AA1232" i="34"/>
  <c r="A1232" i="34"/>
  <c r="V1232" i="34"/>
  <c r="R1232" i="34"/>
  <c r="Q1232" i="34"/>
  <c r="X1232" i="34"/>
  <c r="P1232" i="34"/>
  <c r="AA259" i="34"/>
  <c r="A259" i="34"/>
  <c r="V259" i="34"/>
  <c r="R259" i="34"/>
  <c r="Q259" i="34"/>
  <c r="X259" i="34"/>
  <c r="P259" i="34"/>
  <c r="AA157" i="34"/>
  <c r="A157" i="34"/>
  <c r="V157" i="34"/>
  <c r="X157" i="34"/>
  <c r="P157" i="34"/>
  <c r="R157" i="34"/>
  <c r="Q157" i="34"/>
  <c r="AA618" i="34"/>
  <c r="A618" i="34"/>
  <c r="Q618" i="34"/>
  <c r="V618" i="34"/>
  <c r="R618" i="34"/>
  <c r="X618" i="34"/>
  <c r="P618" i="34"/>
  <c r="AA84" i="34"/>
  <c r="A84" i="34"/>
  <c r="V84" i="34"/>
  <c r="R84" i="34"/>
  <c r="Q84" i="34"/>
  <c r="X84" i="34"/>
  <c r="P84" i="34"/>
  <c r="AA534" i="34"/>
  <c r="A534" i="34"/>
  <c r="V534" i="34"/>
  <c r="R534" i="34"/>
  <c r="X534" i="34"/>
  <c r="P534" i="34"/>
  <c r="Q534" i="34"/>
  <c r="AA531" i="34"/>
  <c r="Q531" i="34"/>
  <c r="V531" i="34"/>
  <c r="R531" i="34"/>
  <c r="X531" i="34"/>
  <c r="P531" i="34"/>
  <c r="A531" i="34"/>
  <c r="AA2057" i="34"/>
  <c r="S2057" i="34"/>
  <c r="U2057" i="34"/>
  <c r="Q2057" i="34"/>
  <c r="X2057" i="34"/>
  <c r="T2057" i="34"/>
  <c r="P2057" i="34"/>
  <c r="A2057" i="34"/>
  <c r="V2057" i="34"/>
  <c r="R2057" i="34"/>
  <c r="Z1363" i="34"/>
  <c r="Y1363" i="34"/>
  <c r="U1363" i="34"/>
  <c r="T1363" i="34"/>
  <c r="S1363" i="34"/>
  <c r="O1363" i="34"/>
  <c r="N1363" i="34"/>
  <c r="C1363" i="34"/>
  <c r="B1363" i="34" s="1"/>
  <c r="Z1211" i="34"/>
  <c r="Y1211" i="34"/>
  <c r="U1211" i="34"/>
  <c r="T1211" i="34"/>
  <c r="S1211" i="34"/>
  <c r="O1211" i="34"/>
  <c r="N1211" i="34"/>
  <c r="C1211" i="34"/>
  <c r="B1211" i="34" s="1"/>
  <c r="Z1682" i="34"/>
  <c r="Y1682" i="34"/>
  <c r="U1682" i="34"/>
  <c r="T1682" i="34"/>
  <c r="S1682" i="34"/>
  <c r="O1682" i="34"/>
  <c r="N1682" i="34"/>
  <c r="C1682" i="34"/>
  <c r="B1682" i="34" s="1"/>
  <c r="Z264" i="34"/>
  <c r="Y264" i="34"/>
  <c r="U264" i="34"/>
  <c r="T264" i="34"/>
  <c r="S264" i="34"/>
  <c r="O264" i="34"/>
  <c r="N264" i="34"/>
  <c r="C264" i="34"/>
  <c r="B264" i="34" s="1"/>
  <c r="Z1620" i="34"/>
  <c r="Y1620" i="34"/>
  <c r="U1620" i="34"/>
  <c r="T1620" i="34"/>
  <c r="S1620" i="34"/>
  <c r="O1620" i="34"/>
  <c r="N1620" i="34"/>
  <c r="C1620" i="34"/>
  <c r="B1620" i="34" s="1"/>
  <c r="Z952" i="34"/>
  <c r="Y952" i="34"/>
  <c r="U952" i="34"/>
  <c r="T952" i="34"/>
  <c r="S952" i="34"/>
  <c r="O952" i="34"/>
  <c r="N952" i="34"/>
  <c r="C952" i="34"/>
  <c r="B952" i="34" s="1"/>
  <c r="Z1850" i="34"/>
  <c r="Y1850" i="34"/>
  <c r="O1850" i="34"/>
  <c r="N1850" i="34"/>
  <c r="C1850" i="34"/>
  <c r="B1850" i="34" s="1"/>
  <c r="AA1363" i="34" l="1"/>
  <c r="A1363" i="34"/>
  <c r="V1363" i="34"/>
  <c r="R1363" i="34"/>
  <c r="Q1363" i="34"/>
  <c r="X1363" i="34"/>
  <c r="P1363" i="34"/>
  <c r="AA1211" i="34"/>
  <c r="A1211" i="34"/>
  <c r="V1211" i="34"/>
  <c r="R1211" i="34"/>
  <c r="Q1211" i="34"/>
  <c r="X1211" i="34"/>
  <c r="P1211" i="34"/>
  <c r="AA1682" i="34"/>
  <c r="A1682" i="34"/>
  <c r="V1682" i="34"/>
  <c r="R1682" i="34"/>
  <c r="Q1682" i="34"/>
  <c r="X1682" i="34"/>
  <c r="P1682" i="34"/>
  <c r="AA264" i="34"/>
  <c r="A264" i="34"/>
  <c r="V264" i="34"/>
  <c r="R264" i="34"/>
  <c r="Q264" i="34"/>
  <c r="X264" i="34"/>
  <c r="P264" i="34"/>
  <c r="AA1620" i="34"/>
  <c r="A1620" i="34"/>
  <c r="V1620" i="34"/>
  <c r="R1620" i="34"/>
  <c r="Q1620" i="34"/>
  <c r="X1620" i="34"/>
  <c r="P1620" i="34"/>
  <c r="AA952" i="34"/>
  <c r="A952" i="34"/>
  <c r="V952" i="34"/>
  <c r="R952" i="34"/>
  <c r="Q952" i="34"/>
  <c r="X952" i="34"/>
  <c r="P952" i="34"/>
  <c r="AA1850" i="34"/>
  <c r="S1850" i="34"/>
  <c r="V1850" i="34"/>
  <c r="U1850" i="34"/>
  <c r="Q1850" i="34"/>
  <c r="X1850" i="34"/>
  <c r="T1850" i="34"/>
  <c r="P1850" i="34"/>
  <c r="A1850" i="34"/>
  <c r="R1850" i="34"/>
  <c r="Z2051" i="34"/>
  <c r="Y2051" i="34"/>
  <c r="O2051" i="34"/>
  <c r="N2051" i="34"/>
  <c r="C2051" i="34"/>
  <c r="B2051" i="34" s="1"/>
  <c r="Z1931" i="34"/>
  <c r="Y1931" i="34"/>
  <c r="O1931" i="34"/>
  <c r="N1931" i="34"/>
  <c r="C1931" i="34"/>
  <c r="B1931" i="34" s="1"/>
  <c r="AA2051" i="34" l="1"/>
  <c r="S2051" i="34"/>
  <c r="A2051" i="34"/>
  <c r="Q2051" i="34"/>
  <c r="U2051" i="34"/>
  <c r="X2051" i="34"/>
  <c r="T2051" i="34"/>
  <c r="P2051" i="34"/>
  <c r="V2051" i="34"/>
  <c r="R2051" i="34"/>
  <c r="AA1931" i="34"/>
  <c r="S1931" i="34"/>
  <c r="Q1931" i="34"/>
  <c r="U1931" i="34"/>
  <c r="X1931" i="34"/>
  <c r="T1931" i="34"/>
  <c r="P1931" i="34"/>
  <c r="A1931" i="34"/>
  <c r="V1931" i="34"/>
  <c r="R1931" i="34"/>
  <c r="Z2520" i="34"/>
  <c r="Y2520" i="34"/>
  <c r="U2520" i="34"/>
  <c r="T2520" i="34"/>
  <c r="S2520" i="34"/>
  <c r="O2520" i="34"/>
  <c r="N2520" i="34"/>
  <c r="C2520" i="34"/>
  <c r="B2520" i="34" s="1"/>
  <c r="AA2520" i="34" l="1"/>
  <c r="V2520" i="34"/>
  <c r="R2520" i="34"/>
  <c r="X2520" i="34"/>
  <c r="P2520" i="34"/>
  <c r="A2520" i="34"/>
  <c r="Q2520" i="34"/>
  <c r="Z2643" i="34" l="1"/>
  <c r="Y2643" i="34"/>
  <c r="U2643" i="34"/>
  <c r="T2643" i="34"/>
  <c r="S2643" i="34"/>
  <c r="O2643" i="34"/>
  <c r="N2643" i="34"/>
  <c r="K2643" i="34"/>
  <c r="C2643" i="34"/>
  <c r="B2643" i="34" s="1"/>
  <c r="Q918" i="60"/>
  <c r="AA2643" i="34" l="1"/>
  <c r="R2643" i="34"/>
  <c r="Q2643" i="34"/>
  <c r="A2643" i="34"/>
  <c r="P2643" i="34"/>
  <c r="V2643" i="34"/>
  <c r="Q917" i="60"/>
  <c r="Z2029" i="34" l="1"/>
  <c r="Y2029" i="34"/>
  <c r="O2029" i="34"/>
  <c r="N2029" i="34"/>
  <c r="C2029" i="34"/>
  <c r="B2029" i="34" s="1"/>
  <c r="Z2062" i="34"/>
  <c r="Y2062" i="34"/>
  <c r="O2062" i="34"/>
  <c r="N2062" i="34"/>
  <c r="C2062" i="34"/>
  <c r="B2062" i="34" s="1"/>
  <c r="AA2029" i="34" l="1"/>
  <c r="S2029" i="34"/>
  <c r="V2029" i="34"/>
  <c r="R2029" i="34"/>
  <c r="U2029" i="34"/>
  <c r="Q2029" i="34"/>
  <c r="T2029" i="34"/>
  <c r="P2029" i="34"/>
  <c r="A2029" i="34"/>
  <c r="AA2062" i="34"/>
  <c r="S2062" i="34"/>
  <c r="U2062" i="34"/>
  <c r="Q2062" i="34"/>
  <c r="T2062" i="34"/>
  <c r="P2062" i="34"/>
  <c r="A2062" i="34"/>
  <c r="V2062" i="34"/>
  <c r="R206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76" i="34"/>
  <c r="Y2176" i="34"/>
  <c r="U2176" i="34"/>
  <c r="T2176" i="34"/>
  <c r="S2176" i="34"/>
  <c r="O2176" i="34"/>
  <c r="N2176" i="34"/>
  <c r="C2176" i="34"/>
  <c r="B2176" i="34" s="1"/>
  <c r="Z2167" i="34"/>
  <c r="Y2167" i="34"/>
  <c r="U2167" i="34"/>
  <c r="T2167" i="34"/>
  <c r="S2167" i="34"/>
  <c r="O2167" i="34"/>
  <c r="N2167" i="34"/>
  <c r="C2167" i="34"/>
  <c r="B2167" i="34" s="1"/>
  <c r="Z2161" i="34"/>
  <c r="Y2161" i="34"/>
  <c r="U2161" i="34"/>
  <c r="T2161" i="34"/>
  <c r="S2161" i="34"/>
  <c r="O2161" i="34"/>
  <c r="N2161" i="34"/>
  <c r="C2161" i="34"/>
  <c r="B2161" i="34" s="1"/>
  <c r="AA2176" i="34" l="1"/>
  <c r="A2176" i="34"/>
  <c r="V2176" i="34"/>
  <c r="Q2176" i="34"/>
  <c r="P2176" i="34"/>
  <c r="R2176" i="34"/>
  <c r="AA2167" i="34"/>
  <c r="A2167" i="34"/>
  <c r="Q2167" i="34"/>
  <c r="V2167" i="34"/>
  <c r="P2167" i="34"/>
  <c r="R2167" i="34"/>
  <c r="AA2161" i="34"/>
  <c r="Q2161" i="34"/>
  <c r="P2161" i="34"/>
  <c r="A2161" i="34"/>
  <c r="V2161" i="34"/>
  <c r="R2161" i="34"/>
  <c r="K2645" i="34" l="1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44" i="34"/>
  <c r="K3501" i="34" l="1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Z2554" i="34"/>
  <c r="Y2554" i="34"/>
  <c r="U2554" i="34"/>
  <c r="T2554" i="34"/>
  <c r="S2554" i="34"/>
  <c r="O2554" i="34"/>
  <c r="N2554" i="34"/>
  <c r="K2554" i="34"/>
  <c r="C2554" i="34"/>
  <c r="B2554" i="34" s="1"/>
  <c r="Z2541" i="34"/>
  <c r="Y2541" i="34"/>
  <c r="U2541" i="34"/>
  <c r="T2541" i="34"/>
  <c r="S2541" i="34"/>
  <c r="O2541" i="34"/>
  <c r="N2541" i="34"/>
  <c r="K2541" i="34"/>
  <c r="C2541" i="34"/>
  <c r="B2541" i="34" s="1"/>
  <c r="AA2541" i="34" s="1"/>
  <c r="Z2540" i="34"/>
  <c r="Y2540" i="34"/>
  <c r="U2540" i="34"/>
  <c r="T2540" i="34"/>
  <c r="S2540" i="34"/>
  <c r="O2540" i="34"/>
  <c r="N2540" i="34"/>
  <c r="K2540" i="34"/>
  <c r="C2540" i="34"/>
  <c r="B2540" i="34" s="1"/>
  <c r="Z2539" i="34"/>
  <c r="Y2539" i="34"/>
  <c r="U2539" i="34"/>
  <c r="T2539" i="34"/>
  <c r="S2539" i="34"/>
  <c r="O2539" i="34"/>
  <c r="N2539" i="34"/>
  <c r="K2539" i="34"/>
  <c r="C2539" i="34"/>
  <c r="B2539" i="34" s="1"/>
  <c r="Z2542" i="34"/>
  <c r="Y2542" i="34"/>
  <c r="U2542" i="34"/>
  <c r="T2542" i="34"/>
  <c r="S2542" i="34"/>
  <c r="O2542" i="34"/>
  <c r="N2542" i="34"/>
  <c r="K2542" i="34"/>
  <c r="C2542" i="34"/>
  <c r="B2542" i="34" s="1"/>
  <c r="A2542" i="34" s="1"/>
  <c r="Z2538" i="34"/>
  <c r="Y2538" i="34"/>
  <c r="U2538" i="34"/>
  <c r="T2538" i="34"/>
  <c r="S2538" i="34"/>
  <c r="O2538" i="34"/>
  <c r="N2538" i="34"/>
  <c r="K2538" i="34"/>
  <c r="C2538" i="34"/>
  <c r="B2538" i="34" s="1"/>
  <c r="A2538" i="34" s="1"/>
  <c r="Z2532" i="34"/>
  <c r="Y2532" i="34"/>
  <c r="U2532" i="34"/>
  <c r="T2532" i="34"/>
  <c r="S2532" i="34"/>
  <c r="O2532" i="34"/>
  <c r="N2532" i="34"/>
  <c r="K2532" i="34"/>
  <c r="C2532" i="34"/>
  <c r="B2532" i="34" s="1"/>
  <c r="A2532" i="34" s="1"/>
  <c r="Z2531" i="34"/>
  <c r="Y2531" i="34"/>
  <c r="U2531" i="34"/>
  <c r="T2531" i="34"/>
  <c r="S2531" i="34"/>
  <c r="O2531" i="34"/>
  <c r="N2531" i="34"/>
  <c r="K2531" i="34"/>
  <c r="C2531" i="34"/>
  <c r="B2531" i="34" s="1"/>
  <c r="AA2554" i="34" l="1"/>
  <c r="A2554" i="34"/>
  <c r="R2554" i="34"/>
  <c r="Q2554" i="34"/>
  <c r="P2554" i="34"/>
  <c r="V2554" i="34"/>
  <c r="AA2539" i="34"/>
  <c r="Q2539" i="34"/>
  <c r="A2539" i="34"/>
  <c r="V2539" i="34"/>
  <c r="R2539" i="34"/>
  <c r="A2541" i="34"/>
  <c r="Q2541" i="34"/>
  <c r="Q2540" i="34"/>
  <c r="P2540" i="34"/>
  <c r="AA2540" i="34"/>
  <c r="V2540" i="34"/>
  <c r="R2540" i="34"/>
  <c r="A2540" i="34"/>
  <c r="P2539" i="34"/>
  <c r="P2541" i="34"/>
  <c r="R2541" i="34"/>
  <c r="V2541" i="34"/>
  <c r="A2531" i="34"/>
  <c r="AA2532" i="34"/>
  <c r="Q2532" i="34"/>
  <c r="AA2542" i="34"/>
  <c r="Q2542" i="34"/>
  <c r="Q2538" i="34"/>
  <c r="P2538" i="34"/>
  <c r="AA2538" i="34"/>
  <c r="V2538" i="34"/>
  <c r="R2538" i="34"/>
  <c r="P2542" i="34"/>
  <c r="R2542" i="34"/>
  <c r="V2542" i="34"/>
  <c r="P2531" i="34"/>
  <c r="Q2531" i="34"/>
  <c r="R2531" i="34"/>
  <c r="V2531" i="34"/>
  <c r="P2532" i="34"/>
  <c r="AA2531" i="34"/>
  <c r="R2532" i="34"/>
  <c r="V2532" i="34"/>
  <c r="Q923" i="60"/>
  <c r="Q92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Y2046" i="34"/>
  <c r="Z2046" i="34"/>
  <c r="N2047" i="34"/>
  <c r="O2047" i="34"/>
  <c r="Y2047" i="34"/>
  <c r="Z2047" i="34"/>
  <c r="N2048" i="34"/>
  <c r="O2048" i="34"/>
  <c r="Y2048" i="34"/>
  <c r="Z2048" i="34"/>
  <c r="N2049" i="34"/>
  <c r="O2049" i="34"/>
  <c r="Y2049" i="34"/>
  <c r="Z2049" i="34"/>
  <c r="N2050" i="34"/>
  <c r="O2050" i="34"/>
  <c r="Y2050" i="34"/>
  <c r="Z2050" i="34"/>
  <c r="N2052" i="34"/>
  <c r="O2052" i="34"/>
  <c r="Y2052" i="34"/>
  <c r="Z2052" i="34"/>
  <c r="N2053" i="34"/>
  <c r="O2053" i="34"/>
  <c r="Y2053" i="34"/>
  <c r="Z2053" i="34"/>
  <c r="N2054" i="34"/>
  <c r="O2054" i="34"/>
  <c r="Y2054" i="34"/>
  <c r="Z2054" i="34"/>
  <c r="N2055" i="34"/>
  <c r="O2055" i="34"/>
  <c r="Y2055" i="34"/>
  <c r="Z2055" i="34"/>
  <c r="N2056" i="34"/>
  <c r="O2056" i="34"/>
  <c r="Y2056" i="34"/>
  <c r="Z2056" i="34"/>
  <c r="N2058" i="34"/>
  <c r="O2058" i="34"/>
  <c r="Y2058" i="34"/>
  <c r="Z2058" i="34"/>
  <c r="N2059" i="34"/>
  <c r="O2059" i="34"/>
  <c r="Y2059" i="34"/>
  <c r="Z2059" i="34"/>
  <c r="N2060" i="34"/>
  <c r="O2060" i="34"/>
  <c r="Y2060" i="34"/>
  <c r="Z2060" i="34"/>
  <c r="N2061" i="34"/>
  <c r="O2061" i="34"/>
  <c r="Y2061" i="34"/>
  <c r="Z2061" i="34"/>
  <c r="N2063" i="34"/>
  <c r="O2063" i="34"/>
  <c r="Y2063" i="34"/>
  <c r="Z2063" i="34"/>
  <c r="N2064" i="34"/>
  <c r="O2064" i="34"/>
  <c r="Y2064" i="34"/>
  <c r="Z2064" i="34"/>
  <c r="N2065" i="34"/>
  <c r="O2065" i="34"/>
  <c r="Y2065" i="34"/>
  <c r="Z2065" i="34"/>
  <c r="N2066" i="34"/>
  <c r="O2066" i="34"/>
  <c r="Y2066" i="34"/>
  <c r="Z2066" i="34"/>
  <c r="N2067" i="34"/>
  <c r="O2067" i="34"/>
  <c r="Y2067" i="34"/>
  <c r="Z2067" i="34"/>
  <c r="N2068" i="34"/>
  <c r="O2068" i="34"/>
  <c r="Y2068" i="34"/>
  <c r="Z2068" i="34"/>
  <c r="N2069" i="34"/>
  <c r="O2069" i="34"/>
  <c r="Y2069" i="34"/>
  <c r="Z2069" i="34"/>
  <c r="N2070" i="34"/>
  <c r="O2070" i="34"/>
  <c r="Y2070" i="34"/>
  <c r="Z2070" i="34"/>
  <c r="N2071" i="34"/>
  <c r="O2071" i="34"/>
  <c r="Y2071" i="34"/>
  <c r="Z2071" i="34"/>
  <c r="N2072" i="34"/>
  <c r="O2072" i="34"/>
  <c r="Y2072" i="34"/>
  <c r="Z2072" i="34"/>
  <c r="N2073" i="34"/>
  <c r="O2073" i="34"/>
  <c r="Y2073" i="34"/>
  <c r="Z2073" i="34"/>
  <c r="N2074" i="34"/>
  <c r="O2074" i="34"/>
  <c r="Y2074" i="34"/>
  <c r="Z2074" i="34"/>
  <c r="N2075" i="34"/>
  <c r="O2075" i="34"/>
  <c r="Y2075" i="34"/>
  <c r="Z2075" i="34"/>
  <c r="N2076" i="34"/>
  <c r="O2076" i="34"/>
  <c r="Y2076" i="34"/>
  <c r="Z2076" i="34"/>
  <c r="N2077" i="34"/>
  <c r="O2077" i="34"/>
  <c r="Y2077" i="34"/>
  <c r="Z2077" i="34"/>
  <c r="N2078" i="34"/>
  <c r="O2078" i="34"/>
  <c r="Y2078" i="34"/>
  <c r="Z2078" i="34"/>
  <c r="N2079" i="34"/>
  <c r="O2079" i="34"/>
  <c r="Y2079" i="34"/>
  <c r="Z2079" i="34"/>
  <c r="N2080" i="34"/>
  <c r="O2080" i="34"/>
  <c r="Y2080" i="34"/>
  <c r="Z2080" i="34"/>
  <c r="N2081" i="34"/>
  <c r="O2081" i="34"/>
  <c r="Y2081" i="34"/>
  <c r="Z2081" i="34"/>
  <c r="N2082" i="34"/>
  <c r="O2082" i="34"/>
  <c r="Y2082" i="34"/>
  <c r="Z2082" i="34"/>
  <c r="N2083" i="34"/>
  <c r="O2083" i="34"/>
  <c r="Y2083" i="34"/>
  <c r="Z2083" i="34"/>
  <c r="N2084" i="34"/>
  <c r="O2084" i="34"/>
  <c r="Y2084" i="34"/>
  <c r="Z2084" i="34"/>
  <c r="N2085" i="34"/>
  <c r="O2085" i="34"/>
  <c r="Y2085" i="34"/>
  <c r="Z2085" i="34"/>
  <c r="N2086" i="34"/>
  <c r="O2086" i="34"/>
  <c r="Y2086" i="34"/>
  <c r="Z2086" i="34"/>
  <c r="N2087" i="34"/>
  <c r="O2087" i="34"/>
  <c r="Y2087" i="34"/>
  <c r="Z2087" i="34"/>
  <c r="N2088" i="34"/>
  <c r="O2088" i="34"/>
  <c r="Y2088" i="34"/>
  <c r="Z2088" i="34"/>
  <c r="N2089" i="34"/>
  <c r="O2089" i="34"/>
  <c r="Y2089" i="34"/>
  <c r="Z2089" i="34"/>
  <c r="N2090" i="34"/>
  <c r="O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N5067" i="34"/>
  <c r="O5067" i="34"/>
  <c r="S5067" i="34"/>
  <c r="T5067" i="34"/>
  <c r="U5067" i="34"/>
  <c r="Y5067" i="34"/>
  <c r="Z5067" i="34"/>
  <c r="N5068" i="34"/>
  <c r="O5068" i="34"/>
  <c r="S5068" i="34"/>
  <c r="T5068" i="34"/>
  <c r="U5068" i="34"/>
  <c r="Y5068" i="34"/>
  <c r="Z5068" i="34"/>
  <c r="N5069" i="34"/>
  <c r="O5069" i="34"/>
  <c r="S5069" i="34"/>
  <c r="T5069" i="34"/>
  <c r="U5069" i="34"/>
  <c r="Y5069" i="34"/>
  <c r="Z5069" i="34"/>
  <c r="N5070" i="34"/>
  <c r="O5070" i="34"/>
  <c r="S5070" i="34"/>
  <c r="T5070" i="34"/>
  <c r="U5070" i="34"/>
  <c r="Y5070" i="34"/>
  <c r="Z5070" i="34"/>
  <c r="N5071" i="34"/>
  <c r="O5071" i="34"/>
  <c r="S5071" i="34"/>
  <c r="T5071" i="34"/>
  <c r="U5071" i="34"/>
  <c r="Y5071" i="34"/>
  <c r="Z5071" i="34"/>
  <c r="N5072" i="34"/>
  <c r="O5072" i="34"/>
  <c r="S5072" i="34"/>
  <c r="T5072" i="34"/>
  <c r="U5072" i="34"/>
  <c r="Y5072" i="34"/>
  <c r="Z5072" i="34"/>
  <c r="N5073" i="34"/>
  <c r="O5073" i="34"/>
  <c r="S5073" i="34"/>
  <c r="T5073" i="34"/>
  <c r="U5073" i="34"/>
  <c r="Y5073" i="34"/>
  <c r="Z5073" i="34"/>
  <c r="N5074" i="34"/>
  <c r="O5074" i="34"/>
  <c r="S5074" i="34"/>
  <c r="T5074" i="34"/>
  <c r="U5074" i="34"/>
  <c r="Y5074" i="34"/>
  <c r="Z5074" i="34"/>
  <c r="N5075" i="34"/>
  <c r="O5075" i="34"/>
  <c r="S5075" i="34"/>
  <c r="T5075" i="34"/>
  <c r="U5075" i="34"/>
  <c r="Y5075" i="34"/>
  <c r="Z5075" i="34"/>
  <c r="N5076" i="34"/>
  <c r="O5076" i="34"/>
  <c r="S5076" i="34"/>
  <c r="T5076" i="34"/>
  <c r="U5076" i="34"/>
  <c r="Y5076" i="34"/>
  <c r="Z5076" i="34"/>
  <c r="N5077" i="34"/>
  <c r="O5077" i="34"/>
  <c r="S5077" i="34"/>
  <c r="T5077" i="34"/>
  <c r="U5077" i="34"/>
  <c r="Y5077" i="34"/>
  <c r="Z5077" i="34"/>
  <c r="N5078" i="34"/>
  <c r="O5078" i="34"/>
  <c r="S5078" i="34"/>
  <c r="T5078" i="34"/>
  <c r="U5078" i="34"/>
  <c r="Y5078" i="34"/>
  <c r="Z5078" i="34"/>
  <c r="N5079" i="34"/>
  <c r="O5079" i="34"/>
  <c r="S5079" i="34"/>
  <c r="T5079" i="34"/>
  <c r="U5079" i="34"/>
  <c r="Y5079" i="34"/>
  <c r="Z5079" i="34"/>
  <c r="N5080" i="34"/>
  <c r="O5080" i="34"/>
  <c r="S5080" i="34"/>
  <c r="T5080" i="34"/>
  <c r="U5080" i="34"/>
  <c r="Y5080" i="34"/>
  <c r="Z5080" i="34"/>
  <c r="N5081" i="34"/>
  <c r="O5081" i="34"/>
  <c r="S5081" i="34"/>
  <c r="T5081" i="34"/>
  <c r="U5081" i="34"/>
  <c r="Y5081" i="34"/>
  <c r="Z5081" i="34"/>
  <c r="N5082" i="34"/>
  <c r="O5082" i="34"/>
  <c r="S5082" i="34"/>
  <c r="T5082" i="34"/>
  <c r="U5082" i="34"/>
  <c r="Y5082" i="34"/>
  <c r="Z5082" i="34"/>
  <c r="N5083" i="34"/>
  <c r="O5083" i="34"/>
  <c r="S5083" i="34"/>
  <c r="T5083" i="34"/>
  <c r="U5083" i="34"/>
  <c r="Y5083" i="34"/>
  <c r="Z5083" i="34"/>
  <c r="N5084" i="34"/>
  <c r="O5084" i="34"/>
  <c r="S5084" i="34"/>
  <c r="T5084" i="34"/>
  <c r="U5084" i="34"/>
  <c r="Y5084" i="34"/>
  <c r="Z5084" i="34"/>
  <c r="N5085" i="34"/>
  <c r="O5085" i="34"/>
  <c r="S5085" i="34"/>
  <c r="T5085" i="34"/>
  <c r="U5085" i="34"/>
  <c r="Y5085" i="34"/>
  <c r="Z5085" i="34"/>
  <c r="N5086" i="34"/>
  <c r="O5086" i="34"/>
  <c r="S5086" i="34"/>
  <c r="T5086" i="34"/>
  <c r="U5086" i="34"/>
  <c r="Y5086" i="34"/>
  <c r="Z5086" i="34"/>
  <c r="N5087" i="34"/>
  <c r="O5087" i="34"/>
  <c r="S5087" i="34"/>
  <c r="T5087" i="34"/>
  <c r="U5087" i="34"/>
  <c r="Y5087" i="34"/>
  <c r="Z5087" i="34"/>
  <c r="N5088" i="34"/>
  <c r="O5088" i="34"/>
  <c r="S5088" i="34"/>
  <c r="T5088" i="34"/>
  <c r="U5088" i="34"/>
  <c r="Y5088" i="34"/>
  <c r="Z5088" i="34"/>
  <c r="N5089" i="34"/>
  <c r="O5089" i="34"/>
  <c r="S5089" i="34"/>
  <c r="T5089" i="34"/>
  <c r="U5089" i="34"/>
  <c r="Y5089" i="34"/>
  <c r="Z5089" i="34"/>
  <c r="N5090" i="34"/>
  <c r="O5090" i="34"/>
  <c r="S5090" i="34"/>
  <c r="T5090" i="34"/>
  <c r="U5090" i="34"/>
  <c r="Y5090" i="34"/>
  <c r="Z5090" i="34"/>
  <c r="N5091" i="34"/>
  <c r="O5091" i="34"/>
  <c r="S5091" i="34"/>
  <c r="T5091" i="34"/>
  <c r="U5091" i="34"/>
  <c r="Y5091" i="34"/>
  <c r="Z5091" i="34"/>
  <c r="N5092" i="34"/>
  <c r="O5092" i="34"/>
  <c r="S5092" i="34"/>
  <c r="T5092" i="34"/>
  <c r="U5092" i="34"/>
  <c r="Y5092" i="34"/>
  <c r="Z5092" i="34"/>
  <c r="N5093" i="34"/>
  <c r="O5093" i="34"/>
  <c r="S5093" i="34"/>
  <c r="T5093" i="34"/>
  <c r="U5093" i="34"/>
  <c r="Y5093" i="34"/>
  <c r="Z5093" i="34"/>
  <c r="N5094" i="34"/>
  <c r="O5094" i="34"/>
  <c r="S5094" i="34"/>
  <c r="T5094" i="34"/>
  <c r="U5094" i="34"/>
  <c r="Y5094" i="34"/>
  <c r="Z5094" i="34"/>
  <c r="N5095" i="34"/>
  <c r="O5095" i="34"/>
  <c r="S5095" i="34"/>
  <c r="T5095" i="34"/>
  <c r="U5095" i="34"/>
  <c r="Y5095" i="34"/>
  <c r="Z5095" i="34"/>
  <c r="N5096" i="34"/>
  <c r="O5096" i="34"/>
  <c r="S5096" i="34"/>
  <c r="T5096" i="34"/>
  <c r="U5096" i="34"/>
  <c r="Y5096" i="34"/>
  <c r="Z5096" i="34"/>
  <c r="N5097" i="34"/>
  <c r="O5097" i="34"/>
  <c r="S5097" i="34"/>
  <c r="T5097" i="34"/>
  <c r="U5097" i="34"/>
  <c r="Y5097" i="34"/>
  <c r="Z5097" i="34"/>
  <c r="N5098" i="34"/>
  <c r="O5098" i="34"/>
  <c r="S5098" i="34"/>
  <c r="T5098" i="34"/>
  <c r="U5098" i="34"/>
  <c r="Y5098" i="34"/>
  <c r="Z5098" i="34"/>
  <c r="N5099" i="34"/>
  <c r="O5099" i="34"/>
  <c r="S5099" i="34"/>
  <c r="T5099" i="34"/>
  <c r="U5099" i="34"/>
  <c r="Y5099" i="34"/>
  <c r="Z5099" i="34"/>
  <c r="N5100" i="34"/>
  <c r="O5100" i="34"/>
  <c r="S5100" i="34"/>
  <c r="T5100" i="34"/>
  <c r="U5100" i="34"/>
  <c r="Y5100" i="34"/>
  <c r="Z5100" i="34"/>
  <c r="N5101" i="34"/>
  <c r="O5101" i="34"/>
  <c r="S5101" i="34"/>
  <c r="T5101" i="34"/>
  <c r="U5101" i="34"/>
  <c r="Y5101" i="34"/>
  <c r="Z5101" i="34"/>
  <c r="N5102" i="34"/>
  <c r="O5102" i="34"/>
  <c r="S5102" i="34"/>
  <c r="T5102" i="34"/>
  <c r="U5102" i="34"/>
  <c r="Y5102" i="34"/>
  <c r="Z5102" i="34"/>
  <c r="N5103" i="34"/>
  <c r="O5103" i="34"/>
  <c r="S5103" i="34"/>
  <c r="T5103" i="34"/>
  <c r="U5103" i="34"/>
  <c r="Y5103" i="34"/>
  <c r="Z5103" i="34"/>
  <c r="K3500" i="34" l="1"/>
  <c r="K2533" i="34" l="1"/>
  <c r="C2533" i="34"/>
  <c r="B2533" i="34" s="1"/>
  <c r="A2533" i="34" s="1"/>
  <c r="K2530" i="34"/>
  <c r="C2530" i="34"/>
  <c r="B2530" i="34" s="1"/>
  <c r="A2530" i="34" s="1"/>
  <c r="K2529" i="34"/>
  <c r="C2529" i="34"/>
  <c r="B2529" i="34" s="1"/>
  <c r="A2529" i="34" s="1"/>
  <c r="C2534" i="34"/>
  <c r="B2534" i="34" s="1"/>
  <c r="A2534" i="34" s="1"/>
  <c r="K2534" i="34"/>
  <c r="C2535" i="34"/>
  <c r="B2535" i="34" s="1"/>
  <c r="A2535" i="34" s="1"/>
  <c r="K2535" i="34"/>
  <c r="I1261" i="60"/>
  <c r="P2534" i="34" l="1"/>
  <c r="Q2534" i="34"/>
  <c r="R2534" i="34"/>
  <c r="V2534" i="34"/>
  <c r="AA2534" i="34"/>
  <c r="R2535" i="34"/>
  <c r="V2535" i="34"/>
  <c r="AA2535" i="34"/>
  <c r="P2535" i="34"/>
  <c r="Q2535" i="34"/>
  <c r="P2530" i="34"/>
  <c r="Q2530" i="34"/>
  <c r="R2530" i="34"/>
  <c r="V2530" i="34"/>
  <c r="AA2530" i="34"/>
  <c r="R2533" i="34"/>
  <c r="V2533" i="34"/>
  <c r="AA2533" i="34"/>
  <c r="P2533" i="34"/>
  <c r="Q2533" i="34"/>
  <c r="R2529" i="34"/>
  <c r="V2529" i="34"/>
  <c r="AA2529" i="34"/>
  <c r="P2529" i="34"/>
  <c r="Q2529" i="34"/>
  <c r="B666" i="55" l="1"/>
  <c r="A666" i="55" s="1"/>
  <c r="B42" i="55"/>
  <c r="A42" i="55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C3516" i="34"/>
  <c r="B3516" i="34" s="1"/>
  <c r="C3515" i="34"/>
  <c r="B3515" i="34" s="1"/>
  <c r="C3514" i="34"/>
  <c r="B3514" i="34" s="1"/>
  <c r="C3513" i="34"/>
  <c r="B3513" i="34" s="1"/>
  <c r="C3512" i="34"/>
  <c r="B3512" i="34" s="1"/>
  <c r="C3511" i="34"/>
  <c r="B3511" i="34" s="1"/>
  <c r="C3510" i="34"/>
  <c r="B3510" i="34" s="1"/>
  <c r="C3509" i="34"/>
  <c r="B3509" i="34" s="1"/>
  <c r="C3508" i="34"/>
  <c r="B3508" i="34" s="1"/>
  <c r="C3507" i="34"/>
  <c r="B3507" i="34" s="1"/>
  <c r="C3506" i="34"/>
  <c r="B3506" i="34" s="1"/>
  <c r="C3505" i="34"/>
  <c r="B3505" i="34" s="1"/>
  <c r="C3504" i="34"/>
  <c r="B3504" i="34" s="1"/>
  <c r="C3503" i="34"/>
  <c r="B3503" i="34" s="1"/>
  <c r="C3502" i="34"/>
  <c r="B3502" i="34" s="1"/>
  <c r="C3501" i="34"/>
  <c r="B3501" i="34" s="1"/>
  <c r="C3500" i="34"/>
  <c r="B3500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399" i="34"/>
  <c r="C3399" i="34"/>
  <c r="B3399" i="34" s="1"/>
  <c r="A3399" i="34" s="1"/>
  <c r="K3398" i="34"/>
  <c r="C3398" i="34"/>
  <c r="B3398" i="34" s="1"/>
  <c r="A3398" i="34" s="1"/>
  <c r="K3397" i="34"/>
  <c r="C3397" i="34"/>
  <c r="B3397" i="34" s="1"/>
  <c r="A3397" i="34" s="1"/>
  <c r="K3396" i="34"/>
  <c r="C3396" i="34"/>
  <c r="B3396" i="34" s="1"/>
  <c r="A3396" i="34" s="1"/>
  <c r="K3395" i="34"/>
  <c r="C3395" i="34"/>
  <c r="B3395" i="34" s="1"/>
  <c r="A3395" i="34" s="1"/>
  <c r="K3394" i="34"/>
  <c r="C3394" i="34"/>
  <c r="B3394" i="34" s="1"/>
  <c r="A3394" i="34" s="1"/>
  <c r="K3393" i="34"/>
  <c r="C3393" i="34"/>
  <c r="B3393" i="34" s="1"/>
  <c r="A3393" i="34" s="1"/>
  <c r="K3392" i="34"/>
  <c r="C3392" i="34"/>
  <c r="B3392" i="34" s="1"/>
  <c r="A3392" i="34" s="1"/>
  <c r="K3391" i="34"/>
  <c r="C3391" i="34"/>
  <c r="B3391" i="34" s="1"/>
  <c r="A3391" i="34" s="1"/>
  <c r="K3390" i="34"/>
  <c r="C3390" i="34"/>
  <c r="B3390" i="34" s="1"/>
  <c r="A3390" i="34" s="1"/>
  <c r="K3389" i="34"/>
  <c r="C3389" i="34"/>
  <c r="B3389" i="34" s="1"/>
  <c r="A3389" i="34" s="1"/>
  <c r="K3388" i="34"/>
  <c r="C3388" i="34"/>
  <c r="B3388" i="34" s="1"/>
  <c r="A3388" i="34" s="1"/>
  <c r="K3387" i="34"/>
  <c r="C3387" i="34"/>
  <c r="B3387" i="34" s="1"/>
  <c r="A3387" i="34" s="1"/>
  <c r="K3386" i="34"/>
  <c r="C3386" i="34"/>
  <c r="B3386" i="34" s="1"/>
  <c r="A3386" i="34" s="1"/>
  <c r="K3385" i="34"/>
  <c r="C3385" i="34"/>
  <c r="B3385" i="34" s="1"/>
  <c r="A3385" i="34" s="1"/>
  <c r="K3384" i="34"/>
  <c r="C3384" i="34"/>
  <c r="B3384" i="34" s="1"/>
  <c r="A3384" i="34" s="1"/>
  <c r="K3383" i="34"/>
  <c r="C3383" i="34"/>
  <c r="B3383" i="34" s="1"/>
  <c r="A3383" i="34" s="1"/>
  <c r="K3382" i="34"/>
  <c r="C3382" i="34"/>
  <c r="B3382" i="34" s="1"/>
  <c r="A3382" i="34" s="1"/>
  <c r="K3381" i="34"/>
  <c r="C3381" i="34"/>
  <c r="B3381" i="34" s="1"/>
  <c r="A3381" i="34" s="1"/>
  <c r="K3380" i="34"/>
  <c r="C3380" i="34"/>
  <c r="B3380" i="34" s="1"/>
  <c r="A3380" i="34" s="1"/>
  <c r="K3379" i="34"/>
  <c r="C3379" i="34"/>
  <c r="B3379" i="34" s="1"/>
  <c r="A3379" i="34" s="1"/>
  <c r="K3378" i="34"/>
  <c r="C3378" i="34"/>
  <c r="B3378" i="34" s="1"/>
  <c r="A3378" i="34" s="1"/>
  <c r="K3377" i="34"/>
  <c r="C3377" i="34"/>
  <c r="B3377" i="34" s="1"/>
  <c r="A3377" i="34" s="1"/>
  <c r="K3376" i="34"/>
  <c r="C3376" i="34"/>
  <c r="B3376" i="34" s="1"/>
  <c r="A3376" i="34" s="1"/>
  <c r="K3375" i="34"/>
  <c r="C3375" i="34"/>
  <c r="B3375" i="34" s="1"/>
  <c r="A3375" i="34" s="1"/>
  <c r="K3374" i="34"/>
  <c r="C3374" i="34"/>
  <c r="B3374" i="34" s="1"/>
  <c r="A3374" i="34" s="1"/>
  <c r="K3373" i="34"/>
  <c r="C3373" i="34"/>
  <c r="B3373" i="34" s="1"/>
  <c r="A3373" i="34" s="1"/>
  <c r="K3372" i="34"/>
  <c r="C3372" i="34"/>
  <c r="B3372" i="34" s="1"/>
  <c r="A3372" i="34" s="1"/>
  <c r="K3371" i="34"/>
  <c r="C3371" i="34"/>
  <c r="B3371" i="34" s="1"/>
  <c r="A3371" i="34" s="1"/>
  <c r="K3370" i="34"/>
  <c r="C3370" i="34"/>
  <c r="B3370" i="34" s="1"/>
  <c r="A3370" i="34" s="1"/>
  <c r="K3369" i="34"/>
  <c r="C3369" i="34"/>
  <c r="B3369" i="34" s="1"/>
  <c r="A3369" i="34" s="1"/>
  <c r="K3368" i="34"/>
  <c r="C3368" i="34"/>
  <c r="B3368" i="34" s="1"/>
  <c r="A3368" i="34" s="1"/>
  <c r="K3367" i="34"/>
  <c r="C3367" i="34"/>
  <c r="B3367" i="34" s="1"/>
  <c r="A3367" i="34" s="1"/>
  <c r="K3366" i="34"/>
  <c r="C3366" i="34"/>
  <c r="B3366" i="34" s="1"/>
  <c r="A3366" i="34" s="1"/>
  <c r="K3365" i="34"/>
  <c r="C3365" i="34"/>
  <c r="B3365" i="34" s="1"/>
  <c r="A3365" i="34" s="1"/>
  <c r="K3364" i="34"/>
  <c r="C3364" i="34"/>
  <c r="B3364" i="34" s="1"/>
  <c r="A3364" i="34" s="1"/>
  <c r="K3363" i="34"/>
  <c r="C3363" i="34"/>
  <c r="B3363" i="34" s="1"/>
  <c r="A3363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A3400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2799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547" i="34"/>
  <c r="K2548" i="34"/>
  <c r="K2549" i="34"/>
  <c r="K2550" i="34"/>
  <c r="K2551" i="34"/>
  <c r="K2552" i="34"/>
  <c r="K2553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46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55" i="34" l="1"/>
  <c r="P3155" i="34"/>
  <c r="Q3155" i="34"/>
  <c r="R3155" i="34"/>
  <c r="V3155" i="34"/>
  <c r="AA3163" i="34"/>
  <c r="P3163" i="34"/>
  <c r="Q3163" i="34"/>
  <c r="R3163" i="34"/>
  <c r="V3163" i="34"/>
  <c r="P3401" i="34"/>
  <c r="R3401" i="34"/>
  <c r="V3401" i="34"/>
  <c r="Q3401" i="34"/>
  <c r="AA3401" i="34"/>
  <c r="P3409" i="34"/>
  <c r="R3409" i="34"/>
  <c r="V3409" i="34"/>
  <c r="Q3409" i="34"/>
  <c r="AA3409" i="34"/>
  <c r="P3417" i="34"/>
  <c r="R3417" i="34"/>
  <c r="V3417" i="34"/>
  <c r="Q3417" i="34"/>
  <c r="AA3417" i="34"/>
  <c r="P3425" i="34"/>
  <c r="R3425" i="34"/>
  <c r="V3425" i="34"/>
  <c r="Q3425" i="34"/>
  <c r="AA3425" i="34"/>
  <c r="P3431" i="34"/>
  <c r="R3431" i="34"/>
  <c r="V3431" i="34"/>
  <c r="Q3431" i="34"/>
  <c r="AA3431" i="34"/>
  <c r="P3441" i="34"/>
  <c r="R3441" i="34"/>
  <c r="V3441" i="34"/>
  <c r="Q3441" i="34"/>
  <c r="AA3441" i="34"/>
  <c r="AA3087" i="34"/>
  <c r="P3087" i="34"/>
  <c r="Q3087" i="34"/>
  <c r="R3087" i="34"/>
  <c r="V3087" i="34"/>
  <c r="AA3095" i="34"/>
  <c r="P3095" i="34"/>
  <c r="Q3095" i="34"/>
  <c r="R3095" i="34"/>
  <c r="V3095" i="34"/>
  <c r="AA3105" i="34"/>
  <c r="P3105" i="34"/>
  <c r="Q3105" i="34"/>
  <c r="R3105" i="34"/>
  <c r="V3105" i="34"/>
  <c r="AA3115" i="34"/>
  <c r="P3115" i="34"/>
  <c r="Q3115" i="34"/>
  <c r="R3115" i="34"/>
  <c r="V3115" i="34"/>
  <c r="AA3121" i="34"/>
  <c r="P3121" i="34"/>
  <c r="Q3121" i="34"/>
  <c r="R3121" i="34"/>
  <c r="V3121" i="34"/>
  <c r="AA3127" i="34"/>
  <c r="P3127" i="34"/>
  <c r="Q3127" i="34"/>
  <c r="R3127" i="34"/>
  <c r="V3127" i="34"/>
  <c r="AA3133" i="34"/>
  <c r="P3133" i="34"/>
  <c r="Q3133" i="34"/>
  <c r="R3133" i="34"/>
  <c r="V3133" i="34"/>
  <c r="AA3141" i="34"/>
  <c r="P3141" i="34"/>
  <c r="Q3141" i="34"/>
  <c r="R3141" i="34"/>
  <c r="V3141" i="34"/>
  <c r="AA3149" i="34"/>
  <c r="P3149" i="34"/>
  <c r="Q3149" i="34"/>
  <c r="R3149" i="34"/>
  <c r="V3149" i="34"/>
  <c r="AA3023" i="34"/>
  <c r="P3023" i="34"/>
  <c r="Q3023" i="34"/>
  <c r="R3023" i="34"/>
  <c r="V3023" i="34"/>
  <c r="AA3031" i="34"/>
  <c r="P3031" i="34"/>
  <c r="Q3031" i="34"/>
  <c r="R3031" i="34"/>
  <c r="V3031" i="34"/>
  <c r="AA3041" i="34"/>
  <c r="P3041" i="34"/>
  <c r="Q3041" i="34"/>
  <c r="R3041" i="34"/>
  <c r="V3041" i="34"/>
  <c r="AA3049" i="34"/>
  <c r="P3049" i="34"/>
  <c r="Q3049" i="34"/>
  <c r="R3049" i="34"/>
  <c r="V3049" i="34"/>
  <c r="AA3059" i="34"/>
  <c r="P3059" i="34"/>
  <c r="Q3059" i="34"/>
  <c r="R3059" i="34"/>
  <c r="V3059" i="34"/>
  <c r="AA3065" i="34"/>
  <c r="P3065" i="34"/>
  <c r="Q3065" i="34"/>
  <c r="R3065" i="34"/>
  <c r="V3065" i="34"/>
  <c r="AA3073" i="34"/>
  <c r="P3073" i="34"/>
  <c r="Q3073" i="34"/>
  <c r="R3073" i="34"/>
  <c r="V3073" i="34"/>
  <c r="AA3081" i="34"/>
  <c r="P3081" i="34"/>
  <c r="Q3081" i="34"/>
  <c r="R3081" i="34"/>
  <c r="V3081" i="34"/>
  <c r="AA2955" i="34"/>
  <c r="P2955" i="34"/>
  <c r="Q2955" i="34"/>
  <c r="R2955" i="34"/>
  <c r="V2955" i="34"/>
  <c r="AA2965" i="34"/>
  <c r="P2965" i="34"/>
  <c r="Q2965" i="34"/>
  <c r="R2965" i="34"/>
  <c r="V2965" i="34"/>
  <c r="AA2973" i="34"/>
  <c r="P2973" i="34"/>
  <c r="Q2973" i="34"/>
  <c r="R2973" i="34"/>
  <c r="V2973" i="34"/>
  <c r="AA2979" i="34"/>
  <c r="P2979" i="34"/>
  <c r="Q2979" i="34"/>
  <c r="R2979" i="34"/>
  <c r="V2979" i="34"/>
  <c r="AA2987" i="34"/>
  <c r="P2987" i="34"/>
  <c r="Q2987" i="34"/>
  <c r="R2987" i="34"/>
  <c r="V2987" i="34"/>
  <c r="AA2995" i="34"/>
  <c r="P2995" i="34"/>
  <c r="Q2995" i="34"/>
  <c r="R2995" i="34"/>
  <c r="V2995" i="34"/>
  <c r="AA3003" i="34"/>
  <c r="P3003" i="34"/>
  <c r="Q3003" i="34"/>
  <c r="R3003" i="34"/>
  <c r="V3003" i="34"/>
  <c r="AA3011" i="34"/>
  <c r="P3011" i="34"/>
  <c r="Q3011" i="34"/>
  <c r="R3011" i="34"/>
  <c r="V3011" i="34"/>
  <c r="AA2885" i="34"/>
  <c r="P2885" i="34"/>
  <c r="Q2885" i="34"/>
  <c r="R2885" i="34"/>
  <c r="V2885" i="34"/>
  <c r="AA2893" i="34"/>
  <c r="P2893" i="34"/>
  <c r="Q2893" i="34"/>
  <c r="R2893" i="34"/>
  <c r="V2893" i="34"/>
  <c r="AA2901" i="34"/>
  <c r="P2901" i="34"/>
  <c r="Q2901" i="34"/>
  <c r="R2901" i="34"/>
  <c r="V2901" i="34"/>
  <c r="AA2909" i="34"/>
  <c r="P2909" i="34"/>
  <c r="Q2909" i="34"/>
  <c r="R2909" i="34"/>
  <c r="V2909" i="34"/>
  <c r="AA2919" i="34"/>
  <c r="P2919" i="34"/>
  <c r="Q2919" i="34"/>
  <c r="R2919" i="34"/>
  <c r="V2919" i="34"/>
  <c r="AA2929" i="34"/>
  <c r="P2929" i="34"/>
  <c r="Q2929" i="34"/>
  <c r="R2929" i="34"/>
  <c r="V2929" i="34"/>
  <c r="AA2937" i="34"/>
  <c r="P2937" i="34"/>
  <c r="Q2937" i="34"/>
  <c r="R2937" i="34"/>
  <c r="V2937" i="34"/>
  <c r="AA2943" i="34"/>
  <c r="P2943" i="34"/>
  <c r="Q2943" i="34"/>
  <c r="R2943" i="34"/>
  <c r="V2943" i="34"/>
  <c r="Q3286" i="34"/>
  <c r="R3286" i="34"/>
  <c r="V3286" i="34"/>
  <c r="AA3286" i="34"/>
  <c r="P3286" i="34"/>
  <c r="Q3296" i="34"/>
  <c r="R3296" i="34"/>
  <c r="V3296" i="34"/>
  <c r="AA3296" i="34"/>
  <c r="P3296" i="34"/>
  <c r="Q3304" i="34"/>
  <c r="R3304" i="34"/>
  <c r="V3304" i="34"/>
  <c r="AA3304" i="34"/>
  <c r="P3304" i="34"/>
  <c r="Q3312" i="34"/>
  <c r="R3312" i="34"/>
  <c r="V3312" i="34"/>
  <c r="AA3312" i="34"/>
  <c r="P3312" i="34"/>
  <c r="Q3320" i="34"/>
  <c r="R3320" i="34"/>
  <c r="V3320" i="34"/>
  <c r="AA3320" i="34"/>
  <c r="P3320" i="34"/>
  <c r="Q3328" i="34"/>
  <c r="R3328" i="34"/>
  <c r="V3328" i="34"/>
  <c r="AA3328" i="34"/>
  <c r="P3328" i="34"/>
  <c r="Q3338" i="34"/>
  <c r="R3338" i="34"/>
  <c r="V3338" i="34"/>
  <c r="AA3338" i="34"/>
  <c r="P3338" i="34"/>
  <c r="Q3346" i="34"/>
  <c r="R3346" i="34"/>
  <c r="V3346" i="34"/>
  <c r="AA3346" i="34"/>
  <c r="P3346" i="34"/>
  <c r="Q3354" i="34"/>
  <c r="R3354" i="34"/>
  <c r="V3354" i="34"/>
  <c r="AA3354" i="34"/>
  <c r="P3354" i="34"/>
  <c r="Q3362" i="34"/>
  <c r="R3362" i="34"/>
  <c r="V3362" i="34"/>
  <c r="AA3362" i="34"/>
  <c r="P3362" i="34"/>
  <c r="Q3370" i="34"/>
  <c r="R3370" i="34"/>
  <c r="V3370" i="34"/>
  <c r="AA3370" i="34"/>
  <c r="P3370" i="34"/>
  <c r="Q3376" i="34"/>
  <c r="R3376" i="34"/>
  <c r="V3376" i="34"/>
  <c r="AA3376" i="34"/>
  <c r="P3376" i="34"/>
  <c r="Q3382" i="34"/>
  <c r="R3382" i="34"/>
  <c r="V3382" i="34"/>
  <c r="P3382" i="34"/>
  <c r="AA3382" i="34"/>
  <c r="Q3388" i="34"/>
  <c r="R3388" i="34"/>
  <c r="V3388" i="34"/>
  <c r="P3388" i="34"/>
  <c r="AA3388" i="34"/>
  <c r="R3392" i="34"/>
  <c r="V3392" i="34"/>
  <c r="P3392" i="34"/>
  <c r="AA3392" i="34"/>
  <c r="Q3392" i="34"/>
  <c r="R3398" i="34"/>
  <c r="V3398" i="34"/>
  <c r="P3398" i="34"/>
  <c r="AA3398" i="34"/>
  <c r="Q3398" i="34"/>
  <c r="Q3178" i="34"/>
  <c r="R3178" i="34"/>
  <c r="V3178" i="34"/>
  <c r="AA3178" i="34"/>
  <c r="P3178" i="34"/>
  <c r="Q3184" i="34"/>
  <c r="R3184" i="34"/>
  <c r="V3184" i="34"/>
  <c r="AA3184" i="34"/>
  <c r="P3184" i="34"/>
  <c r="Q3188" i="34"/>
  <c r="R3188" i="34"/>
  <c r="V3188" i="34"/>
  <c r="AA3188" i="34"/>
  <c r="P3188" i="34"/>
  <c r="Q3194" i="34"/>
  <c r="R3194" i="34"/>
  <c r="V3194" i="34"/>
  <c r="AA3194" i="34"/>
  <c r="P3194" i="34"/>
  <c r="Q3202" i="34"/>
  <c r="R3202" i="34"/>
  <c r="V3202" i="34"/>
  <c r="AA3202" i="34"/>
  <c r="P3202" i="34"/>
  <c r="Q3208" i="34"/>
  <c r="R3208" i="34"/>
  <c r="V3208" i="34"/>
  <c r="AA3208" i="34"/>
  <c r="P3208" i="34"/>
  <c r="Q3214" i="34"/>
  <c r="R3214" i="34"/>
  <c r="V3214" i="34"/>
  <c r="AA3214" i="34"/>
  <c r="P3214" i="34"/>
  <c r="Q3230" i="34"/>
  <c r="R3230" i="34"/>
  <c r="V3230" i="34"/>
  <c r="AA3230" i="34"/>
  <c r="P3230" i="34"/>
  <c r="R3503" i="34"/>
  <c r="V3503" i="34"/>
  <c r="AA3503" i="34"/>
  <c r="P3503" i="34"/>
  <c r="Q3503" i="34"/>
  <c r="R3507" i="34"/>
  <c r="V3507" i="34"/>
  <c r="AA3507" i="34"/>
  <c r="P3507" i="34"/>
  <c r="Q3507" i="34"/>
  <c r="R3511" i="34"/>
  <c r="V3511" i="34"/>
  <c r="AA3511" i="34"/>
  <c r="P3511" i="34"/>
  <c r="Q3511" i="34"/>
  <c r="R3513" i="34"/>
  <c r="V3513" i="34"/>
  <c r="AA3513" i="34"/>
  <c r="P3513" i="34"/>
  <c r="Q3513" i="34"/>
  <c r="R3515" i="34"/>
  <c r="V3515" i="34"/>
  <c r="AA3515" i="34"/>
  <c r="P3515" i="34"/>
  <c r="Q3515" i="34"/>
  <c r="R3517" i="34"/>
  <c r="V3517" i="34"/>
  <c r="AA3517" i="34"/>
  <c r="P3517" i="34"/>
  <c r="Q3517" i="34"/>
  <c r="R3519" i="34"/>
  <c r="V3519" i="34"/>
  <c r="AA3519" i="34"/>
  <c r="P3519" i="34"/>
  <c r="Q3519" i="34"/>
  <c r="R3521" i="34"/>
  <c r="V3521" i="34"/>
  <c r="AA3521" i="34"/>
  <c r="P3521" i="34"/>
  <c r="Q3521" i="34"/>
  <c r="R3523" i="34"/>
  <c r="V3523" i="34"/>
  <c r="AA3523" i="34"/>
  <c r="P3523" i="34"/>
  <c r="Q3523" i="34"/>
  <c r="R3525" i="34"/>
  <c r="V3525" i="34"/>
  <c r="AA3525" i="34"/>
  <c r="P3525" i="34"/>
  <c r="Q3525" i="34"/>
  <c r="A3527" i="34"/>
  <c r="R3527" i="34"/>
  <c r="V3527" i="34"/>
  <c r="AA3527" i="34"/>
  <c r="P3527" i="34"/>
  <c r="Q3527" i="34"/>
  <c r="R3529" i="34"/>
  <c r="V3529" i="34"/>
  <c r="AA3529" i="34"/>
  <c r="P3529" i="34"/>
  <c r="Q3529" i="34"/>
  <c r="R3531" i="34"/>
  <c r="V3531" i="34"/>
  <c r="AA3531" i="34"/>
  <c r="P3531" i="34"/>
  <c r="Q3531" i="34"/>
  <c r="R3533" i="34"/>
  <c r="V3533" i="34"/>
  <c r="AA3533" i="34"/>
  <c r="P3533" i="34"/>
  <c r="Q3533" i="34"/>
  <c r="A3535" i="34"/>
  <c r="R3535" i="34"/>
  <c r="V3535" i="34"/>
  <c r="AA3535" i="34"/>
  <c r="P3535" i="34"/>
  <c r="Q3535" i="34"/>
  <c r="R3537" i="34"/>
  <c r="V3537" i="34"/>
  <c r="AA3537" i="34"/>
  <c r="P3537" i="34"/>
  <c r="Q3537" i="34"/>
  <c r="R3539" i="34"/>
  <c r="V3539" i="34"/>
  <c r="AA3539" i="34"/>
  <c r="P3539" i="34"/>
  <c r="Q3539" i="34"/>
  <c r="R3541" i="34"/>
  <c r="V3541" i="34"/>
  <c r="AA3541" i="34"/>
  <c r="P3541" i="34"/>
  <c r="Q3541" i="34"/>
  <c r="R3543" i="34"/>
  <c r="V3543" i="34"/>
  <c r="AA3543" i="34"/>
  <c r="P3543" i="34"/>
  <c r="Q3543" i="34"/>
  <c r="R3545" i="34"/>
  <c r="V3545" i="34"/>
  <c r="AA3545" i="34"/>
  <c r="P3545" i="34"/>
  <c r="Q3545" i="34"/>
  <c r="R3547" i="34"/>
  <c r="V3547" i="34"/>
  <c r="AA3547" i="34"/>
  <c r="P3547" i="34"/>
  <c r="Q3547" i="34"/>
  <c r="A3549" i="34"/>
  <c r="R3549" i="34"/>
  <c r="V3549" i="34"/>
  <c r="AA3549" i="34"/>
  <c r="P3549" i="34"/>
  <c r="Q3549" i="34"/>
  <c r="A3551" i="34"/>
  <c r="R3551" i="34"/>
  <c r="V3551" i="34"/>
  <c r="AA3551" i="34"/>
  <c r="P3551" i="34"/>
  <c r="Q3551" i="34"/>
  <c r="A3553" i="34"/>
  <c r="R3553" i="34"/>
  <c r="V3553" i="34"/>
  <c r="AA3553" i="34"/>
  <c r="P3553" i="34"/>
  <c r="Q3553" i="34"/>
  <c r="R3555" i="34"/>
  <c r="V3555" i="34"/>
  <c r="AA3555" i="34"/>
  <c r="P3555" i="34"/>
  <c r="Q3555" i="34"/>
  <c r="A3557" i="34"/>
  <c r="R3557" i="34"/>
  <c r="V3557" i="34"/>
  <c r="AA3557" i="34"/>
  <c r="P3557" i="34"/>
  <c r="Q3557" i="34"/>
  <c r="R3559" i="34"/>
  <c r="V3559" i="34"/>
  <c r="AA3559" i="34"/>
  <c r="P3559" i="34"/>
  <c r="Q3559" i="34"/>
  <c r="R3561" i="34"/>
  <c r="V3561" i="34"/>
  <c r="AA3561" i="34"/>
  <c r="P3561" i="34"/>
  <c r="Q3561" i="34"/>
  <c r="R3563" i="34"/>
  <c r="V3563" i="34"/>
  <c r="AA3563" i="34"/>
  <c r="P3563" i="34"/>
  <c r="Q3563" i="34"/>
  <c r="R3565" i="34"/>
  <c r="V3565" i="34"/>
  <c r="AA3565" i="34"/>
  <c r="P3565" i="34"/>
  <c r="Q3565" i="34"/>
  <c r="R3567" i="34"/>
  <c r="V3567" i="34"/>
  <c r="AA3567" i="34"/>
  <c r="P3567" i="34"/>
  <c r="Q3567" i="34"/>
  <c r="R3569" i="34"/>
  <c r="V3569" i="34"/>
  <c r="AA3569" i="34"/>
  <c r="P3569" i="34"/>
  <c r="Q3569" i="34"/>
  <c r="R3571" i="34"/>
  <c r="V3571" i="34"/>
  <c r="AA3571" i="34"/>
  <c r="P3571" i="34"/>
  <c r="Q3571" i="34"/>
  <c r="R3573" i="34"/>
  <c r="V3573" i="34"/>
  <c r="AA3573" i="34"/>
  <c r="P3573" i="34"/>
  <c r="Q3573" i="34"/>
  <c r="R3575" i="34"/>
  <c r="V3575" i="34"/>
  <c r="AA3575" i="34"/>
  <c r="P3575" i="34"/>
  <c r="Q3575" i="34"/>
  <c r="R3577" i="34"/>
  <c r="V3577" i="34"/>
  <c r="AA3577" i="34"/>
  <c r="P3577" i="34"/>
  <c r="Q3577" i="34"/>
  <c r="R3579" i="34"/>
  <c r="V3579" i="34"/>
  <c r="AA3579" i="34"/>
  <c r="P3579" i="34"/>
  <c r="Q3579" i="34"/>
  <c r="R3581" i="34"/>
  <c r="V3581" i="34"/>
  <c r="AA3581" i="34"/>
  <c r="P3581" i="34"/>
  <c r="Q3581" i="34"/>
  <c r="R3583" i="34"/>
  <c r="V3583" i="34"/>
  <c r="AA3583" i="34"/>
  <c r="P3583" i="34"/>
  <c r="Q3583" i="34"/>
  <c r="R3585" i="34"/>
  <c r="V3585" i="34"/>
  <c r="AA3585" i="34"/>
  <c r="P3585" i="34"/>
  <c r="Q3585" i="34"/>
  <c r="R3587" i="34"/>
  <c r="V3587" i="34"/>
  <c r="AA3587" i="34"/>
  <c r="P3587" i="34"/>
  <c r="Q3587" i="34"/>
  <c r="R3589" i="34"/>
  <c r="V3589" i="34"/>
  <c r="AA3589" i="34"/>
  <c r="P3589" i="34"/>
  <c r="Q3589" i="34"/>
  <c r="R3591" i="34"/>
  <c r="V3591" i="34"/>
  <c r="AA3591" i="34"/>
  <c r="P3591" i="34"/>
  <c r="Q3591" i="34"/>
  <c r="R3593" i="34"/>
  <c r="V3593" i="34"/>
  <c r="AA3593" i="34"/>
  <c r="P3593" i="34"/>
  <c r="Q3593" i="34"/>
  <c r="R3595" i="34"/>
  <c r="V3595" i="34"/>
  <c r="AA3595" i="34"/>
  <c r="P3595" i="34"/>
  <c r="Q3595" i="34"/>
  <c r="R3597" i="34"/>
  <c r="V3597" i="34"/>
  <c r="AA3597" i="34"/>
  <c r="P3597" i="34"/>
  <c r="Q3597" i="34"/>
  <c r="R3599" i="34"/>
  <c r="V3599" i="34"/>
  <c r="AA3599" i="34"/>
  <c r="P3599" i="34"/>
  <c r="Q3599" i="34"/>
  <c r="R3601" i="34"/>
  <c r="V3601" i="34"/>
  <c r="AA3601" i="34"/>
  <c r="P3601" i="34"/>
  <c r="Q3601" i="34"/>
  <c r="R3603" i="34"/>
  <c r="V3603" i="34"/>
  <c r="AA3603" i="34"/>
  <c r="P3603" i="34"/>
  <c r="Q3603" i="34"/>
  <c r="R3605" i="34"/>
  <c r="V3605" i="34"/>
  <c r="AA3605" i="34"/>
  <c r="P3605" i="34"/>
  <c r="Q3605" i="34"/>
  <c r="R3607" i="34"/>
  <c r="V3607" i="34"/>
  <c r="AA3607" i="34"/>
  <c r="P3607" i="34"/>
  <c r="Q3607" i="34"/>
  <c r="R3609" i="34"/>
  <c r="V3609" i="34"/>
  <c r="AA3609" i="34"/>
  <c r="P3609" i="34"/>
  <c r="Q3609" i="34"/>
  <c r="R3611" i="34"/>
  <c r="V3611" i="34"/>
  <c r="AA3611" i="34"/>
  <c r="P3611" i="34"/>
  <c r="Q3611" i="34"/>
  <c r="R3613" i="34"/>
  <c r="V3613" i="34"/>
  <c r="AA3613" i="34"/>
  <c r="P3613" i="34"/>
  <c r="Q3613" i="34"/>
  <c r="R3615" i="34"/>
  <c r="V3615" i="34"/>
  <c r="AA3615" i="34"/>
  <c r="P3615" i="34"/>
  <c r="Q3615" i="34"/>
  <c r="R3617" i="34"/>
  <c r="V3617" i="34"/>
  <c r="AA3617" i="34"/>
  <c r="P3617" i="34"/>
  <c r="Q3617" i="34"/>
  <c r="R3619" i="34"/>
  <c r="V3619" i="34"/>
  <c r="AA3619" i="34"/>
  <c r="P3619" i="34"/>
  <c r="Q3619" i="34"/>
  <c r="R3621" i="34"/>
  <c r="V3621" i="34"/>
  <c r="AA3621" i="34"/>
  <c r="P3621" i="34"/>
  <c r="Q3621" i="34"/>
  <c r="R3623" i="34"/>
  <c r="V3623" i="34"/>
  <c r="AA3623" i="34"/>
  <c r="P3623" i="34"/>
  <c r="Q3623" i="34"/>
  <c r="R3625" i="34"/>
  <c r="V3625" i="34"/>
  <c r="AA3625" i="34"/>
  <c r="P3625" i="34"/>
  <c r="Q3625" i="34"/>
  <c r="R3627" i="34"/>
  <c r="V3627" i="34"/>
  <c r="AA3627" i="34"/>
  <c r="P3627" i="34"/>
  <c r="Q3627" i="34"/>
  <c r="R3629" i="34"/>
  <c r="V3629" i="34"/>
  <c r="AA3629" i="34"/>
  <c r="P3629" i="34"/>
  <c r="Q3629" i="34"/>
  <c r="R3631" i="34"/>
  <c r="V3631" i="34"/>
  <c r="AA3631" i="34"/>
  <c r="P3631" i="34"/>
  <c r="Q3631" i="34"/>
  <c r="R3633" i="34"/>
  <c r="V3633" i="34"/>
  <c r="AA3633" i="34"/>
  <c r="P3633" i="34"/>
  <c r="Q3633" i="34"/>
  <c r="R3635" i="34"/>
  <c r="V3635" i="34"/>
  <c r="AA3635" i="34"/>
  <c r="P3635" i="34"/>
  <c r="Q3635" i="34"/>
  <c r="A3637" i="34"/>
  <c r="R3637" i="34"/>
  <c r="V3637" i="34"/>
  <c r="AA3637" i="34"/>
  <c r="P3637" i="34"/>
  <c r="Q3637" i="34"/>
  <c r="R3639" i="34"/>
  <c r="V3639" i="34"/>
  <c r="AA3639" i="34"/>
  <c r="P3639" i="34"/>
  <c r="Q3639" i="34"/>
  <c r="R3641" i="34"/>
  <c r="V3641" i="34"/>
  <c r="AA3641" i="34"/>
  <c r="P3641" i="34"/>
  <c r="Q3641" i="34"/>
  <c r="R3643" i="34"/>
  <c r="V3643" i="34"/>
  <c r="AA3643" i="34"/>
  <c r="P3643" i="34"/>
  <c r="Q3643" i="34"/>
  <c r="R3645" i="34"/>
  <c r="V3645" i="34"/>
  <c r="AA3645" i="34"/>
  <c r="P3645" i="34"/>
  <c r="Q3645" i="34"/>
  <c r="R3647" i="34"/>
  <c r="V3647" i="34"/>
  <c r="AA3647" i="34"/>
  <c r="P3647" i="34"/>
  <c r="Q3647" i="34"/>
  <c r="R3649" i="34"/>
  <c r="V3649" i="34"/>
  <c r="AA3649" i="34"/>
  <c r="P3649" i="34"/>
  <c r="Q3649" i="34"/>
  <c r="R3651" i="34"/>
  <c r="V3651" i="34"/>
  <c r="AA3651" i="34"/>
  <c r="P3651" i="34"/>
  <c r="Q3651" i="34"/>
  <c r="R3653" i="34"/>
  <c r="V3653" i="34"/>
  <c r="AA3653" i="34"/>
  <c r="P3653" i="34"/>
  <c r="Q3653" i="34"/>
  <c r="R3655" i="34"/>
  <c r="V3655" i="34"/>
  <c r="AA3655" i="34"/>
  <c r="P3655" i="34"/>
  <c r="Q3655" i="34"/>
  <c r="R3657" i="34"/>
  <c r="V3657" i="34"/>
  <c r="AA3657" i="34"/>
  <c r="P3657" i="34"/>
  <c r="Q3657" i="34"/>
  <c r="R3659" i="34"/>
  <c r="V3659" i="34"/>
  <c r="AA3659" i="34"/>
  <c r="P3659" i="34"/>
  <c r="Q3659" i="34"/>
  <c r="R3661" i="34"/>
  <c r="V3661" i="34"/>
  <c r="AA3661" i="34"/>
  <c r="P3661" i="34"/>
  <c r="Q3661" i="34"/>
  <c r="R3663" i="34"/>
  <c r="V3663" i="34"/>
  <c r="AA3663" i="34"/>
  <c r="P3663" i="34"/>
  <c r="Q3663" i="34"/>
  <c r="R3665" i="34"/>
  <c r="V3665" i="34"/>
  <c r="AA3665" i="34"/>
  <c r="P3665" i="34"/>
  <c r="Q3665" i="34"/>
  <c r="R3667" i="34"/>
  <c r="V3667" i="34"/>
  <c r="AA3667" i="34"/>
  <c r="P3667" i="34"/>
  <c r="Q3667" i="34"/>
  <c r="R3873" i="34"/>
  <c r="V3873" i="34"/>
  <c r="AA3873" i="34"/>
  <c r="P3873" i="34"/>
  <c r="Q3873" i="34"/>
  <c r="R3875" i="34"/>
  <c r="V3875" i="34"/>
  <c r="AA3875" i="34"/>
  <c r="P3875" i="34"/>
  <c r="Q3875" i="34"/>
  <c r="R3877" i="34"/>
  <c r="V3877" i="34"/>
  <c r="AA3877" i="34"/>
  <c r="P3877" i="34"/>
  <c r="Q3877" i="34"/>
  <c r="R3879" i="34"/>
  <c r="V3879" i="34"/>
  <c r="AA3879" i="34"/>
  <c r="P3879" i="34"/>
  <c r="Q3879" i="34"/>
  <c r="R3881" i="34"/>
  <c r="V3881" i="34"/>
  <c r="AA3881" i="34"/>
  <c r="P3881" i="34"/>
  <c r="Q3881" i="34"/>
  <c r="R3883" i="34"/>
  <c r="V3883" i="34"/>
  <c r="AA3883" i="34"/>
  <c r="P3883" i="34"/>
  <c r="Q3883" i="34"/>
  <c r="R3885" i="34"/>
  <c r="V3885" i="34"/>
  <c r="AA3885" i="34"/>
  <c r="P3885" i="34"/>
  <c r="Q3885" i="34"/>
  <c r="R3887" i="34"/>
  <c r="V3887" i="34"/>
  <c r="AA3887" i="34"/>
  <c r="P3887" i="34"/>
  <c r="Q3887" i="34"/>
  <c r="R3889" i="34"/>
  <c r="V3889" i="34"/>
  <c r="AA3889" i="34"/>
  <c r="P3889" i="34"/>
  <c r="Q3889" i="34"/>
  <c r="R3891" i="34"/>
  <c r="V3891" i="34"/>
  <c r="AA3891" i="34"/>
  <c r="P3891" i="34"/>
  <c r="Q3891" i="34"/>
  <c r="R3893" i="34"/>
  <c r="V3893" i="34"/>
  <c r="AA3893" i="34"/>
  <c r="P3893" i="34"/>
  <c r="Q3893" i="34"/>
  <c r="R3895" i="34"/>
  <c r="V3895" i="34"/>
  <c r="AA3895" i="34"/>
  <c r="P3895" i="34"/>
  <c r="Q3895" i="34"/>
  <c r="R3897" i="34"/>
  <c r="V3897" i="34"/>
  <c r="AA3897" i="34"/>
  <c r="P3897" i="34"/>
  <c r="Q3897" i="34"/>
  <c r="R3899" i="34"/>
  <c r="V3899" i="34"/>
  <c r="AA3899" i="34"/>
  <c r="P3899" i="34"/>
  <c r="Q3899" i="34"/>
  <c r="R3901" i="34"/>
  <c r="V3901" i="34"/>
  <c r="AA3901" i="34"/>
  <c r="P3901" i="34"/>
  <c r="Q3901" i="34"/>
  <c r="R3903" i="34"/>
  <c r="V3903" i="34"/>
  <c r="AA3903" i="34"/>
  <c r="P3903" i="34"/>
  <c r="Q3903" i="34"/>
  <c r="R3905" i="34"/>
  <c r="V3905" i="34"/>
  <c r="AA3905" i="34"/>
  <c r="P3905" i="34"/>
  <c r="Q3905" i="34"/>
  <c r="R4967" i="34"/>
  <c r="V4967" i="34"/>
  <c r="AA4967" i="34"/>
  <c r="P4967" i="34"/>
  <c r="Q4967" i="34"/>
  <c r="R4969" i="34"/>
  <c r="V4969" i="34"/>
  <c r="AA4969" i="34"/>
  <c r="P4969" i="34"/>
  <c r="Q4969" i="34"/>
  <c r="R4971" i="34"/>
  <c r="V4971" i="34"/>
  <c r="AA4971" i="34"/>
  <c r="P4971" i="34"/>
  <c r="Q4971" i="34"/>
  <c r="R4973" i="34"/>
  <c r="V4973" i="34"/>
  <c r="AA4973" i="34"/>
  <c r="P4973" i="34"/>
  <c r="Q4973" i="34"/>
  <c r="R4975" i="34"/>
  <c r="V4975" i="34"/>
  <c r="AA4975" i="34"/>
  <c r="P4975" i="34"/>
  <c r="Q4975" i="34"/>
  <c r="R4977" i="34"/>
  <c r="V4977" i="34"/>
  <c r="AA4977" i="34"/>
  <c r="P4977" i="34"/>
  <c r="Q4977" i="34"/>
  <c r="R4979" i="34"/>
  <c r="V4979" i="34"/>
  <c r="AA4979" i="34"/>
  <c r="P4979" i="34"/>
  <c r="Q4979" i="34"/>
  <c r="R4981" i="34"/>
  <c r="V4981" i="34"/>
  <c r="AA4981" i="34"/>
  <c r="P4981" i="34"/>
  <c r="Q4981" i="34"/>
  <c r="R4983" i="34"/>
  <c r="V4983" i="34"/>
  <c r="AA4983" i="34"/>
  <c r="P4983" i="34"/>
  <c r="Q4983" i="34"/>
  <c r="R4985" i="34"/>
  <c r="V4985" i="34"/>
  <c r="AA4985" i="34"/>
  <c r="P4985" i="34"/>
  <c r="Q4985" i="34"/>
  <c r="R4987" i="34"/>
  <c r="V4987" i="34"/>
  <c r="AA4987" i="34"/>
  <c r="P4987" i="34"/>
  <c r="Q4987" i="34"/>
  <c r="R4989" i="34"/>
  <c r="V4989" i="34"/>
  <c r="AA4989" i="34"/>
  <c r="P4989" i="34"/>
  <c r="Q4989" i="34"/>
  <c r="R4991" i="34"/>
  <c r="V4991" i="34"/>
  <c r="AA4991" i="34"/>
  <c r="P4991" i="34"/>
  <c r="Q4991" i="34"/>
  <c r="R4993" i="34"/>
  <c r="V4993" i="34"/>
  <c r="AA4993" i="34"/>
  <c r="P4993" i="34"/>
  <c r="Q4993" i="34"/>
  <c r="R4995" i="34"/>
  <c r="V4995" i="34"/>
  <c r="AA4995" i="34"/>
  <c r="P4995" i="34"/>
  <c r="Q4995" i="34"/>
  <c r="R4997" i="34"/>
  <c r="V4997" i="34"/>
  <c r="AA4997" i="34"/>
  <c r="P4997" i="34"/>
  <c r="Q4997" i="34"/>
  <c r="R4999" i="34"/>
  <c r="V4999" i="34"/>
  <c r="AA4999" i="34"/>
  <c r="P4999" i="34"/>
  <c r="Q4999" i="34"/>
  <c r="R5001" i="34"/>
  <c r="V5001" i="34"/>
  <c r="AA5001" i="34"/>
  <c r="P5001" i="34"/>
  <c r="Q5001" i="34"/>
  <c r="R5003" i="34"/>
  <c r="V5003" i="34"/>
  <c r="AA5003" i="34"/>
  <c r="P5003" i="34"/>
  <c r="Q5003" i="34"/>
  <c r="R5005" i="34"/>
  <c r="V5005" i="34"/>
  <c r="AA5005" i="34"/>
  <c r="P5005" i="34"/>
  <c r="Q5005" i="34"/>
  <c r="R5007" i="34"/>
  <c r="V5007" i="34"/>
  <c r="AA5007" i="34"/>
  <c r="P5007" i="34"/>
  <c r="Q5007" i="34"/>
  <c r="R5009" i="34"/>
  <c r="V5009" i="34"/>
  <c r="AA5009" i="34"/>
  <c r="P5009" i="34"/>
  <c r="Q5009" i="34"/>
  <c r="R5011" i="34"/>
  <c r="V5011" i="34"/>
  <c r="AA5011" i="34"/>
  <c r="P5011" i="34"/>
  <c r="Q5011" i="34"/>
  <c r="R5013" i="34"/>
  <c r="V5013" i="34"/>
  <c r="AA5013" i="34"/>
  <c r="P5013" i="34"/>
  <c r="Q5013" i="34"/>
  <c r="R5015" i="34"/>
  <c r="V5015" i="34"/>
  <c r="AA5015" i="34"/>
  <c r="P5015" i="34"/>
  <c r="Q5015" i="34"/>
  <c r="R5017" i="34"/>
  <c r="V5017" i="34"/>
  <c r="AA5017" i="34"/>
  <c r="P5017" i="34"/>
  <c r="Q5017" i="34"/>
  <c r="R5019" i="34"/>
  <c r="V5019" i="34"/>
  <c r="AA5019" i="34"/>
  <c r="P5019" i="34"/>
  <c r="Q5019" i="34"/>
  <c r="R5021" i="34"/>
  <c r="V5021" i="34"/>
  <c r="AA5021" i="34"/>
  <c r="P5021" i="34"/>
  <c r="Q5021" i="34"/>
  <c r="R5023" i="34"/>
  <c r="V5023" i="34"/>
  <c r="AA5023" i="34"/>
  <c r="P5023" i="34"/>
  <c r="Q5023" i="34"/>
  <c r="R5025" i="34"/>
  <c r="V5025" i="34"/>
  <c r="AA5025" i="34"/>
  <c r="P5025" i="34"/>
  <c r="Q5025" i="34"/>
  <c r="R5027" i="34"/>
  <c r="V5027" i="34"/>
  <c r="AA5027" i="34"/>
  <c r="P5027" i="34"/>
  <c r="Q5027" i="34"/>
  <c r="R5029" i="34"/>
  <c r="V5029" i="34"/>
  <c r="AA5029" i="34"/>
  <c r="P5029" i="34"/>
  <c r="Q5029" i="34"/>
  <c r="R5031" i="34"/>
  <c r="V5031" i="34"/>
  <c r="AA5031" i="34"/>
  <c r="P5031" i="34"/>
  <c r="Q5031" i="34"/>
  <c r="R5033" i="34"/>
  <c r="V5033" i="34"/>
  <c r="AA5033" i="34"/>
  <c r="P5033" i="34"/>
  <c r="Q5033" i="34"/>
  <c r="R5035" i="34"/>
  <c r="V5035" i="34"/>
  <c r="AA5035" i="34"/>
  <c r="P5035" i="34"/>
  <c r="Q5035" i="34"/>
  <c r="R5037" i="34"/>
  <c r="V5037" i="34"/>
  <c r="AA5037" i="34"/>
  <c r="P5037" i="34"/>
  <c r="Q5037" i="34"/>
  <c r="R5039" i="34"/>
  <c r="V5039" i="34"/>
  <c r="AA5039" i="34"/>
  <c r="P5039" i="34"/>
  <c r="Q5039" i="34"/>
  <c r="R5041" i="34"/>
  <c r="V5041" i="34"/>
  <c r="AA5041" i="34"/>
  <c r="P5041" i="34"/>
  <c r="Q5041" i="34"/>
  <c r="R5043" i="34"/>
  <c r="V5043" i="34"/>
  <c r="AA5043" i="34"/>
  <c r="P5043" i="34"/>
  <c r="Q5043" i="34"/>
  <c r="R5045" i="34"/>
  <c r="V5045" i="34"/>
  <c r="AA5045" i="34"/>
  <c r="P5045" i="34"/>
  <c r="Q5045" i="34"/>
  <c r="R5047" i="34"/>
  <c r="V5047" i="34"/>
  <c r="AA5047" i="34"/>
  <c r="P5047" i="34"/>
  <c r="Q5047" i="34"/>
  <c r="R5049" i="34"/>
  <c r="V5049" i="34"/>
  <c r="AA5049" i="34"/>
  <c r="P5049" i="34"/>
  <c r="Q5049" i="34"/>
  <c r="R5051" i="34"/>
  <c r="V5051" i="34"/>
  <c r="AA5051" i="34"/>
  <c r="P5051" i="34"/>
  <c r="Q5051" i="34"/>
  <c r="R5053" i="34"/>
  <c r="V5053" i="34"/>
  <c r="AA5053" i="34"/>
  <c r="P5053" i="34"/>
  <c r="Q5053" i="34"/>
  <c r="R5055" i="34"/>
  <c r="V5055" i="34"/>
  <c r="AA5055" i="34"/>
  <c r="P5055" i="34"/>
  <c r="Q5055" i="34"/>
  <c r="R5057" i="34"/>
  <c r="V5057" i="34"/>
  <c r="AA5057" i="34"/>
  <c r="P5057" i="34"/>
  <c r="Q5057" i="34"/>
  <c r="R5059" i="34"/>
  <c r="V5059" i="34"/>
  <c r="AA5059" i="34"/>
  <c r="P5059" i="34"/>
  <c r="Q5059" i="34"/>
  <c r="R5061" i="34"/>
  <c r="V5061" i="34"/>
  <c r="AA5061" i="34"/>
  <c r="P5061" i="34"/>
  <c r="Q5061" i="34"/>
  <c r="R5063" i="34"/>
  <c r="V5063" i="34"/>
  <c r="AA5063" i="34"/>
  <c r="P5063" i="34"/>
  <c r="Q5063" i="34"/>
  <c r="R5065" i="34"/>
  <c r="V5065" i="34"/>
  <c r="AA5065" i="34"/>
  <c r="P5065" i="34"/>
  <c r="Q5065" i="34"/>
  <c r="R5067" i="34"/>
  <c r="V5067" i="34"/>
  <c r="AA5067" i="34"/>
  <c r="P5067" i="34"/>
  <c r="Q5067" i="34"/>
  <c r="R5069" i="34"/>
  <c r="V5069" i="34"/>
  <c r="AA5069" i="34"/>
  <c r="P5069" i="34"/>
  <c r="Q5069" i="34"/>
  <c r="R5071" i="34"/>
  <c r="V5071" i="34"/>
  <c r="AA5071" i="34"/>
  <c r="P5071" i="34"/>
  <c r="Q5071" i="34"/>
  <c r="R5073" i="34"/>
  <c r="V5073" i="34"/>
  <c r="AA5073" i="34"/>
  <c r="P5073" i="34"/>
  <c r="Q5073" i="34"/>
  <c r="R5075" i="34"/>
  <c r="V5075" i="34"/>
  <c r="AA5075" i="34"/>
  <c r="P5075" i="34"/>
  <c r="Q5075" i="34"/>
  <c r="R5077" i="34"/>
  <c r="V5077" i="34"/>
  <c r="AA5077" i="34"/>
  <c r="P5077" i="34"/>
  <c r="Q5077" i="34"/>
  <c r="R5079" i="34"/>
  <c r="V5079" i="34"/>
  <c r="AA5079" i="34"/>
  <c r="P5079" i="34"/>
  <c r="Q5079" i="34"/>
  <c r="R5081" i="34"/>
  <c r="V5081" i="34"/>
  <c r="AA5081" i="34"/>
  <c r="P5081" i="34"/>
  <c r="Q5081" i="34"/>
  <c r="R5083" i="34"/>
  <c r="V5083" i="34"/>
  <c r="AA5083" i="34"/>
  <c r="P5083" i="34"/>
  <c r="Q5083" i="34"/>
  <c r="R5085" i="34"/>
  <c r="V5085" i="34"/>
  <c r="AA5085" i="34"/>
  <c r="P5085" i="34"/>
  <c r="Q5085" i="34"/>
  <c r="R5087" i="34"/>
  <c r="V5087" i="34"/>
  <c r="AA5087" i="34"/>
  <c r="P5087" i="34"/>
  <c r="Q5087" i="34"/>
  <c r="AA5089" i="34"/>
  <c r="P5089" i="34"/>
  <c r="Q5089" i="34"/>
  <c r="R5089" i="34"/>
  <c r="V5089" i="34"/>
  <c r="AA5091" i="34"/>
  <c r="P5091" i="34"/>
  <c r="Q5091" i="34"/>
  <c r="R5091" i="34"/>
  <c r="V5091" i="34"/>
  <c r="R5093" i="34"/>
  <c r="V5093" i="34"/>
  <c r="AA5093" i="34"/>
  <c r="P5093" i="34"/>
  <c r="Q5093" i="34"/>
  <c r="AA5095" i="34"/>
  <c r="P5095" i="34"/>
  <c r="Q5095" i="34"/>
  <c r="R5095" i="34"/>
  <c r="V5095" i="34"/>
  <c r="R5097" i="34"/>
  <c r="V5097" i="34"/>
  <c r="AA5097" i="34"/>
  <c r="P5097" i="34"/>
  <c r="Q5097" i="34"/>
  <c r="AA5099" i="34"/>
  <c r="P5099" i="34"/>
  <c r="Q5099" i="34"/>
  <c r="R5099" i="34"/>
  <c r="V5099" i="34"/>
  <c r="P4702" i="34"/>
  <c r="R4702" i="34"/>
  <c r="V4702" i="34"/>
  <c r="AA4702" i="34"/>
  <c r="Q4702" i="34"/>
  <c r="P4704" i="34"/>
  <c r="R4704" i="34"/>
  <c r="V4704" i="34"/>
  <c r="AA4704" i="34"/>
  <c r="Q4704" i="34"/>
  <c r="P4706" i="34"/>
  <c r="R4706" i="34"/>
  <c r="V4706" i="34"/>
  <c r="AA4706" i="34"/>
  <c r="Q4706" i="34"/>
  <c r="P4708" i="34"/>
  <c r="R4708" i="34"/>
  <c r="V4708" i="34"/>
  <c r="AA4708" i="34"/>
  <c r="Q4708" i="34"/>
  <c r="P4710" i="34"/>
  <c r="R4710" i="34"/>
  <c r="V4710" i="34"/>
  <c r="AA4710" i="34"/>
  <c r="Q4710" i="34"/>
  <c r="P4712" i="34"/>
  <c r="R4712" i="34"/>
  <c r="V4712" i="34"/>
  <c r="AA4712" i="34"/>
  <c r="Q4712" i="34"/>
  <c r="P4714" i="34"/>
  <c r="R4714" i="34"/>
  <c r="V4714" i="34"/>
  <c r="AA4714" i="34"/>
  <c r="Q4714" i="34"/>
  <c r="P4716" i="34"/>
  <c r="R4716" i="34"/>
  <c r="V4716" i="34"/>
  <c r="AA4716" i="34"/>
  <c r="Q4716" i="34"/>
  <c r="P4718" i="34"/>
  <c r="R4718" i="34"/>
  <c r="V4718" i="34"/>
  <c r="AA4718" i="34"/>
  <c r="Q4718" i="34"/>
  <c r="P4720" i="34"/>
  <c r="R4720" i="34"/>
  <c r="V4720" i="34"/>
  <c r="AA4720" i="34"/>
  <c r="Q4720" i="34"/>
  <c r="P4722" i="34"/>
  <c r="R4722" i="34"/>
  <c r="V4722" i="34"/>
  <c r="AA4722" i="34"/>
  <c r="Q4722" i="34"/>
  <c r="P4724" i="34"/>
  <c r="R4724" i="34"/>
  <c r="V4724" i="34"/>
  <c r="AA4724" i="34"/>
  <c r="Q4724" i="34"/>
  <c r="P4726" i="34"/>
  <c r="R4726" i="34"/>
  <c r="V4726" i="34"/>
  <c r="AA4726" i="34"/>
  <c r="Q4726" i="34"/>
  <c r="P4728" i="34"/>
  <c r="R4728" i="34"/>
  <c r="V4728" i="34"/>
  <c r="AA4728" i="34"/>
  <c r="Q4728" i="34"/>
  <c r="P4730" i="34"/>
  <c r="R4730" i="34"/>
  <c r="V4730" i="34"/>
  <c r="AA4730" i="34"/>
  <c r="Q4730" i="34"/>
  <c r="P4732" i="34"/>
  <c r="R4732" i="34"/>
  <c r="V4732" i="34"/>
  <c r="AA4732" i="34"/>
  <c r="Q4732" i="34"/>
  <c r="P4734" i="34"/>
  <c r="R4734" i="34"/>
  <c r="V4734" i="34"/>
  <c r="AA4734" i="34"/>
  <c r="Q4734" i="34"/>
  <c r="P4736" i="34"/>
  <c r="R4736" i="34"/>
  <c r="V4736" i="34"/>
  <c r="AA4736" i="34"/>
  <c r="Q4736" i="34"/>
  <c r="P4738" i="34"/>
  <c r="R4738" i="34"/>
  <c r="V4738" i="34"/>
  <c r="AA4738" i="34"/>
  <c r="Q4738" i="34"/>
  <c r="P4740" i="34"/>
  <c r="R4740" i="34"/>
  <c r="V4740" i="34"/>
  <c r="AA4740" i="34"/>
  <c r="Q4740" i="34"/>
  <c r="P4742" i="34"/>
  <c r="R4742" i="34"/>
  <c r="V4742" i="34"/>
  <c r="AA4742" i="34"/>
  <c r="Q4742" i="34"/>
  <c r="P4744" i="34"/>
  <c r="R4744" i="34"/>
  <c r="V4744" i="34"/>
  <c r="AA4744" i="34"/>
  <c r="Q4744" i="34"/>
  <c r="P4746" i="34"/>
  <c r="R4746" i="34"/>
  <c r="V4746" i="34"/>
  <c r="AA4746" i="34"/>
  <c r="Q4746" i="34"/>
  <c r="P4748" i="34"/>
  <c r="R4748" i="34"/>
  <c r="V4748" i="34"/>
  <c r="AA4748" i="34"/>
  <c r="Q4748" i="34"/>
  <c r="P4750" i="34"/>
  <c r="R4750" i="34"/>
  <c r="V4750" i="34"/>
  <c r="AA4750" i="34"/>
  <c r="Q4750" i="34"/>
  <c r="P4752" i="34"/>
  <c r="R4752" i="34"/>
  <c r="V4752" i="34"/>
  <c r="AA4752" i="34"/>
  <c r="Q4752" i="34"/>
  <c r="P4754" i="34"/>
  <c r="R4754" i="34"/>
  <c r="V4754" i="34"/>
  <c r="AA4754" i="34"/>
  <c r="Q4754" i="34"/>
  <c r="P4756" i="34"/>
  <c r="R4756" i="34"/>
  <c r="V4756" i="34"/>
  <c r="AA4756" i="34"/>
  <c r="Q4756" i="34"/>
  <c r="P4758" i="34"/>
  <c r="R4758" i="34"/>
  <c r="V4758" i="34"/>
  <c r="AA4758" i="34"/>
  <c r="Q4758" i="34"/>
  <c r="P4760" i="34"/>
  <c r="R4760" i="34"/>
  <c r="V4760" i="34"/>
  <c r="AA4760" i="34"/>
  <c r="Q4760" i="34"/>
  <c r="P4762" i="34"/>
  <c r="R4762" i="34"/>
  <c r="V4762" i="34"/>
  <c r="AA4762" i="34"/>
  <c r="Q4762" i="34"/>
  <c r="P4764" i="34"/>
  <c r="R4764" i="34"/>
  <c r="V4764" i="34"/>
  <c r="AA4764" i="34"/>
  <c r="Q4764" i="34"/>
  <c r="P4766" i="34"/>
  <c r="R4766" i="34"/>
  <c r="V4766" i="34"/>
  <c r="AA4766" i="34"/>
  <c r="Q4766" i="34"/>
  <c r="P4768" i="34"/>
  <c r="R4768" i="34"/>
  <c r="V4768" i="34"/>
  <c r="AA4768" i="34"/>
  <c r="Q4768" i="34"/>
  <c r="P4770" i="34"/>
  <c r="R4770" i="34"/>
  <c r="V4770" i="34"/>
  <c r="AA4770" i="34"/>
  <c r="Q4770" i="34"/>
  <c r="P4772" i="34"/>
  <c r="R4772" i="34"/>
  <c r="V4772" i="34"/>
  <c r="AA4772" i="34"/>
  <c r="Q4772" i="34"/>
  <c r="P4774" i="34"/>
  <c r="R4774" i="34"/>
  <c r="V4774" i="34"/>
  <c r="AA4774" i="34"/>
  <c r="Q4774" i="34"/>
  <c r="P4776" i="34"/>
  <c r="R4776" i="34"/>
  <c r="V4776" i="34"/>
  <c r="AA4776" i="34"/>
  <c r="Q4776" i="34"/>
  <c r="P4778" i="34"/>
  <c r="R4778" i="34"/>
  <c r="V4778" i="34"/>
  <c r="AA4778" i="34"/>
  <c r="Q4778" i="34"/>
  <c r="P4780" i="34"/>
  <c r="R4780" i="34"/>
  <c r="V4780" i="34"/>
  <c r="AA4780" i="34"/>
  <c r="Q4780" i="34"/>
  <c r="P4782" i="34"/>
  <c r="R4782" i="34"/>
  <c r="V4782" i="34"/>
  <c r="AA4782" i="34"/>
  <c r="Q4782" i="34"/>
  <c r="P4784" i="34"/>
  <c r="R4784" i="34"/>
  <c r="V4784" i="34"/>
  <c r="AA4784" i="34"/>
  <c r="Q4784" i="34"/>
  <c r="P4786" i="34"/>
  <c r="R4786" i="34"/>
  <c r="Q4786" i="34"/>
  <c r="V4786" i="34"/>
  <c r="AA4786" i="34"/>
  <c r="P4788" i="34"/>
  <c r="Q4788" i="34"/>
  <c r="R4788" i="34"/>
  <c r="V4788" i="34"/>
  <c r="AA4788" i="34"/>
  <c r="P4790" i="34"/>
  <c r="Q4790" i="34"/>
  <c r="R4790" i="34"/>
  <c r="V4790" i="34"/>
  <c r="AA4790" i="34"/>
  <c r="P4792" i="34"/>
  <c r="Q4792" i="34"/>
  <c r="R4792" i="34"/>
  <c r="V4792" i="34"/>
  <c r="AA4792" i="34"/>
  <c r="P4794" i="34"/>
  <c r="Q4794" i="34"/>
  <c r="R4794" i="34"/>
  <c r="V4794" i="34"/>
  <c r="AA4794" i="34"/>
  <c r="P4796" i="34"/>
  <c r="Q4796" i="34"/>
  <c r="R4796" i="34"/>
  <c r="V4796" i="34"/>
  <c r="AA4796" i="34"/>
  <c r="P4798" i="34"/>
  <c r="Q4798" i="34"/>
  <c r="R4798" i="34"/>
  <c r="V4798" i="34"/>
  <c r="AA4798" i="34"/>
  <c r="P4800" i="34"/>
  <c r="Q4800" i="34"/>
  <c r="R4800" i="34"/>
  <c r="V4800" i="34"/>
  <c r="AA4800" i="34"/>
  <c r="P4802" i="34"/>
  <c r="Q4802" i="34"/>
  <c r="R4802" i="34"/>
  <c r="V4802" i="34"/>
  <c r="AA4802" i="34"/>
  <c r="P4804" i="34"/>
  <c r="Q4804" i="34"/>
  <c r="R4804" i="34"/>
  <c r="V4804" i="34"/>
  <c r="AA4804" i="34"/>
  <c r="P4806" i="34"/>
  <c r="Q4806" i="34"/>
  <c r="R4806" i="34"/>
  <c r="V4806" i="34"/>
  <c r="AA4806" i="34"/>
  <c r="P4808" i="34"/>
  <c r="Q4808" i="34"/>
  <c r="R4808" i="34"/>
  <c r="V4808" i="34"/>
  <c r="AA4808" i="34"/>
  <c r="P4810" i="34"/>
  <c r="Q4810" i="34"/>
  <c r="R4810" i="34"/>
  <c r="V4810" i="34"/>
  <c r="AA4810" i="34"/>
  <c r="P4812" i="34"/>
  <c r="Q4812" i="34"/>
  <c r="R4812" i="34"/>
  <c r="V4812" i="34"/>
  <c r="AA4812" i="34"/>
  <c r="P4814" i="34"/>
  <c r="Q4814" i="34"/>
  <c r="R4814" i="34"/>
  <c r="V4814" i="34"/>
  <c r="AA4814" i="34"/>
  <c r="P4816" i="34"/>
  <c r="Q4816" i="34"/>
  <c r="R4816" i="34"/>
  <c r="V4816" i="34"/>
  <c r="AA4816" i="34"/>
  <c r="P4818" i="34"/>
  <c r="Q4818" i="34"/>
  <c r="R4818" i="34"/>
  <c r="V4818" i="34"/>
  <c r="AA4818" i="34"/>
  <c r="P4820" i="34"/>
  <c r="Q4820" i="34"/>
  <c r="R4820" i="34"/>
  <c r="V4820" i="34"/>
  <c r="AA4820" i="34"/>
  <c r="P4822" i="34"/>
  <c r="Q4822" i="34"/>
  <c r="R4822" i="34"/>
  <c r="V4822" i="34"/>
  <c r="AA4822" i="34"/>
  <c r="P4824" i="34"/>
  <c r="Q4824" i="34"/>
  <c r="R4824" i="34"/>
  <c r="V4824" i="34"/>
  <c r="AA4824" i="34"/>
  <c r="P4826" i="34"/>
  <c r="Q4826" i="34"/>
  <c r="R4826" i="34"/>
  <c r="V4826" i="34"/>
  <c r="AA4826" i="34"/>
  <c r="P4828" i="34"/>
  <c r="Q4828" i="34"/>
  <c r="R4828" i="34"/>
  <c r="V4828" i="34"/>
  <c r="AA4828" i="34"/>
  <c r="P4830" i="34"/>
  <c r="Q4830" i="34"/>
  <c r="R4830" i="34"/>
  <c r="V4830" i="34"/>
  <c r="AA4830" i="34"/>
  <c r="P4832" i="34"/>
  <c r="Q4832" i="34"/>
  <c r="R4832" i="34"/>
  <c r="V4832" i="34"/>
  <c r="AA4832" i="34"/>
  <c r="P4834" i="34"/>
  <c r="Q4834" i="34"/>
  <c r="R4834" i="34"/>
  <c r="V4834" i="34"/>
  <c r="AA4834" i="34"/>
  <c r="P4836" i="34"/>
  <c r="Q4836" i="34"/>
  <c r="R4836" i="34"/>
  <c r="V4836" i="34"/>
  <c r="AA4836" i="34"/>
  <c r="P4838" i="34"/>
  <c r="Q4838" i="34"/>
  <c r="R4838" i="34"/>
  <c r="V4838" i="34"/>
  <c r="AA4838" i="34"/>
  <c r="P4840" i="34"/>
  <c r="Q4840" i="34"/>
  <c r="R4840" i="34"/>
  <c r="V4840" i="34"/>
  <c r="AA4840" i="34"/>
  <c r="P4842" i="34"/>
  <c r="Q4842" i="34"/>
  <c r="R4842" i="34"/>
  <c r="V4842" i="34"/>
  <c r="AA4842" i="34"/>
  <c r="P4844" i="34"/>
  <c r="Q4844" i="34"/>
  <c r="R4844" i="34"/>
  <c r="V4844" i="34"/>
  <c r="AA4844" i="34"/>
  <c r="A4846" i="34"/>
  <c r="P4846" i="34"/>
  <c r="Q4846" i="34"/>
  <c r="R4846" i="34"/>
  <c r="V4846" i="34"/>
  <c r="AA4846" i="34"/>
  <c r="P4848" i="34"/>
  <c r="Q4848" i="34"/>
  <c r="R4848" i="34"/>
  <c r="V4848" i="34"/>
  <c r="AA4848" i="34"/>
  <c r="P4850" i="34"/>
  <c r="Q4850" i="34"/>
  <c r="R4850" i="34"/>
  <c r="V4850" i="34"/>
  <c r="AA4850" i="34"/>
  <c r="P4852" i="34"/>
  <c r="Q4852" i="34"/>
  <c r="R4852" i="34"/>
  <c r="V4852" i="34"/>
  <c r="AA4852" i="34"/>
  <c r="P4854" i="34"/>
  <c r="Q4854" i="34"/>
  <c r="R4854" i="34"/>
  <c r="V4854" i="34"/>
  <c r="AA4854" i="34"/>
  <c r="P4856" i="34"/>
  <c r="Q4856" i="34"/>
  <c r="R4856" i="34"/>
  <c r="V4856" i="34"/>
  <c r="AA4856" i="34"/>
  <c r="P4858" i="34"/>
  <c r="Q4858" i="34"/>
  <c r="R4858" i="34"/>
  <c r="V4858" i="34"/>
  <c r="AA4858" i="34"/>
  <c r="P4860" i="34"/>
  <c r="Q4860" i="34"/>
  <c r="R4860" i="34"/>
  <c r="V4860" i="34"/>
  <c r="AA4860" i="34"/>
  <c r="P4862" i="34"/>
  <c r="Q4862" i="34"/>
  <c r="R4862" i="34"/>
  <c r="V4862" i="34"/>
  <c r="AA4862" i="34"/>
  <c r="P4864" i="34"/>
  <c r="Q4864" i="34"/>
  <c r="R4864" i="34"/>
  <c r="V4864" i="34"/>
  <c r="AA4864" i="34"/>
  <c r="P4866" i="34"/>
  <c r="Q4866" i="34"/>
  <c r="R4866" i="34"/>
  <c r="V4866" i="34"/>
  <c r="AA4866" i="34"/>
  <c r="P4868" i="34"/>
  <c r="Q4868" i="34"/>
  <c r="R4868" i="34"/>
  <c r="V4868" i="34"/>
  <c r="AA4868" i="34"/>
  <c r="P4870" i="34"/>
  <c r="Q4870" i="34"/>
  <c r="R4870" i="34"/>
  <c r="V4870" i="34"/>
  <c r="AA4870" i="34"/>
  <c r="P4872" i="34"/>
  <c r="Q4872" i="34"/>
  <c r="R4872" i="34"/>
  <c r="V4872" i="34"/>
  <c r="AA4872" i="34"/>
  <c r="P4874" i="34"/>
  <c r="Q4874" i="34"/>
  <c r="R4874" i="34"/>
  <c r="V4874" i="34"/>
  <c r="AA4874" i="34"/>
  <c r="P4876" i="34"/>
  <c r="Q4876" i="34"/>
  <c r="R4876" i="34"/>
  <c r="V4876" i="34"/>
  <c r="AA4876" i="34"/>
  <c r="P4878" i="34"/>
  <c r="Q4878" i="34"/>
  <c r="R4878" i="34"/>
  <c r="V4878" i="34"/>
  <c r="AA4878" i="34"/>
  <c r="P4880" i="34"/>
  <c r="Q4880" i="34"/>
  <c r="R4880" i="34"/>
  <c r="V4880" i="34"/>
  <c r="AA4880" i="34"/>
  <c r="P4882" i="34"/>
  <c r="Q4882" i="34"/>
  <c r="R4882" i="34"/>
  <c r="V4882" i="34"/>
  <c r="AA4882" i="34"/>
  <c r="P4884" i="34"/>
  <c r="Q4884" i="34"/>
  <c r="R4884" i="34"/>
  <c r="V4884" i="34"/>
  <c r="AA4884" i="34"/>
  <c r="P4886" i="34"/>
  <c r="Q4886" i="34"/>
  <c r="R4886" i="34"/>
  <c r="V4886" i="34"/>
  <c r="AA4886" i="34"/>
  <c r="P4888" i="34"/>
  <c r="Q4888" i="34"/>
  <c r="R4888" i="34"/>
  <c r="V4888" i="34"/>
  <c r="AA4888" i="34"/>
  <c r="P4890" i="34"/>
  <c r="Q4890" i="34"/>
  <c r="R4890" i="34"/>
  <c r="V4890" i="34"/>
  <c r="AA4890" i="34"/>
  <c r="A4892" i="34"/>
  <c r="P4892" i="34"/>
  <c r="Q4892" i="34"/>
  <c r="R4892" i="34"/>
  <c r="V4892" i="34"/>
  <c r="AA4892" i="34"/>
  <c r="P4894" i="34"/>
  <c r="Q4894" i="34"/>
  <c r="R4894" i="34"/>
  <c r="V4894" i="34"/>
  <c r="AA4894" i="34"/>
  <c r="P4896" i="34"/>
  <c r="Q4896" i="34"/>
  <c r="R4896" i="34"/>
  <c r="V4896" i="34"/>
  <c r="AA4896" i="34"/>
  <c r="A4898" i="34"/>
  <c r="P4898" i="34"/>
  <c r="Q4898" i="34"/>
  <c r="R4898" i="34"/>
  <c r="V4898" i="34"/>
  <c r="AA4898" i="34"/>
  <c r="P4900" i="34"/>
  <c r="Q4900" i="34"/>
  <c r="R4900" i="34"/>
  <c r="V4900" i="34"/>
  <c r="AA4900" i="34"/>
  <c r="A4902" i="34"/>
  <c r="P4902" i="34"/>
  <c r="Q4902" i="34"/>
  <c r="R4902" i="34"/>
  <c r="V4902" i="34"/>
  <c r="AA4902" i="34"/>
  <c r="P4904" i="34"/>
  <c r="Q4904" i="34"/>
  <c r="R4904" i="34"/>
  <c r="V4904" i="34"/>
  <c r="AA4904" i="34"/>
  <c r="P4906" i="34"/>
  <c r="Q4906" i="34"/>
  <c r="R4906" i="34"/>
  <c r="V4906" i="34"/>
  <c r="AA4906" i="34"/>
  <c r="P4908" i="34"/>
  <c r="Q4908" i="34"/>
  <c r="R4908" i="34"/>
  <c r="V4908" i="34"/>
  <c r="AA4908" i="34"/>
  <c r="A4910" i="34"/>
  <c r="P4910" i="34"/>
  <c r="Q4910" i="34"/>
  <c r="R4910" i="34"/>
  <c r="V4910" i="34"/>
  <c r="AA4910" i="34"/>
  <c r="P4912" i="34"/>
  <c r="Q4912" i="34"/>
  <c r="R4912" i="34"/>
  <c r="V4912" i="34"/>
  <c r="AA4912" i="34"/>
  <c r="P4914" i="34"/>
  <c r="Q4914" i="34"/>
  <c r="R4914" i="34"/>
  <c r="V4914" i="34"/>
  <c r="AA4914" i="34"/>
  <c r="P4916" i="34"/>
  <c r="Q4916" i="34"/>
  <c r="R4916" i="34"/>
  <c r="V4916" i="34"/>
  <c r="AA4916" i="34"/>
  <c r="P4918" i="34"/>
  <c r="Q4918" i="34"/>
  <c r="R4918" i="34"/>
  <c r="V4918" i="34"/>
  <c r="AA4918" i="34"/>
  <c r="P4920" i="34"/>
  <c r="Q4920" i="34"/>
  <c r="R4920" i="34"/>
  <c r="V4920" i="34"/>
  <c r="AA4920" i="34"/>
  <c r="P4922" i="34"/>
  <c r="Q4922" i="34"/>
  <c r="R4922" i="34"/>
  <c r="V4922" i="34"/>
  <c r="AA4922" i="34"/>
  <c r="P4924" i="34"/>
  <c r="Q4924" i="34"/>
  <c r="R4924" i="34"/>
  <c r="V4924" i="34"/>
  <c r="AA4924" i="34"/>
  <c r="P4926" i="34"/>
  <c r="Q4926" i="34"/>
  <c r="R4926" i="34"/>
  <c r="V4926" i="34"/>
  <c r="AA4926" i="34"/>
  <c r="P4928" i="34"/>
  <c r="Q4928" i="34"/>
  <c r="R4928" i="34"/>
  <c r="V4928" i="34"/>
  <c r="AA4928" i="34"/>
  <c r="P4930" i="34"/>
  <c r="Q4930" i="34"/>
  <c r="R4930" i="34"/>
  <c r="V4930" i="34"/>
  <c r="AA4930" i="34"/>
  <c r="P4932" i="34"/>
  <c r="Q4932" i="34"/>
  <c r="R4932" i="34"/>
  <c r="V4932" i="34"/>
  <c r="AA4932" i="34"/>
  <c r="P4934" i="34"/>
  <c r="Q4934" i="34"/>
  <c r="R4934" i="34"/>
  <c r="V4934" i="34"/>
  <c r="AA4934" i="34"/>
  <c r="P4936" i="34"/>
  <c r="Q4936" i="34"/>
  <c r="R4936" i="34"/>
  <c r="V4936" i="34"/>
  <c r="AA4936" i="34"/>
  <c r="P4938" i="34"/>
  <c r="Q4938" i="34"/>
  <c r="R4938" i="34"/>
  <c r="V4938" i="34"/>
  <c r="AA4938" i="34"/>
  <c r="P4940" i="34"/>
  <c r="Q4940" i="34"/>
  <c r="R4940" i="34"/>
  <c r="V4940" i="34"/>
  <c r="AA4940" i="34"/>
  <c r="P4942" i="34"/>
  <c r="Q4942" i="34"/>
  <c r="R4942" i="34"/>
  <c r="V4942" i="34"/>
  <c r="AA4942" i="34"/>
  <c r="P4944" i="34"/>
  <c r="Q4944" i="34"/>
  <c r="R4944" i="34"/>
  <c r="V4944" i="34"/>
  <c r="AA4944" i="34"/>
  <c r="P4946" i="34"/>
  <c r="Q4946" i="34"/>
  <c r="R4946" i="34"/>
  <c r="V4946" i="34"/>
  <c r="AA4946" i="34"/>
  <c r="P4948" i="34"/>
  <c r="Q4948" i="34"/>
  <c r="R4948" i="34"/>
  <c r="V4948" i="34"/>
  <c r="AA4948" i="34"/>
  <c r="P4950" i="34"/>
  <c r="Q4950" i="34"/>
  <c r="R4950" i="34"/>
  <c r="V4950" i="34"/>
  <c r="AA4950" i="34"/>
  <c r="P4952" i="34"/>
  <c r="Q4952" i="34"/>
  <c r="R4952" i="34"/>
  <c r="V4952" i="34"/>
  <c r="AA4952" i="34"/>
  <c r="P4954" i="34"/>
  <c r="Q4954" i="34"/>
  <c r="R4954" i="34"/>
  <c r="V4954" i="34"/>
  <c r="AA4954" i="34"/>
  <c r="P4956" i="34"/>
  <c r="Q4956" i="34"/>
  <c r="R4956" i="34"/>
  <c r="V4956" i="34"/>
  <c r="AA4956" i="34"/>
  <c r="P4958" i="34"/>
  <c r="Q4958" i="34"/>
  <c r="R4958" i="34"/>
  <c r="V4958" i="34"/>
  <c r="AA4958" i="34"/>
  <c r="P4960" i="34"/>
  <c r="Q4960" i="34"/>
  <c r="R4960" i="34"/>
  <c r="V4960" i="34"/>
  <c r="AA4960" i="34"/>
  <c r="P4962" i="34"/>
  <c r="Q4962" i="34"/>
  <c r="R4962" i="34"/>
  <c r="V4962" i="34"/>
  <c r="AA4962" i="34"/>
  <c r="P4964" i="34"/>
  <c r="Q4964" i="34"/>
  <c r="R4964" i="34"/>
  <c r="V4964" i="34"/>
  <c r="AA4964" i="34"/>
  <c r="P4436" i="34"/>
  <c r="Q4436" i="34"/>
  <c r="R4436" i="34"/>
  <c r="V4436" i="34"/>
  <c r="AA4436" i="34"/>
  <c r="P4438" i="34"/>
  <c r="Q4438" i="34"/>
  <c r="R4438" i="34"/>
  <c r="V4438" i="34"/>
  <c r="AA4438" i="34"/>
  <c r="P4440" i="34"/>
  <c r="Q4440" i="34"/>
  <c r="R4440" i="34"/>
  <c r="V4440" i="34"/>
  <c r="AA4440" i="34"/>
  <c r="P4442" i="34"/>
  <c r="Q4442" i="34"/>
  <c r="R4442" i="34"/>
  <c r="V4442" i="34"/>
  <c r="AA4442" i="34"/>
  <c r="P4444" i="34"/>
  <c r="Q4444" i="34"/>
  <c r="R4444" i="34"/>
  <c r="V4444" i="34"/>
  <c r="AA4444" i="34"/>
  <c r="P4446" i="34"/>
  <c r="Q4446" i="34"/>
  <c r="R4446" i="34"/>
  <c r="V4446" i="34"/>
  <c r="AA4446" i="34"/>
  <c r="P4448" i="34"/>
  <c r="Q4448" i="34"/>
  <c r="R4448" i="34"/>
  <c r="V4448" i="34"/>
  <c r="AA4448" i="34"/>
  <c r="P4450" i="34"/>
  <c r="Q4450" i="34"/>
  <c r="R4450" i="34"/>
  <c r="V4450" i="34"/>
  <c r="AA4450" i="34"/>
  <c r="P4452" i="34"/>
  <c r="Q4452" i="34"/>
  <c r="R4452" i="34"/>
  <c r="V4452" i="34"/>
  <c r="AA4452" i="34"/>
  <c r="P4454" i="34"/>
  <c r="Q4454" i="34"/>
  <c r="R4454" i="34"/>
  <c r="V4454" i="34"/>
  <c r="AA4454" i="34"/>
  <c r="P4456" i="34"/>
  <c r="Q4456" i="34"/>
  <c r="R4456" i="34"/>
  <c r="V4456" i="34"/>
  <c r="AA4456" i="34"/>
  <c r="P4458" i="34"/>
  <c r="Q4458" i="34"/>
  <c r="R4458" i="34"/>
  <c r="V4458" i="34"/>
  <c r="AA4458" i="34"/>
  <c r="P4460" i="34"/>
  <c r="Q4460" i="34"/>
  <c r="R4460" i="34"/>
  <c r="V4460" i="34"/>
  <c r="AA4460" i="34"/>
  <c r="P4462" i="34"/>
  <c r="Q4462" i="34"/>
  <c r="R4462" i="34"/>
  <c r="V4462" i="34"/>
  <c r="AA4462" i="34"/>
  <c r="P4464" i="34"/>
  <c r="Q4464" i="34"/>
  <c r="R4464" i="34"/>
  <c r="V4464" i="34"/>
  <c r="AA4464" i="34"/>
  <c r="P4466" i="34"/>
  <c r="Q4466" i="34"/>
  <c r="R4466" i="34"/>
  <c r="V4466" i="34"/>
  <c r="AA4466" i="34"/>
  <c r="P4468" i="34"/>
  <c r="Q4468" i="34"/>
  <c r="R4468" i="34"/>
  <c r="V4468" i="34"/>
  <c r="AA4468" i="34"/>
  <c r="P4470" i="34"/>
  <c r="Q4470" i="34"/>
  <c r="R4470" i="34"/>
  <c r="V4470" i="34"/>
  <c r="AA4470" i="34"/>
  <c r="P4472" i="34"/>
  <c r="Q4472" i="34"/>
  <c r="R4472" i="34"/>
  <c r="V4472" i="34"/>
  <c r="AA4472" i="34"/>
  <c r="P4474" i="34"/>
  <c r="Q4474" i="34"/>
  <c r="R4474" i="34"/>
  <c r="V4474" i="34"/>
  <c r="AA4474" i="34"/>
  <c r="P4476" i="34"/>
  <c r="Q4476" i="34"/>
  <c r="R4476" i="34"/>
  <c r="V4476" i="34"/>
  <c r="AA4476" i="34"/>
  <c r="P4478" i="34"/>
  <c r="Q4478" i="34"/>
  <c r="R4478" i="34"/>
  <c r="V4478" i="34"/>
  <c r="AA4478" i="34"/>
  <c r="P4480" i="34"/>
  <c r="Q4480" i="34"/>
  <c r="R4480" i="34"/>
  <c r="V4480" i="34"/>
  <c r="AA4480" i="34"/>
  <c r="P4482" i="34"/>
  <c r="Q4482" i="34"/>
  <c r="R4482" i="34"/>
  <c r="V4482" i="34"/>
  <c r="AA4482" i="34"/>
  <c r="P4484" i="34"/>
  <c r="Q4484" i="34"/>
  <c r="R4484" i="34"/>
  <c r="V4484" i="34"/>
  <c r="AA4484" i="34"/>
  <c r="P4486" i="34"/>
  <c r="Q4486" i="34"/>
  <c r="R4486" i="34"/>
  <c r="V4486" i="34"/>
  <c r="AA4486" i="34"/>
  <c r="P4488" i="34"/>
  <c r="Q4488" i="34"/>
  <c r="R4488" i="34"/>
  <c r="V4488" i="34"/>
  <c r="AA4488" i="34"/>
  <c r="P4490" i="34"/>
  <c r="Q4490" i="34"/>
  <c r="R4490" i="34"/>
  <c r="V4490" i="34"/>
  <c r="AA4490" i="34"/>
  <c r="P4492" i="34"/>
  <c r="Q4492" i="34"/>
  <c r="R4492" i="34"/>
  <c r="V4492" i="34"/>
  <c r="AA4492" i="34"/>
  <c r="P4494" i="34"/>
  <c r="Q4494" i="34"/>
  <c r="R4494" i="34"/>
  <c r="V4494" i="34"/>
  <c r="AA4494" i="34"/>
  <c r="P4496" i="34"/>
  <c r="Q4496" i="34"/>
  <c r="R4496" i="34"/>
  <c r="V4496" i="34"/>
  <c r="AA4496" i="34"/>
  <c r="P4498" i="34"/>
  <c r="Q4498" i="34"/>
  <c r="R4498" i="34"/>
  <c r="V4498" i="34"/>
  <c r="AA4498" i="34"/>
  <c r="P4500" i="34"/>
  <c r="Q4500" i="34"/>
  <c r="R4500" i="34"/>
  <c r="V4500" i="34"/>
  <c r="AA4500" i="34"/>
  <c r="P4502" i="34"/>
  <c r="Q4502" i="34"/>
  <c r="R4502" i="34"/>
  <c r="V4502" i="34"/>
  <c r="AA4502" i="34"/>
  <c r="P4504" i="34"/>
  <c r="Q4504" i="34"/>
  <c r="R4504" i="34"/>
  <c r="V4504" i="34"/>
  <c r="AA4504" i="34"/>
  <c r="P4506" i="34"/>
  <c r="Q4506" i="34"/>
  <c r="R4506" i="34"/>
  <c r="V4506" i="34"/>
  <c r="AA4506" i="34"/>
  <c r="P4508" i="34"/>
  <c r="Q4508" i="34"/>
  <c r="R4508" i="34"/>
  <c r="V4508" i="34"/>
  <c r="AA4508" i="34"/>
  <c r="P4510" i="34"/>
  <c r="Q4510" i="34"/>
  <c r="R4510" i="34"/>
  <c r="V4510" i="34"/>
  <c r="AA4510" i="34"/>
  <c r="P4512" i="34"/>
  <c r="Q4512" i="34"/>
  <c r="R4512" i="34"/>
  <c r="V4512" i="34"/>
  <c r="AA4512" i="34"/>
  <c r="P4514" i="34"/>
  <c r="Q4514" i="34"/>
  <c r="R4514" i="34"/>
  <c r="V4514" i="34"/>
  <c r="AA4514" i="34"/>
  <c r="P4516" i="34"/>
  <c r="Q4516" i="34"/>
  <c r="R4516" i="34"/>
  <c r="V4516" i="34"/>
  <c r="AA4516" i="34"/>
  <c r="P4518" i="34"/>
  <c r="Q4518" i="34"/>
  <c r="R4518" i="34"/>
  <c r="V4518" i="34"/>
  <c r="AA4518" i="34"/>
  <c r="P4520" i="34"/>
  <c r="Q4520" i="34"/>
  <c r="R4520" i="34"/>
  <c r="V4520" i="34"/>
  <c r="AA4520" i="34"/>
  <c r="P4522" i="34"/>
  <c r="Q4522" i="34"/>
  <c r="R4522" i="34"/>
  <c r="V4522" i="34"/>
  <c r="AA4522" i="34"/>
  <c r="P4524" i="34"/>
  <c r="Q4524" i="34"/>
  <c r="R4524" i="34"/>
  <c r="V4524" i="34"/>
  <c r="AA4524" i="34"/>
  <c r="P4526" i="34"/>
  <c r="Q4526" i="34"/>
  <c r="R4526" i="34"/>
  <c r="V4526" i="34"/>
  <c r="AA4526" i="34"/>
  <c r="P4528" i="34"/>
  <c r="Q4528" i="34"/>
  <c r="R4528" i="34"/>
  <c r="V4528" i="34"/>
  <c r="AA4528" i="34"/>
  <c r="P4530" i="34"/>
  <c r="Q4530" i="34"/>
  <c r="R4530" i="34"/>
  <c r="V4530" i="34"/>
  <c r="AA4530" i="34"/>
  <c r="P4532" i="34"/>
  <c r="Q4532" i="34"/>
  <c r="R4532" i="34"/>
  <c r="V4532" i="34"/>
  <c r="AA4532" i="34"/>
  <c r="P4534" i="34"/>
  <c r="Q4534" i="34"/>
  <c r="R4534" i="34"/>
  <c r="V4534" i="34"/>
  <c r="AA4534" i="34"/>
  <c r="P4536" i="34"/>
  <c r="Q4536" i="34"/>
  <c r="R4536" i="34"/>
  <c r="V4536" i="34"/>
  <c r="AA4536" i="34"/>
  <c r="P4538" i="34"/>
  <c r="Q4538" i="34"/>
  <c r="R4538" i="34"/>
  <c r="V4538" i="34"/>
  <c r="AA4538" i="34"/>
  <c r="P4540" i="34"/>
  <c r="Q4540" i="34"/>
  <c r="R4540" i="34"/>
  <c r="V4540" i="34"/>
  <c r="AA4540" i="34"/>
  <c r="P4542" i="34"/>
  <c r="Q4542" i="34"/>
  <c r="R4542" i="34"/>
  <c r="V4542" i="34"/>
  <c r="AA4542" i="34"/>
  <c r="P4544" i="34"/>
  <c r="Q4544" i="34"/>
  <c r="R4544" i="34"/>
  <c r="V4544" i="34"/>
  <c r="AA4544" i="34"/>
  <c r="P4546" i="34"/>
  <c r="Q4546" i="34"/>
  <c r="R4546" i="34"/>
  <c r="V4546" i="34"/>
  <c r="AA4546" i="34"/>
  <c r="P4548" i="34"/>
  <c r="Q4548" i="34"/>
  <c r="R4548" i="34"/>
  <c r="V4548" i="34"/>
  <c r="AA4548" i="34"/>
  <c r="P4550" i="34"/>
  <c r="Q4550" i="34"/>
  <c r="R4550" i="34"/>
  <c r="V4550" i="34"/>
  <c r="AA4550" i="34"/>
  <c r="P4552" i="34"/>
  <c r="Q4552" i="34"/>
  <c r="R4552" i="34"/>
  <c r="V4552" i="34"/>
  <c r="AA4552" i="34"/>
  <c r="P4554" i="34"/>
  <c r="Q4554" i="34"/>
  <c r="R4554" i="34"/>
  <c r="V4554" i="34"/>
  <c r="AA4554" i="34"/>
  <c r="P4556" i="34"/>
  <c r="Q4556" i="34"/>
  <c r="R4556" i="34"/>
  <c r="V4556" i="34"/>
  <c r="AA4556" i="34"/>
  <c r="P4558" i="34"/>
  <c r="Q4558" i="34"/>
  <c r="R4558" i="34"/>
  <c r="V4558" i="34"/>
  <c r="AA4558" i="34"/>
  <c r="P4560" i="34"/>
  <c r="Q4560" i="34"/>
  <c r="R4560" i="34"/>
  <c r="V4560" i="34"/>
  <c r="AA4560" i="34"/>
  <c r="P4562" i="34"/>
  <c r="Q4562" i="34"/>
  <c r="R4562" i="34"/>
  <c r="V4562" i="34"/>
  <c r="AA4562" i="34"/>
  <c r="A4564" i="34"/>
  <c r="P4564" i="34"/>
  <c r="Q4564" i="34"/>
  <c r="R4564" i="34"/>
  <c r="V4564" i="34"/>
  <c r="AA4564" i="34"/>
  <c r="P4566" i="34"/>
  <c r="Q4566" i="34"/>
  <c r="R4566" i="34"/>
  <c r="V4566" i="34"/>
  <c r="AA4566" i="34"/>
  <c r="P4568" i="34"/>
  <c r="Q4568" i="34"/>
  <c r="R4568" i="34"/>
  <c r="V4568" i="34"/>
  <c r="AA4568" i="34"/>
  <c r="P4570" i="34"/>
  <c r="Q4570" i="34"/>
  <c r="R4570" i="34"/>
  <c r="V4570" i="34"/>
  <c r="AA4570" i="34"/>
  <c r="P4572" i="34"/>
  <c r="Q4572" i="34"/>
  <c r="R4572" i="34"/>
  <c r="V4572" i="34"/>
  <c r="AA4572" i="34"/>
  <c r="P4574" i="34"/>
  <c r="Q4574" i="34"/>
  <c r="R4574" i="34"/>
  <c r="V4574" i="34"/>
  <c r="AA4574" i="34"/>
  <c r="P4576" i="34"/>
  <c r="Q4576" i="34"/>
  <c r="R4576" i="34"/>
  <c r="V4576" i="34"/>
  <c r="AA4576" i="34"/>
  <c r="P4578" i="34"/>
  <c r="Q4578" i="34"/>
  <c r="R4578" i="34"/>
  <c r="V4578" i="34"/>
  <c r="AA4578" i="34"/>
  <c r="P4580" i="34"/>
  <c r="Q4580" i="34"/>
  <c r="R4580" i="34"/>
  <c r="V4580" i="34"/>
  <c r="AA4580" i="34"/>
  <c r="P4582" i="34"/>
  <c r="Q4582" i="34"/>
  <c r="R4582" i="34"/>
  <c r="V4582" i="34"/>
  <c r="AA4582" i="34"/>
  <c r="P4584" i="34"/>
  <c r="Q4584" i="34"/>
  <c r="R4584" i="34"/>
  <c r="V4584" i="34"/>
  <c r="AA4584" i="34"/>
  <c r="P4586" i="34"/>
  <c r="Q4586" i="34"/>
  <c r="R4586" i="34"/>
  <c r="V4586" i="34"/>
  <c r="AA4586" i="34"/>
  <c r="P4588" i="34"/>
  <c r="Q4588" i="34"/>
  <c r="R4588" i="34"/>
  <c r="V4588" i="34"/>
  <c r="AA4588" i="34"/>
  <c r="P4590" i="34"/>
  <c r="Q4590" i="34"/>
  <c r="R4590" i="34"/>
  <c r="V4590" i="34"/>
  <c r="AA4590" i="34"/>
  <c r="P4592" i="34"/>
  <c r="Q4592" i="34"/>
  <c r="R4592" i="34"/>
  <c r="V4592" i="34"/>
  <c r="AA4592" i="34"/>
  <c r="P4594" i="34"/>
  <c r="Q4594" i="34"/>
  <c r="R4594" i="34"/>
  <c r="V4594" i="34"/>
  <c r="AA4594" i="34"/>
  <c r="P4596" i="34"/>
  <c r="R4596" i="34"/>
  <c r="V4596" i="34"/>
  <c r="AA4596" i="34"/>
  <c r="Q4596" i="34"/>
  <c r="P4598" i="34"/>
  <c r="R4598" i="34"/>
  <c r="V4598" i="34"/>
  <c r="AA4598" i="34"/>
  <c r="Q4598" i="34"/>
  <c r="P4600" i="34"/>
  <c r="R4600" i="34"/>
  <c r="V4600" i="34"/>
  <c r="AA4600" i="34"/>
  <c r="Q4600" i="34"/>
  <c r="P4602" i="34"/>
  <c r="R4602" i="34"/>
  <c r="V4602" i="34"/>
  <c r="AA4602" i="34"/>
  <c r="Q4602" i="34"/>
  <c r="A4604" i="34"/>
  <c r="P4604" i="34"/>
  <c r="R4604" i="34"/>
  <c r="V4604" i="34"/>
  <c r="AA4604" i="34"/>
  <c r="Q4604" i="34"/>
  <c r="P4606" i="34"/>
  <c r="R4606" i="34"/>
  <c r="V4606" i="34"/>
  <c r="AA4606" i="34"/>
  <c r="Q4606" i="34"/>
  <c r="P4608" i="34"/>
  <c r="R4608" i="34"/>
  <c r="V4608" i="34"/>
  <c r="AA4608" i="34"/>
  <c r="Q4608" i="34"/>
  <c r="P4610" i="34"/>
  <c r="R4610" i="34"/>
  <c r="V4610" i="34"/>
  <c r="AA4610" i="34"/>
  <c r="Q4610" i="34"/>
  <c r="P4612" i="34"/>
  <c r="R4612" i="34"/>
  <c r="V4612" i="34"/>
  <c r="AA4612" i="34"/>
  <c r="Q4612" i="34"/>
  <c r="P4614" i="34"/>
  <c r="R4614" i="34"/>
  <c r="V4614" i="34"/>
  <c r="AA4614" i="34"/>
  <c r="Q4614" i="34"/>
  <c r="P4616" i="34"/>
  <c r="R4616" i="34"/>
  <c r="V4616" i="34"/>
  <c r="AA4616" i="34"/>
  <c r="Q4616" i="34"/>
  <c r="P4618" i="34"/>
  <c r="R4618" i="34"/>
  <c r="V4618" i="34"/>
  <c r="AA4618" i="34"/>
  <c r="Q4618" i="34"/>
  <c r="P4620" i="34"/>
  <c r="R4620" i="34"/>
  <c r="V4620" i="34"/>
  <c r="AA4620" i="34"/>
  <c r="Q4620" i="34"/>
  <c r="P4622" i="34"/>
  <c r="R4622" i="34"/>
  <c r="V4622" i="34"/>
  <c r="AA4622" i="34"/>
  <c r="Q4622" i="34"/>
  <c r="P4624" i="34"/>
  <c r="R4624" i="34"/>
  <c r="V4624" i="34"/>
  <c r="AA4624" i="34"/>
  <c r="Q4624" i="34"/>
  <c r="P4626" i="34"/>
  <c r="R4626" i="34"/>
  <c r="V4626" i="34"/>
  <c r="AA4626" i="34"/>
  <c r="Q4626" i="34"/>
  <c r="P4628" i="34"/>
  <c r="R4628" i="34"/>
  <c r="V4628" i="34"/>
  <c r="AA4628" i="34"/>
  <c r="Q4628" i="34"/>
  <c r="P4630" i="34"/>
  <c r="R4630" i="34"/>
  <c r="V4630" i="34"/>
  <c r="AA4630" i="34"/>
  <c r="Q4630" i="34"/>
  <c r="P4632" i="34"/>
  <c r="R4632" i="34"/>
  <c r="V4632" i="34"/>
  <c r="AA4632" i="34"/>
  <c r="Q4632" i="34"/>
  <c r="P4634" i="34"/>
  <c r="R4634" i="34"/>
  <c r="V4634" i="34"/>
  <c r="AA4634" i="34"/>
  <c r="Q4634" i="34"/>
  <c r="P4636" i="34"/>
  <c r="R4636" i="34"/>
  <c r="V4636" i="34"/>
  <c r="AA4636" i="34"/>
  <c r="Q4636" i="34"/>
  <c r="P4638" i="34"/>
  <c r="R4638" i="34"/>
  <c r="V4638" i="34"/>
  <c r="AA4638" i="34"/>
  <c r="Q4638" i="34"/>
  <c r="P4640" i="34"/>
  <c r="R4640" i="34"/>
  <c r="V4640" i="34"/>
  <c r="AA4640" i="34"/>
  <c r="Q4640" i="34"/>
  <c r="P4642" i="34"/>
  <c r="R4642" i="34"/>
  <c r="V4642" i="34"/>
  <c r="AA4642" i="34"/>
  <c r="Q4642" i="34"/>
  <c r="P4644" i="34"/>
  <c r="R4644" i="34"/>
  <c r="V4644" i="34"/>
  <c r="AA4644" i="34"/>
  <c r="Q4644" i="34"/>
  <c r="P4646" i="34"/>
  <c r="R4646" i="34"/>
  <c r="V4646" i="34"/>
  <c r="AA4646" i="34"/>
  <c r="Q4646" i="34"/>
  <c r="P4648" i="34"/>
  <c r="R4648" i="34"/>
  <c r="V4648" i="34"/>
  <c r="AA4648" i="34"/>
  <c r="Q4648" i="34"/>
  <c r="P4650" i="34"/>
  <c r="R4650" i="34"/>
  <c r="V4650" i="34"/>
  <c r="AA4650" i="34"/>
  <c r="Q4650" i="34"/>
  <c r="P4652" i="34"/>
  <c r="R4652" i="34"/>
  <c r="V4652" i="34"/>
  <c r="AA4652" i="34"/>
  <c r="Q4652" i="34"/>
  <c r="P4654" i="34"/>
  <c r="R4654" i="34"/>
  <c r="V4654" i="34"/>
  <c r="AA4654" i="34"/>
  <c r="Q4654" i="34"/>
  <c r="P4656" i="34"/>
  <c r="R4656" i="34"/>
  <c r="V4656" i="34"/>
  <c r="AA4656" i="34"/>
  <c r="Q4656" i="34"/>
  <c r="P4658" i="34"/>
  <c r="R4658" i="34"/>
  <c r="V4658" i="34"/>
  <c r="AA4658" i="34"/>
  <c r="Q4658" i="34"/>
  <c r="P4660" i="34"/>
  <c r="R4660" i="34"/>
  <c r="V4660" i="34"/>
  <c r="AA4660" i="34"/>
  <c r="Q4660" i="34"/>
  <c r="P4662" i="34"/>
  <c r="R4662" i="34"/>
  <c r="V4662" i="34"/>
  <c r="AA4662" i="34"/>
  <c r="Q4662" i="34"/>
  <c r="P4664" i="34"/>
  <c r="R4664" i="34"/>
  <c r="V4664" i="34"/>
  <c r="AA4664" i="34"/>
  <c r="Q4664" i="34"/>
  <c r="P4666" i="34"/>
  <c r="R4666" i="34"/>
  <c r="V4666" i="34"/>
  <c r="AA4666" i="34"/>
  <c r="Q4666" i="34"/>
  <c r="A4668" i="34"/>
  <c r="P4668" i="34"/>
  <c r="R4668" i="34"/>
  <c r="V4668" i="34"/>
  <c r="AA4668" i="34"/>
  <c r="Q4668" i="34"/>
  <c r="P4670" i="34"/>
  <c r="R4670" i="34"/>
  <c r="V4670" i="34"/>
  <c r="AA4670" i="34"/>
  <c r="Q4670" i="34"/>
  <c r="P4672" i="34"/>
  <c r="R4672" i="34"/>
  <c r="V4672" i="34"/>
  <c r="AA4672" i="34"/>
  <c r="Q4672" i="34"/>
  <c r="P4674" i="34"/>
  <c r="R4674" i="34"/>
  <c r="V4674" i="34"/>
  <c r="AA4674" i="34"/>
  <c r="Q4674" i="34"/>
  <c r="P4676" i="34"/>
  <c r="R4676" i="34"/>
  <c r="V4676" i="34"/>
  <c r="AA4676" i="34"/>
  <c r="Q4676" i="34"/>
  <c r="P4678" i="34"/>
  <c r="R4678" i="34"/>
  <c r="V4678" i="34"/>
  <c r="AA4678" i="34"/>
  <c r="Q4678" i="34"/>
  <c r="P4680" i="34"/>
  <c r="R4680" i="34"/>
  <c r="V4680" i="34"/>
  <c r="AA4680" i="34"/>
  <c r="Q4680" i="34"/>
  <c r="P4682" i="34"/>
  <c r="R4682" i="34"/>
  <c r="V4682" i="34"/>
  <c r="AA4682" i="34"/>
  <c r="Q4682" i="34"/>
  <c r="P4684" i="34"/>
  <c r="R4684" i="34"/>
  <c r="V4684" i="34"/>
  <c r="AA4684" i="34"/>
  <c r="Q4684" i="34"/>
  <c r="P4686" i="34"/>
  <c r="R4686" i="34"/>
  <c r="V4686" i="34"/>
  <c r="AA4686" i="34"/>
  <c r="Q4686" i="34"/>
  <c r="P4688" i="34"/>
  <c r="R4688" i="34"/>
  <c r="V4688" i="34"/>
  <c r="AA4688" i="34"/>
  <c r="Q4688" i="34"/>
  <c r="P4690" i="34"/>
  <c r="R4690" i="34"/>
  <c r="V4690" i="34"/>
  <c r="AA4690" i="34"/>
  <c r="Q4690" i="34"/>
  <c r="P4692" i="34"/>
  <c r="R4692" i="34"/>
  <c r="V4692" i="34"/>
  <c r="AA4692" i="34"/>
  <c r="Q4692" i="34"/>
  <c r="P4694" i="34"/>
  <c r="R4694" i="34"/>
  <c r="V4694" i="34"/>
  <c r="AA4694" i="34"/>
  <c r="Q4694" i="34"/>
  <c r="P4696" i="34"/>
  <c r="R4696" i="34"/>
  <c r="V4696" i="34"/>
  <c r="AA4696" i="34"/>
  <c r="Q4696" i="34"/>
  <c r="P4698" i="34"/>
  <c r="R4698" i="34"/>
  <c r="V4698" i="34"/>
  <c r="AA4698" i="34"/>
  <c r="Q4698" i="34"/>
  <c r="P4700" i="34"/>
  <c r="R4700" i="34"/>
  <c r="V4700" i="34"/>
  <c r="AA4700" i="34"/>
  <c r="Q4700" i="34"/>
  <c r="P4172" i="34"/>
  <c r="Q4172" i="34"/>
  <c r="R4172" i="34"/>
  <c r="V4172" i="34"/>
  <c r="AA4172" i="34"/>
  <c r="P4174" i="34"/>
  <c r="Q4174" i="34"/>
  <c r="R4174" i="34"/>
  <c r="V4174" i="34"/>
  <c r="AA4174" i="34"/>
  <c r="P4176" i="34"/>
  <c r="Q4176" i="34"/>
  <c r="R4176" i="34"/>
  <c r="V4176" i="34"/>
  <c r="AA4176" i="34"/>
  <c r="A4178" i="34"/>
  <c r="P4178" i="34"/>
  <c r="Q4178" i="34"/>
  <c r="R4178" i="34"/>
  <c r="V4178" i="34"/>
  <c r="AA4178" i="34"/>
  <c r="P4180" i="34"/>
  <c r="Q4180" i="34"/>
  <c r="R4180" i="34"/>
  <c r="V4180" i="34"/>
  <c r="AA4180" i="34"/>
  <c r="P4182" i="34"/>
  <c r="Q4182" i="34"/>
  <c r="R4182" i="34"/>
  <c r="V4182" i="34"/>
  <c r="AA4182" i="34"/>
  <c r="P4184" i="34"/>
  <c r="Q4184" i="34"/>
  <c r="R4184" i="34"/>
  <c r="V4184" i="34"/>
  <c r="AA4184" i="34"/>
  <c r="A4186" i="34"/>
  <c r="P4186" i="34"/>
  <c r="Q4186" i="34"/>
  <c r="R4186" i="34"/>
  <c r="V4186" i="34"/>
  <c r="AA4186" i="34"/>
  <c r="P4188" i="34"/>
  <c r="Q4188" i="34"/>
  <c r="R4188" i="34"/>
  <c r="V4188" i="34"/>
  <c r="AA4188" i="34"/>
  <c r="P4190" i="34"/>
  <c r="Q4190" i="34"/>
  <c r="R4190" i="34"/>
  <c r="V4190" i="34"/>
  <c r="AA4190" i="34"/>
  <c r="A4192" i="34"/>
  <c r="P4192" i="34"/>
  <c r="Q4192" i="34"/>
  <c r="R4192" i="34"/>
  <c r="V4192" i="34"/>
  <c r="AA4192" i="34"/>
  <c r="P4194" i="34"/>
  <c r="Q4194" i="34"/>
  <c r="R4194" i="34"/>
  <c r="V4194" i="34"/>
  <c r="AA4194" i="34"/>
  <c r="A4196" i="34"/>
  <c r="P4196" i="34"/>
  <c r="Q4196" i="34"/>
  <c r="R4196" i="34"/>
  <c r="V4196" i="34"/>
  <c r="AA4196" i="34"/>
  <c r="A4198" i="34"/>
  <c r="P4198" i="34"/>
  <c r="Q4198" i="34"/>
  <c r="R4198" i="34"/>
  <c r="V4198" i="34"/>
  <c r="AA4198" i="34"/>
  <c r="P4200" i="34"/>
  <c r="Q4200" i="34"/>
  <c r="R4200" i="34"/>
  <c r="V4200" i="34"/>
  <c r="AA4200" i="34"/>
  <c r="P4202" i="34"/>
  <c r="Q4202" i="34"/>
  <c r="R4202" i="34"/>
  <c r="V4202" i="34"/>
  <c r="AA4202" i="34"/>
  <c r="P4204" i="34"/>
  <c r="Q4204" i="34"/>
  <c r="R4204" i="34"/>
  <c r="V4204" i="34"/>
  <c r="AA4204" i="34"/>
  <c r="P4206" i="34"/>
  <c r="Q4206" i="34"/>
  <c r="R4206" i="34"/>
  <c r="V4206" i="34"/>
  <c r="AA4206" i="34"/>
  <c r="P4208" i="34"/>
  <c r="Q4208" i="34"/>
  <c r="R4208" i="34"/>
  <c r="V4208" i="34"/>
  <c r="AA4208" i="34"/>
  <c r="A4210" i="34"/>
  <c r="P4210" i="34"/>
  <c r="Q4210" i="34"/>
  <c r="R4210" i="34"/>
  <c r="V4210" i="34"/>
  <c r="AA4210" i="34"/>
  <c r="P4212" i="34"/>
  <c r="Q4212" i="34"/>
  <c r="R4212" i="34"/>
  <c r="V4212" i="34"/>
  <c r="AA4212" i="34"/>
  <c r="P4214" i="34"/>
  <c r="Q4214" i="34"/>
  <c r="R4214" i="34"/>
  <c r="V4214" i="34"/>
  <c r="AA4214" i="34"/>
  <c r="P4216" i="34"/>
  <c r="Q4216" i="34"/>
  <c r="R4216" i="34"/>
  <c r="V4216" i="34"/>
  <c r="AA4216" i="34"/>
  <c r="A4218" i="34"/>
  <c r="P4218" i="34"/>
  <c r="Q4218" i="34"/>
  <c r="R4218" i="34"/>
  <c r="V4218" i="34"/>
  <c r="AA4218" i="34"/>
  <c r="P4220" i="34"/>
  <c r="Q4220" i="34"/>
  <c r="R4220" i="34"/>
  <c r="V4220" i="34"/>
  <c r="AA4220" i="34"/>
  <c r="P4222" i="34"/>
  <c r="Q4222" i="34"/>
  <c r="R4222" i="34"/>
  <c r="V4222" i="34"/>
  <c r="AA4222" i="34"/>
  <c r="P4224" i="34"/>
  <c r="Q4224" i="34"/>
  <c r="R4224" i="34"/>
  <c r="V4224" i="34"/>
  <c r="AA4224" i="34"/>
  <c r="P4226" i="34"/>
  <c r="Q4226" i="34"/>
  <c r="R4226" i="34"/>
  <c r="V4226" i="34"/>
  <c r="AA4226" i="34"/>
  <c r="P4228" i="34"/>
  <c r="Q4228" i="34"/>
  <c r="R4228" i="34"/>
  <c r="V4228" i="34"/>
  <c r="AA4228" i="34"/>
  <c r="P4230" i="34"/>
  <c r="Q4230" i="34"/>
  <c r="R4230" i="34"/>
  <c r="V4230" i="34"/>
  <c r="AA4230" i="34"/>
  <c r="P4232" i="34"/>
  <c r="Q4232" i="34"/>
  <c r="R4232" i="34"/>
  <c r="V4232" i="34"/>
  <c r="AA4232" i="34"/>
  <c r="P4234" i="34"/>
  <c r="Q4234" i="34"/>
  <c r="R4234" i="34"/>
  <c r="V4234" i="34"/>
  <c r="AA4234" i="34"/>
  <c r="P4236" i="34"/>
  <c r="Q4236" i="34"/>
  <c r="R4236" i="34"/>
  <c r="V4236" i="34"/>
  <c r="AA4236" i="34"/>
  <c r="P4238" i="34"/>
  <c r="Q4238" i="34"/>
  <c r="R4238" i="34"/>
  <c r="V4238" i="34"/>
  <c r="AA4238" i="34"/>
  <c r="P4240" i="34"/>
  <c r="Q4240" i="34"/>
  <c r="R4240" i="34"/>
  <c r="V4240" i="34"/>
  <c r="AA4240" i="34"/>
  <c r="P4242" i="34"/>
  <c r="Q4242" i="34"/>
  <c r="R4242" i="34"/>
  <c r="V4242" i="34"/>
  <c r="AA4242" i="34"/>
  <c r="P4244" i="34"/>
  <c r="Q4244" i="34"/>
  <c r="R4244" i="34"/>
  <c r="V4244" i="34"/>
  <c r="AA4244" i="34"/>
  <c r="P4246" i="34"/>
  <c r="Q4246" i="34"/>
  <c r="R4246" i="34"/>
  <c r="V4246" i="34"/>
  <c r="AA4246" i="34"/>
  <c r="P4248" i="34"/>
  <c r="Q4248" i="34"/>
  <c r="R4248" i="34"/>
  <c r="V4248" i="34"/>
  <c r="AA4248" i="34"/>
  <c r="P4250" i="34"/>
  <c r="Q4250" i="34"/>
  <c r="R4250" i="34"/>
  <c r="V4250" i="34"/>
  <c r="AA4250" i="34"/>
  <c r="P4252" i="34"/>
  <c r="Q4252" i="34"/>
  <c r="R4252" i="34"/>
  <c r="V4252" i="34"/>
  <c r="AA4252" i="34"/>
  <c r="P4254" i="34"/>
  <c r="Q4254" i="34"/>
  <c r="R4254" i="34"/>
  <c r="V4254" i="34"/>
  <c r="AA4254" i="34"/>
  <c r="P4256" i="34"/>
  <c r="Q4256" i="34"/>
  <c r="R4256" i="34"/>
  <c r="V4256" i="34"/>
  <c r="AA4256" i="34"/>
  <c r="P4258" i="34"/>
  <c r="Q4258" i="34"/>
  <c r="R4258" i="34"/>
  <c r="V4258" i="34"/>
  <c r="AA4258" i="34"/>
  <c r="P4260" i="34"/>
  <c r="Q4260" i="34"/>
  <c r="R4260" i="34"/>
  <c r="V4260" i="34"/>
  <c r="AA4260" i="34"/>
  <c r="P4262" i="34"/>
  <c r="Q4262" i="34"/>
  <c r="R4262" i="34"/>
  <c r="V4262" i="34"/>
  <c r="AA4262" i="34"/>
  <c r="P4264" i="34"/>
  <c r="Q4264" i="34"/>
  <c r="R4264" i="34"/>
  <c r="V4264" i="34"/>
  <c r="AA4264" i="34"/>
  <c r="P4266" i="34"/>
  <c r="Q4266" i="34"/>
  <c r="R4266" i="34"/>
  <c r="V4266" i="34"/>
  <c r="AA4266" i="34"/>
  <c r="P4268" i="34"/>
  <c r="Q4268" i="34"/>
  <c r="R4268" i="34"/>
  <c r="V4268" i="34"/>
  <c r="AA4268" i="34"/>
  <c r="P4270" i="34"/>
  <c r="Q4270" i="34"/>
  <c r="R4270" i="34"/>
  <c r="V4270" i="34"/>
  <c r="AA4270" i="34"/>
  <c r="P4272" i="34"/>
  <c r="Q4272" i="34"/>
  <c r="R4272" i="34"/>
  <c r="V4272" i="34"/>
  <c r="AA4272" i="34"/>
  <c r="P4274" i="34"/>
  <c r="Q4274" i="34"/>
  <c r="R4274" i="34"/>
  <c r="V4274" i="34"/>
  <c r="AA4274" i="34"/>
  <c r="P4276" i="34"/>
  <c r="Q4276" i="34"/>
  <c r="R4276" i="34"/>
  <c r="V4276" i="34"/>
  <c r="AA4276" i="34"/>
  <c r="P4278" i="34"/>
  <c r="Q4278" i="34"/>
  <c r="R4278" i="34"/>
  <c r="V4278" i="34"/>
  <c r="AA4278" i="34"/>
  <c r="P4280" i="34"/>
  <c r="Q4280" i="34"/>
  <c r="R4280" i="34"/>
  <c r="V4280" i="34"/>
  <c r="AA4280" i="34"/>
  <c r="P4282" i="34"/>
  <c r="Q4282" i="34"/>
  <c r="R4282" i="34"/>
  <c r="V4282" i="34"/>
  <c r="AA4282" i="34"/>
  <c r="P4284" i="34"/>
  <c r="Q4284" i="34"/>
  <c r="R4284" i="34"/>
  <c r="V4284" i="34"/>
  <c r="AA4284" i="34"/>
  <c r="P4286" i="34"/>
  <c r="Q4286" i="34"/>
  <c r="R4286" i="34"/>
  <c r="V4286" i="34"/>
  <c r="AA4286" i="34"/>
  <c r="P4288" i="34"/>
  <c r="Q4288" i="34"/>
  <c r="R4288" i="34"/>
  <c r="V4288" i="34"/>
  <c r="AA4288" i="34"/>
  <c r="P4290" i="34"/>
  <c r="Q4290" i="34"/>
  <c r="R4290" i="34"/>
  <c r="V4290" i="34"/>
  <c r="AA4290" i="34"/>
  <c r="P4292" i="34"/>
  <c r="Q4292" i="34"/>
  <c r="R4292" i="34"/>
  <c r="V4292" i="34"/>
  <c r="AA4292" i="34"/>
  <c r="P4294" i="34"/>
  <c r="Q4294" i="34"/>
  <c r="R4294" i="34"/>
  <c r="V4294" i="34"/>
  <c r="AA4294" i="34"/>
  <c r="P4296" i="34"/>
  <c r="Q4296" i="34"/>
  <c r="R4296" i="34"/>
  <c r="V4296" i="34"/>
  <c r="AA4296" i="34"/>
  <c r="P4298" i="34"/>
  <c r="Q4298" i="34"/>
  <c r="R4298" i="34"/>
  <c r="V4298" i="34"/>
  <c r="AA4298" i="34"/>
  <c r="P4300" i="34"/>
  <c r="Q4300" i="34"/>
  <c r="R4300" i="34"/>
  <c r="V4300" i="34"/>
  <c r="AA4300" i="34"/>
  <c r="P4302" i="34"/>
  <c r="Q4302" i="34"/>
  <c r="R4302" i="34"/>
  <c r="V4302" i="34"/>
  <c r="AA4302" i="34"/>
  <c r="P4304" i="34"/>
  <c r="Q4304" i="34"/>
  <c r="R4304" i="34"/>
  <c r="V4304" i="34"/>
  <c r="AA4304" i="34"/>
  <c r="P4306" i="34"/>
  <c r="Q4306" i="34"/>
  <c r="R4306" i="34"/>
  <c r="V4306" i="34"/>
  <c r="AA4306" i="34"/>
  <c r="P4308" i="34"/>
  <c r="Q4308" i="34"/>
  <c r="R4308" i="34"/>
  <c r="V4308" i="34"/>
  <c r="AA4308" i="34"/>
  <c r="P4310" i="34"/>
  <c r="Q4310" i="34"/>
  <c r="R4310" i="34"/>
  <c r="V4310" i="34"/>
  <c r="AA4310" i="34"/>
  <c r="P4312" i="34"/>
  <c r="Q4312" i="34"/>
  <c r="R4312" i="34"/>
  <c r="V4312" i="34"/>
  <c r="AA4312" i="34"/>
  <c r="P4314" i="34"/>
  <c r="Q4314" i="34"/>
  <c r="R4314" i="34"/>
  <c r="V4314" i="34"/>
  <c r="AA4314" i="34"/>
  <c r="P4316" i="34"/>
  <c r="Q4316" i="34"/>
  <c r="R4316" i="34"/>
  <c r="V4316" i="34"/>
  <c r="AA4316" i="34"/>
  <c r="P4318" i="34"/>
  <c r="Q4318" i="34"/>
  <c r="R4318" i="34"/>
  <c r="V4318" i="34"/>
  <c r="AA4318" i="34"/>
  <c r="P4320" i="34"/>
  <c r="Q4320" i="34"/>
  <c r="R4320" i="34"/>
  <c r="V4320" i="34"/>
  <c r="AA4320" i="34"/>
  <c r="P4322" i="34"/>
  <c r="Q4322" i="34"/>
  <c r="R4322" i="34"/>
  <c r="V4322" i="34"/>
  <c r="AA4322" i="34"/>
  <c r="P4324" i="34"/>
  <c r="Q4324" i="34"/>
  <c r="R4324" i="34"/>
  <c r="V4324" i="34"/>
  <c r="AA4324" i="34"/>
  <c r="P4326" i="34"/>
  <c r="Q4326" i="34"/>
  <c r="R4326" i="34"/>
  <c r="V4326" i="34"/>
  <c r="AA4326" i="34"/>
  <c r="P4328" i="34"/>
  <c r="Q4328" i="34"/>
  <c r="R4328" i="34"/>
  <c r="V4328" i="34"/>
  <c r="AA4328" i="34"/>
  <c r="P4330" i="34"/>
  <c r="Q4330" i="34"/>
  <c r="R4330" i="34"/>
  <c r="V4330" i="34"/>
  <c r="AA4330" i="34"/>
  <c r="P4332" i="34"/>
  <c r="Q4332" i="34"/>
  <c r="R4332" i="34"/>
  <c r="V4332" i="34"/>
  <c r="AA4332" i="34"/>
  <c r="P4334" i="34"/>
  <c r="Q4334" i="34"/>
  <c r="R4334" i="34"/>
  <c r="V4334" i="34"/>
  <c r="AA4334" i="34"/>
  <c r="P4336" i="34"/>
  <c r="Q4336" i="34"/>
  <c r="R4336" i="34"/>
  <c r="V4336" i="34"/>
  <c r="AA4336" i="34"/>
  <c r="P4338" i="34"/>
  <c r="Q4338" i="34"/>
  <c r="R4338" i="34"/>
  <c r="V4338" i="34"/>
  <c r="AA4338" i="34"/>
  <c r="P4340" i="34"/>
  <c r="Q4340" i="34"/>
  <c r="R4340" i="34"/>
  <c r="V4340" i="34"/>
  <c r="AA4340" i="34"/>
  <c r="P4342" i="34"/>
  <c r="Q4342" i="34"/>
  <c r="R4342" i="34"/>
  <c r="V4342" i="34"/>
  <c r="AA4342" i="34"/>
  <c r="P4344" i="34"/>
  <c r="Q4344" i="34"/>
  <c r="R4344" i="34"/>
  <c r="V4344" i="34"/>
  <c r="AA4344" i="34"/>
  <c r="P4346" i="34"/>
  <c r="Q4346" i="34"/>
  <c r="R4346" i="34"/>
  <c r="V4346" i="34"/>
  <c r="AA4346" i="34"/>
  <c r="P4348" i="34"/>
  <c r="Q4348" i="34"/>
  <c r="R4348" i="34"/>
  <c r="V4348" i="34"/>
  <c r="AA4348" i="34"/>
  <c r="P4350" i="34"/>
  <c r="Q4350" i="34"/>
  <c r="R4350" i="34"/>
  <c r="V4350" i="34"/>
  <c r="AA4350" i="34"/>
  <c r="P4352" i="34"/>
  <c r="Q4352" i="34"/>
  <c r="R4352" i="34"/>
  <c r="V4352" i="34"/>
  <c r="AA4352" i="34"/>
  <c r="P4354" i="34"/>
  <c r="Q4354" i="34"/>
  <c r="R4354" i="34"/>
  <c r="V4354" i="34"/>
  <c r="AA4354" i="34"/>
  <c r="P4356" i="34"/>
  <c r="Q4356" i="34"/>
  <c r="R4356" i="34"/>
  <c r="V4356" i="34"/>
  <c r="AA4356" i="34"/>
  <c r="P4358" i="34"/>
  <c r="Q4358" i="34"/>
  <c r="R4358" i="34"/>
  <c r="V4358" i="34"/>
  <c r="AA4358" i="34"/>
  <c r="P4360" i="34"/>
  <c r="Q4360" i="34"/>
  <c r="R4360" i="34"/>
  <c r="V4360" i="34"/>
  <c r="AA4360" i="34"/>
  <c r="P4362" i="34"/>
  <c r="Q4362" i="34"/>
  <c r="R4362" i="34"/>
  <c r="V4362" i="34"/>
  <c r="AA4362" i="34"/>
  <c r="P4364" i="34"/>
  <c r="Q4364" i="34"/>
  <c r="R4364" i="34"/>
  <c r="V4364" i="34"/>
  <c r="AA4364" i="34"/>
  <c r="P4366" i="34"/>
  <c r="Q4366" i="34"/>
  <c r="R4366" i="34"/>
  <c r="V4366" i="34"/>
  <c r="AA4366" i="34"/>
  <c r="P4368" i="34"/>
  <c r="Q4368" i="34"/>
  <c r="R4368" i="34"/>
  <c r="V4368" i="34"/>
  <c r="AA4368" i="34"/>
  <c r="P4370" i="34"/>
  <c r="Q4370" i="34"/>
  <c r="R4370" i="34"/>
  <c r="V4370" i="34"/>
  <c r="AA4370" i="34"/>
  <c r="P4372" i="34"/>
  <c r="Q4372" i="34"/>
  <c r="R4372" i="34"/>
  <c r="V4372" i="34"/>
  <c r="AA4372" i="34"/>
  <c r="P4374" i="34"/>
  <c r="Q4374" i="34"/>
  <c r="R4374" i="34"/>
  <c r="V4374" i="34"/>
  <c r="AA4374" i="34"/>
  <c r="P4376" i="34"/>
  <c r="Q4376" i="34"/>
  <c r="R4376" i="34"/>
  <c r="V4376" i="34"/>
  <c r="AA4376" i="34"/>
  <c r="P4378" i="34"/>
  <c r="Q4378" i="34"/>
  <c r="R4378" i="34"/>
  <c r="V4378" i="34"/>
  <c r="AA4378" i="34"/>
  <c r="P4380" i="34"/>
  <c r="Q4380" i="34"/>
  <c r="R4380" i="34"/>
  <c r="V4380" i="34"/>
  <c r="AA4380" i="34"/>
  <c r="P4382" i="34"/>
  <c r="Q4382" i="34"/>
  <c r="R4382" i="34"/>
  <c r="V4382" i="34"/>
  <c r="AA4382" i="34"/>
  <c r="P4384" i="34"/>
  <c r="Q4384" i="34"/>
  <c r="R4384" i="34"/>
  <c r="V4384" i="34"/>
  <c r="AA4384" i="34"/>
  <c r="P4386" i="34"/>
  <c r="Q4386" i="34"/>
  <c r="R4386" i="34"/>
  <c r="V4386" i="34"/>
  <c r="AA4386" i="34"/>
  <c r="P4388" i="34"/>
  <c r="Q4388" i="34"/>
  <c r="R4388" i="34"/>
  <c r="V4388" i="34"/>
  <c r="AA4388" i="34"/>
  <c r="P4390" i="34"/>
  <c r="Q4390" i="34"/>
  <c r="R4390" i="34"/>
  <c r="V4390" i="34"/>
  <c r="AA4390" i="34"/>
  <c r="P4392" i="34"/>
  <c r="Q4392" i="34"/>
  <c r="R4392" i="34"/>
  <c r="V4392" i="34"/>
  <c r="AA4392" i="34"/>
  <c r="P4394" i="34"/>
  <c r="Q4394" i="34"/>
  <c r="R4394" i="34"/>
  <c r="V4394" i="34"/>
  <c r="AA4394" i="34"/>
  <c r="P4396" i="34"/>
  <c r="Q4396" i="34"/>
  <c r="R4396" i="34"/>
  <c r="V4396" i="34"/>
  <c r="AA4396" i="34"/>
  <c r="P4398" i="34"/>
  <c r="Q4398" i="34"/>
  <c r="R4398" i="34"/>
  <c r="V4398" i="34"/>
  <c r="AA4398" i="34"/>
  <c r="P4400" i="34"/>
  <c r="Q4400" i="34"/>
  <c r="R4400" i="34"/>
  <c r="V4400" i="34"/>
  <c r="AA4400" i="34"/>
  <c r="P4402" i="34"/>
  <c r="Q4402" i="34"/>
  <c r="R4402" i="34"/>
  <c r="V4402" i="34"/>
  <c r="AA4402" i="34"/>
  <c r="P4404" i="34"/>
  <c r="Q4404" i="34"/>
  <c r="R4404" i="34"/>
  <c r="V4404" i="34"/>
  <c r="AA4404" i="34"/>
  <c r="P4406" i="34"/>
  <c r="Q4406" i="34"/>
  <c r="R4406" i="34"/>
  <c r="V4406" i="34"/>
  <c r="AA4406" i="34"/>
  <c r="P4408" i="34"/>
  <c r="Q4408" i="34"/>
  <c r="R4408" i="34"/>
  <c r="V4408" i="34"/>
  <c r="AA4408" i="34"/>
  <c r="P4410" i="34"/>
  <c r="Q4410" i="34"/>
  <c r="R4410" i="34"/>
  <c r="V4410" i="34"/>
  <c r="AA4410" i="34"/>
  <c r="P4412" i="34"/>
  <c r="Q4412" i="34"/>
  <c r="R4412" i="34"/>
  <c r="V4412" i="34"/>
  <c r="AA4412" i="34"/>
  <c r="P4414" i="34"/>
  <c r="Q4414" i="34"/>
  <c r="R4414" i="34"/>
  <c r="V4414" i="34"/>
  <c r="AA4414" i="34"/>
  <c r="P4416" i="34"/>
  <c r="Q4416" i="34"/>
  <c r="R4416" i="34"/>
  <c r="V4416" i="34"/>
  <c r="AA4416" i="34"/>
  <c r="P4418" i="34"/>
  <c r="Q4418" i="34"/>
  <c r="R4418" i="34"/>
  <c r="V4418" i="34"/>
  <c r="AA4418" i="34"/>
  <c r="P4420" i="34"/>
  <c r="Q4420" i="34"/>
  <c r="R4420" i="34"/>
  <c r="V4420" i="34"/>
  <c r="AA4420" i="34"/>
  <c r="P4422" i="34"/>
  <c r="Q4422" i="34"/>
  <c r="R4422" i="34"/>
  <c r="V4422" i="34"/>
  <c r="AA4422" i="34"/>
  <c r="P4424" i="34"/>
  <c r="Q4424" i="34"/>
  <c r="R4424" i="34"/>
  <c r="V4424" i="34"/>
  <c r="AA4424" i="34"/>
  <c r="P4426" i="34"/>
  <c r="Q4426" i="34"/>
  <c r="R4426" i="34"/>
  <c r="V4426" i="34"/>
  <c r="AA4426" i="34"/>
  <c r="P4428" i="34"/>
  <c r="Q4428" i="34"/>
  <c r="R4428" i="34"/>
  <c r="V4428" i="34"/>
  <c r="AA4428" i="34"/>
  <c r="P4430" i="34"/>
  <c r="Q4430" i="34"/>
  <c r="R4430" i="34"/>
  <c r="V4430" i="34"/>
  <c r="AA4430" i="34"/>
  <c r="P4432" i="34"/>
  <c r="Q4432" i="34"/>
  <c r="R4432" i="34"/>
  <c r="V4432" i="34"/>
  <c r="AA4432" i="34"/>
  <c r="P4434" i="34"/>
  <c r="Q4434" i="34"/>
  <c r="R4434" i="34"/>
  <c r="V4434" i="34"/>
  <c r="AA4434" i="34"/>
  <c r="P3906" i="34"/>
  <c r="Q3906" i="34"/>
  <c r="R3906" i="34"/>
  <c r="V3906" i="34"/>
  <c r="AA3906" i="34"/>
  <c r="P3908" i="34"/>
  <c r="Q3908" i="34"/>
  <c r="R3908" i="34"/>
  <c r="V3908" i="34"/>
  <c r="AA3908" i="34"/>
  <c r="P3910" i="34"/>
  <c r="Q3910" i="34"/>
  <c r="R3910" i="34"/>
  <c r="V3910" i="34"/>
  <c r="AA3910" i="34"/>
  <c r="P3912" i="34"/>
  <c r="Q3912" i="34"/>
  <c r="R3912" i="34"/>
  <c r="V3912" i="34"/>
  <c r="AA3912" i="34"/>
  <c r="P3914" i="34"/>
  <c r="Q3914" i="34"/>
  <c r="R3914" i="34"/>
  <c r="V3914" i="34"/>
  <c r="AA3914" i="34"/>
  <c r="P3916" i="34"/>
  <c r="Q3916" i="34"/>
  <c r="R3916" i="34"/>
  <c r="V3916" i="34"/>
  <c r="AA3916" i="34"/>
  <c r="P3918" i="34"/>
  <c r="Q3918" i="34"/>
  <c r="R3918" i="34"/>
  <c r="V3918" i="34"/>
  <c r="AA3918" i="34"/>
  <c r="P3920" i="34"/>
  <c r="Q3920" i="34"/>
  <c r="R3920" i="34"/>
  <c r="V3920" i="34"/>
  <c r="AA3920" i="34"/>
  <c r="P3922" i="34"/>
  <c r="Q3922" i="34"/>
  <c r="R3922" i="34"/>
  <c r="V3922" i="34"/>
  <c r="AA3922" i="34"/>
  <c r="P3924" i="34"/>
  <c r="Q3924" i="34"/>
  <c r="R3924" i="34"/>
  <c r="V3924" i="34"/>
  <c r="AA3924" i="34"/>
  <c r="P3926" i="34"/>
  <c r="Q3926" i="34"/>
  <c r="R3926" i="34"/>
  <c r="V3926" i="34"/>
  <c r="AA3926" i="34"/>
  <c r="P3928" i="34"/>
  <c r="Q3928" i="34"/>
  <c r="R3928" i="34"/>
  <c r="V3928" i="34"/>
  <c r="AA3928" i="34"/>
  <c r="P3930" i="34"/>
  <c r="Q3930" i="34"/>
  <c r="R3930" i="34"/>
  <c r="V3930" i="34"/>
  <c r="AA3930" i="34"/>
  <c r="P3932" i="34"/>
  <c r="Q3932" i="34"/>
  <c r="R3932" i="34"/>
  <c r="V3932" i="34"/>
  <c r="AA3932" i="34"/>
  <c r="P3934" i="34"/>
  <c r="Q3934" i="34"/>
  <c r="R3934" i="34"/>
  <c r="V3934" i="34"/>
  <c r="AA3934" i="34"/>
  <c r="P3936" i="34"/>
  <c r="Q3936" i="34"/>
  <c r="R3936" i="34"/>
  <c r="V3936" i="34"/>
  <c r="AA3936" i="34"/>
  <c r="A3938" i="34"/>
  <c r="P3938" i="34"/>
  <c r="Q3938" i="34"/>
  <c r="R3938" i="34"/>
  <c r="V3938" i="34"/>
  <c r="AA3938" i="34"/>
  <c r="A3940" i="34"/>
  <c r="P3940" i="34"/>
  <c r="Q3940" i="34"/>
  <c r="R3940" i="34"/>
  <c r="V3940" i="34"/>
  <c r="AA3940" i="34"/>
  <c r="A3942" i="34"/>
  <c r="P3942" i="34"/>
  <c r="Q3942" i="34"/>
  <c r="R3942" i="34"/>
  <c r="V3942" i="34"/>
  <c r="AA3942" i="34"/>
  <c r="A3944" i="34"/>
  <c r="P3944" i="34"/>
  <c r="Q3944" i="34"/>
  <c r="R3944" i="34"/>
  <c r="V3944" i="34"/>
  <c r="AA3944" i="34"/>
  <c r="A3946" i="34"/>
  <c r="P3946" i="34"/>
  <c r="Q3946" i="34"/>
  <c r="R3946" i="34"/>
  <c r="V3946" i="34"/>
  <c r="AA3946" i="34"/>
  <c r="A3948" i="34"/>
  <c r="P3948" i="34"/>
  <c r="Q3948" i="34"/>
  <c r="R3948" i="34"/>
  <c r="V3948" i="34"/>
  <c r="AA3948" i="34"/>
  <c r="A3950" i="34"/>
  <c r="P3950" i="34"/>
  <c r="Q3950" i="34"/>
  <c r="R3950" i="34"/>
  <c r="V3950" i="34"/>
  <c r="AA3950" i="34"/>
  <c r="A3952" i="34"/>
  <c r="P3952" i="34"/>
  <c r="Q3952" i="34"/>
  <c r="R3952" i="34"/>
  <c r="V3952" i="34"/>
  <c r="AA3952" i="34"/>
  <c r="A3954" i="34"/>
  <c r="P3954" i="34"/>
  <c r="Q3954" i="34"/>
  <c r="R3954" i="34"/>
  <c r="V3954" i="34"/>
  <c r="AA3954" i="34"/>
  <c r="P3956" i="34"/>
  <c r="Q3956" i="34"/>
  <c r="R3956" i="34"/>
  <c r="V3956" i="34"/>
  <c r="AA3956" i="34"/>
  <c r="A3958" i="34"/>
  <c r="P3958" i="34"/>
  <c r="Q3958" i="34"/>
  <c r="R3958" i="34"/>
  <c r="V3958" i="34"/>
  <c r="AA3958" i="34"/>
  <c r="P3960" i="34"/>
  <c r="Q3960" i="34"/>
  <c r="R3960" i="34"/>
  <c r="V3960" i="34"/>
  <c r="AA3960" i="34"/>
  <c r="P3962" i="34"/>
  <c r="Q3962" i="34"/>
  <c r="R3962" i="34"/>
  <c r="V3962" i="34"/>
  <c r="AA3962" i="34"/>
  <c r="P3964" i="34"/>
  <c r="Q3964" i="34"/>
  <c r="R3964" i="34"/>
  <c r="V3964" i="34"/>
  <c r="AA3964" i="34"/>
  <c r="A3966" i="34"/>
  <c r="P3966" i="34"/>
  <c r="Q3966" i="34"/>
  <c r="R3966" i="34"/>
  <c r="V3966" i="34"/>
  <c r="AA3966" i="34"/>
  <c r="P3968" i="34"/>
  <c r="Q3968" i="34"/>
  <c r="R3968" i="34"/>
  <c r="V3968" i="34"/>
  <c r="AA3968" i="34"/>
  <c r="P3970" i="34"/>
  <c r="Q3970" i="34"/>
  <c r="R3970" i="34"/>
  <c r="V3970" i="34"/>
  <c r="AA3970" i="34"/>
  <c r="P3972" i="34"/>
  <c r="Q3972" i="34"/>
  <c r="R3972" i="34"/>
  <c r="V3972" i="34"/>
  <c r="AA3972" i="34"/>
  <c r="P3974" i="34"/>
  <c r="Q3974" i="34"/>
  <c r="R3974" i="34"/>
  <c r="V3974" i="34"/>
  <c r="AA3974" i="34"/>
  <c r="P3976" i="34"/>
  <c r="Q3976" i="34"/>
  <c r="R3976" i="34"/>
  <c r="V3976" i="34"/>
  <c r="AA3976" i="34"/>
  <c r="P3978" i="34"/>
  <c r="Q3978" i="34"/>
  <c r="R3978" i="34"/>
  <c r="V3978" i="34"/>
  <c r="AA3978" i="34"/>
  <c r="P3980" i="34"/>
  <c r="Q3980" i="34"/>
  <c r="R3980" i="34"/>
  <c r="V3980" i="34"/>
  <c r="AA3980" i="34"/>
  <c r="P3982" i="34"/>
  <c r="Q3982" i="34"/>
  <c r="R3982" i="34"/>
  <c r="V3982" i="34"/>
  <c r="AA3982" i="34"/>
  <c r="P3984" i="34"/>
  <c r="Q3984" i="34"/>
  <c r="R3984" i="34"/>
  <c r="V3984" i="34"/>
  <c r="AA3984" i="34"/>
  <c r="P3986" i="34"/>
  <c r="Q3986" i="34"/>
  <c r="R3986" i="34"/>
  <c r="V3986" i="34"/>
  <c r="AA3986" i="34"/>
  <c r="P3988" i="34"/>
  <c r="Q3988" i="34"/>
  <c r="R3988" i="34"/>
  <c r="V3988" i="34"/>
  <c r="AA3988" i="34"/>
  <c r="P3990" i="34"/>
  <c r="Q3990" i="34"/>
  <c r="R3990" i="34"/>
  <c r="V3990" i="34"/>
  <c r="AA3990" i="34"/>
  <c r="P3992" i="34"/>
  <c r="R3992" i="34"/>
  <c r="V3992" i="34"/>
  <c r="AA3992" i="34"/>
  <c r="Q3992" i="34"/>
  <c r="P3994" i="34"/>
  <c r="R3994" i="34"/>
  <c r="V3994" i="34"/>
  <c r="AA3994" i="34"/>
  <c r="Q3994" i="34"/>
  <c r="P3996" i="34"/>
  <c r="R3996" i="34"/>
  <c r="V3996" i="34"/>
  <c r="AA3996" i="34"/>
  <c r="Q3996" i="34"/>
  <c r="P3998" i="34"/>
  <c r="R3998" i="34"/>
  <c r="V3998" i="34"/>
  <c r="AA3998" i="34"/>
  <c r="Q3998" i="34"/>
  <c r="P4000" i="34"/>
  <c r="R4000" i="34"/>
  <c r="V4000" i="34"/>
  <c r="AA4000" i="34"/>
  <c r="Q4000" i="34"/>
  <c r="P4002" i="34"/>
  <c r="R4002" i="34"/>
  <c r="V4002" i="34"/>
  <c r="AA4002" i="34"/>
  <c r="Q4002" i="34"/>
  <c r="P4004" i="34"/>
  <c r="R4004" i="34"/>
  <c r="V4004" i="34"/>
  <c r="AA4004" i="34"/>
  <c r="Q4004" i="34"/>
  <c r="P4006" i="34"/>
  <c r="R4006" i="34"/>
  <c r="V4006" i="34"/>
  <c r="AA4006" i="34"/>
  <c r="Q4006" i="34"/>
  <c r="P4008" i="34"/>
  <c r="R4008" i="34"/>
  <c r="V4008" i="34"/>
  <c r="AA4008" i="34"/>
  <c r="Q4008" i="34"/>
  <c r="P4010" i="34"/>
  <c r="R4010" i="34"/>
  <c r="V4010" i="34"/>
  <c r="AA4010" i="34"/>
  <c r="Q4010" i="34"/>
  <c r="P4012" i="34"/>
  <c r="R4012" i="34"/>
  <c r="V4012" i="34"/>
  <c r="AA4012" i="34"/>
  <c r="Q4012" i="34"/>
  <c r="P4014" i="34"/>
  <c r="R4014" i="34"/>
  <c r="V4014" i="34"/>
  <c r="AA4014" i="34"/>
  <c r="Q4014" i="34"/>
  <c r="P4016" i="34"/>
  <c r="R4016" i="34"/>
  <c r="V4016" i="34"/>
  <c r="AA4016" i="34"/>
  <c r="Q4016" i="34"/>
  <c r="P4018" i="34"/>
  <c r="R4018" i="34"/>
  <c r="V4018" i="34"/>
  <c r="AA4018" i="34"/>
  <c r="Q4018" i="34"/>
  <c r="P4020" i="34"/>
  <c r="R4020" i="34"/>
  <c r="V4020" i="34"/>
  <c r="AA4020" i="34"/>
  <c r="Q4020" i="34"/>
  <c r="P4022" i="34"/>
  <c r="R4022" i="34"/>
  <c r="V4022" i="34"/>
  <c r="AA4022" i="34"/>
  <c r="Q4022" i="34"/>
  <c r="P4024" i="34"/>
  <c r="R4024" i="34"/>
  <c r="V4024" i="34"/>
  <c r="AA4024" i="34"/>
  <c r="Q4024" i="34"/>
  <c r="P4026" i="34"/>
  <c r="R4026" i="34"/>
  <c r="V4026" i="34"/>
  <c r="AA4026" i="34"/>
  <c r="Q4026" i="34"/>
  <c r="P4028" i="34"/>
  <c r="R4028" i="34"/>
  <c r="V4028" i="34"/>
  <c r="AA4028" i="34"/>
  <c r="Q4028" i="34"/>
  <c r="P4030" i="34"/>
  <c r="R4030" i="34"/>
  <c r="V4030" i="34"/>
  <c r="AA4030" i="34"/>
  <c r="Q4030" i="34"/>
  <c r="P4032" i="34"/>
  <c r="R4032" i="34"/>
  <c r="V4032" i="34"/>
  <c r="AA4032" i="34"/>
  <c r="Q4032" i="34"/>
  <c r="P4034" i="34"/>
  <c r="R4034" i="34"/>
  <c r="V4034" i="34"/>
  <c r="AA4034" i="34"/>
  <c r="Q4034" i="34"/>
  <c r="P4036" i="34"/>
  <c r="R4036" i="34"/>
  <c r="V4036" i="34"/>
  <c r="AA4036" i="34"/>
  <c r="Q4036" i="34"/>
  <c r="P4038" i="34"/>
  <c r="R4038" i="34"/>
  <c r="V4038" i="34"/>
  <c r="AA4038" i="34"/>
  <c r="Q4038" i="34"/>
  <c r="P4040" i="34"/>
  <c r="R4040" i="34"/>
  <c r="V4040" i="34"/>
  <c r="AA4040" i="34"/>
  <c r="Q4040" i="34"/>
  <c r="P4042" i="34"/>
  <c r="R4042" i="34"/>
  <c r="V4042" i="34"/>
  <c r="AA4042" i="34"/>
  <c r="Q4042" i="34"/>
  <c r="P4044" i="34"/>
  <c r="R4044" i="34"/>
  <c r="V4044" i="34"/>
  <c r="AA4044" i="34"/>
  <c r="Q4044" i="34"/>
  <c r="P4046" i="34"/>
  <c r="R4046" i="34"/>
  <c r="V4046" i="34"/>
  <c r="AA4046" i="34"/>
  <c r="Q4046" i="34"/>
  <c r="P4048" i="34"/>
  <c r="R4048" i="34"/>
  <c r="V4048" i="34"/>
  <c r="AA4048" i="34"/>
  <c r="Q4048" i="34"/>
  <c r="P4050" i="34"/>
  <c r="R4050" i="34"/>
  <c r="V4050" i="34"/>
  <c r="AA4050" i="34"/>
  <c r="Q4050" i="34"/>
  <c r="P4052" i="34"/>
  <c r="R4052" i="34"/>
  <c r="V4052" i="34"/>
  <c r="AA4052" i="34"/>
  <c r="Q4052" i="34"/>
  <c r="P4054" i="34"/>
  <c r="R4054" i="34"/>
  <c r="V4054" i="34"/>
  <c r="AA4054" i="34"/>
  <c r="Q4054" i="34"/>
  <c r="P4056" i="34"/>
  <c r="R4056" i="34"/>
  <c r="V4056" i="34"/>
  <c r="AA4056" i="34"/>
  <c r="Q4056" i="34"/>
  <c r="P4058" i="34"/>
  <c r="R4058" i="34"/>
  <c r="V4058" i="34"/>
  <c r="AA4058" i="34"/>
  <c r="Q4058" i="34"/>
  <c r="P4060" i="34"/>
  <c r="R4060" i="34"/>
  <c r="V4060" i="34"/>
  <c r="AA4060" i="34"/>
  <c r="Q4060" i="34"/>
  <c r="P4062" i="34"/>
  <c r="R4062" i="34"/>
  <c r="V4062" i="34"/>
  <c r="AA4062" i="34"/>
  <c r="Q4062" i="34"/>
  <c r="P4064" i="34"/>
  <c r="R4064" i="34"/>
  <c r="V4064" i="34"/>
  <c r="AA4064" i="34"/>
  <c r="Q4064" i="34"/>
  <c r="P4066" i="34"/>
  <c r="R4066" i="34"/>
  <c r="V4066" i="34"/>
  <c r="AA4066" i="34"/>
  <c r="Q4066" i="34"/>
  <c r="P4068" i="34"/>
  <c r="R4068" i="34"/>
  <c r="V4068" i="34"/>
  <c r="AA4068" i="34"/>
  <c r="Q4068" i="34"/>
  <c r="P4070" i="34"/>
  <c r="R4070" i="34"/>
  <c r="V4070" i="34"/>
  <c r="AA4070" i="34"/>
  <c r="Q4070" i="34"/>
  <c r="P4072" i="34"/>
  <c r="R4072" i="34"/>
  <c r="V4072" i="34"/>
  <c r="AA4072" i="34"/>
  <c r="Q4072" i="34"/>
  <c r="P4074" i="34"/>
  <c r="R4074" i="34"/>
  <c r="V4074" i="34"/>
  <c r="AA4074" i="34"/>
  <c r="Q4074" i="34"/>
  <c r="P4076" i="34"/>
  <c r="R4076" i="34"/>
  <c r="V4076" i="34"/>
  <c r="AA4076" i="34"/>
  <c r="Q4076" i="34"/>
  <c r="A4078" i="34"/>
  <c r="P4078" i="34"/>
  <c r="R4078" i="34"/>
  <c r="V4078" i="34"/>
  <c r="AA4078" i="34"/>
  <c r="Q4078" i="34"/>
  <c r="P4080" i="34"/>
  <c r="R4080" i="34"/>
  <c r="V4080" i="34"/>
  <c r="AA4080" i="34"/>
  <c r="Q4080" i="34"/>
  <c r="P4082" i="34"/>
  <c r="R4082" i="34"/>
  <c r="V4082" i="34"/>
  <c r="AA4082" i="34"/>
  <c r="Q4082" i="34"/>
  <c r="P4084" i="34"/>
  <c r="R4084" i="34"/>
  <c r="V4084" i="34"/>
  <c r="AA4084" i="34"/>
  <c r="Q4084" i="34"/>
  <c r="P4086" i="34"/>
  <c r="R4086" i="34"/>
  <c r="V4086" i="34"/>
  <c r="AA4086" i="34"/>
  <c r="Q4086" i="34"/>
  <c r="P4088" i="34"/>
  <c r="R4088" i="34"/>
  <c r="V4088" i="34"/>
  <c r="AA4088" i="34"/>
  <c r="Q4088" i="34"/>
  <c r="P4090" i="34"/>
  <c r="R4090" i="34"/>
  <c r="V4090" i="34"/>
  <c r="AA4090" i="34"/>
  <c r="Q4090" i="34"/>
  <c r="P4092" i="34"/>
  <c r="R4092" i="34"/>
  <c r="V4092" i="34"/>
  <c r="AA4092" i="34"/>
  <c r="Q4092" i="34"/>
  <c r="P4094" i="34"/>
  <c r="R4094" i="34"/>
  <c r="V4094" i="34"/>
  <c r="AA4094" i="34"/>
  <c r="Q4094" i="34"/>
  <c r="P4096" i="34"/>
  <c r="R4096" i="34"/>
  <c r="V4096" i="34"/>
  <c r="AA4096" i="34"/>
  <c r="Q4096" i="34"/>
  <c r="P4098" i="34"/>
  <c r="R4098" i="34"/>
  <c r="V4098" i="34"/>
  <c r="AA4098" i="34"/>
  <c r="Q4098" i="34"/>
  <c r="P4100" i="34"/>
  <c r="R4100" i="34"/>
  <c r="V4100" i="34"/>
  <c r="AA4100" i="34"/>
  <c r="Q4100" i="34"/>
  <c r="P4102" i="34"/>
  <c r="R4102" i="34"/>
  <c r="V4102" i="34"/>
  <c r="AA4102" i="34"/>
  <c r="Q4102" i="34"/>
  <c r="P4104" i="34"/>
  <c r="R4104" i="34"/>
  <c r="V4104" i="34"/>
  <c r="AA4104" i="34"/>
  <c r="Q4104" i="34"/>
  <c r="P4106" i="34"/>
  <c r="R4106" i="34"/>
  <c r="V4106" i="34"/>
  <c r="AA4106" i="34"/>
  <c r="Q4106" i="34"/>
  <c r="P4108" i="34"/>
  <c r="R4108" i="34"/>
  <c r="V4108" i="34"/>
  <c r="AA4108" i="34"/>
  <c r="Q4108" i="34"/>
  <c r="P4110" i="34"/>
  <c r="R4110" i="34"/>
  <c r="V4110" i="34"/>
  <c r="AA4110" i="34"/>
  <c r="Q4110" i="34"/>
  <c r="P4112" i="34"/>
  <c r="R4112" i="34"/>
  <c r="V4112" i="34"/>
  <c r="AA4112" i="34"/>
  <c r="Q4112" i="34"/>
  <c r="P4114" i="34"/>
  <c r="R4114" i="34"/>
  <c r="V4114" i="34"/>
  <c r="AA4114" i="34"/>
  <c r="Q4114" i="34"/>
  <c r="P4116" i="34"/>
  <c r="R4116" i="34"/>
  <c r="V4116" i="34"/>
  <c r="AA4116" i="34"/>
  <c r="Q4116" i="34"/>
  <c r="P4118" i="34"/>
  <c r="R4118" i="34"/>
  <c r="V4118" i="34"/>
  <c r="AA4118" i="34"/>
  <c r="Q4118" i="34"/>
  <c r="P4120" i="34"/>
  <c r="R4120" i="34"/>
  <c r="V4120" i="34"/>
  <c r="AA4120" i="34"/>
  <c r="Q4120" i="34"/>
  <c r="P4122" i="34"/>
  <c r="R4122" i="34"/>
  <c r="V4122" i="34"/>
  <c r="AA4122" i="34"/>
  <c r="Q4122" i="34"/>
  <c r="P4124" i="34"/>
  <c r="R4124" i="34"/>
  <c r="V4124" i="34"/>
  <c r="AA4124" i="34"/>
  <c r="Q4124" i="34"/>
  <c r="P4126" i="34"/>
  <c r="R4126" i="34"/>
  <c r="V4126" i="34"/>
  <c r="AA4126" i="34"/>
  <c r="Q4126" i="34"/>
  <c r="P4128" i="34"/>
  <c r="R4128" i="34"/>
  <c r="V4128" i="34"/>
  <c r="AA4128" i="34"/>
  <c r="Q4128" i="34"/>
  <c r="P4130" i="34"/>
  <c r="R4130" i="34"/>
  <c r="V4130" i="34"/>
  <c r="AA4130" i="34"/>
  <c r="Q4130" i="34"/>
  <c r="P4132" i="34"/>
  <c r="R4132" i="34"/>
  <c r="V4132" i="34"/>
  <c r="AA4132" i="34"/>
  <c r="Q4132" i="34"/>
  <c r="P4134" i="34"/>
  <c r="Q4134" i="34"/>
  <c r="R4134" i="34"/>
  <c r="V4134" i="34"/>
  <c r="AA4134" i="34"/>
  <c r="P4136" i="34"/>
  <c r="Q4136" i="34"/>
  <c r="R4136" i="34"/>
  <c r="V4136" i="34"/>
  <c r="AA4136" i="34"/>
  <c r="P4138" i="34"/>
  <c r="Q4138" i="34"/>
  <c r="R4138" i="34"/>
  <c r="V4138" i="34"/>
  <c r="AA4138" i="34"/>
  <c r="P4140" i="34"/>
  <c r="Q4140" i="34"/>
  <c r="R4140" i="34"/>
  <c r="V4140" i="34"/>
  <c r="AA4140" i="34"/>
  <c r="P4142" i="34"/>
  <c r="Q4142" i="34"/>
  <c r="R4142" i="34"/>
  <c r="V4142" i="34"/>
  <c r="AA4142" i="34"/>
  <c r="P4144" i="34"/>
  <c r="Q4144" i="34"/>
  <c r="R4144" i="34"/>
  <c r="V4144" i="34"/>
  <c r="AA4144" i="34"/>
  <c r="P4146" i="34"/>
  <c r="Q4146" i="34"/>
  <c r="R4146" i="34"/>
  <c r="V4146" i="34"/>
  <c r="AA4146" i="34"/>
  <c r="P4148" i="34"/>
  <c r="Q4148" i="34"/>
  <c r="R4148" i="34"/>
  <c r="V4148" i="34"/>
  <c r="AA4148" i="34"/>
  <c r="P4150" i="34"/>
  <c r="Q4150" i="34"/>
  <c r="R4150" i="34"/>
  <c r="V4150" i="34"/>
  <c r="AA4150" i="34"/>
  <c r="P4152" i="34"/>
  <c r="Q4152" i="34"/>
  <c r="R4152" i="34"/>
  <c r="V4152" i="34"/>
  <c r="AA4152" i="34"/>
  <c r="P4154" i="34"/>
  <c r="Q4154" i="34"/>
  <c r="R4154" i="34"/>
  <c r="V4154" i="34"/>
  <c r="AA4154" i="34"/>
  <c r="P4156" i="34"/>
  <c r="Q4156" i="34"/>
  <c r="R4156" i="34"/>
  <c r="V4156" i="34"/>
  <c r="AA4156" i="34"/>
  <c r="P4158" i="34"/>
  <c r="Q4158" i="34"/>
  <c r="R4158" i="34"/>
  <c r="V4158" i="34"/>
  <c r="AA4158" i="34"/>
  <c r="P4160" i="34"/>
  <c r="Q4160" i="34"/>
  <c r="R4160" i="34"/>
  <c r="V4160" i="34"/>
  <c r="AA4160" i="34"/>
  <c r="P4162" i="34"/>
  <c r="Q4162" i="34"/>
  <c r="R4162" i="34"/>
  <c r="V4162" i="34"/>
  <c r="AA4162" i="34"/>
  <c r="P4164" i="34"/>
  <c r="Q4164" i="34"/>
  <c r="R4164" i="34"/>
  <c r="V4164" i="34"/>
  <c r="AA4164" i="34"/>
  <c r="P4166" i="34"/>
  <c r="Q4166" i="34"/>
  <c r="R4166" i="34"/>
  <c r="V4166" i="34"/>
  <c r="AA4166" i="34"/>
  <c r="P4168" i="34"/>
  <c r="Q4168" i="34"/>
  <c r="R4168" i="34"/>
  <c r="V4168" i="34"/>
  <c r="AA4168" i="34"/>
  <c r="P4170" i="34"/>
  <c r="Q4170" i="34"/>
  <c r="R4170" i="34"/>
  <c r="V4170" i="34"/>
  <c r="AA4170" i="34"/>
  <c r="AA3157" i="34"/>
  <c r="P3157" i="34"/>
  <c r="Q3157" i="34"/>
  <c r="R3157" i="34"/>
  <c r="V3157" i="34"/>
  <c r="AA3165" i="34"/>
  <c r="P3165" i="34"/>
  <c r="Q3165" i="34"/>
  <c r="R3165" i="34"/>
  <c r="V3165" i="34"/>
  <c r="AA3171" i="34"/>
  <c r="P3171" i="34"/>
  <c r="Q3171" i="34"/>
  <c r="R3171" i="34"/>
  <c r="V3171" i="34"/>
  <c r="P3407" i="34"/>
  <c r="R3407" i="34"/>
  <c r="V3407" i="34"/>
  <c r="Q3407" i="34"/>
  <c r="AA3407" i="34"/>
  <c r="P3415" i="34"/>
  <c r="R3415" i="34"/>
  <c r="V3415" i="34"/>
  <c r="Q3415" i="34"/>
  <c r="AA3415" i="34"/>
  <c r="P3423" i="34"/>
  <c r="R3423" i="34"/>
  <c r="V3423" i="34"/>
  <c r="Q3423" i="34"/>
  <c r="AA3423" i="34"/>
  <c r="P3435" i="34"/>
  <c r="R3435" i="34"/>
  <c r="V3435" i="34"/>
  <c r="Q3435" i="34"/>
  <c r="AA3435" i="34"/>
  <c r="P3443" i="34"/>
  <c r="R3443" i="34"/>
  <c r="V3443" i="34"/>
  <c r="Q3443" i="34"/>
  <c r="AA3443" i="34"/>
  <c r="AA3089" i="34"/>
  <c r="P3089" i="34"/>
  <c r="Q3089" i="34"/>
  <c r="R3089" i="34"/>
  <c r="V3089" i="34"/>
  <c r="AA3097" i="34"/>
  <c r="P3097" i="34"/>
  <c r="Q3097" i="34"/>
  <c r="R3097" i="34"/>
  <c r="V3097" i="34"/>
  <c r="AA3103" i="34"/>
  <c r="P3103" i="34"/>
  <c r="Q3103" i="34"/>
  <c r="R3103" i="34"/>
  <c r="V3103" i="34"/>
  <c r="AA3111" i="34"/>
  <c r="P3111" i="34"/>
  <c r="Q3111" i="34"/>
  <c r="R3111" i="34"/>
  <c r="V3111" i="34"/>
  <c r="AA3117" i="34"/>
  <c r="P3117" i="34"/>
  <c r="Q3117" i="34"/>
  <c r="R3117" i="34"/>
  <c r="V3117" i="34"/>
  <c r="AA3125" i="34"/>
  <c r="P3125" i="34"/>
  <c r="Q3125" i="34"/>
  <c r="R3125" i="34"/>
  <c r="V3125" i="34"/>
  <c r="AA3137" i="34"/>
  <c r="P3137" i="34"/>
  <c r="Q3137" i="34"/>
  <c r="R3137" i="34"/>
  <c r="V3137" i="34"/>
  <c r="AA3145" i="34"/>
  <c r="P3145" i="34"/>
  <c r="Q3145" i="34"/>
  <c r="R3145" i="34"/>
  <c r="V3145" i="34"/>
  <c r="AA3019" i="34"/>
  <c r="P3019" i="34"/>
  <c r="Q3019" i="34"/>
  <c r="R3019" i="34"/>
  <c r="V3019" i="34"/>
  <c r="AA3027" i="34"/>
  <c r="P3027" i="34"/>
  <c r="Q3027" i="34"/>
  <c r="R3027" i="34"/>
  <c r="V3027" i="34"/>
  <c r="AA3035" i="34"/>
  <c r="P3035" i="34"/>
  <c r="Q3035" i="34"/>
  <c r="R3035" i="34"/>
  <c r="V3035" i="34"/>
  <c r="AA3043" i="34"/>
  <c r="P3043" i="34"/>
  <c r="Q3043" i="34"/>
  <c r="R3043" i="34"/>
  <c r="V3043" i="34"/>
  <c r="AA3051" i="34"/>
  <c r="P3051" i="34"/>
  <c r="Q3051" i="34"/>
  <c r="R3051" i="34"/>
  <c r="V3051" i="34"/>
  <c r="AA3057" i="34"/>
  <c r="P3057" i="34"/>
  <c r="Q3057" i="34"/>
  <c r="R3057" i="34"/>
  <c r="V3057" i="34"/>
  <c r="AA3067" i="34"/>
  <c r="P3067" i="34"/>
  <c r="Q3067" i="34"/>
  <c r="R3067" i="34"/>
  <c r="V3067" i="34"/>
  <c r="AA3075" i="34"/>
  <c r="P3075" i="34"/>
  <c r="Q3075" i="34"/>
  <c r="R3075" i="34"/>
  <c r="V3075" i="34"/>
  <c r="AA3083" i="34"/>
  <c r="P3083" i="34"/>
  <c r="Q3083" i="34"/>
  <c r="R3083" i="34"/>
  <c r="V3083" i="34"/>
  <c r="AA2961" i="34"/>
  <c r="P2961" i="34"/>
  <c r="Q2961" i="34"/>
  <c r="R2961" i="34"/>
  <c r="V2961" i="34"/>
  <c r="AA2969" i="34"/>
  <c r="P2969" i="34"/>
  <c r="Q2969" i="34"/>
  <c r="R2969" i="34"/>
  <c r="V2969" i="34"/>
  <c r="AA2975" i="34"/>
  <c r="P2975" i="34"/>
  <c r="Q2975" i="34"/>
  <c r="R2975" i="34"/>
  <c r="V2975" i="34"/>
  <c r="AA2983" i="34"/>
  <c r="P2983" i="34"/>
  <c r="Q2983" i="34"/>
  <c r="R2983" i="34"/>
  <c r="V2983" i="34"/>
  <c r="AA2991" i="34"/>
  <c r="P2991" i="34"/>
  <c r="Q2991" i="34"/>
  <c r="R2991" i="34"/>
  <c r="V2991" i="34"/>
  <c r="AA3001" i="34"/>
  <c r="P3001" i="34"/>
  <c r="Q3001" i="34"/>
  <c r="R3001" i="34"/>
  <c r="V3001" i="34"/>
  <c r="AA3007" i="34"/>
  <c r="P3007" i="34"/>
  <c r="Q3007" i="34"/>
  <c r="R3007" i="34"/>
  <c r="V3007" i="34"/>
  <c r="AA3015" i="34"/>
  <c r="P3015" i="34"/>
  <c r="Q3015" i="34"/>
  <c r="R3015" i="34"/>
  <c r="V3015" i="34"/>
  <c r="AA2889" i="34"/>
  <c r="P2889" i="34"/>
  <c r="Q2889" i="34"/>
  <c r="R2889" i="34"/>
  <c r="V2889" i="34"/>
  <c r="AA2897" i="34"/>
  <c r="P2897" i="34"/>
  <c r="Q2897" i="34"/>
  <c r="R2897" i="34"/>
  <c r="V2897" i="34"/>
  <c r="AA2905" i="34"/>
  <c r="P2905" i="34"/>
  <c r="Q2905" i="34"/>
  <c r="R2905" i="34"/>
  <c r="V2905" i="34"/>
  <c r="AA2913" i="34"/>
  <c r="P2913" i="34"/>
  <c r="Q2913" i="34"/>
  <c r="R2913" i="34"/>
  <c r="V2913" i="34"/>
  <c r="AA2917" i="34"/>
  <c r="P2917" i="34"/>
  <c r="Q2917" i="34"/>
  <c r="R2917" i="34"/>
  <c r="V2917" i="34"/>
  <c r="AA2925" i="34"/>
  <c r="P2925" i="34"/>
  <c r="Q2925" i="34"/>
  <c r="R2925" i="34"/>
  <c r="V2925" i="34"/>
  <c r="AA2931" i="34"/>
  <c r="P2931" i="34"/>
  <c r="Q2931" i="34"/>
  <c r="R2931" i="34"/>
  <c r="V2931" i="34"/>
  <c r="AA2939" i="34"/>
  <c r="P2939" i="34"/>
  <c r="Q2939" i="34"/>
  <c r="R2939" i="34"/>
  <c r="V2939" i="34"/>
  <c r="AA2947" i="34"/>
  <c r="P2947" i="34"/>
  <c r="Q2947" i="34"/>
  <c r="R2947" i="34"/>
  <c r="V2947" i="34"/>
  <c r="Q3290" i="34"/>
  <c r="R3290" i="34"/>
  <c r="V3290" i="34"/>
  <c r="AA3290" i="34"/>
  <c r="P3290" i="34"/>
  <c r="Q3298" i="34"/>
  <c r="R3298" i="34"/>
  <c r="V3298" i="34"/>
  <c r="AA3298" i="34"/>
  <c r="P3298" i="34"/>
  <c r="Q3306" i="34"/>
  <c r="R3306" i="34"/>
  <c r="V3306" i="34"/>
  <c r="AA3306" i="34"/>
  <c r="P3306" i="34"/>
  <c r="Q3314" i="34"/>
  <c r="R3314" i="34"/>
  <c r="V3314" i="34"/>
  <c r="AA3314" i="34"/>
  <c r="P3314" i="34"/>
  <c r="Q3322" i="34"/>
  <c r="R3322" i="34"/>
  <c r="V3322" i="34"/>
  <c r="AA3322" i="34"/>
  <c r="P3322" i="34"/>
  <c r="Q3330" i="34"/>
  <c r="R3330" i="34"/>
  <c r="V3330" i="34"/>
  <c r="AA3330" i="34"/>
  <c r="P3330" i="34"/>
  <c r="Q3336" i="34"/>
  <c r="R3336" i="34"/>
  <c r="V3336" i="34"/>
  <c r="AA3336" i="34"/>
  <c r="P3336" i="34"/>
  <c r="Q3340" i="34"/>
  <c r="R3340" i="34"/>
  <c r="V3340" i="34"/>
  <c r="AA3340" i="34"/>
  <c r="P3340" i="34"/>
  <c r="Q3348" i="34"/>
  <c r="R3348" i="34"/>
  <c r="V3348" i="34"/>
  <c r="AA3348" i="34"/>
  <c r="P3348" i="34"/>
  <c r="Q3356" i="34"/>
  <c r="R3356" i="34"/>
  <c r="V3356" i="34"/>
  <c r="AA3356" i="34"/>
  <c r="P3356" i="34"/>
  <c r="Q3366" i="34"/>
  <c r="R3366" i="34"/>
  <c r="V3366" i="34"/>
  <c r="AA3366" i="34"/>
  <c r="P3366" i="34"/>
  <c r="Q3374" i="34"/>
  <c r="R3374" i="34"/>
  <c r="V3374" i="34"/>
  <c r="AA3374" i="34"/>
  <c r="P3374" i="34"/>
  <c r="Q3384" i="34"/>
  <c r="R3384" i="34"/>
  <c r="V3384" i="34"/>
  <c r="P3384" i="34"/>
  <c r="AA3384" i="34"/>
  <c r="R3390" i="34"/>
  <c r="V3390" i="34"/>
  <c r="P3390" i="34"/>
  <c r="AA3390" i="34"/>
  <c r="Q3390" i="34"/>
  <c r="R3396" i="34"/>
  <c r="V3396" i="34"/>
  <c r="P3396" i="34"/>
  <c r="AA3396" i="34"/>
  <c r="Q3396" i="34"/>
  <c r="Q3176" i="34"/>
  <c r="R3176" i="34"/>
  <c r="V3176" i="34"/>
  <c r="AA3176" i="34"/>
  <c r="P3176" i="34"/>
  <c r="Q3182" i="34"/>
  <c r="R3182" i="34"/>
  <c r="V3182" i="34"/>
  <c r="AA3182" i="34"/>
  <c r="P3182" i="34"/>
  <c r="Q3190" i="34"/>
  <c r="R3190" i="34"/>
  <c r="V3190" i="34"/>
  <c r="AA3190" i="34"/>
  <c r="P3190" i="34"/>
  <c r="Q3196" i="34"/>
  <c r="R3196" i="34"/>
  <c r="V3196" i="34"/>
  <c r="AA3196" i="34"/>
  <c r="P3196" i="34"/>
  <c r="Q3204" i="34"/>
  <c r="R3204" i="34"/>
  <c r="V3204" i="34"/>
  <c r="AA3204" i="34"/>
  <c r="P3204" i="34"/>
  <c r="Q3210" i="34"/>
  <c r="R3210" i="34"/>
  <c r="V3210" i="34"/>
  <c r="AA3210" i="34"/>
  <c r="P3210" i="34"/>
  <c r="Q3218" i="34"/>
  <c r="R3218" i="34"/>
  <c r="V3218" i="34"/>
  <c r="AA3218" i="34"/>
  <c r="P3218" i="34"/>
  <c r="Q3232" i="34"/>
  <c r="R3232" i="34"/>
  <c r="V3232" i="34"/>
  <c r="AA3232" i="34"/>
  <c r="P3232" i="34"/>
  <c r="Q3238" i="34"/>
  <c r="R3238" i="34"/>
  <c r="V3238" i="34"/>
  <c r="AA3238" i="34"/>
  <c r="P3238" i="34"/>
  <c r="Q3242" i="34"/>
  <c r="R3242" i="34"/>
  <c r="V3242" i="34"/>
  <c r="AA3242" i="34"/>
  <c r="P3242" i="34"/>
  <c r="Q3244" i="34"/>
  <c r="R3244" i="34"/>
  <c r="V3244" i="34"/>
  <c r="AA3244" i="34"/>
  <c r="P3244" i="34"/>
  <c r="Q3248" i="34"/>
  <c r="R3248" i="34"/>
  <c r="V3248" i="34"/>
  <c r="AA3248" i="34"/>
  <c r="P3248" i="34"/>
  <c r="Q3250" i="34"/>
  <c r="R3250" i="34"/>
  <c r="V3250" i="34"/>
  <c r="AA3250" i="34"/>
  <c r="P3250" i="34"/>
  <c r="Q3252" i="34"/>
  <c r="R3252" i="34"/>
  <c r="V3252" i="34"/>
  <c r="AA3252" i="34"/>
  <c r="P3252" i="34"/>
  <c r="Q3254" i="34"/>
  <c r="R3254" i="34"/>
  <c r="V3254" i="34"/>
  <c r="AA3254" i="34"/>
  <c r="P3254" i="34"/>
  <c r="Q3256" i="34"/>
  <c r="R3256" i="34"/>
  <c r="V3256" i="34"/>
  <c r="AA3256" i="34"/>
  <c r="P3256" i="34"/>
  <c r="Q3258" i="34"/>
  <c r="R3258" i="34"/>
  <c r="V3258" i="34"/>
  <c r="AA3258" i="34"/>
  <c r="P3258" i="34"/>
  <c r="Q3260" i="34"/>
  <c r="R3260" i="34"/>
  <c r="V3260" i="34"/>
  <c r="AA3260" i="34"/>
  <c r="P3260" i="34"/>
  <c r="Q3262" i="34"/>
  <c r="R3262" i="34"/>
  <c r="V3262" i="34"/>
  <c r="AA3262" i="34"/>
  <c r="P3262" i="34"/>
  <c r="Q3264" i="34"/>
  <c r="R3264" i="34"/>
  <c r="V3264" i="34"/>
  <c r="AA3264" i="34"/>
  <c r="P3264" i="34"/>
  <c r="Q3266" i="34"/>
  <c r="R3266" i="34"/>
  <c r="V3266" i="34"/>
  <c r="AA3266" i="34"/>
  <c r="P3266" i="34"/>
  <c r="Q3268" i="34"/>
  <c r="R3268" i="34"/>
  <c r="V3268" i="34"/>
  <c r="AA3268" i="34"/>
  <c r="P3268" i="34"/>
  <c r="Q3270" i="34"/>
  <c r="R3270" i="34"/>
  <c r="V3270" i="34"/>
  <c r="AA3270" i="34"/>
  <c r="P3270" i="34"/>
  <c r="Q3272" i="34"/>
  <c r="R3272" i="34"/>
  <c r="V3272" i="34"/>
  <c r="AA3272" i="34"/>
  <c r="P3272" i="34"/>
  <c r="Q3274" i="34"/>
  <c r="R3274" i="34"/>
  <c r="V3274" i="34"/>
  <c r="AA3274" i="34"/>
  <c r="P3274" i="34"/>
  <c r="Q3276" i="34"/>
  <c r="R3276" i="34"/>
  <c r="V3276" i="34"/>
  <c r="AA3276" i="34"/>
  <c r="P3276" i="34"/>
  <c r="Q3278" i="34"/>
  <c r="R3278" i="34"/>
  <c r="V3278" i="34"/>
  <c r="AA3278" i="34"/>
  <c r="P3278" i="34"/>
  <c r="Q3280" i="34"/>
  <c r="R3280" i="34"/>
  <c r="V3280" i="34"/>
  <c r="AA3280" i="34"/>
  <c r="P3280" i="34"/>
  <c r="Q3282" i="34"/>
  <c r="R3282" i="34"/>
  <c r="V3282" i="34"/>
  <c r="AA3282" i="34"/>
  <c r="P3282" i="34"/>
  <c r="Q3284" i="34"/>
  <c r="R3284" i="34"/>
  <c r="V3284" i="34"/>
  <c r="AA3284" i="34"/>
  <c r="P3284" i="34"/>
  <c r="P3864" i="34"/>
  <c r="Q3864" i="34"/>
  <c r="R3864" i="34"/>
  <c r="V3864" i="34"/>
  <c r="AA3864" i="34"/>
  <c r="P3866" i="34"/>
  <c r="Q3866" i="34"/>
  <c r="R3866" i="34"/>
  <c r="V3866" i="34"/>
  <c r="AA3866" i="34"/>
  <c r="P3868" i="34"/>
  <c r="Q3868" i="34"/>
  <c r="R3868" i="34"/>
  <c r="V3868" i="34"/>
  <c r="AA3868" i="34"/>
  <c r="P3870" i="34"/>
  <c r="Q3870" i="34"/>
  <c r="R3870" i="34"/>
  <c r="V3870" i="34"/>
  <c r="AA3870" i="34"/>
  <c r="P3836" i="34"/>
  <c r="Q3836" i="34"/>
  <c r="R3836" i="34"/>
  <c r="V3836" i="34"/>
  <c r="AA3836" i="34"/>
  <c r="P3840" i="34"/>
  <c r="Q3840" i="34"/>
  <c r="R3840" i="34"/>
  <c r="V3840" i="34"/>
  <c r="AA3840" i="34"/>
  <c r="P3842" i="34"/>
  <c r="Q3842" i="34"/>
  <c r="R3842" i="34"/>
  <c r="V3842" i="34"/>
  <c r="AA3842" i="34"/>
  <c r="P3844" i="34"/>
  <c r="Q3844" i="34"/>
  <c r="R3844" i="34"/>
  <c r="V3844" i="34"/>
  <c r="AA3844" i="34"/>
  <c r="P3846" i="34"/>
  <c r="Q3846" i="34"/>
  <c r="R3846" i="34"/>
  <c r="V3846" i="34"/>
  <c r="AA3846" i="34"/>
  <c r="P3850" i="34"/>
  <c r="Q3850" i="34"/>
  <c r="R3850" i="34"/>
  <c r="V3850" i="34"/>
  <c r="AA3850" i="34"/>
  <c r="P3852" i="34"/>
  <c r="Q3852" i="34"/>
  <c r="R3852" i="34"/>
  <c r="V3852" i="34"/>
  <c r="AA3852" i="34"/>
  <c r="P3854" i="34"/>
  <c r="Q3854" i="34"/>
  <c r="R3854" i="34"/>
  <c r="V3854" i="34"/>
  <c r="AA3854" i="34"/>
  <c r="P3856" i="34"/>
  <c r="Q3856" i="34"/>
  <c r="R3856" i="34"/>
  <c r="V3856" i="34"/>
  <c r="AA3856" i="34"/>
  <c r="P3858" i="34"/>
  <c r="Q3858" i="34"/>
  <c r="R3858" i="34"/>
  <c r="V3858" i="34"/>
  <c r="AA3858" i="34"/>
  <c r="P3860" i="34"/>
  <c r="Q3860" i="34"/>
  <c r="R3860" i="34"/>
  <c r="V3860" i="34"/>
  <c r="AA3860" i="34"/>
  <c r="P3862" i="34"/>
  <c r="Q3862" i="34"/>
  <c r="R3862" i="34"/>
  <c r="V3862" i="34"/>
  <c r="AA3862" i="34"/>
  <c r="P3668" i="34"/>
  <c r="Q3668" i="34"/>
  <c r="R3668" i="34"/>
  <c r="V3668" i="34"/>
  <c r="AA3668" i="34"/>
  <c r="P3670" i="34"/>
  <c r="Q3670" i="34"/>
  <c r="R3670" i="34"/>
  <c r="V3670" i="34"/>
  <c r="AA3670" i="34"/>
  <c r="P3672" i="34"/>
  <c r="Q3672" i="34"/>
  <c r="R3672" i="34"/>
  <c r="V3672" i="34"/>
  <c r="AA3672" i="34"/>
  <c r="P3674" i="34"/>
  <c r="Q3674" i="34"/>
  <c r="R3674" i="34"/>
  <c r="V3674" i="34"/>
  <c r="AA3674" i="34"/>
  <c r="P3676" i="34"/>
  <c r="Q3676" i="34"/>
  <c r="R3676" i="34"/>
  <c r="V3676" i="34"/>
  <c r="AA3676" i="34"/>
  <c r="P3678" i="34"/>
  <c r="Q3678" i="34"/>
  <c r="R3678" i="34"/>
  <c r="V3678" i="34"/>
  <c r="AA3678" i="34"/>
  <c r="P3680" i="34"/>
  <c r="Q3680" i="34"/>
  <c r="R3680" i="34"/>
  <c r="V3680" i="34"/>
  <c r="AA3680" i="34"/>
  <c r="P3682" i="34"/>
  <c r="Q3682" i="34"/>
  <c r="R3682" i="34"/>
  <c r="V3682" i="34"/>
  <c r="AA3682" i="34"/>
  <c r="P3684" i="34"/>
  <c r="Q3684" i="34"/>
  <c r="R3684" i="34"/>
  <c r="V3684" i="34"/>
  <c r="AA3684" i="34"/>
  <c r="P3686" i="34"/>
  <c r="Q3686" i="34"/>
  <c r="R3686" i="34"/>
  <c r="V3686" i="34"/>
  <c r="AA3686" i="34"/>
  <c r="P3688" i="34"/>
  <c r="Q3688" i="34"/>
  <c r="R3688" i="34"/>
  <c r="V3688" i="34"/>
  <c r="AA3688" i="34"/>
  <c r="P3690" i="34"/>
  <c r="Q3690" i="34"/>
  <c r="R3690" i="34"/>
  <c r="V3690" i="34"/>
  <c r="AA3690" i="34"/>
  <c r="P3692" i="34"/>
  <c r="Q3692" i="34"/>
  <c r="R3692" i="34"/>
  <c r="V3692" i="34"/>
  <c r="AA3692" i="34"/>
  <c r="P3694" i="34"/>
  <c r="Q3694" i="34"/>
  <c r="R3694" i="34"/>
  <c r="V3694" i="34"/>
  <c r="AA3694" i="34"/>
  <c r="P3696" i="34"/>
  <c r="Q3696" i="34"/>
  <c r="R3696" i="34"/>
  <c r="V3696" i="34"/>
  <c r="AA3696" i="34"/>
  <c r="P3698" i="34"/>
  <c r="Q3698" i="34"/>
  <c r="R3698" i="34"/>
  <c r="V3698" i="34"/>
  <c r="AA3698" i="34"/>
  <c r="P3700" i="34"/>
  <c r="Q3700" i="34"/>
  <c r="R3700" i="34"/>
  <c r="V3700" i="34"/>
  <c r="AA3700" i="34"/>
  <c r="P3702" i="34"/>
  <c r="Q3702" i="34"/>
  <c r="R3702" i="34"/>
  <c r="V3702" i="34"/>
  <c r="AA3702" i="34"/>
  <c r="P3704" i="34"/>
  <c r="Q3704" i="34"/>
  <c r="R3704" i="34"/>
  <c r="V3704" i="34"/>
  <c r="AA3704" i="34"/>
  <c r="P3706" i="34"/>
  <c r="Q3706" i="34"/>
  <c r="R3706" i="34"/>
  <c r="V3706" i="34"/>
  <c r="AA3706" i="34"/>
  <c r="P3708" i="34"/>
  <c r="Q3708" i="34"/>
  <c r="R3708" i="34"/>
  <c r="V3708" i="34"/>
  <c r="AA3708" i="34"/>
  <c r="P3710" i="34"/>
  <c r="Q3710" i="34"/>
  <c r="R3710" i="34"/>
  <c r="V3710" i="34"/>
  <c r="AA3710" i="34"/>
  <c r="P3712" i="34"/>
  <c r="Q3712" i="34"/>
  <c r="R3712" i="34"/>
  <c r="V3712" i="34"/>
  <c r="AA3712" i="34"/>
  <c r="P3714" i="34"/>
  <c r="Q3714" i="34"/>
  <c r="R3714" i="34"/>
  <c r="V3714" i="34"/>
  <c r="AA3714" i="34"/>
  <c r="P3716" i="34"/>
  <c r="Q3716" i="34"/>
  <c r="R3716" i="34"/>
  <c r="V3716" i="34"/>
  <c r="AA3716" i="34"/>
  <c r="P3718" i="34"/>
  <c r="Q3718" i="34"/>
  <c r="R3718" i="34"/>
  <c r="V3718" i="34"/>
  <c r="AA3718" i="34"/>
  <c r="P3720" i="34"/>
  <c r="Q3720" i="34"/>
  <c r="R3720" i="34"/>
  <c r="V3720" i="34"/>
  <c r="AA3720" i="34"/>
  <c r="P3722" i="34"/>
  <c r="Q3722" i="34"/>
  <c r="R3722" i="34"/>
  <c r="V3722" i="34"/>
  <c r="AA3722" i="34"/>
  <c r="P3724" i="34"/>
  <c r="Q3724" i="34"/>
  <c r="R3724" i="34"/>
  <c r="V3724" i="34"/>
  <c r="AA3724" i="34"/>
  <c r="P3726" i="34"/>
  <c r="Q3726" i="34"/>
  <c r="R3726" i="34"/>
  <c r="V3726" i="34"/>
  <c r="AA3726" i="34"/>
  <c r="P3728" i="34"/>
  <c r="Q3728" i="34"/>
  <c r="R3728" i="34"/>
  <c r="V3728" i="34"/>
  <c r="AA3728" i="34"/>
  <c r="P3730" i="34"/>
  <c r="Q3730" i="34"/>
  <c r="R3730" i="34"/>
  <c r="V3730" i="34"/>
  <c r="AA3730" i="34"/>
  <c r="P3732" i="34"/>
  <c r="Q3732" i="34"/>
  <c r="R3732" i="34"/>
  <c r="V3732" i="34"/>
  <c r="AA3732" i="34"/>
  <c r="P3734" i="34"/>
  <c r="Q3734" i="34"/>
  <c r="R3734" i="34"/>
  <c r="V3734" i="34"/>
  <c r="AA3734" i="34"/>
  <c r="P3736" i="34"/>
  <c r="Q3736" i="34"/>
  <c r="R3736" i="34"/>
  <c r="V3736" i="34"/>
  <c r="AA3736" i="34"/>
  <c r="P3738" i="34"/>
  <c r="Q3738" i="34"/>
  <c r="R3738" i="34"/>
  <c r="V3738" i="34"/>
  <c r="AA3738" i="34"/>
  <c r="P3740" i="34"/>
  <c r="Q3740" i="34"/>
  <c r="R3740" i="34"/>
  <c r="V3740" i="34"/>
  <c r="AA3740" i="34"/>
  <c r="P3742" i="34"/>
  <c r="Q3742" i="34"/>
  <c r="R3742" i="34"/>
  <c r="V3742" i="34"/>
  <c r="AA3742" i="34"/>
  <c r="P3744" i="34"/>
  <c r="Q3744" i="34"/>
  <c r="R3744" i="34"/>
  <c r="V3744" i="34"/>
  <c r="AA3744" i="34"/>
  <c r="P3746" i="34"/>
  <c r="Q3746" i="34"/>
  <c r="R3746" i="34"/>
  <c r="V3746" i="34"/>
  <c r="AA3746" i="34"/>
  <c r="P3748" i="34"/>
  <c r="Q3748" i="34"/>
  <c r="R3748" i="34"/>
  <c r="V3748" i="34"/>
  <c r="AA3748" i="34"/>
  <c r="P3750" i="34"/>
  <c r="Q3750" i="34"/>
  <c r="R3750" i="34"/>
  <c r="V3750" i="34"/>
  <c r="AA3750" i="34"/>
  <c r="P3752" i="34"/>
  <c r="Q3752" i="34"/>
  <c r="R3752" i="34"/>
  <c r="V3752" i="34"/>
  <c r="AA3752" i="34"/>
  <c r="P3754" i="34"/>
  <c r="Q3754" i="34"/>
  <c r="R3754" i="34"/>
  <c r="V3754" i="34"/>
  <c r="AA3754" i="34"/>
  <c r="P3756" i="34"/>
  <c r="Q3756" i="34"/>
  <c r="R3756" i="34"/>
  <c r="V3756" i="34"/>
  <c r="AA3756" i="34"/>
  <c r="P3758" i="34"/>
  <c r="Q3758" i="34"/>
  <c r="R3758" i="34"/>
  <c r="V3758" i="34"/>
  <c r="AA3758" i="34"/>
  <c r="P3760" i="34"/>
  <c r="Q3760" i="34"/>
  <c r="R3760" i="34"/>
  <c r="V3760" i="34"/>
  <c r="AA3760" i="34"/>
  <c r="P3762" i="34"/>
  <c r="Q3762" i="34"/>
  <c r="R3762" i="34"/>
  <c r="V3762" i="34"/>
  <c r="AA3762" i="34"/>
  <c r="P3764" i="34"/>
  <c r="Q3764" i="34"/>
  <c r="R3764" i="34"/>
  <c r="V3764" i="34"/>
  <c r="AA3764" i="34"/>
  <c r="P3766" i="34"/>
  <c r="Q3766" i="34"/>
  <c r="R3766" i="34"/>
  <c r="V3766" i="34"/>
  <c r="AA3766" i="34"/>
  <c r="P3768" i="34"/>
  <c r="Q3768" i="34"/>
  <c r="R3768" i="34"/>
  <c r="V3768" i="34"/>
  <c r="AA3768" i="34"/>
  <c r="P3770" i="34"/>
  <c r="Q3770" i="34"/>
  <c r="R3770" i="34"/>
  <c r="V3770" i="34"/>
  <c r="AA3770" i="34"/>
  <c r="P3772" i="34"/>
  <c r="Q3772" i="34"/>
  <c r="R3772" i="34"/>
  <c r="V3772" i="34"/>
  <c r="AA3772" i="34"/>
  <c r="P3774" i="34"/>
  <c r="Q3774" i="34"/>
  <c r="R3774" i="34"/>
  <c r="V3774" i="34"/>
  <c r="AA3774" i="34"/>
  <c r="A3776" i="34"/>
  <c r="P3776" i="34"/>
  <c r="Q3776" i="34"/>
  <c r="R3776" i="34"/>
  <c r="V3776" i="34"/>
  <c r="AA3776" i="34"/>
  <c r="A3778" i="34"/>
  <c r="P3778" i="34"/>
  <c r="Q3778" i="34"/>
  <c r="R3778" i="34"/>
  <c r="V3778" i="34"/>
  <c r="AA3778" i="34"/>
  <c r="A3780" i="34"/>
  <c r="P3780" i="34"/>
  <c r="Q3780" i="34"/>
  <c r="R3780" i="34"/>
  <c r="V3780" i="34"/>
  <c r="AA3780" i="34"/>
  <c r="P3782" i="34"/>
  <c r="Q3782" i="34"/>
  <c r="R3782" i="34"/>
  <c r="V3782" i="34"/>
  <c r="AA3782" i="34"/>
  <c r="P3784" i="34"/>
  <c r="Q3784" i="34"/>
  <c r="R3784" i="34"/>
  <c r="V3784" i="34"/>
  <c r="AA3784" i="34"/>
  <c r="P3786" i="34"/>
  <c r="Q3786" i="34"/>
  <c r="R3786" i="34"/>
  <c r="V3786" i="34"/>
  <c r="AA3786" i="34"/>
  <c r="P3788" i="34"/>
  <c r="Q3788" i="34"/>
  <c r="R3788" i="34"/>
  <c r="V3788" i="34"/>
  <c r="AA3788" i="34"/>
  <c r="P3790" i="34"/>
  <c r="Q3790" i="34"/>
  <c r="R3790" i="34"/>
  <c r="V3790" i="34"/>
  <c r="AA3790" i="34"/>
  <c r="P3792" i="34"/>
  <c r="Q3792" i="34"/>
  <c r="R3792" i="34"/>
  <c r="V3792" i="34"/>
  <c r="AA3792" i="34"/>
  <c r="P3794" i="34"/>
  <c r="Q3794" i="34"/>
  <c r="R3794" i="34"/>
  <c r="V3794" i="34"/>
  <c r="AA3794" i="34"/>
  <c r="P3796" i="34"/>
  <c r="Q3796" i="34"/>
  <c r="R3796" i="34"/>
  <c r="V3796" i="34"/>
  <c r="AA3796" i="34"/>
  <c r="P3798" i="34"/>
  <c r="Q3798" i="34"/>
  <c r="R3798" i="34"/>
  <c r="V3798" i="34"/>
  <c r="AA3798" i="34"/>
  <c r="P3800" i="34"/>
  <c r="Q3800" i="34"/>
  <c r="R3800" i="34"/>
  <c r="V3800" i="34"/>
  <c r="AA3800" i="34"/>
  <c r="P3802" i="34"/>
  <c r="Q3802" i="34"/>
  <c r="R3802" i="34"/>
  <c r="V3802" i="34"/>
  <c r="AA3802" i="34"/>
  <c r="P3804" i="34"/>
  <c r="Q3804" i="34"/>
  <c r="R3804" i="34"/>
  <c r="V3804" i="34"/>
  <c r="AA3804" i="34"/>
  <c r="P3806" i="34"/>
  <c r="Q3806" i="34"/>
  <c r="R3806" i="34"/>
  <c r="V3806" i="34"/>
  <c r="AA3806" i="34"/>
  <c r="P3808" i="34"/>
  <c r="Q3808" i="34"/>
  <c r="R3808" i="34"/>
  <c r="V3808" i="34"/>
  <c r="AA3808" i="34"/>
  <c r="P3810" i="34"/>
  <c r="Q3810" i="34"/>
  <c r="R3810" i="34"/>
  <c r="V3810" i="34"/>
  <c r="AA3810" i="34"/>
  <c r="P3812" i="34"/>
  <c r="Q3812" i="34"/>
  <c r="R3812" i="34"/>
  <c r="V3812" i="34"/>
  <c r="AA3812" i="34"/>
  <c r="P3814" i="34"/>
  <c r="Q3814" i="34"/>
  <c r="R3814" i="34"/>
  <c r="V3814" i="34"/>
  <c r="AA3814" i="34"/>
  <c r="P3816" i="34"/>
  <c r="Q3816" i="34"/>
  <c r="R3816" i="34"/>
  <c r="V3816" i="34"/>
  <c r="AA3816" i="34"/>
  <c r="P3818" i="34"/>
  <c r="Q3818" i="34"/>
  <c r="R3818" i="34"/>
  <c r="V3818" i="34"/>
  <c r="AA3818" i="34"/>
  <c r="P3820" i="34"/>
  <c r="Q3820" i="34"/>
  <c r="R3820" i="34"/>
  <c r="V3820" i="34"/>
  <c r="AA3820" i="34"/>
  <c r="P3822" i="34"/>
  <c r="Q3822" i="34"/>
  <c r="R3822" i="34"/>
  <c r="V3822" i="34"/>
  <c r="AA3822" i="34"/>
  <c r="P3824" i="34"/>
  <c r="Q3824" i="34"/>
  <c r="R3824" i="34"/>
  <c r="V3824" i="34"/>
  <c r="AA3824" i="34"/>
  <c r="P3826" i="34"/>
  <c r="Q3826" i="34"/>
  <c r="R3826" i="34"/>
  <c r="V3826" i="34"/>
  <c r="AA3826" i="34"/>
  <c r="P3828" i="34"/>
  <c r="Q3828" i="34"/>
  <c r="R3828" i="34"/>
  <c r="V3828" i="34"/>
  <c r="AA3828" i="34"/>
  <c r="P3830" i="34"/>
  <c r="Q3830" i="34"/>
  <c r="R3830" i="34"/>
  <c r="V3830" i="34"/>
  <c r="AA3830" i="34"/>
  <c r="P3832" i="34"/>
  <c r="Q3832" i="34"/>
  <c r="R3832" i="34"/>
  <c r="V3832" i="34"/>
  <c r="AA3832" i="34"/>
  <c r="P3834" i="34"/>
  <c r="Q3834" i="34"/>
  <c r="R3834" i="34"/>
  <c r="V3834" i="34"/>
  <c r="AA3834" i="34"/>
  <c r="P3500" i="34"/>
  <c r="Q3500" i="34"/>
  <c r="R3500" i="34"/>
  <c r="V3500" i="34"/>
  <c r="AA3500" i="34"/>
  <c r="P3504" i="34"/>
  <c r="Q3504" i="34"/>
  <c r="R3504" i="34"/>
  <c r="V3504" i="34"/>
  <c r="AA3504" i="34"/>
  <c r="P3508" i="34"/>
  <c r="Q3508" i="34"/>
  <c r="R3508" i="34"/>
  <c r="V3508" i="34"/>
  <c r="AA3508" i="34"/>
  <c r="AA3159" i="34"/>
  <c r="P3159" i="34"/>
  <c r="Q3159" i="34"/>
  <c r="R3159" i="34"/>
  <c r="V3159" i="34"/>
  <c r="AA3167" i="34"/>
  <c r="P3167" i="34"/>
  <c r="Q3167" i="34"/>
  <c r="R3167" i="34"/>
  <c r="V3167" i="34"/>
  <c r="P3403" i="34"/>
  <c r="R3403" i="34"/>
  <c r="V3403" i="34"/>
  <c r="Q3403" i="34"/>
  <c r="AA3403" i="34"/>
  <c r="P3411" i="34"/>
  <c r="R3411" i="34"/>
  <c r="V3411" i="34"/>
  <c r="Q3411" i="34"/>
  <c r="AA3411" i="34"/>
  <c r="P3419" i="34"/>
  <c r="R3419" i="34"/>
  <c r="V3419" i="34"/>
  <c r="Q3419" i="34"/>
  <c r="AA3419" i="34"/>
  <c r="P3427" i="34"/>
  <c r="R3427" i="34"/>
  <c r="V3427" i="34"/>
  <c r="Q3427" i="34"/>
  <c r="AA3427" i="34"/>
  <c r="P3433" i="34"/>
  <c r="R3433" i="34"/>
  <c r="V3433" i="34"/>
  <c r="Q3433" i="34"/>
  <c r="AA3433" i="34"/>
  <c r="P3439" i="34"/>
  <c r="R3439" i="34"/>
  <c r="V3439" i="34"/>
  <c r="Q3439" i="34"/>
  <c r="AA3439" i="34"/>
  <c r="AA3085" i="34"/>
  <c r="P3085" i="34"/>
  <c r="Q3085" i="34"/>
  <c r="R3085" i="34"/>
  <c r="V3085" i="34"/>
  <c r="AA3093" i="34"/>
  <c r="P3093" i="34"/>
  <c r="Q3093" i="34"/>
  <c r="R3093" i="34"/>
  <c r="V3093" i="34"/>
  <c r="AA3101" i="34"/>
  <c r="P3101" i="34"/>
  <c r="Q3101" i="34"/>
  <c r="R3101" i="34"/>
  <c r="V3101" i="34"/>
  <c r="AA3109" i="34"/>
  <c r="P3109" i="34"/>
  <c r="Q3109" i="34"/>
  <c r="R3109" i="34"/>
  <c r="V3109" i="34"/>
  <c r="AA3123" i="34"/>
  <c r="P3123" i="34"/>
  <c r="Q3123" i="34"/>
  <c r="R3123" i="34"/>
  <c r="V3123" i="34"/>
  <c r="AA3131" i="34"/>
  <c r="P3131" i="34"/>
  <c r="Q3131" i="34"/>
  <c r="R3131" i="34"/>
  <c r="V3131" i="34"/>
  <c r="AA3139" i="34"/>
  <c r="P3139" i="34"/>
  <c r="Q3139" i="34"/>
  <c r="R3139" i="34"/>
  <c r="V3139" i="34"/>
  <c r="AA3147" i="34"/>
  <c r="P3147" i="34"/>
  <c r="Q3147" i="34"/>
  <c r="R3147" i="34"/>
  <c r="V3147" i="34"/>
  <c r="AA3021" i="34"/>
  <c r="P3021" i="34"/>
  <c r="Q3021" i="34"/>
  <c r="R3021" i="34"/>
  <c r="V3021" i="34"/>
  <c r="AA3029" i="34"/>
  <c r="P3029" i="34"/>
  <c r="Q3029" i="34"/>
  <c r="R3029" i="34"/>
  <c r="V3029" i="34"/>
  <c r="AA3037" i="34"/>
  <c r="P3037" i="34"/>
  <c r="Q3037" i="34"/>
  <c r="R3037" i="34"/>
  <c r="V3037" i="34"/>
  <c r="AA3045" i="34"/>
  <c r="P3045" i="34"/>
  <c r="Q3045" i="34"/>
  <c r="R3045" i="34"/>
  <c r="V3045" i="34"/>
  <c r="AA3053" i="34"/>
  <c r="P3053" i="34"/>
  <c r="Q3053" i="34"/>
  <c r="R3053" i="34"/>
  <c r="V3053" i="34"/>
  <c r="AA3061" i="34"/>
  <c r="P3061" i="34"/>
  <c r="Q3061" i="34"/>
  <c r="R3061" i="34"/>
  <c r="V3061" i="34"/>
  <c r="AA3069" i="34"/>
  <c r="P3069" i="34"/>
  <c r="Q3069" i="34"/>
  <c r="R3069" i="34"/>
  <c r="V3069" i="34"/>
  <c r="AA3077" i="34"/>
  <c r="P3077" i="34"/>
  <c r="Q3077" i="34"/>
  <c r="R3077" i="34"/>
  <c r="V3077" i="34"/>
  <c r="AA2951" i="34"/>
  <c r="P2951" i="34"/>
  <c r="Q2951" i="34"/>
  <c r="R2951" i="34"/>
  <c r="V2951" i="34"/>
  <c r="AA2959" i="34"/>
  <c r="P2959" i="34"/>
  <c r="Q2959" i="34"/>
  <c r="R2959" i="34"/>
  <c r="V2959" i="34"/>
  <c r="AA2967" i="34"/>
  <c r="P2967" i="34"/>
  <c r="Q2967" i="34"/>
  <c r="R2967" i="34"/>
  <c r="V2967" i="34"/>
  <c r="AA2977" i="34"/>
  <c r="P2977" i="34"/>
  <c r="Q2977" i="34"/>
  <c r="R2977" i="34"/>
  <c r="V2977" i="34"/>
  <c r="AA2985" i="34"/>
  <c r="P2985" i="34"/>
  <c r="Q2985" i="34"/>
  <c r="R2985" i="34"/>
  <c r="V2985" i="34"/>
  <c r="AA2993" i="34"/>
  <c r="P2993" i="34"/>
  <c r="Q2993" i="34"/>
  <c r="R2993" i="34"/>
  <c r="V2993" i="34"/>
  <c r="AA2999" i="34"/>
  <c r="P2999" i="34"/>
  <c r="Q2999" i="34"/>
  <c r="R2999" i="34"/>
  <c r="V2999" i="34"/>
  <c r="AA3009" i="34"/>
  <c r="P3009" i="34"/>
  <c r="Q3009" i="34"/>
  <c r="R3009" i="34"/>
  <c r="V3009" i="34"/>
  <c r="AA3017" i="34"/>
  <c r="P3017" i="34"/>
  <c r="Q3017" i="34"/>
  <c r="R3017" i="34"/>
  <c r="V3017" i="34"/>
  <c r="AA2891" i="34"/>
  <c r="P2891" i="34"/>
  <c r="Q2891" i="34"/>
  <c r="R2891" i="34"/>
  <c r="V2891" i="34"/>
  <c r="AA2899" i="34"/>
  <c r="P2899" i="34"/>
  <c r="Q2899" i="34"/>
  <c r="R2899" i="34"/>
  <c r="V2899" i="34"/>
  <c r="AA2907" i="34"/>
  <c r="P2907" i="34"/>
  <c r="Q2907" i="34"/>
  <c r="R2907" i="34"/>
  <c r="V2907" i="34"/>
  <c r="AA2915" i="34"/>
  <c r="P2915" i="34"/>
  <c r="Q2915" i="34"/>
  <c r="R2915" i="34"/>
  <c r="V2915" i="34"/>
  <c r="AA2923" i="34"/>
  <c r="P2923" i="34"/>
  <c r="Q2923" i="34"/>
  <c r="R2923" i="34"/>
  <c r="V2923" i="34"/>
  <c r="AA2933" i="34"/>
  <c r="P2933" i="34"/>
  <c r="Q2933" i="34"/>
  <c r="R2933" i="34"/>
  <c r="V2933" i="34"/>
  <c r="AA2941" i="34"/>
  <c r="P2941" i="34"/>
  <c r="Q2941" i="34"/>
  <c r="R2941" i="34"/>
  <c r="V2941" i="34"/>
  <c r="AA2949" i="34"/>
  <c r="P2949" i="34"/>
  <c r="Q2949" i="34"/>
  <c r="R2949" i="34"/>
  <c r="V2949" i="34"/>
  <c r="Q3292" i="34"/>
  <c r="R3292" i="34"/>
  <c r="V3292" i="34"/>
  <c r="AA3292" i="34"/>
  <c r="P3292" i="34"/>
  <c r="Q3300" i="34"/>
  <c r="R3300" i="34"/>
  <c r="V3300" i="34"/>
  <c r="AA3300" i="34"/>
  <c r="P3300" i="34"/>
  <c r="Q3308" i="34"/>
  <c r="R3308" i="34"/>
  <c r="V3308" i="34"/>
  <c r="AA3308" i="34"/>
  <c r="P3308" i="34"/>
  <c r="Q3318" i="34"/>
  <c r="R3318" i="34"/>
  <c r="V3318" i="34"/>
  <c r="AA3318" i="34"/>
  <c r="P3318" i="34"/>
  <c r="Q3326" i="34"/>
  <c r="R3326" i="34"/>
  <c r="V3326" i="34"/>
  <c r="AA3326" i="34"/>
  <c r="P3326" i="34"/>
  <c r="Q3334" i="34"/>
  <c r="R3334" i="34"/>
  <c r="V3334" i="34"/>
  <c r="AA3334" i="34"/>
  <c r="P3334" i="34"/>
  <c r="Q3344" i="34"/>
  <c r="R3344" i="34"/>
  <c r="V3344" i="34"/>
  <c r="AA3344" i="34"/>
  <c r="P3344" i="34"/>
  <c r="Q3352" i="34"/>
  <c r="R3352" i="34"/>
  <c r="V3352" i="34"/>
  <c r="AA3352" i="34"/>
  <c r="P3352" i="34"/>
  <c r="Q3360" i="34"/>
  <c r="R3360" i="34"/>
  <c r="V3360" i="34"/>
  <c r="AA3360" i="34"/>
  <c r="P3360" i="34"/>
  <c r="Q3368" i="34"/>
  <c r="R3368" i="34"/>
  <c r="V3368" i="34"/>
  <c r="AA3368" i="34"/>
  <c r="P3368" i="34"/>
  <c r="Q3378" i="34"/>
  <c r="R3378" i="34"/>
  <c r="V3378" i="34"/>
  <c r="AA3378" i="34"/>
  <c r="P3378" i="34"/>
  <c r="Q3172" i="34"/>
  <c r="R3172" i="34"/>
  <c r="V3172" i="34"/>
  <c r="AA3172" i="34"/>
  <c r="P3172" i="34"/>
  <c r="Q3236" i="34"/>
  <c r="R3236" i="34"/>
  <c r="V3236" i="34"/>
  <c r="AA3236" i="34"/>
  <c r="P3236" i="34"/>
  <c r="P3838" i="34"/>
  <c r="Q3838" i="34"/>
  <c r="R3838" i="34"/>
  <c r="V3838" i="34"/>
  <c r="AA3838" i="34"/>
  <c r="R3501" i="34"/>
  <c r="V3501" i="34"/>
  <c r="AA3501" i="34"/>
  <c r="P3501" i="34"/>
  <c r="Q3501" i="34"/>
  <c r="R3505" i="34"/>
  <c r="V3505" i="34"/>
  <c r="AA3505" i="34"/>
  <c r="P3505" i="34"/>
  <c r="Q3505" i="34"/>
  <c r="R3509" i="34"/>
  <c r="V3509" i="34"/>
  <c r="AA3509" i="34"/>
  <c r="P3509" i="34"/>
  <c r="Q3509" i="34"/>
  <c r="P3512" i="34"/>
  <c r="Q3512" i="34"/>
  <c r="R3512" i="34"/>
  <c r="V3512" i="34"/>
  <c r="AA3512" i="34"/>
  <c r="P3514" i="34"/>
  <c r="Q3514" i="34"/>
  <c r="R3514" i="34"/>
  <c r="V3514" i="34"/>
  <c r="AA3514" i="34"/>
  <c r="P3516" i="34"/>
  <c r="Q3516" i="34"/>
  <c r="R3516" i="34"/>
  <c r="V3516" i="34"/>
  <c r="AA3516" i="34"/>
  <c r="P3518" i="34"/>
  <c r="Q3518" i="34"/>
  <c r="R3518" i="34"/>
  <c r="V3518" i="34"/>
  <c r="AA3518" i="34"/>
  <c r="P3520" i="34"/>
  <c r="Q3520" i="34"/>
  <c r="R3520" i="34"/>
  <c r="V3520" i="34"/>
  <c r="AA3520" i="34"/>
  <c r="P3522" i="34"/>
  <c r="Q3522" i="34"/>
  <c r="R3522" i="34"/>
  <c r="V3522" i="34"/>
  <c r="AA3522" i="34"/>
  <c r="P3524" i="34"/>
  <c r="Q3524" i="34"/>
  <c r="R3524" i="34"/>
  <c r="V3524" i="34"/>
  <c r="AA3524" i="34"/>
  <c r="P3526" i="34"/>
  <c r="Q3526" i="34"/>
  <c r="R3526" i="34"/>
  <c r="V3526" i="34"/>
  <c r="AA3526" i="34"/>
  <c r="P3528" i="34"/>
  <c r="Q3528" i="34"/>
  <c r="R3528" i="34"/>
  <c r="V3528" i="34"/>
  <c r="AA3528" i="34"/>
  <c r="P3530" i="34"/>
  <c r="Q3530" i="34"/>
  <c r="R3530" i="34"/>
  <c r="V3530" i="34"/>
  <c r="AA3530" i="34"/>
  <c r="P3532" i="34"/>
  <c r="Q3532" i="34"/>
  <c r="R3532" i="34"/>
  <c r="V3532" i="34"/>
  <c r="AA3532" i="34"/>
  <c r="P3534" i="34"/>
  <c r="Q3534" i="34"/>
  <c r="R3534" i="34"/>
  <c r="V3534" i="34"/>
  <c r="AA3534" i="34"/>
  <c r="P3536" i="34"/>
  <c r="Q3536" i="34"/>
  <c r="R3536" i="34"/>
  <c r="V3536" i="34"/>
  <c r="AA3536" i="34"/>
  <c r="P3538" i="34"/>
  <c r="Q3538" i="34"/>
  <c r="R3538" i="34"/>
  <c r="V3538" i="34"/>
  <c r="AA3538" i="34"/>
  <c r="P3540" i="34"/>
  <c r="Q3540" i="34"/>
  <c r="R3540" i="34"/>
  <c r="V3540" i="34"/>
  <c r="AA3540" i="34"/>
  <c r="P3542" i="34"/>
  <c r="Q3542" i="34"/>
  <c r="R3542" i="34"/>
  <c r="V3542" i="34"/>
  <c r="AA3542" i="34"/>
  <c r="P3544" i="34"/>
  <c r="Q3544" i="34"/>
  <c r="R3544" i="34"/>
  <c r="V3544" i="34"/>
  <c r="AA3544" i="34"/>
  <c r="P3546" i="34"/>
  <c r="Q3546" i="34"/>
  <c r="R3546" i="34"/>
  <c r="V3546" i="34"/>
  <c r="AA3546" i="34"/>
  <c r="P3548" i="34"/>
  <c r="Q3548" i="34"/>
  <c r="R3548" i="34"/>
  <c r="V3548" i="34"/>
  <c r="AA3548" i="34"/>
  <c r="P3550" i="34"/>
  <c r="Q3550" i="34"/>
  <c r="R3550" i="34"/>
  <c r="V3550" i="34"/>
  <c r="AA3550" i="34"/>
  <c r="P3552" i="34"/>
  <c r="Q3552" i="34"/>
  <c r="R3552" i="34"/>
  <c r="V3552" i="34"/>
  <c r="AA3552" i="34"/>
  <c r="P3554" i="34"/>
  <c r="Q3554" i="34"/>
  <c r="R3554" i="34"/>
  <c r="V3554" i="34"/>
  <c r="AA3554" i="34"/>
  <c r="P3556" i="34"/>
  <c r="Q3556" i="34"/>
  <c r="R3556" i="34"/>
  <c r="V3556" i="34"/>
  <c r="AA3556" i="34"/>
  <c r="P3558" i="34"/>
  <c r="Q3558" i="34"/>
  <c r="R3558" i="34"/>
  <c r="V3558" i="34"/>
  <c r="AA3558" i="34"/>
  <c r="P3560" i="34"/>
  <c r="Q3560" i="34"/>
  <c r="R3560" i="34"/>
  <c r="V3560" i="34"/>
  <c r="AA3560" i="34"/>
  <c r="P3562" i="34"/>
  <c r="Q3562" i="34"/>
  <c r="R3562" i="34"/>
  <c r="V3562" i="34"/>
  <c r="AA3562" i="34"/>
  <c r="P3564" i="34"/>
  <c r="Q3564" i="34"/>
  <c r="R3564" i="34"/>
  <c r="V3564" i="34"/>
  <c r="AA3564" i="34"/>
  <c r="P3566" i="34"/>
  <c r="Q3566" i="34"/>
  <c r="R3566" i="34"/>
  <c r="V3566" i="34"/>
  <c r="AA3566" i="34"/>
  <c r="P3568" i="34"/>
  <c r="Q3568" i="34"/>
  <c r="R3568" i="34"/>
  <c r="V3568" i="34"/>
  <c r="AA3568" i="34"/>
  <c r="P3570" i="34"/>
  <c r="Q3570" i="34"/>
  <c r="R3570" i="34"/>
  <c r="V3570" i="34"/>
  <c r="AA3570" i="34"/>
  <c r="P3572" i="34"/>
  <c r="Q3572" i="34"/>
  <c r="R3572" i="34"/>
  <c r="V3572" i="34"/>
  <c r="AA3572" i="34"/>
  <c r="P3574" i="34"/>
  <c r="Q3574" i="34"/>
  <c r="R3574" i="34"/>
  <c r="V3574" i="34"/>
  <c r="AA3574" i="34"/>
  <c r="A3576" i="34"/>
  <c r="P3576" i="34"/>
  <c r="Q3576" i="34"/>
  <c r="R3576" i="34"/>
  <c r="V3576" i="34"/>
  <c r="AA3576" i="34"/>
  <c r="P3578" i="34"/>
  <c r="Q3578" i="34"/>
  <c r="R3578" i="34"/>
  <c r="V3578" i="34"/>
  <c r="AA3578" i="34"/>
  <c r="A3580" i="34"/>
  <c r="P3580" i="34"/>
  <c r="Q3580" i="34"/>
  <c r="R3580" i="34"/>
  <c r="V3580" i="34"/>
  <c r="AA3580" i="34"/>
  <c r="P3582" i="34"/>
  <c r="Q3582" i="34"/>
  <c r="R3582" i="34"/>
  <c r="V3582" i="34"/>
  <c r="AA3582" i="34"/>
  <c r="A3584" i="34"/>
  <c r="P3584" i="34"/>
  <c r="Q3584" i="34"/>
  <c r="R3584" i="34"/>
  <c r="V3584" i="34"/>
  <c r="AA3584" i="34"/>
  <c r="P3586" i="34"/>
  <c r="Q3586" i="34"/>
  <c r="R3586" i="34"/>
  <c r="V3586" i="34"/>
  <c r="AA3586" i="34"/>
  <c r="P3588" i="34"/>
  <c r="Q3588" i="34"/>
  <c r="R3588" i="34"/>
  <c r="V3588" i="34"/>
  <c r="AA3588" i="34"/>
  <c r="P3590" i="34"/>
  <c r="Q3590" i="34"/>
  <c r="R3590" i="34"/>
  <c r="V3590" i="34"/>
  <c r="AA3590" i="34"/>
  <c r="P3592" i="34"/>
  <c r="Q3592" i="34"/>
  <c r="R3592" i="34"/>
  <c r="V3592" i="34"/>
  <c r="AA3592" i="34"/>
  <c r="P3594" i="34"/>
  <c r="Q3594" i="34"/>
  <c r="R3594" i="34"/>
  <c r="V3594" i="34"/>
  <c r="AA3594" i="34"/>
  <c r="P3596" i="34"/>
  <c r="Q3596" i="34"/>
  <c r="R3596" i="34"/>
  <c r="V3596" i="34"/>
  <c r="AA3596" i="34"/>
  <c r="P3598" i="34"/>
  <c r="Q3598" i="34"/>
  <c r="R3598" i="34"/>
  <c r="V3598" i="34"/>
  <c r="AA3598" i="34"/>
  <c r="P3600" i="34"/>
  <c r="Q3600" i="34"/>
  <c r="R3600" i="34"/>
  <c r="V3600" i="34"/>
  <c r="AA3600" i="34"/>
  <c r="P3602" i="34"/>
  <c r="Q3602" i="34"/>
  <c r="R3602" i="34"/>
  <c r="V3602" i="34"/>
  <c r="AA3602" i="34"/>
  <c r="P3604" i="34"/>
  <c r="Q3604" i="34"/>
  <c r="R3604" i="34"/>
  <c r="V3604" i="34"/>
  <c r="AA3604" i="34"/>
  <c r="P3606" i="34"/>
  <c r="Q3606" i="34"/>
  <c r="R3606" i="34"/>
  <c r="V3606" i="34"/>
  <c r="AA3606" i="34"/>
  <c r="P3608" i="34"/>
  <c r="Q3608" i="34"/>
  <c r="R3608" i="34"/>
  <c r="V3608" i="34"/>
  <c r="AA3608" i="34"/>
  <c r="P3610" i="34"/>
  <c r="Q3610" i="34"/>
  <c r="R3610" i="34"/>
  <c r="V3610" i="34"/>
  <c r="AA3610" i="34"/>
  <c r="P3612" i="34"/>
  <c r="Q3612" i="34"/>
  <c r="R3612" i="34"/>
  <c r="V3612" i="34"/>
  <c r="AA3612" i="34"/>
  <c r="P3614" i="34"/>
  <c r="Q3614" i="34"/>
  <c r="R3614" i="34"/>
  <c r="V3614" i="34"/>
  <c r="AA3614" i="34"/>
  <c r="P3616" i="34"/>
  <c r="Q3616" i="34"/>
  <c r="R3616" i="34"/>
  <c r="V3616" i="34"/>
  <c r="AA3616" i="34"/>
  <c r="P3618" i="34"/>
  <c r="Q3618" i="34"/>
  <c r="R3618" i="34"/>
  <c r="V3618" i="34"/>
  <c r="AA3618" i="34"/>
  <c r="P3620" i="34"/>
  <c r="Q3620" i="34"/>
  <c r="R3620" i="34"/>
  <c r="V3620" i="34"/>
  <c r="AA3620" i="34"/>
  <c r="P3622" i="34"/>
  <c r="Q3622" i="34"/>
  <c r="R3622" i="34"/>
  <c r="V3622" i="34"/>
  <c r="AA3622" i="34"/>
  <c r="P3624" i="34"/>
  <c r="Q3624" i="34"/>
  <c r="R3624" i="34"/>
  <c r="V3624" i="34"/>
  <c r="AA3624" i="34"/>
  <c r="P3626" i="34"/>
  <c r="Q3626" i="34"/>
  <c r="R3626" i="34"/>
  <c r="V3626" i="34"/>
  <c r="AA3626" i="34"/>
  <c r="P3628" i="34"/>
  <c r="Q3628" i="34"/>
  <c r="R3628" i="34"/>
  <c r="V3628" i="34"/>
  <c r="AA3628" i="34"/>
  <c r="P3630" i="34"/>
  <c r="Q3630" i="34"/>
  <c r="R3630" i="34"/>
  <c r="V3630" i="34"/>
  <c r="AA3630" i="34"/>
  <c r="P3632" i="34"/>
  <c r="Q3632" i="34"/>
  <c r="R3632" i="34"/>
  <c r="V3632" i="34"/>
  <c r="AA3632" i="34"/>
  <c r="P3634" i="34"/>
  <c r="Q3634" i="34"/>
  <c r="R3634" i="34"/>
  <c r="V3634" i="34"/>
  <c r="AA3634" i="34"/>
  <c r="P3636" i="34"/>
  <c r="Q3636" i="34"/>
  <c r="R3636" i="34"/>
  <c r="V3636" i="34"/>
  <c r="AA3636" i="34"/>
  <c r="P3638" i="34"/>
  <c r="Q3638" i="34"/>
  <c r="R3638" i="34"/>
  <c r="V3638" i="34"/>
  <c r="AA3638" i="34"/>
  <c r="P3640" i="34"/>
  <c r="Q3640" i="34"/>
  <c r="R3640" i="34"/>
  <c r="V3640" i="34"/>
  <c r="AA3640" i="34"/>
  <c r="P3642" i="34"/>
  <c r="Q3642" i="34"/>
  <c r="R3642" i="34"/>
  <c r="V3642" i="34"/>
  <c r="AA3642" i="34"/>
  <c r="P3644" i="34"/>
  <c r="Q3644" i="34"/>
  <c r="R3644" i="34"/>
  <c r="V3644" i="34"/>
  <c r="AA3644" i="34"/>
  <c r="P3646" i="34"/>
  <c r="Q3646" i="34"/>
  <c r="R3646" i="34"/>
  <c r="V3646" i="34"/>
  <c r="AA3646" i="34"/>
  <c r="P3648" i="34"/>
  <c r="Q3648" i="34"/>
  <c r="R3648" i="34"/>
  <c r="V3648" i="34"/>
  <c r="AA3648" i="34"/>
  <c r="P3650" i="34"/>
  <c r="Q3650" i="34"/>
  <c r="R3650" i="34"/>
  <c r="V3650" i="34"/>
  <c r="AA3650" i="34"/>
  <c r="P3652" i="34"/>
  <c r="Q3652" i="34"/>
  <c r="R3652" i="34"/>
  <c r="V3652" i="34"/>
  <c r="AA3652" i="34"/>
  <c r="P3654" i="34"/>
  <c r="Q3654" i="34"/>
  <c r="R3654" i="34"/>
  <c r="V3654" i="34"/>
  <c r="AA3654" i="34"/>
  <c r="P3656" i="34"/>
  <c r="Q3656" i="34"/>
  <c r="R3656" i="34"/>
  <c r="V3656" i="34"/>
  <c r="AA3656" i="34"/>
  <c r="P3658" i="34"/>
  <c r="Q3658" i="34"/>
  <c r="R3658" i="34"/>
  <c r="V3658" i="34"/>
  <c r="AA3658" i="34"/>
  <c r="P3660" i="34"/>
  <c r="Q3660" i="34"/>
  <c r="R3660" i="34"/>
  <c r="V3660" i="34"/>
  <c r="AA3660" i="34"/>
  <c r="P3662" i="34"/>
  <c r="Q3662" i="34"/>
  <c r="R3662" i="34"/>
  <c r="V3662" i="34"/>
  <c r="AA3662" i="34"/>
  <c r="P3664" i="34"/>
  <c r="Q3664" i="34"/>
  <c r="R3664" i="34"/>
  <c r="V3664" i="34"/>
  <c r="AA3664" i="34"/>
  <c r="P3666" i="34"/>
  <c r="Q3666" i="34"/>
  <c r="R3666" i="34"/>
  <c r="V3666" i="34"/>
  <c r="AA3666" i="34"/>
  <c r="P3872" i="34"/>
  <c r="Q3872" i="34"/>
  <c r="R3872" i="34"/>
  <c r="V3872" i="34"/>
  <c r="AA3872" i="34"/>
  <c r="P3874" i="34"/>
  <c r="Q3874" i="34"/>
  <c r="R3874" i="34"/>
  <c r="V3874" i="34"/>
  <c r="AA3874" i="34"/>
  <c r="P3876" i="34"/>
  <c r="Q3876" i="34"/>
  <c r="R3876" i="34"/>
  <c r="V3876" i="34"/>
  <c r="AA3876" i="34"/>
  <c r="P3878" i="34"/>
  <c r="Q3878" i="34"/>
  <c r="R3878" i="34"/>
  <c r="V3878" i="34"/>
  <c r="AA3878" i="34"/>
  <c r="P3880" i="34"/>
  <c r="Q3880" i="34"/>
  <c r="R3880" i="34"/>
  <c r="V3880" i="34"/>
  <c r="AA3880" i="34"/>
  <c r="P3882" i="34"/>
  <c r="Q3882" i="34"/>
  <c r="R3882" i="34"/>
  <c r="V3882" i="34"/>
  <c r="AA3882" i="34"/>
  <c r="P3884" i="34"/>
  <c r="Q3884" i="34"/>
  <c r="R3884" i="34"/>
  <c r="V3884" i="34"/>
  <c r="AA3884" i="34"/>
  <c r="A3886" i="34"/>
  <c r="P3886" i="34"/>
  <c r="Q3886" i="34"/>
  <c r="R3886" i="34"/>
  <c r="V3886" i="34"/>
  <c r="AA3886" i="34"/>
  <c r="P3888" i="34"/>
  <c r="Q3888" i="34"/>
  <c r="R3888" i="34"/>
  <c r="V3888" i="34"/>
  <c r="AA3888" i="34"/>
  <c r="P3890" i="34"/>
  <c r="Q3890" i="34"/>
  <c r="R3890" i="34"/>
  <c r="V3890" i="34"/>
  <c r="AA3890" i="34"/>
  <c r="P3892" i="34"/>
  <c r="Q3892" i="34"/>
  <c r="R3892" i="34"/>
  <c r="V3892" i="34"/>
  <c r="AA3892" i="34"/>
  <c r="P3894" i="34"/>
  <c r="Q3894" i="34"/>
  <c r="R3894" i="34"/>
  <c r="V3894" i="34"/>
  <c r="AA3894" i="34"/>
  <c r="P3896" i="34"/>
  <c r="Q3896" i="34"/>
  <c r="R3896" i="34"/>
  <c r="V3896" i="34"/>
  <c r="AA3896" i="34"/>
  <c r="P3898" i="34"/>
  <c r="Q3898" i="34"/>
  <c r="R3898" i="34"/>
  <c r="V3898" i="34"/>
  <c r="AA3898" i="34"/>
  <c r="P3900" i="34"/>
  <c r="Q3900" i="34"/>
  <c r="R3900" i="34"/>
  <c r="V3900" i="34"/>
  <c r="AA3900" i="34"/>
  <c r="P3902" i="34"/>
  <c r="Q3902" i="34"/>
  <c r="R3902" i="34"/>
  <c r="V3902" i="34"/>
  <c r="AA3902" i="34"/>
  <c r="P3904" i="34"/>
  <c r="Q3904" i="34"/>
  <c r="R3904" i="34"/>
  <c r="V3904" i="34"/>
  <c r="AA3904" i="34"/>
  <c r="P4966" i="34"/>
  <c r="Q4966" i="34"/>
  <c r="R4966" i="34"/>
  <c r="V4966" i="34"/>
  <c r="AA4966" i="34"/>
  <c r="P4968" i="34"/>
  <c r="Q4968" i="34"/>
  <c r="R4968" i="34"/>
  <c r="V4968" i="34"/>
  <c r="AA4968" i="34"/>
  <c r="P4970" i="34"/>
  <c r="Q4970" i="34"/>
  <c r="R4970" i="34"/>
  <c r="V4970" i="34"/>
  <c r="AA4970" i="34"/>
  <c r="P4972" i="34"/>
  <c r="Q4972" i="34"/>
  <c r="R4972" i="34"/>
  <c r="V4972" i="34"/>
  <c r="AA4972" i="34"/>
  <c r="P4974" i="34"/>
  <c r="Q4974" i="34"/>
  <c r="R4974" i="34"/>
  <c r="V4974" i="34"/>
  <c r="AA4974" i="34"/>
  <c r="P4976" i="34"/>
  <c r="Q4976" i="34"/>
  <c r="R4976" i="34"/>
  <c r="V4976" i="34"/>
  <c r="AA4976" i="34"/>
  <c r="P4978" i="34"/>
  <c r="Q4978" i="34"/>
  <c r="R4978" i="34"/>
  <c r="V4978" i="34"/>
  <c r="AA4978" i="34"/>
  <c r="P4980" i="34"/>
  <c r="Q4980" i="34"/>
  <c r="R4980" i="34"/>
  <c r="V4980" i="34"/>
  <c r="AA4980" i="34"/>
  <c r="P4982" i="34"/>
  <c r="Q4982" i="34"/>
  <c r="R4982" i="34"/>
  <c r="V4982" i="34"/>
  <c r="AA4982" i="34"/>
  <c r="P4984" i="34"/>
  <c r="Q4984" i="34"/>
  <c r="R4984" i="34"/>
  <c r="V4984" i="34"/>
  <c r="AA4984" i="34"/>
  <c r="P4986" i="34"/>
  <c r="Q4986" i="34"/>
  <c r="R4986" i="34"/>
  <c r="V4986" i="34"/>
  <c r="AA4986" i="34"/>
  <c r="P4988" i="34"/>
  <c r="Q4988" i="34"/>
  <c r="R4988" i="34"/>
  <c r="V4988" i="34"/>
  <c r="AA4988" i="34"/>
  <c r="P4990" i="34"/>
  <c r="Q4990" i="34"/>
  <c r="R4990" i="34"/>
  <c r="V4990" i="34"/>
  <c r="AA4990" i="34"/>
  <c r="P4992" i="34"/>
  <c r="Q4992" i="34"/>
  <c r="R4992" i="34"/>
  <c r="V4992" i="34"/>
  <c r="AA4992" i="34"/>
  <c r="P4994" i="34"/>
  <c r="Q4994" i="34"/>
  <c r="R4994" i="34"/>
  <c r="V4994" i="34"/>
  <c r="AA4994" i="34"/>
  <c r="P4996" i="34"/>
  <c r="Q4996" i="34"/>
  <c r="R4996" i="34"/>
  <c r="V4996" i="34"/>
  <c r="AA4996" i="34"/>
  <c r="P4998" i="34"/>
  <c r="Q4998" i="34"/>
  <c r="R4998" i="34"/>
  <c r="V4998" i="34"/>
  <c r="AA4998" i="34"/>
  <c r="P5000" i="34"/>
  <c r="Q5000" i="34"/>
  <c r="R5000" i="34"/>
  <c r="V5000" i="34"/>
  <c r="AA5000" i="34"/>
  <c r="P5002" i="34"/>
  <c r="Q5002" i="34"/>
  <c r="R5002" i="34"/>
  <c r="V5002" i="34"/>
  <c r="AA5002" i="34"/>
  <c r="P5004" i="34"/>
  <c r="Q5004" i="34"/>
  <c r="R5004" i="34"/>
  <c r="V5004" i="34"/>
  <c r="AA5004" i="34"/>
  <c r="P5006" i="34"/>
  <c r="Q5006" i="34"/>
  <c r="R5006" i="34"/>
  <c r="V5006" i="34"/>
  <c r="AA5006" i="34"/>
  <c r="A5008" i="34"/>
  <c r="P5008" i="34"/>
  <c r="Q5008" i="34"/>
  <c r="R5008" i="34"/>
  <c r="V5008" i="34"/>
  <c r="AA5008" i="34"/>
  <c r="P5010" i="34"/>
  <c r="Q5010" i="34"/>
  <c r="R5010" i="34"/>
  <c r="V5010" i="34"/>
  <c r="AA5010" i="34"/>
  <c r="P5012" i="34"/>
  <c r="Q5012" i="34"/>
  <c r="R5012" i="34"/>
  <c r="V5012" i="34"/>
  <c r="AA5012" i="34"/>
  <c r="P5014" i="34"/>
  <c r="Q5014" i="34"/>
  <c r="R5014" i="34"/>
  <c r="V5014" i="34"/>
  <c r="AA5014" i="34"/>
  <c r="P5016" i="34"/>
  <c r="Q5016" i="34"/>
  <c r="R5016" i="34"/>
  <c r="V5016" i="34"/>
  <c r="AA5016" i="34"/>
  <c r="P5018" i="34"/>
  <c r="Q5018" i="34"/>
  <c r="R5018" i="34"/>
  <c r="V5018" i="34"/>
  <c r="AA5018" i="34"/>
  <c r="P5020" i="34"/>
  <c r="Q5020" i="34"/>
  <c r="R5020" i="34"/>
  <c r="V5020" i="34"/>
  <c r="AA5020" i="34"/>
  <c r="P5022" i="34"/>
  <c r="Q5022" i="34"/>
  <c r="R5022" i="34"/>
  <c r="V5022" i="34"/>
  <c r="AA5022" i="34"/>
  <c r="P5024" i="34"/>
  <c r="Q5024" i="34"/>
  <c r="R5024" i="34"/>
  <c r="V5024" i="34"/>
  <c r="AA5024" i="34"/>
  <c r="P5026" i="34"/>
  <c r="Q5026" i="34"/>
  <c r="R5026" i="34"/>
  <c r="V5026" i="34"/>
  <c r="AA5026" i="34"/>
  <c r="P5028" i="34"/>
  <c r="Q5028" i="34"/>
  <c r="R5028" i="34"/>
  <c r="V5028" i="34"/>
  <c r="AA5028" i="34"/>
  <c r="P5030" i="34"/>
  <c r="Q5030" i="34"/>
  <c r="R5030" i="34"/>
  <c r="V5030" i="34"/>
  <c r="AA5030" i="34"/>
  <c r="P5032" i="34"/>
  <c r="Q5032" i="34"/>
  <c r="R5032" i="34"/>
  <c r="V5032" i="34"/>
  <c r="AA5032" i="34"/>
  <c r="P5034" i="34"/>
  <c r="Q5034" i="34"/>
  <c r="R5034" i="34"/>
  <c r="V5034" i="34"/>
  <c r="AA5034" i="34"/>
  <c r="P5036" i="34"/>
  <c r="Q5036" i="34"/>
  <c r="R5036" i="34"/>
  <c r="V5036" i="34"/>
  <c r="AA5036" i="34"/>
  <c r="P5038" i="34"/>
  <c r="Q5038" i="34"/>
  <c r="R5038" i="34"/>
  <c r="V5038" i="34"/>
  <c r="AA5038" i="34"/>
  <c r="P5040" i="34"/>
  <c r="Q5040" i="34"/>
  <c r="R5040" i="34"/>
  <c r="V5040" i="34"/>
  <c r="AA5040" i="34"/>
  <c r="P5042" i="34"/>
  <c r="Q5042" i="34"/>
  <c r="R5042" i="34"/>
  <c r="V5042" i="34"/>
  <c r="AA5042" i="34"/>
  <c r="P5044" i="34"/>
  <c r="Q5044" i="34"/>
  <c r="R5044" i="34"/>
  <c r="V5044" i="34"/>
  <c r="AA5044" i="34"/>
  <c r="P5046" i="34"/>
  <c r="Q5046" i="34"/>
  <c r="R5046" i="34"/>
  <c r="V5046" i="34"/>
  <c r="AA5046" i="34"/>
  <c r="P5048" i="34"/>
  <c r="Q5048" i="34"/>
  <c r="R5048" i="34"/>
  <c r="V5048" i="34"/>
  <c r="AA5048" i="34"/>
  <c r="P5050" i="34"/>
  <c r="Q5050" i="34"/>
  <c r="R5050" i="34"/>
  <c r="V5050" i="34"/>
  <c r="AA5050" i="34"/>
  <c r="P5052" i="34"/>
  <c r="Q5052" i="34"/>
  <c r="R5052" i="34"/>
  <c r="V5052" i="34"/>
  <c r="AA5052" i="34"/>
  <c r="P5054" i="34"/>
  <c r="Q5054" i="34"/>
  <c r="R5054" i="34"/>
  <c r="V5054" i="34"/>
  <c r="AA5054" i="34"/>
  <c r="P5056" i="34"/>
  <c r="Q5056" i="34"/>
  <c r="R5056" i="34"/>
  <c r="V5056" i="34"/>
  <c r="AA5056" i="34"/>
  <c r="P5058" i="34"/>
  <c r="Q5058" i="34"/>
  <c r="R5058" i="34"/>
  <c r="V5058" i="34"/>
  <c r="AA5058" i="34"/>
  <c r="P5060" i="34"/>
  <c r="Q5060" i="34"/>
  <c r="R5060" i="34"/>
  <c r="V5060" i="34"/>
  <c r="AA5060" i="34"/>
  <c r="P5062" i="34"/>
  <c r="Q5062" i="34"/>
  <c r="R5062" i="34"/>
  <c r="V5062" i="34"/>
  <c r="AA5062" i="34"/>
  <c r="P5064" i="34"/>
  <c r="Q5064" i="34"/>
  <c r="R5064" i="34"/>
  <c r="V5064" i="34"/>
  <c r="AA5064" i="34"/>
  <c r="A5066" i="34"/>
  <c r="P5066" i="34"/>
  <c r="Q5066" i="34"/>
  <c r="R5066" i="34"/>
  <c r="V5066" i="34"/>
  <c r="AA5066" i="34"/>
  <c r="A5068" i="34"/>
  <c r="P5068" i="34"/>
  <c r="Q5068" i="34"/>
  <c r="R5068" i="34"/>
  <c r="V5068" i="34"/>
  <c r="AA5068" i="34"/>
  <c r="P5070" i="34"/>
  <c r="Q5070" i="34"/>
  <c r="R5070" i="34"/>
  <c r="V5070" i="34"/>
  <c r="AA5070" i="34"/>
  <c r="P5072" i="34"/>
  <c r="Q5072" i="34"/>
  <c r="R5072" i="34"/>
  <c r="V5072" i="34"/>
  <c r="AA5072" i="34"/>
  <c r="P5074" i="34"/>
  <c r="Q5074" i="34"/>
  <c r="R5074" i="34"/>
  <c r="V5074" i="34"/>
  <c r="AA5074" i="34"/>
  <c r="P5076" i="34"/>
  <c r="Q5076" i="34"/>
  <c r="R5076" i="34"/>
  <c r="V5076" i="34"/>
  <c r="AA5076" i="34"/>
  <c r="P5078" i="34"/>
  <c r="Q5078" i="34"/>
  <c r="R5078" i="34"/>
  <c r="V5078" i="34"/>
  <c r="AA5078" i="34"/>
  <c r="P5080" i="34"/>
  <c r="Q5080" i="34"/>
  <c r="R5080" i="34"/>
  <c r="V5080" i="34"/>
  <c r="AA5080" i="34"/>
  <c r="P5082" i="34"/>
  <c r="Q5082" i="34"/>
  <c r="R5082" i="34"/>
  <c r="V5082" i="34"/>
  <c r="AA5082" i="34"/>
  <c r="P5084" i="34"/>
  <c r="Q5084" i="34"/>
  <c r="R5084" i="34"/>
  <c r="V5084" i="34"/>
  <c r="AA5084" i="34"/>
  <c r="P5086" i="34"/>
  <c r="Q5086" i="34"/>
  <c r="R5086" i="34"/>
  <c r="V5086" i="34"/>
  <c r="AA5086" i="34"/>
  <c r="Q5088" i="34"/>
  <c r="R5088" i="34"/>
  <c r="V5088" i="34"/>
  <c r="AA5088" i="34"/>
  <c r="P5088" i="34"/>
  <c r="P5090" i="34"/>
  <c r="Q5090" i="34"/>
  <c r="R5090" i="34"/>
  <c r="V5090" i="34"/>
  <c r="AA5090" i="34"/>
  <c r="P5092" i="34"/>
  <c r="Q5092" i="34"/>
  <c r="R5092" i="34"/>
  <c r="V5092" i="34"/>
  <c r="AA5092" i="34"/>
  <c r="Q5094" i="34"/>
  <c r="R5094" i="34"/>
  <c r="V5094" i="34"/>
  <c r="AA5094" i="34"/>
  <c r="P5094" i="34"/>
  <c r="P5096" i="34"/>
  <c r="R5096" i="34"/>
  <c r="Q5096" i="34"/>
  <c r="V5096" i="34"/>
  <c r="AA5096" i="34"/>
  <c r="Q5098" i="34"/>
  <c r="R5098" i="34"/>
  <c r="V5098" i="34"/>
  <c r="AA5098" i="34"/>
  <c r="P5098" i="34"/>
  <c r="R4701" i="34"/>
  <c r="V4701" i="34"/>
  <c r="P4701" i="34"/>
  <c r="AA4701" i="34"/>
  <c r="Q4701" i="34"/>
  <c r="R4703" i="34"/>
  <c r="V4703" i="34"/>
  <c r="P4703" i="34"/>
  <c r="AA4703" i="34"/>
  <c r="Q4703" i="34"/>
  <c r="R4705" i="34"/>
  <c r="V4705" i="34"/>
  <c r="P4705" i="34"/>
  <c r="AA4705" i="34"/>
  <c r="Q4705" i="34"/>
  <c r="R4707" i="34"/>
  <c r="V4707" i="34"/>
  <c r="P4707" i="34"/>
  <c r="AA4707" i="34"/>
  <c r="Q4707" i="34"/>
  <c r="R4709" i="34"/>
  <c r="V4709" i="34"/>
  <c r="P4709" i="34"/>
  <c r="AA4709" i="34"/>
  <c r="Q4709" i="34"/>
  <c r="R4711" i="34"/>
  <c r="V4711" i="34"/>
  <c r="P4711" i="34"/>
  <c r="AA4711" i="34"/>
  <c r="Q4711" i="34"/>
  <c r="R4713" i="34"/>
  <c r="V4713" i="34"/>
  <c r="P4713" i="34"/>
  <c r="AA4713" i="34"/>
  <c r="Q4713" i="34"/>
  <c r="R4715" i="34"/>
  <c r="V4715" i="34"/>
  <c r="P4715" i="34"/>
  <c r="AA4715" i="34"/>
  <c r="Q4715" i="34"/>
  <c r="R4717" i="34"/>
  <c r="V4717" i="34"/>
  <c r="P4717" i="34"/>
  <c r="AA4717" i="34"/>
  <c r="Q4717" i="34"/>
  <c r="R4719" i="34"/>
  <c r="V4719" i="34"/>
  <c r="P4719" i="34"/>
  <c r="AA4719" i="34"/>
  <c r="Q4719" i="34"/>
  <c r="R4721" i="34"/>
  <c r="V4721" i="34"/>
  <c r="P4721" i="34"/>
  <c r="AA4721" i="34"/>
  <c r="Q4721" i="34"/>
  <c r="R4723" i="34"/>
  <c r="V4723" i="34"/>
  <c r="P4723" i="34"/>
  <c r="AA4723" i="34"/>
  <c r="Q4723" i="34"/>
  <c r="R4725" i="34"/>
  <c r="V4725" i="34"/>
  <c r="P4725" i="34"/>
  <c r="AA4725" i="34"/>
  <c r="Q4725" i="34"/>
  <c r="R4727" i="34"/>
  <c r="V4727" i="34"/>
  <c r="P4727" i="34"/>
  <c r="AA4727" i="34"/>
  <c r="Q4727" i="34"/>
  <c r="R4729" i="34"/>
  <c r="V4729" i="34"/>
  <c r="P4729" i="34"/>
  <c r="AA4729" i="34"/>
  <c r="Q4729" i="34"/>
  <c r="R4731" i="34"/>
  <c r="V4731" i="34"/>
  <c r="P4731" i="34"/>
  <c r="AA4731" i="34"/>
  <c r="Q4731" i="34"/>
  <c r="R4733" i="34"/>
  <c r="V4733" i="34"/>
  <c r="P4733" i="34"/>
  <c r="AA4733" i="34"/>
  <c r="Q4733" i="34"/>
  <c r="R4735" i="34"/>
  <c r="V4735" i="34"/>
  <c r="P4735" i="34"/>
  <c r="AA4735" i="34"/>
  <c r="Q4735" i="34"/>
  <c r="R4737" i="34"/>
  <c r="V4737" i="34"/>
  <c r="P4737" i="34"/>
  <c r="AA4737" i="34"/>
  <c r="Q4737" i="34"/>
  <c r="A4739" i="34"/>
  <c r="R4739" i="34"/>
  <c r="V4739" i="34"/>
  <c r="P4739" i="34"/>
  <c r="AA4739" i="34"/>
  <c r="Q4739" i="34"/>
  <c r="A4741" i="34"/>
  <c r="R4741" i="34"/>
  <c r="V4741" i="34"/>
  <c r="P4741" i="34"/>
  <c r="AA4741" i="34"/>
  <c r="Q4741" i="34"/>
  <c r="R4743" i="34"/>
  <c r="V4743" i="34"/>
  <c r="P4743" i="34"/>
  <c r="AA4743" i="34"/>
  <c r="Q4743" i="34"/>
  <c r="R4745" i="34"/>
  <c r="V4745" i="34"/>
  <c r="P4745" i="34"/>
  <c r="AA4745" i="34"/>
  <c r="Q4745" i="34"/>
  <c r="R4747" i="34"/>
  <c r="V4747" i="34"/>
  <c r="P4747" i="34"/>
  <c r="AA4747" i="34"/>
  <c r="Q4747" i="34"/>
  <c r="A4749" i="34"/>
  <c r="R4749" i="34"/>
  <c r="V4749" i="34"/>
  <c r="P4749" i="34"/>
  <c r="AA4749" i="34"/>
  <c r="Q4749" i="34"/>
  <c r="R4751" i="34"/>
  <c r="V4751" i="34"/>
  <c r="P4751" i="34"/>
  <c r="AA4751" i="34"/>
  <c r="Q4751" i="34"/>
  <c r="R4753" i="34"/>
  <c r="V4753" i="34"/>
  <c r="P4753" i="34"/>
  <c r="AA4753" i="34"/>
  <c r="Q4753" i="34"/>
  <c r="R4755" i="34"/>
  <c r="V4755" i="34"/>
  <c r="P4755" i="34"/>
  <c r="AA4755" i="34"/>
  <c r="Q4755" i="34"/>
  <c r="A4757" i="34"/>
  <c r="R4757" i="34"/>
  <c r="V4757" i="34"/>
  <c r="P4757" i="34"/>
  <c r="AA4757" i="34"/>
  <c r="Q4757" i="34"/>
  <c r="R4759" i="34"/>
  <c r="V4759" i="34"/>
  <c r="P4759" i="34"/>
  <c r="AA4759" i="34"/>
  <c r="Q4759" i="34"/>
  <c r="R4761" i="34"/>
  <c r="V4761" i="34"/>
  <c r="P4761" i="34"/>
  <c r="AA4761" i="34"/>
  <c r="Q4761" i="34"/>
  <c r="R4763" i="34"/>
  <c r="V4763" i="34"/>
  <c r="P4763" i="34"/>
  <c r="AA4763" i="34"/>
  <c r="Q4763" i="34"/>
  <c r="R4765" i="34"/>
  <c r="V4765" i="34"/>
  <c r="P4765" i="34"/>
  <c r="AA4765" i="34"/>
  <c r="Q4765" i="34"/>
  <c r="R4767" i="34"/>
  <c r="V4767" i="34"/>
  <c r="P4767" i="34"/>
  <c r="AA4767" i="34"/>
  <c r="Q4767" i="34"/>
  <c r="R4769" i="34"/>
  <c r="V4769" i="34"/>
  <c r="P4769" i="34"/>
  <c r="AA4769" i="34"/>
  <c r="Q4769" i="34"/>
  <c r="R4771" i="34"/>
  <c r="V4771" i="34"/>
  <c r="P4771" i="34"/>
  <c r="AA4771" i="34"/>
  <c r="Q4771" i="34"/>
  <c r="R4773" i="34"/>
  <c r="V4773" i="34"/>
  <c r="P4773" i="34"/>
  <c r="AA4773" i="34"/>
  <c r="Q4773" i="34"/>
  <c r="R4775" i="34"/>
  <c r="V4775" i="34"/>
  <c r="P4775" i="34"/>
  <c r="AA4775" i="34"/>
  <c r="Q4775" i="34"/>
  <c r="R4777" i="34"/>
  <c r="V4777" i="34"/>
  <c r="P4777" i="34"/>
  <c r="AA4777" i="34"/>
  <c r="Q4777" i="34"/>
  <c r="R4779" i="34"/>
  <c r="V4779" i="34"/>
  <c r="P4779" i="34"/>
  <c r="AA4779" i="34"/>
  <c r="Q4779" i="34"/>
  <c r="R4781" i="34"/>
  <c r="V4781" i="34"/>
  <c r="P4781" i="34"/>
  <c r="AA4781" i="34"/>
  <c r="Q4781" i="34"/>
  <c r="R4783" i="34"/>
  <c r="V4783" i="34"/>
  <c r="P4783" i="34"/>
  <c r="AA4783" i="34"/>
  <c r="Q4783" i="34"/>
  <c r="A4785" i="34"/>
  <c r="R4785" i="34"/>
  <c r="V4785" i="34"/>
  <c r="P4785" i="34"/>
  <c r="AA4785" i="34"/>
  <c r="Q4785" i="34"/>
  <c r="R4787" i="34"/>
  <c r="V4787" i="34"/>
  <c r="P4787" i="34"/>
  <c r="Q4787" i="34"/>
  <c r="AA4787" i="34"/>
  <c r="A4789" i="34"/>
  <c r="R4789" i="34"/>
  <c r="V4789" i="34"/>
  <c r="P4789" i="34"/>
  <c r="Q4789" i="34"/>
  <c r="AA4789" i="34"/>
  <c r="R4791" i="34"/>
  <c r="V4791" i="34"/>
  <c r="P4791" i="34"/>
  <c r="Q4791" i="34"/>
  <c r="AA4791" i="34"/>
  <c r="A4793" i="34"/>
  <c r="R4793" i="34"/>
  <c r="V4793" i="34"/>
  <c r="P4793" i="34"/>
  <c r="Q4793" i="34"/>
  <c r="AA4793" i="34"/>
  <c r="R4795" i="34"/>
  <c r="V4795" i="34"/>
  <c r="P4795" i="34"/>
  <c r="Q4795" i="34"/>
  <c r="AA4795" i="34"/>
  <c r="R4797" i="34"/>
  <c r="V4797" i="34"/>
  <c r="P4797" i="34"/>
  <c r="Q4797" i="34"/>
  <c r="AA4797" i="34"/>
  <c r="A4799" i="34"/>
  <c r="R4799" i="34"/>
  <c r="V4799" i="34"/>
  <c r="P4799" i="34"/>
  <c r="Q4799" i="34"/>
  <c r="AA4799" i="34"/>
  <c r="R4801" i="34"/>
  <c r="V4801" i="34"/>
  <c r="P4801" i="34"/>
  <c r="Q4801" i="34"/>
  <c r="AA4801" i="34"/>
  <c r="R4803" i="34"/>
  <c r="V4803" i="34"/>
  <c r="P4803" i="34"/>
  <c r="Q4803" i="34"/>
  <c r="AA4803" i="34"/>
  <c r="R4805" i="34"/>
  <c r="V4805" i="34"/>
  <c r="P4805" i="34"/>
  <c r="Q4805" i="34"/>
  <c r="AA4805" i="34"/>
  <c r="A4807" i="34"/>
  <c r="R4807" i="34"/>
  <c r="V4807" i="34"/>
  <c r="P4807" i="34"/>
  <c r="Q4807" i="34"/>
  <c r="AA4807" i="34"/>
  <c r="A4809" i="34"/>
  <c r="R4809" i="34"/>
  <c r="V4809" i="34"/>
  <c r="AA4809" i="34"/>
  <c r="P4809" i="34"/>
  <c r="Q4809" i="34"/>
  <c r="R4811" i="34"/>
  <c r="V4811" i="34"/>
  <c r="AA4811" i="34"/>
  <c r="P4811" i="34"/>
  <c r="Q4811" i="34"/>
  <c r="R4813" i="34"/>
  <c r="V4813" i="34"/>
  <c r="AA4813" i="34"/>
  <c r="P4813" i="34"/>
  <c r="Q4813" i="34"/>
  <c r="A4815" i="34"/>
  <c r="R4815" i="34"/>
  <c r="V4815" i="34"/>
  <c r="AA4815" i="34"/>
  <c r="P4815" i="34"/>
  <c r="Q4815" i="34"/>
  <c r="R4817" i="34"/>
  <c r="V4817" i="34"/>
  <c r="AA4817" i="34"/>
  <c r="P4817" i="34"/>
  <c r="Q4817" i="34"/>
  <c r="R4819" i="34"/>
  <c r="V4819" i="34"/>
  <c r="AA4819" i="34"/>
  <c r="P4819" i="34"/>
  <c r="Q4819" i="34"/>
  <c r="R4821" i="34"/>
  <c r="V4821" i="34"/>
  <c r="AA4821" i="34"/>
  <c r="P4821" i="34"/>
  <c r="Q4821" i="34"/>
  <c r="A4823" i="34"/>
  <c r="R4823" i="34"/>
  <c r="V4823" i="34"/>
  <c r="AA4823" i="34"/>
  <c r="P4823" i="34"/>
  <c r="Q4823" i="34"/>
  <c r="R4825" i="34"/>
  <c r="V4825" i="34"/>
  <c r="AA4825" i="34"/>
  <c r="P4825" i="34"/>
  <c r="Q4825" i="34"/>
  <c r="R4827" i="34"/>
  <c r="V4827" i="34"/>
  <c r="AA4827" i="34"/>
  <c r="P4827" i="34"/>
  <c r="Q4827" i="34"/>
  <c r="R4829" i="34"/>
  <c r="V4829" i="34"/>
  <c r="AA4829" i="34"/>
  <c r="P4829" i="34"/>
  <c r="Q4829" i="34"/>
  <c r="R4831" i="34"/>
  <c r="V4831" i="34"/>
  <c r="AA4831" i="34"/>
  <c r="P4831" i="34"/>
  <c r="Q4831" i="34"/>
  <c r="R4833" i="34"/>
  <c r="V4833" i="34"/>
  <c r="AA4833" i="34"/>
  <c r="P4833" i="34"/>
  <c r="Q4833" i="34"/>
  <c r="R4835" i="34"/>
  <c r="V4835" i="34"/>
  <c r="AA4835" i="34"/>
  <c r="P4835" i="34"/>
  <c r="Q4835" i="34"/>
  <c r="R4837" i="34"/>
  <c r="V4837" i="34"/>
  <c r="AA4837" i="34"/>
  <c r="P4837" i="34"/>
  <c r="Q4837" i="34"/>
  <c r="R4839" i="34"/>
  <c r="V4839" i="34"/>
  <c r="AA4839" i="34"/>
  <c r="P4839" i="34"/>
  <c r="Q4839" i="34"/>
  <c r="R4841" i="34"/>
  <c r="V4841" i="34"/>
  <c r="AA4841" i="34"/>
  <c r="P4841" i="34"/>
  <c r="Q4841" i="34"/>
  <c r="R4843" i="34"/>
  <c r="V4843" i="34"/>
  <c r="AA4843" i="34"/>
  <c r="P4843" i="34"/>
  <c r="Q4843" i="34"/>
  <c r="R4845" i="34"/>
  <c r="V4845" i="34"/>
  <c r="AA4845" i="34"/>
  <c r="P4845" i="34"/>
  <c r="Q4845" i="34"/>
  <c r="R4847" i="34"/>
  <c r="V4847" i="34"/>
  <c r="AA4847" i="34"/>
  <c r="P4847" i="34"/>
  <c r="Q4847" i="34"/>
  <c r="R4849" i="34"/>
  <c r="V4849" i="34"/>
  <c r="AA4849" i="34"/>
  <c r="P4849" i="34"/>
  <c r="Q4849" i="34"/>
  <c r="R4851" i="34"/>
  <c r="V4851" i="34"/>
  <c r="AA4851" i="34"/>
  <c r="P4851" i="34"/>
  <c r="Q4851" i="34"/>
  <c r="R4853" i="34"/>
  <c r="V4853" i="34"/>
  <c r="AA4853" i="34"/>
  <c r="P4853" i="34"/>
  <c r="Q4853" i="34"/>
  <c r="R4855" i="34"/>
  <c r="V4855" i="34"/>
  <c r="AA4855" i="34"/>
  <c r="P4855" i="34"/>
  <c r="Q4855" i="34"/>
  <c r="R4857" i="34"/>
  <c r="V4857" i="34"/>
  <c r="AA4857" i="34"/>
  <c r="P4857" i="34"/>
  <c r="Q4857" i="34"/>
  <c r="R4859" i="34"/>
  <c r="V4859" i="34"/>
  <c r="AA4859" i="34"/>
  <c r="P4859" i="34"/>
  <c r="Q4859" i="34"/>
  <c r="R4861" i="34"/>
  <c r="V4861" i="34"/>
  <c r="AA4861" i="34"/>
  <c r="P4861" i="34"/>
  <c r="Q4861" i="34"/>
  <c r="R4863" i="34"/>
  <c r="V4863" i="34"/>
  <c r="AA4863" i="34"/>
  <c r="P4863" i="34"/>
  <c r="Q4863" i="34"/>
  <c r="R4865" i="34"/>
  <c r="V4865" i="34"/>
  <c r="AA4865" i="34"/>
  <c r="P4865" i="34"/>
  <c r="Q4865" i="34"/>
  <c r="R4867" i="34"/>
  <c r="V4867" i="34"/>
  <c r="AA4867" i="34"/>
  <c r="P4867" i="34"/>
  <c r="Q4867" i="34"/>
  <c r="R4869" i="34"/>
  <c r="V4869" i="34"/>
  <c r="AA4869" i="34"/>
  <c r="P4869" i="34"/>
  <c r="Q4869" i="34"/>
  <c r="R4871" i="34"/>
  <c r="V4871" i="34"/>
  <c r="AA4871" i="34"/>
  <c r="P4871" i="34"/>
  <c r="Q4871" i="34"/>
  <c r="R4873" i="34"/>
  <c r="V4873" i="34"/>
  <c r="AA4873" i="34"/>
  <c r="P4873" i="34"/>
  <c r="Q4873" i="34"/>
  <c r="R4875" i="34"/>
  <c r="V4875" i="34"/>
  <c r="AA4875" i="34"/>
  <c r="P4875" i="34"/>
  <c r="Q4875" i="34"/>
  <c r="R4877" i="34"/>
  <c r="V4877" i="34"/>
  <c r="AA4877" i="34"/>
  <c r="P4877" i="34"/>
  <c r="Q4877" i="34"/>
  <c r="R4879" i="34"/>
  <c r="V4879" i="34"/>
  <c r="AA4879" i="34"/>
  <c r="P4879" i="34"/>
  <c r="Q4879" i="34"/>
  <c r="R4881" i="34"/>
  <c r="V4881" i="34"/>
  <c r="AA4881" i="34"/>
  <c r="P4881" i="34"/>
  <c r="Q4881" i="34"/>
  <c r="R4883" i="34"/>
  <c r="V4883" i="34"/>
  <c r="AA4883" i="34"/>
  <c r="P4883" i="34"/>
  <c r="Q4883" i="34"/>
  <c r="R4885" i="34"/>
  <c r="V4885" i="34"/>
  <c r="AA4885" i="34"/>
  <c r="P4885" i="34"/>
  <c r="Q4885" i="34"/>
  <c r="R4887" i="34"/>
  <c r="V4887" i="34"/>
  <c r="AA4887" i="34"/>
  <c r="P4887" i="34"/>
  <c r="Q4887" i="34"/>
  <c r="R4889" i="34"/>
  <c r="V4889" i="34"/>
  <c r="AA4889" i="34"/>
  <c r="P4889" i="34"/>
  <c r="Q4889" i="34"/>
  <c r="R4891" i="34"/>
  <c r="V4891" i="34"/>
  <c r="AA4891" i="34"/>
  <c r="P4891" i="34"/>
  <c r="Q4891" i="34"/>
  <c r="R4893" i="34"/>
  <c r="V4893" i="34"/>
  <c r="AA4893" i="34"/>
  <c r="P4893" i="34"/>
  <c r="Q4893" i="34"/>
  <c r="R4895" i="34"/>
  <c r="V4895" i="34"/>
  <c r="AA4895" i="34"/>
  <c r="P4895" i="34"/>
  <c r="Q4895" i="34"/>
  <c r="R4897" i="34"/>
  <c r="V4897" i="34"/>
  <c r="AA4897" i="34"/>
  <c r="P4897" i="34"/>
  <c r="Q4897" i="34"/>
  <c r="R4899" i="34"/>
  <c r="V4899" i="34"/>
  <c r="AA4899" i="34"/>
  <c r="P4899" i="34"/>
  <c r="Q4899" i="34"/>
  <c r="R4901" i="34"/>
  <c r="V4901" i="34"/>
  <c r="AA4901" i="34"/>
  <c r="P4901" i="34"/>
  <c r="Q4901" i="34"/>
  <c r="R4903" i="34"/>
  <c r="V4903" i="34"/>
  <c r="AA4903" i="34"/>
  <c r="P4903" i="34"/>
  <c r="Q4903" i="34"/>
  <c r="R4905" i="34"/>
  <c r="V4905" i="34"/>
  <c r="AA4905" i="34"/>
  <c r="P4905" i="34"/>
  <c r="Q4905" i="34"/>
  <c r="R4907" i="34"/>
  <c r="V4907" i="34"/>
  <c r="AA4907" i="34"/>
  <c r="P4907" i="34"/>
  <c r="Q4907" i="34"/>
  <c r="R4909" i="34"/>
  <c r="V4909" i="34"/>
  <c r="AA4909" i="34"/>
  <c r="P4909" i="34"/>
  <c r="Q4909" i="34"/>
  <c r="R4911" i="34"/>
  <c r="V4911" i="34"/>
  <c r="AA4911" i="34"/>
  <c r="P4911" i="34"/>
  <c r="Q4911" i="34"/>
  <c r="R4913" i="34"/>
  <c r="V4913" i="34"/>
  <c r="AA4913" i="34"/>
  <c r="P4913" i="34"/>
  <c r="Q4913" i="34"/>
  <c r="R4915" i="34"/>
  <c r="V4915" i="34"/>
  <c r="AA4915" i="34"/>
  <c r="P4915" i="34"/>
  <c r="Q4915" i="34"/>
  <c r="R4917" i="34"/>
  <c r="V4917" i="34"/>
  <c r="AA4917" i="34"/>
  <c r="P4917" i="34"/>
  <c r="Q4917" i="34"/>
  <c r="R4919" i="34"/>
  <c r="V4919" i="34"/>
  <c r="AA4919" i="34"/>
  <c r="P4919" i="34"/>
  <c r="Q4919" i="34"/>
  <c r="R4921" i="34"/>
  <c r="V4921" i="34"/>
  <c r="AA4921" i="34"/>
  <c r="P4921" i="34"/>
  <c r="Q4921" i="34"/>
  <c r="R4923" i="34"/>
  <c r="V4923" i="34"/>
  <c r="AA4923" i="34"/>
  <c r="P4923" i="34"/>
  <c r="Q4923" i="34"/>
  <c r="R4925" i="34"/>
  <c r="V4925" i="34"/>
  <c r="AA4925" i="34"/>
  <c r="P4925" i="34"/>
  <c r="Q4925" i="34"/>
  <c r="R4927" i="34"/>
  <c r="V4927" i="34"/>
  <c r="AA4927" i="34"/>
  <c r="P4927" i="34"/>
  <c r="Q4927" i="34"/>
  <c r="R4929" i="34"/>
  <c r="V4929" i="34"/>
  <c r="AA4929" i="34"/>
  <c r="P4929" i="34"/>
  <c r="Q4929" i="34"/>
  <c r="R4931" i="34"/>
  <c r="V4931" i="34"/>
  <c r="AA4931" i="34"/>
  <c r="P4931" i="34"/>
  <c r="Q4931" i="34"/>
  <c r="A4933" i="34"/>
  <c r="R4933" i="34"/>
  <c r="V4933" i="34"/>
  <c r="AA4933" i="34"/>
  <c r="P4933" i="34"/>
  <c r="Q4933" i="34"/>
  <c r="R4935" i="34"/>
  <c r="V4935" i="34"/>
  <c r="AA4935" i="34"/>
  <c r="P4935" i="34"/>
  <c r="Q4935" i="34"/>
  <c r="R4937" i="34"/>
  <c r="V4937" i="34"/>
  <c r="AA4937" i="34"/>
  <c r="P4937" i="34"/>
  <c r="Q4937" i="34"/>
  <c r="R4939" i="34"/>
  <c r="V4939" i="34"/>
  <c r="AA4939" i="34"/>
  <c r="P4939" i="34"/>
  <c r="Q4939" i="34"/>
  <c r="A4941" i="34"/>
  <c r="R4941" i="34"/>
  <c r="V4941" i="34"/>
  <c r="AA4941" i="34"/>
  <c r="P4941" i="34"/>
  <c r="Q4941" i="34"/>
  <c r="R4943" i="34"/>
  <c r="V4943" i="34"/>
  <c r="AA4943" i="34"/>
  <c r="P4943" i="34"/>
  <c r="Q4943" i="34"/>
  <c r="R4945" i="34"/>
  <c r="V4945" i="34"/>
  <c r="AA4945" i="34"/>
  <c r="P4945" i="34"/>
  <c r="Q4945" i="34"/>
  <c r="R4947" i="34"/>
  <c r="V4947" i="34"/>
  <c r="AA4947" i="34"/>
  <c r="P4947" i="34"/>
  <c r="Q4947" i="34"/>
  <c r="A4949" i="34"/>
  <c r="R4949" i="34"/>
  <c r="V4949" i="34"/>
  <c r="AA4949" i="34"/>
  <c r="P4949" i="34"/>
  <c r="Q4949" i="34"/>
  <c r="R4951" i="34"/>
  <c r="V4951" i="34"/>
  <c r="AA4951" i="34"/>
  <c r="P4951" i="34"/>
  <c r="Q4951" i="34"/>
  <c r="R4953" i="34"/>
  <c r="V4953" i="34"/>
  <c r="AA4953" i="34"/>
  <c r="P4953" i="34"/>
  <c r="Q4953" i="34"/>
  <c r="R4955" i="34"/>
  <c r="V4955" i="34"/>
  <c r="AA4955" i="34"/>
  <c r="P4955" i="34"/>
  <c r="Q4955" i="34"/>
  <c r="R4957" i="34"/>
  <c r="V4957" i="34"/>
  <c r="AA4957" i="34"/>
  <c r="P4957" i="34"/>
  <c r="Q4957" i="34"/>
  <c r="R4959" i="34"/>
  <c r="V4959" i="34"/>
  <c r="AA4959" i="34"/>
  <c r="P4959" i="34"/>
  <c r="Q4959" i="34"/>
  <c r="R4961" i="34"/>
  <c r="V4961" i="34"/>
  <c r="AA4961" i="34"/>
  <c r="P4961" i="34"/>
  <c r="Q4961" i="34"/>
  <c r="R4963" i="34"/>
  <c r="V4963" i="34"/>
  <c r="AA4963" i="34"/>
  <c r="P4963" i="34"/>
  <c r="Q4963" i="34"/>
  <c r="R4965" i="34"/>
  <c r="V4965" i="34"/>
  <c r="AA4965" i="34"/>
  <c r="P4965" i="34"/>
  <c r="Q4965" i="34"/>
  <c r="R4437" i="34"/>
  <c r="V4437" i="34"/>
  <c r="AA4437" i="34"/>
  <c r="P4437" i="34"/>
  <c r="Q4437" i="34"/>
  <c r="R4439" i="34"/>
  <c r="V4439" i="34"/>
  <c r="AA4439" i="34"/>
  <c r="P4439" i="34"/>
  <c r="Q4439" i="34"/>
  <c r="R4441" i="34"/>
  <c r="V4441" i="34"/>
  <c r="AA4441" i="34"/>
  <c r="P4441" i="34"/>
  <c r="Q4441" i="34"/>
  <c r="R4443" i="34"/>
  <c r="V4443" i="34"/>
  <c r="AA4443" i="34"/>
  <c r="P4443" i="34"/>
  <c r="Q4443" i="34"/>
  <c r="R4445" i="34"/>
  <c r="V4445" i="34"/>
  <c r="AA4445" i="34"/>
  <c r="P4445" i="34"/>
  <c r="Q4445" i="34"/>
  <c r="R4447" i="34"/>
  <c r="V4447" i="34"/>
  <c r="AA4447" i="34"/>
  <c r="P4447" i="34"/>
  <c r="Q4447" i="34"/>
  <c r="R4449" i="34"/>
  <c r="V4449" i="34"/>
  <c r="AA4449" i="34"/>
  <c r="P4449" i="34"/>
  <c r="Q4449" i="34"/>
  <c r="R4451" i="34"/>
  <c r="V4451" i="34"/>
  <c r="AA4451" i="34"/>
  <c r="P4451" i="34"/>
  <c r="Q4451" i="34"/>
  <c r="R4453" i="34"/>
  <c r="V4453" i="34"/>
  <c r="AA4453" i="34"/>
  <c r="P4453" i="34"/>
  <c r="Q4453" i="34"/>
  <c r="R4455" i="34"/>
  <c r="V4455" i="34"/>
  <c r="AA4455" i="34"/>
  <c r="P4455" i="34"/>
  <c r="Q4455" i="34"/>
  <c r="R4457" i="34"/>
  <c r="V4457" i="34"/>
  <c r="AA4457" i="34"/>
  <c r="P4457" i="34"/>
  <c r="Q4457" i="34"/>
  <c r="R4459" i="34"/>
  <c r="V4459" i="34"/>
  <c r="AA4459" i="34"/>
  <c r="P4459" i="34"/>
  <c r="Q4459" i="34"/>
  <c r="R4461" i="34"/>
  <c r="V4461" i="34"/>
  <c r="AA4461" i="34"/>
  <c r="P4461" i="34"/>
  <c r="Q4461" i="34"/>
  <c r="R4463" i="34"/>
  <c r="V4463" i="34"/>
  <c r="AA4463" i="34"/>
  <c r="P4463" i="34"/>
  <c r="Q4463" i="34"/>
  <c r="R4465" i="34"/>
  <c r="V4465" i="34"/>
  <c r="AA4465" i="34"/>
  <c r="P4465" i="34"/>
  <c r="Q4465" i="34"/>
  <c r="R4467" i="34"/>
  <c r="V4467" i="34"/>
  <c r="AA4467" i="34"/>
  <c r="P4467" i="34"/>
  <c r="Q4467" i="34"/>
  <c r="R4469" i="34"/>
  <c r="V4469" i="34"/>
  <c r="AA4469" i="34"/>
  <c r="P4469" i="34"/>
  <c r="Q4469" i="34"/>
  <c r="R4471" i="34"/>
  <c r="V4471" i="34"/>
  <c r="AA4471" i="34"/>
  <c r="P4471" i="34"/>
  <c r="Q4471" i="34"/>
  <c r="R4473" i="34"/>
  <c r="V4473" i="34"/>
  <c r="AA4473" i="34"/>
  <c r="P4473" i="34"/>
  <c r="Q4473" i="34"/>
  <c r="R4475" i="34"/>
  <c r="V4475" i="34"/>
  <c r="AA4475" i="34"/>
  <c r="P4475" i="34"/>
  <c r="Q4475" i="34"/>
  <c r="R4477" i="34"/>
  <c r="V4477" i="34"/>
  <c r="AA4477" i="34"/>
  <c r="P4477" i="34"/>
  <c r="Q4477" i="34"/>
  <c r="R4479" i="34"/>
  <c r="V4479" i="34"/>
  <c r="AA4479" i="34"/>
  <c r="P4479" i="34"/>
  <c r="Q4479" i="34"/>
  <c r="R4481" i="34"/>
  <c r="V4481" i="34"/>
  <c r="AA4481" i="34"/>
  <c r="P4481" i="34"/>
  <c r="Q4481" i="34"/>
  <c r="R4483" i="34"/>
  <c r="V4483" i="34"/>
  <c r="AA4483" i="34"/>
  <c r="P4483" i="34"/>
  <c r="Q4483" i="34"/>
  <c r="R4485" i="34"/>
  <c r="V4485" i="34"/>
  <c r="AA4485" i="34"/>
  <c r="P4485" i="34"/>
  <c r="Q4485" i="34"/>
  <c r="R4487" i="34"/>
  <c r="V4487" i="34"/>
  <c r="AA4487" i="34"/>
  <c r="P4487" i="34"/>
  <c r="Q4487" i="34"/>
  <c r="R4489" i="34"/>
  <c r="V4489" i="34"/>
  <c r="AA4489" i="34"/>
  <c r="P4489" i="34"/>
  <c r="Q4489" i="34"/>
  <c r="R4491" i="34"/>
  <c r="V4491" i="34"/>
  <c r="AA4491" i="34"/>
  <c r="P4491" i="34"/>
  <c r="Q4491" i="34"/>
  <c r="R4493" i="34"/>
  <c r="V4493" i="34"/>
  <c r="AA4493" i="34"/>
  <c r="P4493" i="34"/>
  <c r="Q4493" i="34"/>
  <c r="R4495" i="34"/>
  <c r="V4495" i="34"/>
  <c r="AA4495" i="34"/>
  <c r="P4495" i="34"/>
  <c r="Q4495" i="34"/>
  <c r="R4497" i="34"/>
  <c r="V4497" i="34"/>
  <c r="AA4497" i="34"/>
  <c r="P4497" i="34"/>
  <c r="Q4497" i="34"/>
  <c r="R4499" i="34"/>
  <c r="V4499" i="34"/>
  <c r="AA4499" i="34"/>
  <c r="P4499" i="34"/>
  <c r="Q4499" i="34"/>
  <c r="R4501" i="34"/>
  <c r="V4501" i="34"/>
  <c r="AA4501" i="34"/>
  <c r="P4501" i="34"/>
  <c r="Q4501" i="34"/>
  <c r="R4503" i="34"/>
  <c r="V4503" i="34"/>
  <c r="AA4503" i="34"/>
  <c r="P4503" i="34"/>
  <c r="Q4503" i="34"/>
  <c r="R4505" i="34"/>
  <c r="V4505" i="34"/>
  <c r="AA4505" i="34"/>
  <c r="P4505" i="34"/>
  <c r="Q4505" i="34"/>
  <c r="R4507" i="34"/>
  <c r="V4507" i="34"/>
  <c r="AA4507" i="34"/>
  <c r="P4507" i="34"/>
  <c r="Q4507" i="34"/>
  <c r="R4509" i="34"/>
  <c r="V4509" i="34"/>
  <c r="AA4509" i="34"/>
  <c r="P4509" i="34"/>
  <c r="Q4509" i="34"/>
  <c r="R4511" i="34"/>
  <c r="V4511" i="34"/>
  <c r="AA4511" i="34"/>
  <c r="P4511" i="34"/>
  <c r="Q4511" i="34"/>
  <c r="R4513" i="34"/>
  <c r="V4513" i="34"/>
  <c r="AA4513" i="34"/>
  <c r="P4513" i="34"/>
  <c r="Q4513" i="34"/>
  <c r="R4515" i="34"/>
  <c r="V4515" i="34"/>
  <c r="AA4515" i="34"/>
  <c r="P4515" i="34"/>
  <c r="Q4515" i="34"/>
  <c r="R4517" i="34"/>
  <c r="V4517" i="34"/>
  <c r="AA4517" i="34"/>
  <c r="P4517" i="34"/>
  <c r="Q4517" i="34"/>
  <c r="R4519" i="34"/>
  <c r="V4519" i="34"/>
  <c r="AA4519" i="34"/>
  <c r="P4519" i="34"/>
  <c r="Q4519" i="34"/>
  <c r="R4521" i="34"/>
  <c r="V4521" i="34"/>
  <c r="AA4521" i="34"/>
  <c r="P4521" i="34"/>
  <c r="Q4521" i="34"/>
  <c r="R4523" i="34"/>
  <c r="V4523" i="34"/>
  <c r="AA4523" i="34"/>
  <c r="P4523" i="34"/>
  <c r="Q4523" i="34"/>
  <c r="R4525" i="34"/>
  <c r="V4525" i="34"/>
  <c r="AA4525" i="34"/>
  <c r="P4525" i="34"/>
  <c r="Q4525" i="34"/>
  <c r="R4527" i="34"/>
  <c r="V4527" i="34"/>
  <c r="AA4527" i="34"/>
  <c r="P4527" i="34"/>
  <c r="Q4527" i="34"/>
  <c r="R4529" i="34"/>
  <c r="V4529" i="34"/>
  <c r="AA4529" i="34"/>
  <c r="P4529" i="34"/>
  <c r="Q4529" i="34"/>
  <c r="R4531" i="34"/>
  <c r="V4531" i="34"/>
  <c r="AA4531" i="34"/>
  <c r="P4531" i="34"/>
  <c r="Q4531" i="34"/>
  <c r="R4533" i="34"/>
  <c r="V4533" i="34"/>
  <c r="AA4533" i="34"/>
  <c r="P4533" i="34"/>
  <c r="Q4533" i="34"/>
  <c r="R4535" i="34"/>
  <c r="V4535" i="34"/>
  <c r="AA4535" i="34"/>
  <c r="P4535" i="34"/>
  <c r="Q4535" i="34"/>
  <c r="R4537" i="34"/>
  <c r="V4537" i="34"/>
  <c r="AA4537" i="34"/>
  <c r="P4537" i="34"/>
  <c r="Q4537" i="34"/>
  <c r="R4539" i="34"/>
  <c r="V4539" i="34"/>
  <c r="AA4539" i="34"/>
  <c r="P4539" i="34"/>
  <c r="Q4539" i="34"/>
  <c r="R4541" i="34"/>
  <c r="V4541" i="34"/>
  <c r="AA4541" i="34"/>
  <c r="P4541" i="34"/>
  <c r="Q4541" i="34"/>
  <c r="R4543" i="34"/>
  <c r="V4543" i="34"/>
  <c r="AA4543" i="34"/>
  <c r="P4543" i="34"/>
  <c r="Q4543" i="34"/>
  <c r="R4545" i="34"/>
  <c r="V4545" i="34"/>
  <c r="AA4545" i="34"/>
  <c r="P4545" i="34"/>
  <c r="Q4545" i="34"/>
  <c r="R4547" i="34"/>
  <c r="V4547" i="34"/>
  <c r="AA4547" i="34"/>
  <c r="P4547" i="34"/>
  <c r="Q4547" i="34"/>
  <c r="R4549" i="34"/>
  <c r="V4549" i="34"/>
  <c r="AA4549" i="34"/>
  <c r="P4549" i="34"/>
  <c r="Q4549" i="34"/>
  <c r="R4551" i="34"/>
  <c r="V4551" i="34"/>
  <c r="AA4551" i="34"/>
  <c r="P4551" i="34"/>
  <c r="Q4551" i="34"/>
  <c r="R4553" i="34"/>
  <c r="V4553" i="34"/>
  <c r="AA4553" i="34"/>
  <c r="P4553" i="34"/>
  <c r="Q4553" i="34"/>
  <c r="R4555" i="34"/>
  <c r="V4555" i="34"/>
  <c r="AA4555" i="34"/>
  <c r="P4555" i="34"/>
  <c r="Q4555" i="34"/>
  <c r="R4557" i="34"/>
  <c r="V4557" i="34"/>
  <c r="AA4557" i="34"/>
  <c r="P4557" i="34"/>
  <c r="Q4557" i="34"/>
  <c r="R4559" i="34"/>
  <c r="V4559" i="34"/>
  <c r="AA4559" i="34"/>
  <c r="P4559" i="34"/>
  <c r="Q4559" i="34"/>
  <c r="R4561" i="34"/>
  <c r="V4561" i="34"/>
  <c r="AA4561" i="34"/>
  <c r="P4561" i="34"/>
  <c r="Q4561" i="34"/>
  <c r="R4563" i="34"/>
  <c r="V4563" i="34"/>
  <c r="AA4563" i="34"/>
  <c r="P4563" i="34"/>
  <c r="Q4563" i="34"/>
  <c r="R4565" i="34"/>
  <c r="V4565" i="34"/>
  <c r="AA4565" i="34"/>
  <c r="P4565" i="34"/>
  <c r="Q4565" i="34"/>
  <c r="R4567" i="34"/>
  <c r="V4567" i="34"/>
  <c r="AA4567" i="34"/>
  <c r="P4567" i="34"/>
  <c r="Q4567" i="34"/>
  <c r="R4569" i="34"/>
  <c r="V4569" i="34"/>
  <c r="AA4569" i="34"/>
  <c r="P4569" i="34"/>
  <c r="Q4569" i="34"/>
  <c r="R4571" i="34"/>
  <c r="V4571" i="34"/>
  <c r="AA4571" i="34"/>
  <c r="P4571" i="34"/>
  <c r="Q4571" i="34"/>
  <c r="R4573" i="34"/>
  <c r="V4573" i="34"/>
  <c r="AA4573" i="34"/>
  <c r="P4573" i="34"/>
  <c r="Q4573" i="34"/>
  <c r="R4575" i="34"/>
  <c r="V4575" i="34"/>
  <c r="AA4575" i="34"/>
  <c r="P4575" i="34"/>
  <c r="Q4575" i="34"/>
  <c r="R4577" i="34"/>
  <c r="V4577" i="34"/>
  <c r="AA4577" i="34"/>
  <c r="P4577" i="34"/>
  <c r="Q4577" i="34"/>
  <c r="R4579" i="34"/>
  <c r="V4579" i="34"/>
  <c r="AA4579" i="34"/>
  <c r="P4579" i="34"/>
  <c r="Q4579" i="34"/>
  <c r="R4581" i="34"/>
  <c r="V4581" i="34"/>
  <c r="AA4581" i="34"/>
  <c r="P4581" i="34"/>
  <c r="Q4581" i="34"/>
  <c r="R4583" i="34"/>
  <c r="V4583" i="34"/>
  <c r="AA4583" i="34"/>
  <c r="P4583" i="34"/>
  <c r="Q4583" i="34"/>
  <c r="R4585" i="34"/>
  <c r="V4585" i="34"/>
  <c r="AA4585" i="34"/>
  <c r="P4585" i="34"/>
  <c r="Q4585" i="34"/>
  <c r="R4587" i="34"/>
  <c r="V4587" i="34"/>
  <c r="AA4587" i="34"/>
  <c r="P4587" i="34"/>
  <c r="Q4587" i="34"/>
  <c r="R4589" i="34"/>
  <c r="V4589" i="34"/>
  <c r="AA4589" i="34"/>
  <c r="P4589" i="34"/>
  <c r="Q4589" i="34"/>
  <c r="R4591" i="34"/>
  <c r="V4591" i="34"/>
  <c r="AA4591" i="34"/>
  <c r="P4591" i="34"/>
  <c r="Q4591" i="34"/>
  <c r="R4593" i="34"/>
  <c r="V4593" i="34"/>
  <c r="AA4593" i="34"/>
  <c r="P4593" i="34"/>
  <c r="Q4593" i="34"/>
  <c r="R4595" i="34"/>
  <c r="V4595" i="34"/>
  <c r="P4595" i="34"/>
  <c r="Q4595" i="34"/>
  <c r="AA4595" i="34"/>
  <c r="R4597" i="34"/>
  <c r="V4597" i="34"/>
  <c r="P4597" i="34"/>
  <c r="Q4597" i="34"/>
  <c r="AA4597" i="34"/>
  <c r="R4599" i="34"/>
  <c r="V4599" i="34"/>
  <c r="P4599" i="34"/>
  <c r="Q4599" i="34"/>
  <c r="AA4599" i="34"/>
  <c r="A4601" i="34"/>
  <c r="R4601" i="34"/>
  <c r="V4601" i="34"/>
  <c r="P4601" i="34"/>
  <c r="Q4601" i="34"/>
  <c r="AA4601" i="34"/>
  <c r="A4603" i="34"/>
  <c r="R4603" i="34"/>
  <c r="V4603" i="34"/>
  <c r="P4603" i="34"/>
  <c r="Q4603" i="34"/>
  <c r="AA4603" i="34"/>
  <c r="A4605" i="34"/>
  <c r="R4605" i="34"/>
  <c r="V4605" i="34"/>
  <c r="P4605" i="34"/>
  <c r="Q4605" i="34"/>
  <c r="AA4605" i="34"/>
  <c r="R4607" i="34"/>
  <c r="V4607" i="34"/>
  <c r="P4607" i="34"/>
  <c r="Q4607" i="34"/>
  <c r="AA4607" i="34"/>
  <c r="R4609" i="34"/>
  <c r="V4609" i="34"/>
  <c r="P4609" i="34"/>
  <c r="Q4609" i="34"/>
  <c r="AA4609" i="34"/>
  <c r="R4611" i="34"/>
  <c r="V4611" i="34"/>
  <c r="P4611" i="34"/>
  <c r="Q4611" i="34"/>
  <c r="AA4611" i="34"/>
  <c r="R4613" i="34"/>
  <c r="V4613" i="34"/>
  <c r="P4613" i="34"/>
  <c r="Q4613" i="34"/>
  <c r="AA4613" i="34"/>
  <c r="R4615" i="34"/>
  <c r="V4615" i="34"/>
  <c r="P4615" i="34"/>
  <c r="Q4615" i="34"/>
  <c r="AA4615" i="34"/>
  <c r="R4617" i="34"/>
  <c r="V4617" i="34"/>
  <c r="P4617" i="34"/>
  <c r="Q4617" i="34"/>
  <c r="AA4617" i="34"/>
  <c r="R4619" i="34"/>
  <c r="V4619" i="34"/>
  <c r="P4619" i="34"/>
  <c r="Q4619" i="34"/>
  <c r="AA4619" i="34"/>
  <c r="R4621" i="34"/>
  <c r="V4621" i="34"/>
  <c r="P4621" i="34"/>
  <c r="Q4621" i="34"/>
  <c r="AA4621" i="34"/>
  <c r="R4623" i="34"/>
  <c r="V4623" i="34"/>
  <c r="P4623" i="34"/>
  <c r="Q4623" i="34"/>
  <c r="AA4623" i="34"/>
  <c r="R4625" i="34"/>
  <c r="V4625" i="34"/>
  <c r="P4625" i="34"/>
  <c r="Q4625" i="34"/>
  <c r="AA4625" i="34"/>
  <c r="R4627" i="34"/>
  <c r="V4627" i="34"/>
  <c r="P4627" i="34"/>
  <c r="Q4627" i="34"/>
  <c r="AA4627" i="34"/>
  <c r="R4629" i="34"/>
  <c r="V4629" i="34"/>
  <c r="P4629" i="34"/>
  <c r="Q4629" i="34"/>
  <c r="AA4629" i="34"/>
  <c r="R4631" i="34"/>
  <c r="V4631" i="34"/>
  <c r="P4631" i="34"/>
  <c r="Q4631" i="34"/>
  <c r="AA4631" i="34"/>
  <c r="R4633" i="34"/>
  <c r="V4633" i="34"/>
  <c r="P4633" i="34"/>
  <c r="Q4633" i="34"/>
  <c r="AA4633" i="34"/>
  <c r="R4635" i="34"/>
  <c r="V4635" i="34"/>
  <c r="P4635" i="34"/>
  <c r="Q4635" i="34"/>
  <c r="AA4635" i="34"/>
  <c r="R4637" i="34"/>
  <c r="V4637" i="34"/>
  <c r="P4637" i="34"/>
  <c r="AA4637" i="34"/>
  <c r="Q4637" i="34"/>
  <c r="R4639" i="34"/>
  <c r="V4639" i="34"/>
  <c r="P4639" i="34"/>
  <c r="AA4639" i="34"/>
  <c r="Q4639" i="34"/>
  <c r="A4641" i="34"/>
  <c r="R4641" i="34"/>
  <c r="V4641" i="34"/>
  <c r="P4641" i="34"/>
  <c r="AA4641" i="34"/>
  <c r="Q4641" i="34"/>
  <c r="A4643" i="34"/>
  <c r="R4643" i="34"/>
  <c r="V4643" i="34"/>
  <c r="P4643" i="34"/>
  <c r="AA4643" i="34"/>
  <c r="Q4643" i="34"/>
  <c r="A4645" i="34"/>
  <c r="R4645" i="34"/>
  <c r="V4645" i="34"/>
  <c r="P4645" i="34"/>
  <c r="AA4645" i="34"/>
  <c r="Q4645" i="34"/>
  <c r="A4647" i="34"/>
  <c r="R4647" i="34"/>
  <c r="V4647" i="34"/>
  <c r="P4647" i="34"/>
  <c r="AA4647" i="34"/>
  <c r="Q4647" i="34"/>
  <c r="A4649" i="34"/>
  <c r="R4649" i="34"/>
  <c r="V4649" i="34"/>
  <c r="P4649" i="34"/>
  <c r="AA4649" i="34"/>
  <c r="Q4649" i="34"/>
  <c r="A4651" i="34"/>
  <c r="R4651" i="34"/>
  <c r="V4651" i="34"/>
  <c r="P4651" i="34"/>
  <c r="AA4651" i="34"/>
  <c r="Q4651" i="34"/>
  <c r="A4653" i="34"/>
  <c r="R4653" i="34"/>
  <c r="V4653" i="34"/>
  <c r="P4653" i="34"/>
  <c r="AA4653" i="34"/>
  <c r="Q4653" i="34"/>
  <c r="A4655" i="34"/>
  <c r="R4655" i="34"/>
  <c r="V4655" i="34"/>
  <c r="P4655" i="34"/>
  <c r="AA4655" i="34"/>
  <c r="Q4655" i="34"/>
  <c r="A4657" i="34"/>
  <c r="R4657" i="34"/>
  <c r="V4657" i="34"/>
  <c r="P4657" i="34"/>
  <c r="AA4657" i="34"/>
  <c r="Q4657" i="34"/>
  <c r="A4659" i="34"/>
  <c r="R4659" i="34"/>
  <c r="V4659" i="34"/>
  <c r="P4659" i="34"/>
  <c r="AA4659" i="34"/>
  <c r="Q4659" i="34"/>
  <c r="A4661" i="34"/>
  <c r="R4661" i="34"/>
  <c r="V4661" i="34"/>
  <c r="P4661" i="34"/>
  <c r="AA4661" i="34"/>
  <c r="Q4661" i="34"/>
  <c r="R4663" i="34"/>
  <c r="V4663" i="34"/>
  <c r="P4663" i="34"/>
  <c r="AA4663" i="34"/>
  <c r="Q4663" i="34"/>
  <c r="R4665" i="34"/>
  <c r="V4665" i="34"/>
  <c r="P4665" i="34"/>
  <c r="AA4665" i="34"/>
  <c r="Q4665" i="34"/>
  <c r="R4667" i="34"/>
  <c r="V4667" i="34"/>
  <c r="P4667" i="34"/>
  <c r="AA4667" i="34"/>
  <c r="Q4667" i="34"/>
  <c r="R4669" i="34"/>
  <c r="V4669" i="34"/>
  <c r="P4669" i="34"/>
  <c r="AA4669" i="34"/>
  <c r="Q4669" i="34"/>
  <c r="R4671" i="34"/>
  <c r="V4671" i="34"/>
  <c r="P4671" i="34"/>
  <c r="AA4671" i="34"/>
  <c r="Q4671" i="34"/>
  <c r="R4673" i="34"/>
  <c r="V4673" i="34"/>
  <c r="P4673" i="34"/>
  <c r="AA4673" i="34"/>
  <c r="Q4673" i="34"/>
  <c r="R4675" i="34"/>
  <c r="V4675" i="34"/>
  <c r="P4675" i="34"/>
  <c r="AA4675" i="34"/>
  <c r="Q4675" i="34"/>
  <c r="R4677" i="34"/>
  <c r="V4677" i="34"/>
  <c r="P4677" i="34"/>
  <c r="AA4677" i="34"/>
  <c r="Q4677" i="34"/>
  <c r="R4679" i="34"/>
  <c r="V4679" i="34"/>
  <c r="P4679" i="34"/>
  <c r="AA4679" i="34"/>
  <c r="Q4679" i="34"/>
  <c r="R4681" i="34"/>
  <c r="V4681" i="34"/>
  <c r="P4681" i="34"/>
  <c r="AA4681" i="34"/>
  <c r="Q4681" i="34"/>
  <c r="R4683" i="34"/>
  <c r="V4683" i="34"/>
  <c r="P4683" i="34"/>
  <c r="AA4683" i="34"/>
  <c r="Q4683" i="34"/>
  <c r="R4685" i="34"/>
  <c r="V4685" i="34"/>
  <c r="P4685" i="34"/>
  <c r="AA4685" i="34"/>
  <c r="Q4685" i="34"/>
  <c r="R4687" i="34"/>
  <c r="V4687" i="34"/>
  <c r="P4687" i="34"/>
  <c r="AA4687" i="34"/>
  <c r="Q4687" i="34"/>
  <c r="R4689" i="34"/>
  <c r="V4689" i="34"/>
  <c r="P4689" i="34"/>
  <c r="AA4689" i="34"/>
  <c r="Q4689" i="34"/>
  <c r="R4691" i="34"/>
  <c r="V4691" i="34"/>
  <c r="P4691" i="34"/>
  <c r="AA4691" i="34"/>
  <c r="Q4691" i="34"/>
  <c r="R4693" i="34"/>
  <c r="V4693" i="34"/>
  <c r="P4693" i="34"/>
  <c r="AA4693" i="34"/>
  <c r="Q4693" i="34"/>
  <c r="R4695" i="34"/>
  <c r="V4695" i="34"/>
  <c r="P4695" i="34"/>
  <c r="AA4695" i="34"/>
  <c r="Q4695" i="34"/>
  <c r="R4697" i="34"/>
  <c r="V4697" i="34"/>
  <c r="P4697" i="34"/>
  <c r="AA4697" i="34"/>
  <c r="Q4697" i="34"/>
  <c r="R4699" i="34"/>
  <c r="V4699" i="34"/>
  <c r="P4699" i="34"/>
  <c r="AA4699" i="34"/>
  <c r="Q4699" i="34"/>
  <c r="R4171" i="34"/>
  <c r="V4171" i="34"/>
  <c r="AA4171" i="34"/>
  <c r="P4171" i="34"/>
  <c r="Q4171" i="34"/>
  <c r="R4173" i="34"/>
  <c r="V4173" i="34"/>
  <c r="AA4173" i="34"/>
  <c r="P4173" i="34"/>
  <c r="Q4173" i="34"/>
  <c r="R4175" i="34"/>
  <c r="V4175" i="34"/>
  <c r="AA4175" i="34"/>
  <c r="P4175" i="34"/>
  <c r="Q4175" i="34"/>
  <c r="R4177" i="34"/>
  <c r="V4177" i="34"/>
  <c r="AA4177" i="34"/>
  <c r="P4177" i="34"/>
  <c r="Q4177" i="34"/>
  <c r="R4179" i="34"/>
  <c r="V4179" i="34"/>
  <c r="AA4179" i="34"/>
  <c r="P4179" i="34"/>
  <c r="Q4179" i="34"/>
  <c r="R4181" i="34"/>
  <c r="V4181" i="34"/>
  <c r="AA4181" i="34"/>
  <c r="P4181" i="34"/>
  <c r="Q4181" i="34"/>
  <c r="R4183" i="34"/>
  <c r="V4183" i="34"/>
  <c r="AA4183" i="34"/>
  <c r="P4183" i="34"/>
  <c r="Q4183" i="34"/>
  <c r="R4185" i="34"/>
  <c r="V4185" i="34"/>
  <c r="AA4185" i="34"/>
  <c r="P4185" i="34"/>
  <c r="Q4185" i="34"/>
  <c r="R4187" i="34"/>
  <c r="V4187" i="34"/>
  <c r="AA4187" i="34"/>
  <c r="P4187" i="34"/>
  <c r="Q4187" i="34"/>
  <c r="R4189" i="34"/>
  <c r="V4189" i="34"/>
  <c r="AA4189" i="34"/>
  <c r="P4189" i="34"/>
  <c r="Q4189" i="34"/>
  <c r="R4191" i="34"/>
  <c r="V4191" i="34"/>
  <c r="AA4191" i="34"/>
  <c r="P4191" i="34"/>
  <c r="Q4191" i="34"/>
  <c r="R4193" i="34"/>
  <c r="V4193" i="34"/>
  <c r="AA4193" i="34"/>
  <c r="P4193" i="34"/>
  <c r="Q4193" i="34"/>
  <c r="R4195" i="34"/>
  <c r="V4195" i="34"/>
  <c r="AA4195" i="34"/>
  <c r="P4195" i="34"/>
  <c r="Q4195" i="34"/>
  <c r="R4197" i="34"/>
  <c r="V4197" i="34"/>
  <c r="AA4197" i="34"/>
  <c r="P4197" i="34"/>
  <c r="Q4197" i="34"/>
  <c r="R4199" i="34"/>
  <c r="V4199" i="34"/>
  <c r="AA4199" i="34"/>
  <c r="P4199" i="34"/>
  <c r="Q4199" i="34"/>
  <c r="R4201" i="34"/>
  <c r="V4201" i="34"/>
  <c r="AA4201" i="34"/>
  <c r="P4201" i="34"/>
  <c r="Q4201" i="34"/>
  <c r="R4203" i="34"/>
  <c r="V4203" i="34"/>
  <c r="AA4203" i="34"/>
  <c r="P4203" i="34"/>
  <c r="Q4203" i="34"/>
  <c r="R4205" i="34"/>
  <c r="V4205" i="34"/>
  <c r="AA4205" i="34"/>
  <c r="P4205" i="34"/>
  <c r="Q4205" i="34"/>
  <c r="R4207" i="34"/>
  <c r="V4207" i="34"/>
  <c r="AA4207" i="34"/>
  <c r="P4207" i="34"/>
  <c r="Q4207" i="34"/>
  <c r="R4209" i="34"/>
  <c r="V4209" i="34"/>
  <c r="AA4209" i="34"/>
  <c r="P4209" i="34"/>
  <c r="Q4209" i="34"/>
  <c r="R4211" i="34"/>
  <c r="V4211" i="34"/>
  <c r="AA4211" i="34"/>
  <c r="P4211" i="34"/>
  <c r="Q4211" i="34"/>
  <c r="R4213" i="34"/>
  <c r="V4213" i="34"/>
  <c r="AA4213" i="34"/>
  <c r="P4213" i="34"/>
  <c r="Q4213" i="34"/>
  <c r="R4215" i="34"/>
  <c r="V4215" i="34"/>
  <c r="AA4215" i="34"/>
  <c r="P4215" i="34"/>
  <c r="Q4215" i="34"/>
  <c r="R4217" i="34"/>
  <c r="V4217" i="34"/>
  <c r="AA4217" i="34"/>
  <c r="P4217" i="34"/>
  <c r="Q4217" i="34"/>
  <c r="R4219" i="34"/>
  <c r="V4219" i="34"/>
  <c r="AA4219" i="34"/>
  <c r="P4219" i="34"/>
  <c r="Q4219" i="34"/>
  <c r="R4221" i="34"/>
  <c r="V4221" i="34"/>
  <c r="AA4221" i="34"/>
  <c r="P4221" i="34"/>
  <c r="Q4221" i="34"/>
  <c r="R4223" i="34"/>
  <c r="V4223" i="34"/>
  <c r="AA4223" i="34"/>
  <c r="P4223" i="34"/>
  <c r="Q4223" i="34"/>
  <c r="R4225" i="34"/>
  <c r="V4225" i="34"/>
  <c r="AA4225" i="34"/>
  <c r="P4225" i="34"/>
  <c r="Q4225" i="34"/>
  <c r="R4227" i="34"/>
  <c r="V4227" i="34"/>
  <c r="AA4227" i="34"/>
  <c r="P4227" i="34"/>
  <c r="Q4227" i="34"/>
  <c r="R4229" i="34"/>
  <c r="V4229" i="34"/>
  <c r="AA4229" i="34"/>
  <c r="P4229" i="34"/>
  <c r="Q4229" i="34"/>
  <c r="R4231" i="34"/>
  <c r="V4231" i="34"/>
  <c r="AA4231" i="34"/>
  <c r="P4231" i="34"/>
  <c r="Q4231" i="34"/>
  <c r="R4233" i="34"/>
  <c r="V4233" i="34"/>
  <c r="AA4233" i="34"/>
  <c r="P4233" i="34"/>
  <c r="Q4233" i="34"/>
  <c r="R4235" i="34"/>
  <c r="V4235" i="34"/>
  <c r="AA4235" i="34"/>
  <c r="P4235" i="34"/>
  <c r="Q4235" i="34"/>
  <c r="R4237" i="34"/>
  <c r="V4237" i="34"/>
  <c r="AA4237" i="34"/>
  <c r="P4237" i="34"/>
  <c r="Q4237" i="34"/>
  <c r="R4239" i="34"/>
  <c r="V4239" i="34"/>
  <c r="AA4239" i="34"/>
  <c r="P4239" i="34"/>
  <c r="Q4239" i="34"/>
  <c r="R4241" i="34"/>
  <c r="V4241" i="34"/>
  <c r="AA4241" i="34"/>
  <c r="P4241" i="34"/>
  <c r="Q4241" i="34"/>
  <c r="R4243" i="34"/>
  <c r="V4243" i="34"/>
  <c r="AA4243" i="34"/>
  <c r="P4243" i="34"/>
  <c r="Q4243" i="34"/>
  <c r="R4245" i="34"/>
  <c r="V4245" i="34"/>
  <c r="AA4245" i="34"/>
  <c r="P4245" i="34"/>
  <c r="Q4245" i="34"/>
  <c r="R4247" i="34"/>
  <c r="V4247" i="34"/>
  <c r="AA4247" i="34"/>
  <c r="P4247" i="34"/>
  <c r="Q4247" i="34"/>
  <c r="R4249" i="34"/>
  <c r="V4249" i="34"/>
  <c r="AA4249" i="34"/>
  <c r="P4249" i="34"/>
  <c r="Q4249" i="34"/>
  <c r="R4251" i="34"/>
  <c r="V4251" i="34"/>
  <c r="AA4251" i="34"/>
  <c r="P4251" i="34"/>
  <c r="Q4251" i="34"/>
  <c r="R4253" i="34"/>
  <c r="V4253" i="34"/>
  <c r="AA4253" i="34"/>
  <c r="P4253" i="34"/>
  <c r="Q4253" i="34"/>
  <c r="R4255" i="34"/>
  <c r="V4255" i="34"/>
  <c r="AA4255" i="34"/>
  <c r="P4255" i="34"/>
  <c r="Q4255" i="34"/>
  <c r="R4257" i="34"/>
  <c r="V4257" i="34"/>
  <c r="AA4257" i="34"/>
  <c r="P4257" i="34"/>
  <c r="Q4257" i="34"/>
  <c r="R4259" i="34"/>
  <c r="V4259" i="34"/>
  <c r="AA4259" i="34"/>
  <c r="P4259" i="34"/>
  <c r="Q4259" i="34"/>
  <c r="R4261" i="34"/>
  <c r="V4261" i="34"/>
  <c r="AA4261" i="34"/>
  <c r="P4261" i="34"/>
  <c r="Q4261" i="34"/>
  <c r="R4263" i="34"/>
  <c r="V4263" i="34"/>
  <c r="AA4263" i="34"/>
  <c r="P4263" i="34"/>
  <c r="Q4263" i="34"/>
  <c r="R4265" i="34"/>
  <c r="V4265" i="34"/>
  <c r="AA4265" i="34"/>
  <c r="P4265" i="34"/>
  <c r="Q4265" i="34"/>
  <c r="R4267" i="34"/>
  <c r="V4267" i="34"/>
  <c r="AA4267" i="34"/>
  <c r="P4267" i="34"/>
  <c r="Q4267" i="34"/>
  <c r="R4269" i="34"/>
  <c r="V4269" i="34"/>
  <c r="AA4269" i="34"/>
  <c r="P4269" i="34"/>
  <c r="Q4269" i="34"/>
  <c r="R4271" i="34"/>
  <c r="V4271" i="34"/>
  <c r="AA4271" i="34"/>
  <c r="P4271" i="34"/>
  <c r="Q4271" i="34"/>
  <c r="R4273" i="34"/>
  <c r="V4273" i="34"/>
  <c r="AA4273" i="34"/>
  <c r="P4273" i="34"/>
  <c r="Q4273" i="34"/>
  <c r="A4275" i="34"/>
  <c r="R4275" i="34"/>
  <c r="V4275" i="34"/>
  <c r="AA4275" i="34"/>
  <c r="P4275" i="34"/>
  <c r="Q4275" i="34"/>
  <c r="R4277" i="34"/>
  <c r="V4277" i="34"/>
  <c r="AA4277" i="34"/>
  <c r="P4277" i="34"/>
  <c r="Q4277" i="34"/>
  <c r="A4279" i="34"/>
  <c r="R4279" i="34"/>
  <c r="V4279" i="34"/>
  <c r="AA4279" i="34"/>
  <c r="P4279" i="34"/>
  <c r="Q4279" i="34"/>
  <c r="R4281" i="34"/>
  <c r="V4281" i="34"/>
  <c r="AA4281" i="34"/>
  <c r="P4281" i="34"/>
  <c r="Q4281" i="34"/>
  <c r="A4283" i="34"/>
  <c r="R4283" i="34"/>
  <c r="V4283" i="34"/>
  <c r="AA4283" i="34"/>
  <c r="P4283" i="34"/>
  <c r="Q4283" i="34"/>
  <c r="A4285" i="34"/>
  <c r="R4285" i="34"/>
  <c r="V4285" i="34"/>
  <c r="AA4285" i="34"/>
  <c r="P4285" i="34"/>
  <c r="Q4285" i="34"/>
  <c r="R4287" i="34"/>
  <c r="V4287" i="34"/>
  <c r="AA4287" i="34"/>
  <c r="P4287" i="34"/>
  <c r="Q4287" i="34"/>
  <c r="R4289" i="34"/>
  <c r="V4289" i="34"/>
  <c r="AA4289" i="34"/>
  <c r="P4289" i="34"/>
  <c r="Q4289" i="34"/>
  <c r="A4291" i="34"/>
  <c r="R4291" i="34"/>
  <c r="V4291" i="34"/>
  <c r="AA4291" i="34"/>
  <c r="P4291" i="34"/>
  <c r="Q4291" i="34"/>
  <c r="R4293" i="34"/>
  <c r="V4293" i="34"/>
  <c r="AA4293" i="34"/>
  <c r="P4293" i="34"/>
  <c r="Q4293" i="34"/>
  <c r="R4295" i="34"/>
  <c r="V4295" i="34"/>
  <c r="AA4295" i="34"/>
  <c r="P4295" i="34"/>
  <c r="Q4295" i="34"/>
  <c r="R4297" i="34"/>
  <c r="V4297" i="34"/>
  <c r="AA4297" i="34"/>
  <c r="P4297" i="34"/>
  <c r="Q4297" i="34"/>
  <c r="R4299" i="34"/>
  <c r="V4299" i="34"/>
  <c r="AA4299" i="34"/>
  <c r="P4299" i="34"/>
  <c r="Q4299" i="34"/>
  <c r="R4301" i="34"/>
  <c r="V4301" i="34"/>
  <c r="AA4301" i="34"/>
  <c r="P4301" i="34"/>
  <c r="Q4301" i="34"/>
  <c r="R4303" i="34"/>
  <c r="V4303" i="34"/>
  <c r="AA4303" i="34"/>
  <c r="P4303" i="34"/>
  <c r="Q4303" i="34"/>
  <c r="R4305" i="34"/>
  <c r="V4305" i="34"/>
  <c r="AA4305" i="34"/>
  <c r="P4305" i="34"/>
  <c r="Q4305" i="34"/>
  <c r="R4307" i="34"/>
  <c r="V4307" i="34"/>
  <c r="AA4307" i="34"/>
  <c r="P4307" i="34"/>
  <c r="Q4307" i="34"/>
  <c r="R4309" i="34"/>
  <c r="V4309" i="34"/>
  <c r="AA4309" i="34"/>
  <c r="P4309" i="34"/>
  <c r="Q4309" i="34"/>
  <c r="R4311" i="34"/>
  <c r="V4311" i="34"/>
  <c r="AA4311" i="34"/>
  <c r="P4311" i="34"/>
  <c r="Q4311" i="34"/>
  <c r="R4313" i="34"/>
  <c r="V4313" i="34"/>
  <c r="AA4313" i="34"/>
  <c r="P4313" i="34"/>
  <c r="Q4313" i="34"/>
  <c r="R4315" i="34"/>
  <c r="V4315" i="34"/>
  <c r="AA4315" i="34"/>
  <c r="P4315" i="34"/>
  <c r="Q4315" i="34"/>
  <c r="R4317" i="34"/>
  <c r="V4317" i="34"/>
  <c r="AA4317" i="34"/>
  <c r="P4317" i="34"/>
  <c r="Q4317" i="34"/>
  <c r="R4319" i="34"/>
  <c r="V4319" i="34"/>
  <c r="AA4319" i="34"/>
  <c r="P4319" i="34"/>
  <c r="Q4319" i="34"/>
  <c r="R4321" i="34"/>
  <c r="V4321" i="34"/>
  <c r="AA4321" i="34"/>
  <c r="P4321" i="34"/>
  <c r="Q4321" i="34"/>
  <c r="R4323" i="34"/>
  <c r="V4323" i="34"/>
  <c r="AA4323" i="34"/>
  <c r="P4323" i="34"/>
  <c r="Q4323" i="34"/>
  <c r="R4325" i="34"/>
  <c r="V4325" i="34"/>
  <c r="AA4325" i="34"/>
  <c r="P4325" i="34"/>
  <c r="Q4325" i="34"/>
  <c r="R4327" i="34"/>
  <c r="V4327" i="34"/>
  <c r="AA4327" i="34"/>
  <c r="P4327" i="34"/>
  <c r="Q4327" i="34"/>
  <c r="R4329" i="34"/>
  <c r="V4329" i="34"/>
  <c r="AA4329" i="34"/>
  <c r="P4329" i="34"/>
  <c r="Q4329" i="34"/>
  <c r="R4331" i="34"/>
  <c r="V4331" i="34"/>
  <c r="AA4331" i="34"/>
  <c r="P4331" i="34"/>
  <c r="Q4331" i="34"/>
  <c r="R4333" i="34"/>
  <c r="V4333" i="34"/>
  <c r="AA4333" i="34"/>
  <c r="P4333" i="34"/>
  <c r="Q4333" i="34"/>
  <c r="R4335" i="34"/>
  <c r="V4335" i="34"/>
  <c r="AA4335" i="34"/>
  <c r="P4335" i="34"/>
  <c r="Q4335" i="34"/>
  <c r="R4337" i="34"/>
  <c r="V4337" i="34"/>
  <c r="AA4337" i="34"/>
  <c r="P4337" i="34"/>
  <c r="Q4337" i="34"/>
  <c r="R4339" i="34"/>
  <c r="V4339" i="34"/>
  <c r="AA4339" i="34"/>
  <c r="P4339" i="34"/>
  <c r="Q4339" i="34"/>
  <c r="R4341" i="34"/>
  <c r="V4341" i="34"/>
  <c r="AA4341" i="34"/>
  <c r="P4341" i="34"/>
  <c r="Q4341" i="34"/>
  <c r="R4343" i="34"/>
  <c r="V4343" i="34"/>
  <c r="AA4343" i="34"/>
  <c r="P4343" i="34"/>
  <c r="Q4343" i="34"/>
  <c r="R4345" i="34"/>
  <c r="V4345" i="34"/>
  <c r="AA4345" i="34"/>
  <c r="P4345" i="34"/>
  <c r="Q4345" i="34"/>
  <c r="R4347" i="34"/>
  <c r="V4347" i="34"/>
  <c r="AA4347" i="34"/>
  <c r="P4347" i="34"/>
  <c r="Q4347" i="34"/>
  <c r="R4349" i="34"/>
  <c r="V4349" i="34"/>
  <c r="AA4349" i="34"/>
  <c r="P4349" i="34"/>
  <c r="Q4349" i="34"/>
  <c r="R4351" i="34"/>
  <c r="V4351" i="34"/>
  <c r="AA4351" i="34"/>
  <c r="P4351" i="34"/>
  <c r="Q4351" i="34"/>
  <c r="R4353" i="34"/>
  <c r="V4353" i="34"/>
  <c r="AA4353" i="34"/>
  <c r="P4353" i="34"/>
  <c r="Q4353" i="34"/>
  <c r="R4355" i="34"/>
  <c r="V4355" i="34"/>
  <c r="AA4355" i="34"/>
  <c r="P4355" i="34"/>
  <c r="Q4355" i="34"/>
  <c r="R4357" i="34"/>
  <c r="V4357" i="34"/>
  <c r="AA4357" i="34"/>
  <c r="P4357" i="34"/>
  <c r="Q4357" i="34"/>
  <c r="R4359" i="34"/>
  <c r="V4359" i="34"/>
  <c r="AA4359" i="34"/>
  <c r="P4359" i="34"/>
  <c r="Q4359" i="34"/>
  <c r="R4361" i="34"/>
  <c r="V4361" i="34"/>
  <c r="AA4361" i="34"/>
  <c r="P4361" i="34"/>
  <c r="Q4361" i="34"/>
  <c r="R4363" i="34"/>
  <c r="V4363" i="34"/>
  <c r="AA4363" i="34"/>
  <c r="P4363" i="34"/>
  <c r="Q4363" i="34"/>
  <c r="R4365" i="34"/>
  <c r="V4365" i="34"/>
  <c r="AA4365" i="34"/>
  <c r="P4365" i="34"/>
  <c r="Q4365" i="34"/>
  <c r="R4367" i="34"/>
  <c r="V4367" i="34"/>
  <c r="AA4367" i="34"/>
  <c r="P4367" i="34"/>
  <c r="Q4367" i="34"/>
  <c r="R4369" i="34"/>
  <c r="V4369" i="34"/>
  <c r="AA4369" i="34"/>
  <c r="P4369" i="34"/>
  <c r="Q4369" i="34"/>
  <c r="R4371" i="34"/>
  <c r="V4371" i="34"/>
  <c r="AA4371" i="34"/>
  <c r="P4371" i="34"/>
  <c r="Q4371" i="34"/>
  <c r="A4373" i="34"/>
  <c r="R4373" i="34"/>
  <c r="V4373" i="34"/>
  <c r="AA4373" i="34"/>
  <c r="P4373" i="34"/>
  <c r="Q4373" i="34"/>
  <c r="R4375" i="34"/>
  <c r="V4375" i="34"/>
  <c r="AA4375" i="34"/>
  <c r="P4375" i="34"/>
  <c r="Q4375" i="34"/>
  <c r="R4377" i="34"/>
  <c r="V4377" i="34"/>
  <c r="AA4377" i="34"/>
  <c r="P4377" i="34"/>
  <c r="Q4377" i="34"/>
  <c r="R4379" i="34"/>
  <c r="V4379" i="34"/>
  <c r="AA4379" i="34"/>
  <c r="P4379" i="34"/>
  <c r="Q4379" i="34"/>
  <c r="A4381" i="34"/>
  <c r="R4381" i="34"/>
  <c r="V4381" i="34"/>
  <c r="AA4381" i="34"/>
  <c r="P4381" i="34"/>
  <c r="Q4381" i="34"/>
  <c r="R4383" i="34"/>
  <c r="V4383" i="34"/>
  <c r="AA4383" i="34"/>
  <c r="P4383" i="34"/>
  <c r="Q4383" i="34"/>
  <c r="R4385" i="34"/>
  <c r="V4385" i="34"/>
  <c r="AA4385" i="34"/>
  <c r="P4385" i="34"/>
  <c r="Q4385" i="34"/>
  <c r="R4387" i="34"/>
  <c r="V4387" i="34"/>
  <c r="AA4387" i="34"/>
  <c r="P4387" i="34"/>
  <c r="Q4387" i="34"/>
  <c r="R4389" i="34"/>
  <c r="V4389" i="34"/>
  <c r="AA4389" i="34"/>
  <c r="P4389" i="34"/>
  <c r="Q4389" i="34"/>
  <c r="R4391" i="34"/>
  <c r="V4391" i="34"/>
  <c r="AA4391" i="34"/>
  <c r="P4391" i="34"/>
  <c r="Q4391" i="34"/>
  <c r="R4393" i="34"/>
  <c r="V4393" i="34"/>
  <c r="AA4393" i="34"/>
  <c r="P4393" i="34"/>
  <c r="Q4393" i="34"/>
  <c r="R4395" i="34"/>
  <c r="V4395" i="34"/>
  <c r="AA4395" i="34"/>
  <c r="P4395" i="34"/>
  <c r="Q4395" i="34"/>
  <c r="R4397" i="34"/>
  <c r="V4397" i="34"/>
  <c r="AA4397" i="34"/>
  <c r="P4397" i="34"/>
  <c r="Q4397" i="34"/>
  <c r="R4399" i="34"/>
  <c r="V4399" i="34"/>
  <c r="AA4399" i="34"/>
  <c r="P4399" i="34"/>
  <c r="Q4399" i="34"/>
  <c r="R4401" i="34"/>
  <c r="V4401" i="34"/>
  <c r="AA4401" i="34"/>
  <c r="P4401" i="34"/>
  <c r="Q4401" i="34"/>
  <c r="R4403" i="34"/>
  <c r="V4403" i="34"/>
  <c r="AA4403" i="34"/>
  <c r="P4403" i="34"/>
  <c r="Q4403" i="34"/>
  <c r="R4405" i="34"/>
  <c r="V4405" i="34"/>
  <c r="AA4405" i="34"/>
  <c r="P4405" i="34"/>
  <c r="Q4405" i="34"/>
  <c r="R4407" i="34"/>
  <c r="V4407" i="34"/>
  <c r="AA4407" i="34"/>
  <c r="P4407" i="34"/>
  <c r="Q4407" i="34"/>
  <c r="R4409" i="34"/>
  <c r="V4409" i="34"/>
  <c r="AA4409" i="34"/>
  <c r="P4409" i="34"/>
  <c r="Q4409" i="34"/>
  <c r="R4411" i="34"/>
  <c r="V4411" i="34"/>
  <c r="AA4411" i="34"/>
  <c r="P4411" i="34"/>
  <c r="Q4411" i="34"/>
  <c r="R4413" i="34"/>
  <c r="V4413" i="34"/>
  <c r="AA4413" i="34"/>
  <c r="P4413" i="34"/>
  <c r="Q4413" i="34"/>
  <c r="R4415" i="34"/>
  <c r="V4415" i="34"/>
  <c r="AA4415" i="34"/>
  <c r="P4415" i="34"/>
  <c r="Q4415" i="34"/>
  <c r="R4417" i="34"/>
  <c r="V4417" i="34"/>
  <c r="AA4417" i="34"/>
  <c r="P4417" i="34"/>
  <c r="Q4417" i="34"/>
  <c r="R4419" i="34"/>
  <c r="V4419" i="34"/>
  <c r="AA4419" i="34"/>
  <c r="P4419" i="34"/>
  <c r="Q4419" i="34"/>
  <c r="R4421" i="34"/>
  <c r="V4421" i="34"/>
  <c r="AA4421" i="34"/>
  <c r="P4421" i="34"/>
  <c r="Q4421" i="34"/>
  <c r="R4423" i="34"/>
  <c r="V4423" i="34"/>
  <c r="AA4423" i="34"/>
  <c r="P4423" i="34"/>
  <c r="Q4423" i="34"/>
  <c r="R4425" i="34"/>
  <c r="V4425" i="34"/>
  <c r="AA4425" i="34"/>
  <c r="P4425" i="34"/>
  <c r="Q4425" i="34"/>
  <c r="R4427" i="34"/>
  <c r="V4427" i="34"/>
  <c r="AA4427" i="34"/>
  <c r="P4427" i="34"/>
  <c r="Q4427" i="34"/>
  <c r="R4429" i="34"/>
  <c r="V4429" i="34"/>
  <c r="AA4429" i="34"/>
  <c r="P4429" i="34"/>
  <c r="Q4429" i="34"/>
  <c r="R4431" i="34"/>
  <c r="V4431" i="34"/>
  <c r="AA4431" i="34"/>
  <c r="P4431" i="34"/>
  <c r="Q4431" i="34"/>
  <c r="R4433" i="34"/>
  <c r="V4433" i="34"/>
  <c r="AA4433" i="34"/>
  <c r="P4433" i="34"/>
  <c r="Q4433" i="34"/>
  <c r="R4435" i="34"/>
  <c r="V4435" i="34"/>
  <c r="AA4435" i="34"/>
  <c r="P4435" i="34"/>
  <c r="Q4435" i="34"/>
  <c r="R3907" i="34"/>
  <c r="V3907" i="34"/>
  <c r="AA3907" i="34"/>
  <c r="P3907" i="34"/>
  <c r="Q3907" i="34"/>
  <c r="R3909" i="34"/>
  <c r="V3909" i="34"/>
  <c r="AA3909" i="34"/>
  <c r="P3909" i="34"/>
  <c r="Q3909" i="34"/>
  <c r="R3911" i="34"/>
  <c r="V3911" i="34"/>
  <c r="AA3911" i="34"/>
  <c r="P3911" i="34"/>
  <c r="Q3911" i="34"/>
  <c r="R3913" i="34"/>
  <c r="V3913" i="34"/>
  <c r="AA3913" i="34"/>
  <c r="P3913" i="34"/>
  <c r="Q3913" i="34"/>
  <c r="R3915" i="34"/>
  <c r="V3915" i="34"/>
  <c r="AA3915" i="34"/>
  <c r="P3915" i="34"/>
  <c r="Q3915" i="34"/>
  <c r="R3917" i="34"/>
  <c r="V3917" i="34"/>
  <c r="AA3917" i="34"/>
  <c r="P3917" i="34"/>
  <c r="Q3917" i="34"/>
  <c r="R3919" i="34"/>
  <c r="V3919" i="34"/>
  <c r="AA3919" i="34"/>
  <c r="P3919" i="34"/>
  <c r="Q3919" i="34"/>
  <c r="R3921" i="34"/>
  <c r="V3921" i="34"/>
  <c r="AA3921" i="34"/>
  <c r="P3921" i="34"/>
  <c r="Q3921" i="34"/>
  <c r="R3923" i="34"/>
  <c r="V3923" i="34"/>
  <c r="AA3923" i="34"/>
  <c r="P3923" i="34"/>
  <c r="Q3923" i="34"/>
  <c r="R3925" i="34"/>
  <c r="V3925" i="34"/>
  <c r="AA3925" i="34"/>
  <c r="P3925" i="34"/>
  <c r="Q3925" i="34"/>
  <c r="R3927" i="34"/>
  <c r="V3927" i="34"/>
  <c r="AA3927" i="34"/>
  <c r="P3927" i="34"/>
  <c r="Q3927" i="34"/>
  <c r="R3929" i="34"/>
  <c r="V3929" i="34"/>
  <c r="AA3929" i="34"/>
  <c r="P3929" i="34"/>
  <c r="Q3929" i="34"/>
  <c r="R3931" i="34"/>
  <c r="V3931" i="34"/>
  <c r="AA3931" i="34"/>
  <c r="P3931" i="34"/>
  <c r="Q3931" i="34"/>
  <c r="R3933" i="34"/>
  <c r="V3933" i="34"/>
  <c r="AA3933" i="34"/>
  <c r="P3933" i="34"/>
  <c r="Q3933" i="34"/>
  <c r="R3935" i="34"/>
  <c r="V3935" i="34"/>
  <c r="AA3935" i="34"/>
  <c r="P3935" i="34"/>
  <c r="Q3935" i="34"/>
  <c r="R3937" i="34"/>
  <c r="V3937" i="34"/>
  <c r="AA3937" i="34"/>
  <c r="P3937" i="34"/>
  <c r="Q3937" i="34"/>
  <c r="R3939" i="34"/>
  <c r="V3939" i="34"/>
  <c r="AA3939" i="34"/>
  <c r="P3939" i="34"/>
  <c r="Q3939" i="34"/>
  <c r="R3941" i="34"/>
  <c r="V3941" i="34"/>
  <c r="AA3941" i="34"/>
  <c r="P3941" i="34"/>
  <c r="Q3941" i="34"/>
  <c r="R3943" i="34"/>
  <c r="V3943" i="34"/>
  <c r="AA3943" i="34"/>
  <c r="P3943" i="34"/>
  <c r="Q3943" i="34"/>
  <c r="R3945" i="34"/>
  <c r="V3945" i="34"/>
  <c r="AA3945" i="34"/>
  <c r="P3945" i="34"/>
  <c r="Q3945" i="34"/>
  <c r="R3947" i="34"/>
  <c r="V3947" i="34"/>
  <c r="AA3947" i="34"/>
  <c r="P3947" i="34"/>
  <c r="Q3947" i="34"/>
  <c r="R3949" i="34"/>
  <c r="V3949" i="34"/>
  <c r="AA3949" i="34"/>
  <c r="P3949" i="34"/>
  <c r="Q3949" i="34"/>
  <c r="R3951" i="34"/>
  <c r="V3951" i="34"/>
  <c r="AA3951" i="34"/>
  <c r="P3951" i="34"/>
  <c r="Q3951" i="34"/>
  <c r="R3953" i="34"/>
  <c r="V3953" i="34"/>
  <c r="AA3953" i="34"/>
  <c r="P3953" i="34"/>
  <c r="Q3953" i="34"/>
  <c r="R3955" i="34"/>
  <c r="V3955" i="34"/>
  <c r="AA3955" i="34"/>
  <c r="P3955" i="34"/>
  <c r="Q3955" i="34"/>
  <c r="R3957" i="34"/>
  <c r="V3957" i="34"/>
  <c r="AA3957" i="34"/>
  <c r="P3957" i="34"/>
  <c r="Q3957" i="34"/>
  <c r="R3959" i="34"/>
  <c r="V3959" i="34"/>
  <c r="AA3959" i="34"/>
  <c r="P3959" i="34"/>
  <c r="Q3959" i="34"/>
  <c r="R3961" i="34"/>
  <c r="V3961" i="34"/>
  <c r="AA3961" i="34"/>
  <c r="P3961" i="34"/>
  <c r="Q3961" i="34"/>
  <c r="R3963" i="34"/>
  <c r="V3963" i="34"/>
  <c r="AA3963" i="34"/>
  <c r="P3963" i="34"/>
  <c r="Q3963" i="34"/>
  <c r="R3965" i="34"/>
  <c r="V3965" i="34"/>
  <c r="AA3965" i="34"/>
  <c r="P3965" i="34"/>
  <c r="Q3965" i="34"/>
  <c r="R3967" i="34"/>
  <c r="V3967" i="34"/>
  <c r="AA3967" i="34"/>
  <c r="P3967" i="34"/>
  <c r="Q3967" i="34"/>
  <c r="R3969" i="34"/>
  <c r="V3969" i="34"/>
  <c r="AA3969" i="34"/>
  <c r="P3969" i="34"/>
  <c r="Q3969" i="34"/>
  <c r="R3971" i="34"/>
  <c r="V3971" i="34"/>
  <c r="AA3971" i="34"/>
  <c r="P3971" i="34"/>
  <c r="Q3971" i="34"/>
  <c r="R3973" i="34"/>
  <c r="V3973" i="34"/>
  <c r="AA3973" i="34"/>
  <c r="P3973" i="34"/>
  <c r="Q3973" i="34"/>
  <c r="R3975" i="34"/>
  <c r="V3975" i="34"/>
  <c r="AA3975" i="34"/>
  <c r="P3975" i="34"/>
  <c r="Q3975" i="34"/>
  <c r="R3977" i="34"/>
  <c r="V3977" i="34"/>
  <c r="AA3977" i="34"/>
  <c r="P3977" i="34"/>
  <c r="Q3977" i="34"/>
  <c r="R3979" i="34"/>
  <c r="V3979" i="34"/>
  <c r="AA3979" i="34"/>
  <c r="P3979" i="34"/>
  <c r="Q3979" i="34"/>
  <c r="R3981" i="34"/>
  <c r="V3981" i="34"/>
  <c r="AA3981" i="34"/>
  <c r="P3981" i="34"/>
  <c r="Q3981" i="34"/>
  <c r="R3983" i="34"/>
  <c r="V3983" i="34"/>
  <c r="AA3983" i="34"/>
  <c r="P3983" i="34"/>
  <c r="Q3983" i="34"/>
  <c r="R3985" i="34"/>
  <c r="V3985" i="34"/>
  <c r="AA3985" i="34"/>
  <c r="P3985" i="34"/>
  <c r="Q3985" i="34"/>
  <c r="R3987" i="34"/>
  <c r="V3987" i="34"/>
  <c r="AA3987" i="34"/>
  <c r="P3987" i="34"/>
  <c r="Q3987" i="34"/>
  <c r="R3989" i="34"/>
  <c r="V3989" i="34"/>
  <c r="AA3989" i="34"/>
  <c r="P3989" i="34"/>
  <c r="Q3989" i="34"/>
  <c r="R3991" i="34"/>
  <c r="V3991" i="34"/>
  <c r="P3991" i="34"/>
  <c r="Q3991" i="34"/>
  <c r="AA3991" i="34"/>
  <c r="R3993" i="34"/>
  <c r="V3993" i="34"/>
  <c r="P3993" i="34"/>
  <c r="Q3993" i="34"/>
  <c r="AA3993" i="34"/>
  <c r="R3995" i="34"/>
  <c r="V3995" i="34"/>
  <c r="P3995" i="34"/>
  <c r="Q3995" i="34"/>
  <c r="AA3995" i="34"/>
  <c r="R3997" i="34"/>
  <c r="V3997" i="34"/>
  <c r="P3997" i="34"/>
  <c r="Q3997" i="34"/>
  <c r="AA3997" i="34"/>
  <c r="R3999" i="34"/>
  <c r="V3999" i="34"/>
  <c r="P3999" i="34"/>
  <c r="Q3999" i="34"/>
  <c r="AA3999" i="34"/>
  <c r="R4001" i="34"/>
  <c r="V4001" i="34"/>
  <c r="P4001" i="34"/>
  <c r="Q4001" i="34"/>
  <c r="AA4001" i="34"/>
  <c r="R4003" i="34"/>
  <c r="V4003" i="34"/>
  <c r="P4003" i="34"/>
  <c r="Q4003" i="34"/>
  <c r="AA4003" i="34"/>
  <c r="R4005" i="34"/>
  <c r="V4005" i="34"/>
  <c r="P4005" i="34"/>
  <c r="Q4005" i="34"/>
  <c r="AA4005" i="34"/>
  <c r="R4007" i="34"/>
  <c r="V4007" i="34"/>
  <c r="P4007" i="34"/>
  <c r="Q4007" i="34"/>
  <c r="AA4007" i="34"/>
  <c r="R4009" i="34"/>
  <c r="V4009" i="34"/>
  <c r="P4009" i="34"/>
  <c r="Q4009" i="34"/>
  <c r="AA4009" i="34"/>
  <c r="R4011" i="34"/>
  <c r="V4011" i="34"/>
  <c r="P4011" i="34"/>
  <c r="Q4011" i="34"/>
  <c r="AA4011" i="34"/>
  <c r="R4013" i="34"/>
  <c r="V4013" i="34"/>
  <c r="P4013" i="34"/>
  <c r="Q4013" i="34"/>
  <c r="AA4013" i="34"/>
  <c r="R4015" i="34"/>
  <c r="V4015" i="34"/>
  <c r="P4015" i="34"/>
  <c r="Q4015" i="34"/>
  <c r="AA4015" i="34"/>
  <c r="R4017" i="34"/>
  <c r="V4017" i="34"/>
  <c r="P4017" i="34"/>
  <c r="Q4017" i="34"/>
  <c r="AA4017" i="34"/>
  <c r="A4019" i="34"/>
  <c r="R4019" i="34"/>
  <c r="V4019" i="34"/>
  <c r="P4019" i="34"/>
  <c r="Q4019" i="34"/>
  <c r="AA4019" i="34"/>
  <c r="A4021" i="34"/>
  <c r="R4021" i="34"/>
  <c r="V4021" i="34"/>
  <c r="P4021" i="34"/>
  <c r="Q4021" i="34"/>
  <c r="AA4021" i="34"/>
  <c r="R4023" i="34"/>
  <c r="V4023" i="34"/>
  <c r="P4023" i="34"/>
  <c r="Q4023" i="34"/>
  <c r="AA4023" i="34"/>
  <c r="R4025" i="34"/>
  <c r="V4025" i="34"/>
  <c r="P4025" i="34"/>
  <c r="Q4025" i="34"/>
  <c r="AA4025" i="34"/>
  <c r="A4027" i="34"/>
  <c r="R4027" i="34"/>
  <c r="V4027" i="34"/>
  <c r="P4027" i="34"/>
  <c r="Q4027" i="34"/>
  <c r="AA4027" i="34"/>
  <c r="R4029" i="34"/>
  <c r="V4029" i="34"/>
  <c r="P4029" i="34"/>
  <c r="Q4029" i="34"/>
  <c r="AA4029" i="34"/>
  <c r="R4031" i="34"/>
  <c r="V4031" i="34"/>
  <c r="P4031" i="34"/>
  <c r="Q4031" i="34"/>
  <c r="AA4031" i="34"/>
  <c r="R4033" i="34"/>
  <c r="V4033" i="34"/>
  <c r="P4033" i="34"/>
  <c r="Q4033" i="34"/>
  <c r="AA4033" i="34"/>
  <c r="A4035" i="34"/>
  <c r="R4035" i="34"/>
  <c r="V4035" i="34"/>
  <c r="P4035" i="34"/>
  <c r="Q4035" i="34"/>
  <c r="AA4035" i="34"/>
  <c r="R4037" i="34"/>
  <c r="V4037" i="34"/>
  <c r="P4037" i="34"/>
  <c r="Q4037" i="34"/>
  <c r="AA4037" i="34"/>
  <c r="A4039" i="34"/>
  <c r="R4039" i="34"/>
  <c r="V4039" i="34"/>
  <c r="P4039" i="34"/>
  <c r="Q4039" i="34"/>
  <c r="AA4039" i="34"/>
  <c r="R4041" i="34"/>
  <c r="V4041" i="34"/>
  <c r="P4041" i="34"/>
  <c r="Q4041" i="34"/>
  <c r="AA4041" i="34"/>
  <c r="A4043" i="34"/>
  <c r="R4043" i="34"/>
  <c r="V4043" i="34"/>
  <c r="P4043" i="34"/>
  <c r="Q4043" i="34"/>
  <c r="AA4043" i="34"/>
  <c r="R4045" i="34"/>
  <c r="V4045" i="34"/>
  <c r="P4045" i="34"/>
  <c r="Q4045" i="34"/>
  <c r="AA4045" i="34"/>
  <c r="R4047" i="34"/>
  <c r="V4047" i="34"/>
  <c r="P4047" i="34"/>
  <c r="Q4047" i="34"/>
  <c r="AA4047" i="34"/>
  <c r="A4049" i="34"/>
  <c r="R4049" i="34"/>
  <c r="V4049" i="34"/>
  <c r="P4049" i="34"/>
  <c r="Q4049" i="34"/>
  <c r="AA4049" i="34"/>
  <c r="A4051" i="34"/>
  <c r="R4051" i="34"/>
  <c r="V4051" i="34"/>
  <c r="P4051" i="34"/>
  <c r="Q4051" i="34"/>
  <c r="AA4051" i="34"/>
  <c r="R4053" i="34"/>
  <c r="V4053" i="34"/>
  <c r="P4053" i="34"/>
  <c r="Q4053" i="34"/>
  <c r="AA4053" i="34"/>
  <c r="R4055" i="34"/>
  <c r="V4055" i="34"/>
  <c r="P4055" i="34"/>
  <c r="Q4055" i="34"/>
  <c r="AA4055" i="34"/>
  <c r="A4057" i="34"/>
  <c r="R4057" i="34"/>
  <c r="V4057" i="34"/>
  <c r="P4057" i="34"/>
  <c r="Q4057" i="34"/>
  <c r="AA4057" i="34"/>
  <c r="R4059" i="34"/>
  <c r="V4059" i="34"/>
  <c r="P4059" i="34"/>
  <c r="Q4059" i="34"/>
  <c r="AA4059" i="34"/>
  <c r="R4061" i="34"/>
  <c r="V4061" i="34"/>
  <c r="P4061" i="34"/>
  <c r="Q4061" i="34"/>
  <c r="AA4061" i="34"/>
  <c r="R4063" i="34"/>
  <c r="V4063" i="34"/>
  <c r="P4063" i="34"/>
  <c r="Q4063" i="34"/>
  <c r="AA4063" i="34"/>
  <c r="R4065" i="34"/>
  <c r="V4065" i="34"/>
  <c r="P4065" i="34"/>
  <c r="Q4065" i="34"/>
  <c r="AA4065" i="34"/>
  <c r="R4067" i="34"/>
  <c r="V4067" i="34"/>
  <c r="P4067" i="34"/>
  <c r="Q4067" i="34"/>
  <c r="AA4067" i="34"/>
  <c r="R4069" i="34"/>
  <c r="V4069" i="34"/>
  <c r="P4069" i="34"/>
  <c r="Q4069" i="34"/>
  <c r="AA4069" i="34"/>
  <c r="R4071" i="34"/>
  <c r="V4071" i="34"/>
  <c r="P4071" i="34"/>
  <c r="Q4071" i="34"/>
  <c r="AA4071" i="34"/>
  <c r="R4073" i="34"/>
  <c r="V4073" i="34"/>
  <c r="P4073" i="34"/>
  <c r="Q4073" i="34"/>
  <c r="AA4073" i="34"/>
  <c r="R4075" i="34"/>
  <c r="V4075" i="34"/>
  <c r="P4075" i="34"/>
  <c r="Q4075" i="34"/>
  <c r="AA4075" i="34"/>
  <c r="R4077" i="34"/>
  <c r="V4077" i="34"/>
  <c r="P4077" i="34"/>
  <c r="Q4077" i="34"/>
  <c r="AA4077" i="34"/>
  <c r="R4079" i="34"/>
  <c r="V4079" i="34"/>
  <c r="P4079" i="34"/>
  <c r="Q4079" i="34"/>
  <c r="AA4079" i="34"/>
  <c r="R4081" i="34"/>
  <c r="V4081" i="34"/>
  <c r="P4081" i="34"/>
  <c r="Q4081" i="34"/>
  <c r="AA4081" i="34"/>
  <c r="R4083" i="34"/>
  <c r="V4083" i="34"/>
  <c r="P4083" i="34"/>
  <c r="Q4083" i="34"/>
  <c r="AA4083" i="34"/>
  <c r="R4085" i="34"/>
  <c r="V4085" i="34"/>
  <c r="P4085" i="34"/>
  <c r="Q4085" i="34"/>
  <c r="AA4085" i="34"/>
  <c r="R4087" i="34"/>
  <c r="V4087" i="34"/>
  <c r="P4087" i="34"/>
  <c r="Q4087" i="34"/>
  <c r="AA4087" i="34"/>
  <c r="R4089" i="34"/>
  <c r="V4089" i="34"/>
  <c r="P4089" i="34"/>
  <c r="Q4089" i="34"/>
  <c r="AA4089" i="34"/>
  <c r="R4091" i="34"/>
  <c r="V4091" i="34"/>
  <c r="P4091" i="34"/>
  <c r="Q4091" i="34"/>
  <c r="AA4091" i="34"/>
  <c r="R4093" i="34"/>
  <c r="V4093" i="34"/>
  <c r="P4093" i="34"/>
  <c r="Q4093" i="34"/>
  <c r="AA4093" i="34"/>
  <c r="R4095" i="34"/>
  <c r="V4095" i="34"/>
  <c r="P4095" i="34"/>
  <c r="Q4095" i="34"/>
  <c r="AA4095" i="34"/>
  <c r="R4097" i="34"/>
  <c r="V4097" i="34"/>
  <c r="P4097" i="34"/>
  <c r="Q4097" i="34"/>
  <c r="AA4097" i="34"/>
  <c r="R4099" i="34"/>
  <c r="V4099" i="34"/>
  <c r="P4099" i="34"/>
  <c r="Q4099" i="34"/>
  <c r="AA4099" i="34"/>
  <c r="R4101" i="34"/>
  <c r="V4101" i="34"/>
  <c r="P4101" i="34"/>
  <c r="Q4101" i="34"/>
  <c r="AA4101" i="34"/>
  <c r="R4103" i="34"/>
  <c r="V4103" i="34"/>
  <c r="P4103" i="34"/>
  <c r="Q4103" i="34"/>
  <c r="AA4103" i="34"/>
  <c r="R4105" i="34"/>
  <c r="V4105" i="34"/>
  <c r="P4105" i="34"/>
  <c r="Q4105" i="34"/>
  <c r="AA4105" i="34"/>
  <c r="R4107" i="34"/>
  <c r="V4107" i="34"/>
  <c r="P4107" i="34"/>
  <c r="Q4107" i="34"/>
  <c r="AA4107" i="34"/>
  <c r="R4109" i="34"/>
  <c r="V4109" i="34"/>
  <c r="P4109" i="34"/>
  <c r="Q4109" i="34"/>
  <c r="AA4109" i="34"/>
  <c r="R4111" i="34"/>
  <c r="V4111" i="34"/>
  <c r="P4111" i="34"/>
  <c r="Q4111" i="34"/>
  <c r="AA4111" i="34"/>
  <c r="R4113" i="34"/>
  <c r="V4113" i="34"/>
  <c r="P4113" i="34"/>
  <c r="Q4113" i="34"/>
  <c r="AA4113" i="34"/>
  <c r="R4115" i="34"/>
  <c r="V4115" i="34"/>
  <c r="P4115" i="34"/>
  <c r="Q4115" i="34"/>
  <c r="AA4115" i="34"/>
  <c r="R4117" i="34"/>
  <c r="V4117" i="34"/>
  <c r="P4117" i="34"/>
  <c r="Q4117" i="34"/>
  <c r="AA4117" i="34"/>
  <c r="R4119" i="34"/>
  <c r="V4119" i="34"/>
  <c r="P4119" i="34"/>
  <c r="Q4119" i="34"/>
  <c r="AA4119" i="34"/>
  <c r="R4121" i="34"/>
  <c r="V4121" i="34"/>
  <c r="P4121" i="34"/>
  <c r="Q4121" i="34"/>
  <c r="AA4121" i="34"/>
  <c r="R4123" i="34"/>
  <c r="V4123" i="34"/>
  <c r="P4123" i="34"/>
  <c r="Q4123" i="34"/>
  <c r="AA4123" i="34"/>
  <c r="R4125" i="34"/>
  <c r="V4125" i="34"/>
  <c r="P4125" i="34"/>
  <c r="Q4125" i="34"/>
  <c r="AA4125" i="34"/>
  <c r="R4127" i="34"/>
  <c r="V4127" i="34"/>
  <c r="P4127" i="34"/>
  <c r="Q4127" i="34"/>
  <c r="AA4127" i="34"/>
  <c r="R4129" i="34"/>
  <c r="V4129" i="34"/>
  <c r="P4129" i="34"/>
  <c r="Q4129" i="34"/>
  <c r="AA4129" i="34"/>
  <c r="R4131" i="34"/>
  <c r="V4131" i="34"/>
  <c r="P4131" i="34"/>
  <c r="Q4131" i="34"/>
  <c r="AA4131" i="34"/>
  <c r="R4133" i="34"/>
  <c r="V4133" i="34"/>
  <c r="P4133" i="34"/>
  <c r="Q4133" i="34"/>
  <c r="AA4133" i="34"/>
  <c r="R4135" i="34"/>
  <c r="V4135" i="34"/>
  <c r="P4135" i="34"/>
  <c r="Q4135" i="34"/>
  <c r="AA4135" i="34"/>
  <c r="R4137" i="34"/>
  <c r="V4137" i="34"/>
  <c r="P4137" i="34"/>
  <c r="Q4137" i="34"/>
  <c r="AA4137" i="34"/>
  <c r="R4139" i="34"/>
  <c r="V4139" i="34"/>
  <c r="P4139" i="34"/>
  <c r="Q4139" i="34"/>
  <c r="AA4139" i="34"/>
  <c r="R4141" i="34"/>
  <c r="V4141" i="34"/>
  <c r="AA4141" i="34"/>
  <c r="P4141" i="34"/>
  <c r="Q4141" i="34"/>
  <c r="R4143" i="34"/>
  <c r="V4143" i="34"/>
  <c r="AA4143" i="34"/>
  <c r="P4143" i="34"/>
  <c r="Q4143" i="34"/>
  <c r="R4145" i="34"/>
  <c r="V4145" i="34"/>
  <c r="AA4145" i="34"/>
  <c r="P4145" i="34"/>
  <c r="Q4145" i="34"/>
  <c r="R4147" i="34"/>
  <c r="V4147" i="34"/>
  <c r="AA4147" i="34"/>
  <c r="P4147" i="34"/>
  <c r="Q4147" i="34"/>
  <c r="R4149" i="34"/>
  <c r="V4149" i="34"/>
  <c r="AA4149" i="34"/>
  <c r="P4149" i="34"/>
  <c r="Q4149" i="34"/>
  <c r="R4151" i="34"/>
  <c r="V4151" i="34"/>
  <c r="AA4151" i="34"/>
  <c r="P4151" i="34"/>
  <c r="Q4151" i="34"/>
  <c r="R4153" i="34"/>
  <c r="V4153" i="34"/>
  <c r="AA4153" i="34"/>
  <c r="P4153" i="34"/>
  <c r="Q4153" i="34"/>
  <c r="R4155" i="34"/>
  <c r="V4155" i="34"/>
  <c r="AA4155" i="34"/>
  <c r="P4155" i="34"/>
  <c r="Q4155" i="34"/>
  <c r="R4157" i="34"/>
  <c r="V4157" i="34"/>
  <c r="AA4157" i="34"/>
  <c r="P4157" i="34"/>
  <c r="Q4157" i="34"/>
  <c r="R4159" i="34"/>
  <c r="V4159" i="34"/>
  <c r="AA4159" i="34"/>
  <c r="P4159" i="34"/>
  <c r="Q4159" i="34"/>
  <c r="R4161" i="34"/>
  <c r="V4161" i="34"/>
  <c r="AA4161" i="34"/>
  <c r="P4161" i="34"/>
  <c r="Q4161" i="34"/>
  <c r="R4163" i="34"/>
  <c r="V4163" i="34"/>
  <c r="AA4163" i="34"/>
  <c r="P4163" i="34"/>
  <c r="Q4163" i="34"/>
  <c r="R4165" i="34"/>
  <c r="V4165" i="34"/>
  <c r="AA4165" i="34"/>
  <c r="P4165" i="34"/>
  <c r="Q4165" i="34"/>
  <c r="R4167" i="34"/>
  <c r="V4167" i="34"/>
  <c r="AA4167" i="34"/>
  <c r="P4167" i="34"/>
  <c r="Q4167" i="34"/>
  <c r="R4169" i="34"/>
  <c r="V4169" i="34"/>
  <c r="AA4169" i="34"/>
  <c r="P4169" i="34"/>
  <c r="Q4169" i="34"/>
  <c r="AA3153" i="34"/>
  <c r="P3153" i="34"/>
  <c r="Q3153" i="34"/>
  <c r="R3153" i="34"/>
  <c r="V3153" i="34"/>
  <c r="AA3161" i="34"/>
  <c r="P3161" i="34"/>
  <c r="Q3161" i="34"/>
  <c r="R3161" i="34"/>
  <c r="V3161" i="34"/>
  <c r="AA3169" i="34"/>
  <c r="P3169" i="34"/>
  <c r="Q3169" i="34"/>
  <c r="R3169" i="34"/>
  <c r="V3169" i="34"/>
  <c r="P3405" i="34"/>
  <c r="R3405" i="34"/>
  <c r="V3405" i="34"/>
  <c r="Q3405" i="34"/>
  <c r="AA3405" i="34"/>
  <c r="P3413" i="34"/>
  <c r="R3413" i="34"/>
  <c r="V3413" i="34"/>
  <c r="Q3413" i="34"/>
  <c r="AA3413" i="34"/>
  <c r="P3421" i="34"/>
  <c r="R3421" i="34"/>
  <c r="V3421" i="34"/>
  <c r="Q3421" i="34"/>
  <c r="AA3421" i="34"/>
  <c r="P3429" i="34"/>
  <c r="R3429" i="34"/>
  <c r="V3429" i="34"/>
  <c r="Q3429" i="34"/>
  <c r="AA3429" i="34"/>
  <c r="P3437" i="34"/>
  <c r="R3437" i="34"/>
  <c r="V3437" i="34"/>
  <c r="Q3437" i="34"/>
  <c r="AA3437" i="34"/>
  <c r="P3445" i="34"/>
  <c r="R3445" i="34"/>
  <c r="V3445" i="34"/>
  <c r="Q3445" i="34"/>
  <c r="AA3445" i="34"/>
  <c r="AA3091" i="34"/>
  <c r="P3091" i="34"/>
  <c r="Q3091" i="34"/>
  <c r="R3091" i="34"/>
  <c r="V3091" i="34"/>
  <c r="AA3099" i="34"/>
  <c r="P3099" i="34"/>
  <c r="Q3099" i="34"/>
  <c r="R3099" i="34"/>
  <c r="V3099" i="34"/>
  <c r="AA3107" i="34"/>
  <c r="P3107" i="34"/>
  <c r="Q3107" i="34"/>
  <c r="R3107" i="34"/>
  <c r="V3107" i="34"/>
  <c r="AA3113" i="34"/>
  <c r="P3113" i="34"/>
  <c r="Q3113" i="34"/>
  <c r="R3113" i="34"/>
  <c r="V3113" i="34"/>
  <c r="AA3119" i="34"/>
  <c r="P3119" i="34"/>
  <c r="Q3119" i="34"/>
  <c r="R3119" i="34"/>
  <c r="V3119" i="34"/>
  <c r="AA3129" i="34"/>
  <c r="P3129" i="34"/>
  <c r="Q3129" i="34"/>
  <c r="R3129" i="34"/>
  <c r="V3129" i="34"/>
  <c r="AA3135" i="34"/>
  <c r="P3135" i="34"/>
  <c r="Q3135" i="34"/>
  <c r="R3135" i="34"/>
  <c r="V3135" i="34"/>
  <c r="AA3143" i="34"/>
  <c r="P3143" i="34"/>
  <c r="Q3143" i="34"/>
  <c r="R3143" i="34"/>
  <c r="V3143" i="34"/>
  <c r="AA3151" i="34"/>
  <c r="P3151" i="34"/>
  <c r="Q3151" i="34"/>
  <c r="R3151" i="34"/>
  <c r="V3151" i="34"/>
  <c r="AA3025" i="34"/>
  <c r="P3025" i="34"/>
  <c r="Q3025" i="34"/>
  <c r="R3025" i="34"/>
  <c r="V3025" i="34"/>
  <c r="AA3033" i="34"/>
  <c r="P3033" i="34"/>
  <c r="Q3033" i="34"/>
  <c r="R3033" i="34"/>
  <c r="V3033" i="34"/>
  <c r="AA3039" i="34"/>
  <c r="P3039" i="34"/>
  <c r="Q3039" i="34"/>
  <c r="R3039" i="34"/>
  <c r="V3039" i="34"/>
  <c r="AA3047" i="34"/>
  <c r="P3047" i="34"/>
  <c r="Q3047" i="34"/>
  <c r="R3047" i="34"/>
  <c r="V3047" i="34"/>
  <c r="AA3055" i="34"/>
  <c r="P3055" i="34"/>
  <c r="Q3055" i="34"/>
  <c r="R3055" i="34"/>
  <c r="V3055" i="34"/>
  <c r="AA3063" i="34"/>
  <c r="P3063" i="34"/>
  <c r="Q3063" i="34"/>
  <c r="R3063" i="34"/>
  <c r="V3063" i="34"/>
  <c r="AA3071" i="34"/>
  <c r="P3071" i="34"/>
  <c r="Q3071" i="34"/>
  <c r="R3071" i="34"/>
  <c r="V3071" i="34"/>
  <c r="AA3079" i="34"/>
  <c r="P3079" i="34"/>
  <c r="Q3079" i="34"/>
  <c r="R3079" i="34"/>
  <c r="V3079" i="34"/>
  <c r="AA2953" i="34"/>
  <c r="P2953" i="34"/>
  <c r="Q2953" i="34"/>
  <c r="R2953" i="34"/>
  <c r="V2953" i="34"/>
  <c r="AA2957" i="34"/>
  <c r="P2957" i="34"/>
  <c r="Q2957" i="34"/>
  <c r="R2957" i="34"/>
  <c r="V2957" i="34"/>
  <c r="AA2963" i="34"/>
  <c r="P2963" i="34"/>
  <c r="Q2963" i="34"/>
  <c r="R2963" i="34"/>
  <c r="V2963" i="34"/>
  <c r="AA2971" i="34"/>
  <c r="P2971" i="34"/>
  <c r="Q2971" i="34"/>
  <c r="R2971" i="34"/>
  <c r="V2971" i="34"/>
  <c r="AA2981" i="34"/>
  <c r="P2981" i="34"/>
  <c r="Q2981" i="34"/>
  <c r="R2981" i="34"/>
  <c r="V2981" i="34"/>
  <c r="AA2989" i="34"/>
  <c r="P2989" i="34"/>
  <c r="Q2989" i="34"/>
  <c r="R2989" i="34"/>
  <c r="V2989" i="34"/>
  <c r="AA2997" i="34"/>
  <c r="P2997" i="34"/>
  <c r="Q2997" i="34"/>
  <c r="R2997" i="34"/>
  <c r="V2997" i="34"/>
  <c r="AA3005" i="34"/>
  <c r="P3005" i="34"/>
  <c r="Q3005" i="34"/>
  <c r="R3005" i="34"/>
  <c r="V3005" i="34"/>
  <c r="AA3013" i="34"/>
  <c r="P3013" i="34"/>
  <c r="Q3013" i="34"/>
  <c r="R3013" i="34"/>
  <c r="V3013" i="34"/>
  <c r="AA2887" i="34"/>
  <c r="P2887" i="34"/>
  <c r="Q2887" i="34"/>
  <c r="R2887" i="34"/>
  <c r="V2887" i="34"/>
  <c r="AA2895" i="34"/>
  <c r="P2895" i="34"/>
  <c r="Q2895" i="34"/>
  <c r="R2895" i="34"/>
  <c r="V2895" i="34"/>
  <c r="AA2903" i="34"/>
  <c r="P2903" i="34"/>
  <c r="Q2903" i="34"/>
  <c r="R2903" i="34"/>
  <c r="V2903" i="34"/>
  <c r="AA2911" i="34"/>
  <c r="P2911" i="34"/>
  <c r="Q2911" i="34"/>
  <c r="R2911" i="34"/>
  <c r="V2911" i="34"/>
  <c r="AA2921" i="34"/>
  <c r="P2921" i="34"/>
  <c r="Q2921" i="34"/>
  <c r="R2921" i="34"/>
  <c r="V2921" i="34"/>
  <c r="AA2927" i="34"/>
  <c r="P2927" i="34"/>
  <c r="Q2927" i="34"/>
  <c r="R2927" i="34"/>
  <c r="V2927" i="34"/>
  <c r="AA2935" i="34"/>
  <c r="P2935" i="34"/>
  <c r="Q2935" i="34"/>
  <c r="R2935" i="34"/>
  <c r="V2935" i="34"/>
  <c r="AA2945" i="34"/>
  <c r="P2945" i="34"/>
  <c r="Q2945" i="34"/>
  <c r="R2945" i="34"/>
  <c r="V2945" i="34"/>
  <c r="Q3288" i="34"/>
  <c r="R3288" i="34"/>
  <c r="V3288" i="34"/>
  <c r="AA3288" i="34"/>
  <c r="P3288" i="34"/>
  <c r="Q3294" i="34"/>
  <c r="R3294" i="34"/>
  <c r="V3294" i="34"/>
  <c r="AA3294" i="34"/>
  <c r="P3294" i="34"/>
  <c r="Q3302" i="34"/>
  <c r="R3302" i="34"/>
  <c r="V3302" i="34"/>
  <c r="AA3302" i="34"/>
  <c r="P3302" i="34"/>
  <c r="Q3310" i="34"/>
  <c r="R3310" i="34"/>
  <c r="V3310" i="34"/>
  <c r="AA3310" i="34"/>
  <c r="P3310" i="34"/>
  <c r="Q3316" i="34"/>
  <c r="R3316" i="34"/>
  <c r="V3316" i="34"/>
  <c r="AA3316" i="34"/>
  <c r="P3316" i="34"/>
  <c r="Q3324" i="34"/>
  <c r="R3324" i="34"/>
  <c r="V3324" i="34"/>
  <c r="AA3324" i="34"/>
  <c r="P3324" i="34"/>
  <c r="Q3332" i="34"/>
  <c r="R3332" i="34"/>
  <c r="V3332" i="34"/>
  <c r="AA3332" i="34"/>
  <c r="P3332" i="34"/>
  <c r="Q3342" i="34"/>
  <c r="R3342" i="34"/>
  <c r="V3342" i="34"/>
  <c r="AA3342" i="34"/>
  <c r="P3342" i="34"/>
  <c r="Q3350" i="34"/>
  <c r="R3350" i="34"/>
  <c r="V3350" i="34"/>
  <c r="AA3350" i="34"/>
  <c r="P3350" i="34"/>
  <c r="Q3358" i="34"/>
  <c r="R3358" i="34"/>
  <c r="V3358" i="34"/>
  <c r="AA3358" i="34"/>
  <c r="P3358" i="34"/>
  <c r="Q3364" i="34"/>
  <c r="R3364" i="34"/>
  <c r="V3364" i="34"/>
  <c r="AA3364" i="34"/>
  <c r="P3364" i="34"/>
  <c r="Q3372" i="34"/>
  <c r="R3372" i="34"/>
  <c r="V3372" i="34"/>
  <c r="AA3372" i="34"/>
  <c r="P3372" i="34"/>
  <c r="Q3380" i="34"/>
  <c r="R3380" i="34"/>
  <c r="V3380" i="34"/>
  <c r="P3380" i="34"/>
  <c r="AA3380" i="34"/>
  <c r="Q3386" i="34"/>
  <c r="R3386" i="34"/>
  <c r="V3386" i="34"/>
  <c r="P3386" i="34"/>
  <c r="AA3386" i="34"/>
  <c r="R3394" i="34"/>
  <c r="V3394" i="34"/>
  <c r="P3394" i="34"/>
  <c r="AA3394" i="34"/>
  <c r="Q3394" i="34"/>
  <c r="Q3174" i="34"/>
  <c r="R3174" i="34"/>
  <c r="V3174" i="34"/>
  <c r="AA3174" i="34"/>
  <c r="P3174" i="34"/>
  <c r="Q3180" i="34"/>
  <c r="R3180" i="34"/>
  <c r="V3180" i="34"/>
  <c r="AA3180" i="34"/>
  <c r="P3180" i="34"/>
  <c r="Q3186" i="34"/>
  <c r="R3186" i="34"/>
  <c r="V3186" i="34"/>
  <c r="AA3186" i="34"/>
  <c r="P3186" i="34"/>
  <c r="Q3192" i="34"/>
  <c r="R3192" i="34"/>
  <c r="V3192" i="34"/>
  <c r="AA3192" i="34"/>
  <c r="P3192" i="34"/>
  <c r="Q3198" i="34"/>
  <c r="R3198" i="34"/>
  <c r="V3198" i="34"/>
  <c r="AA3198" i="34"/>
  <c r="P3198" i="34"/>
  <c r="Q3200" i="34"/>
  <c r="R3200" i="34"/>
  <c r="V3200" i="34"/>
  <c r="AA3200" i="34"/>
  <c r="P3200" i="34"/>
  <c r="Q3206" i="34"/>
  <c r="R3206" i="34"/>
  <c r="V3206" i="34"/>
  <c r="AA3206" i="34"/>
  <c r="P3206" i="34"/>
  <c r="Q3212" i="34"/>
  <c r="R3212" i="34"/>
  <c r="V3212" i="34"/>
  <c r="AA3212" i="34"/>
  <c r="P3212" i="34"/>
  <c r="Q3216" i="34"/>
  <c r="R3216" i="34"/>
  <c r="V3216" i="34"/>
  <c r="AA3216" i="34"/>
  <c r="P3216" i="34"/>
  <c r="Q3220" i="34"/>
  <c r="R3220" i="34"/>
  <c r="V3220" i="34"/>
  <c r="AA3220" i="34"/>
  <c r="P3220" i="34"/>
  <c r="Q3222" i="34"/>
  <c r="R3222" i="34"/>
  <c r="V3222" i="34"/>
  <c r="AA3222" i="34"/>
  <c r="P3222" i="34"/>
  <c r="Q3224" i="34"/>
  <c r="R3224" i="34"/>
  <c r="V3224" i="34"/>
  <c r="AA3224" i="34"/>
  <c r="P3224" i="34"/>
  <c r="Q3226" i="34"/>
  <c r="R3226" i="34"/>
  <c r="V3226" i="34"/>
  <c r="AA3226" i="34"/>
  <c r="P3226" i="34"/>
  <c r="Q3228" i="34"/>
  <c r="R3228" i="34"/>
  <c r="V3228" i="34"/>
  <c r="AA3228" i="34"/>
  <c r="P3228" i="34"/>
  <c r="Q3234" i="34"/>
  <c r="R3234" i="34"/>
  <c r="V3234" i="34"/>
  <c r="AA3234" i="34"/>
  <c r="P3234" i="34"/>
  <c r="Q3240" i="34"/>
  <c r="R3240" i="34"/>
  <c r="V3240" i="34"/>
  <c r="AA3240" i="34"/>
  <c r="P3240" i="34"/>
  <c r="Q3246" i="34"/>
  <c r="R3246" i="34"/>
  <c r="V3246" i="34"/>
  <c r="AA3246" i="34"/>
  <c r="P3246" i="34"/>
  <c r="P3848" i="34"/>
  <c r="Q3848" i="34"/>
  <c r="R3848" i="34"/>
  <c r="V3848" i="34"/>
  <c r="AA3848" i="34"/>
  <c r="Q3152" i="34"/>
  <c r="R3152" i="34"/>
  <c r="V3152" i="34"/>
  <c r="AA3152" i="34"/>
  <c r="P3152" i="34"/>
  <c r="Q3154" i="34"/>
  <c r="R3154" i="34"/>
  <c r="V3154" i="34"/>
  <c r="AA3154" i="34"/>
  <c r="P3154" i="34"/>
  <c r="Q3156" i="34"/>
  <c r="R3156" i="34"/>
  <c r="V3156" i="34"/>
  <c r="AA3156" i="34"/>
  <c r="P3156" i="34"/>
  <c r="Q3158" i="34"/>
  <c r="R3158" i="34"/>
  <c r="V3158" i="34"/>
  <c r="AA3158" i="34"/>
  <c r="P3158" i="34"/>
  <c r="Q3160" i="34"/>
  <c r="R3160" i="34"/>
  <c r="V3160" i="34"/>
  <c r="AA3160" i="34"/>
  <c r="P3160" i="34"/>
  <c r="Q3162" i="34"/>
  <c r="R3162" i="34"/>
  <c r="V3162" i="34"/>
  <c r="AA3162" i="34"/>
  <c r="P3162" i="34"/>
  <c r="Q3164" i="34"/>
  <c r="R3164" i="34"/>
  <c r="V3164" i="34"/>
  <c r="AA3164" i="34"/>
  <c r="P3164" i="34"/>
  <c r="Q3166" i="34"/>
  <c r="R3166" i="34"/>
  <c r="V3166" i="34"/>
  <c r="AA3166" i="34"/>
  <c r="P3166" i="34"/>
  <c r="Q3168" i="34"/>
  <c r="R3168" i="34"/>
  <c r="V3168" i="34"/>
  <c r="AA3168" i="34"/>
  <c r="P3168" i="34"/>
  <c r="Q3170" i="34"/>
  <c r="R3170" i="34"/>
  <c r="V3170" i="34"/>
  <c r="AA3170" i="34"/>
  <c r="P3170" i="34"/>
  <c r="R3400" i="34"/>
  <c r="V3400" i="34"/>
  <c r="P3400" i="34"/>
  <c r="AA3400" i="34"/>
  <c r="Q3400" i="34"/>
  <c r="A3402" i="34"/>
  <c r="R3402" i="34"/>
  <c r="V3402" i="34"/>
  <c r="P3402" i="34"/>
  <c r="AA3402" i="34"/>
  <c r="Q3402" i="34"/>
  <c r="R3404" i="34"/>
  <c r="V3404" i="34"/>
  <c r="P3404" i="34"/>
  <c r="AA3404" i="34"/>
  <c r="Q3404" i="34"/>
  <c r="R3406" i="34"/>
  <c r="V3406" i="34"/>
  <c r="P3406" i="34"/>
  <c r="AA3406" i="34"/>
  <c r="Q3406" i="34"/>
  <c r="R3408" i="34"/>
  <c r="V3408" i="34"/>
  <c r="P3408" i="34"/>
  <c r="AA3408" i="34"/>
  <c r="Q3408" i="34"/>
  <c r="R3410" i="34"/>
  <c r="V3410" i="34"/>
  <c r="P3410" i="34"/>
  <c r="AA3410" i="34"/>
  <c r="Q3410" i="34"/>
  <c r="R3412" i="34"/>
  <c r="V3412" i="34"/>
  <c r="P3412" i="34"/>
  <c r="AA3412" i="34"/>
  <c r="Q3412" i="34"/>
  <c r="R3414" i="34"/>
  <c r="V3414" i="34"/>
  <c r="P3414" i="34"/>
  <c r="AA3414" i="34"/>
  <c r="Q3414" i="34"/>
  <c r="A3416" i="34"/>
  <c r="R3416" i="34"/>
  <c r="V3416" i="34"/>
  <c r="P3416" i="34"/>
  <c r="AA3416" i="34"/>
  <c r="Q3416" i="34"/>
  <c r="R3418" i="34"/>
  <c r="V3418" i="34"/>
  <c r="P3418" i="34"/>
  <c r="AA3418" i="34"/>
  <c r="Q3418" i="34"/>
  <c r="R3420" i="34"/>
  <c r="V3420" i="34"/>
  <c r="P3420" i="34"/>
  <c r="AA3420" i="34"/>
  <c r="Q3420" i="34"/>
  <c r="R3422" i="34"/>
  <c r="V3422" i="34"/>
  <c r="P3422" i="34"/>
  <c r="AA3422" i="34"/>
  <c r="Q3422" i="34"/>
  <c r="R3424" i="34"/>
  <c r="V3424" i="34"/>
  <c r="P3424" i="34"/>
  <c r="AA3424" i="34"/>
  <c r="Q3424" i="34"/>
  <c r="R3426" i="34"/>
  <c r="V3426" i="34"/>
  <c r="P3426" i="34"/>
  <c r="AA3426" i="34"/>
  <c r="Q3426" i="34"/>
  <c r="R3428" i="34"/>
  <c r="V3428" i="34"/>
  <c r="P3428" i="34"/>
  <c r="AA3428" i="34"/>
  <c r="Q3428" i="34"/>
  <c r="R3430" i="34"/>
  <c r="V3430" i="34"/>
  <c r="P3430" i="34"/>
  <c r="AA3430" i="34"/>
  <c r="Q3430" i="34"/>
  <c r="R3432" i="34"/>
  <c r="V3432" i="34"/>
  <c r="P3432" i="34"/>
  <c r="AA3432" i="34"/>
  <c r="Q3432" i="34"/>
  <c r="R3434" i="34"/>
  <c r="V3434" i="34"/>
  <c r="P3434" i="34"/>
  <c r="AA3434" i="34"/>
  <c r="Q3434" i="34"/>
  <c r="R3436" i="34"/>
  <c r="V3436" i="34"/>
  <c r="P3436" i="34"/>
  <c r="AA3436" i="34"/>
  <c r="Q3436" i="34"/>
  <c r="R3438" i="34"/>
  <c r="V3438" i="34"/>
  <c r="P3438" i="34"/>
  <c r="AA3438" i="34"/>
  <c r="Q3438" i="34"/>
  <c r="R3440" i="34"/>
  <c r="V3440" i="34"/>
  <c r="P3440" i="34"/>
  <c r="AA3440" i="34"/>
  <c r="Q3440" i="34"/>
  <c r="R3442" i="34"/>
  <c r="V3442" i="34"/>
  <c r="P3442" i="34"/>
  <c r="AA3442" i="34"/>
  <c r="Q3442" i="34"/>
  <c r="R3444" i="34"/>
  <c r="V3444" i="34"/>
  <c r="P3444" i="34"/>
  <c r="AA3444" i="34"/>
  <c r="Q3444" i="34"/>
  <c r="R3446" i="34"/>
  <c r="V3446" i="34"/>
  <c r="P3446" i="34"/>
  <c r="AA3446" i="34"/>
  <c r="Q3446" i="34"/>
  <c r="Q3086" i="34"/>
  <c r="R3086" i="34"/>
  <c r="V3086" i="34"/>
  <c r="AA3086" i="34"/>
  <c r="P3086" i="34"/>
  <c r="Q3088" i="34"/>
  <c r="R3088" i="34"/>
  <c r="V3088" i="34"/>
  <c r="AA3088" i="34"/>
  <c r="P3088" i="34"/>
  <c r="Q3090" i="34"/>
  <c r="R3090" i="34"/>
  <c r="V3090" i="34"/>
  <c r="AA3090" i="34"/>
  <c r="P3090" i="34"/>
  <c r="Q3092" i="34"/>
  <c r="R3092" i="34"/>
  <c r="V3092" i="34"/>
  <c r="AA3092" i="34"/>
  <c r="P3092" i="34"/>
  <c r="Q3094" i="34"/>
  <c r="R3094" i="34"/>
  <c r="V3094" i="34"/>
  <c r="AA3094" i="34"/>
  <c r="P3094" i="34"/>
  <c r="Q3096" i="34"/>
  <c r="R3096" i="34"/>
  <c r="V3096" i="34"/>
  <c r="AA3096" i="34"/>
  <c r="P3096" i="34"/>
  <c r="Q3098" i="34"/>
  <c r="R3098" i="34"/>
  <c r="V3098" i="34"/>
  <c r="AA3098" i="34"/>
  <c r="P3098" i="34"/>
  <c r="Q3100" i="34"/>
  <c r="R3100" i="34"/>
  <c r="V3100" i="34"/>
  <c r="AA3100" i="34"/>
  <c r="P3100" i="34"/>
  <c r="Q3102" i="34"/>
  <c r="R3102" i="34"/>
  <c r="V3102" i="34"/>
  <c r="AA3102" i="34"/>
  <c r="P3102" i="34"/>
  <c r="Q3104" i="34"/>
  <c r="R3104" i="34"/>
  <c r="V3104" i="34"/>
  <c r="AA3104" i="34"/>
  <c r="P3104" i="34"/>
  <c r="Q3106" i="34"/>
  <c r="R3106" i="34"/>
  <c r="V3106" i="34"/>
  <c r="AA3106" i="34"/>
  <c r="P3106" i="34"/>
  <c r="Q3108" i="34"/>
  <c r="R3108" i="34"/>
  <c r="V3108" i="34"/>
  <c r="AA3108" i="34"/>
  <c r="P3108" i="34"/>
  <c r="Q3110" i="34"/>
  <c r="R3110" i="34"/>
  <c r="V3110" i="34"/>
  <c r="AA3110" i="34"/>
  <c r="P3110" i="34"/>
  <c r="Q3112" i="34"/>
  <c r="R3112" i="34"/>
  <c r="V3112" i="34"/>
  <c r="AA3112" i="34"/>
  <c r="P3112" i="34"/>
  <c r="Q3114" i="34"/>
  <c r="R3114" i="34"/>
  <c r="V3114" i="34"/>
  <c r="AA3114" i="34"/>
  <c r="P3114" i="34"/>
  <c r="Q3116" i="34"/>
  <c r="R3116" i="34"/>
  <c r="V3116" i="34"/>
  <c r="AA3116" i="34"/>
  <c r="P3116" i="34"/>
  <c r="Q3118" i="34"/>
  <c r="R3118" i="34"/>
  <c r="V3118" i="34"/>
  <c r="AA3118" i="34"/>
  <c r="P3118" i="34"/>
  <c r="Q3120" i="34"/>
  <c r="R3120" i="34"/>
  <c r="V3120" i="34"/>
  <c r="AA3120" i="34"/>
  <c r="P3120" i="34"/>
  <c r="Q3122" i="34"/>
  <c r="R3122" i="34"/>
  <c r="V3122" i="34"/>
  <c r="AA3122" i="34"/>
  <c r="P3122" i="34"/>
  <c r="Q3124" i="34"/>
  <c r="R3124" i="34"/>
  <c r="V3124" i="34"/>
  <c r="AA3124" i="34"/>
  <c r="P3124" i="34"/>
  <c r="Q3126" i="34"/>
  <c r="R3126" i="34"/>
  <c r="V3126" i="34"/>
  <c r="AA3126" i="34"/>
  <c r="P3126" i="34"/>
  <c r="Q3128" i="34"/>
  <c r="R3128" i="34"/>
  <c r="V3128" i="34"/>
  <c r="AA3128" i="34"/>
  <c r="P3128" i="34"/>
  <c r="Q3130" i="34"/>
  <c r="R3130" i="34"/>
  <c r="V3130" i="34"/>
  <c r="AA3130" i="34"/>
  <c r="P3130" i="34"/>
  <c r="Q3132" i="34"/>
  <c r="R3132" i="34"/>
  <c r="V3132" i="34"/>
  <c r="AA3132" i="34"/>
  <c r="P3132" i="34"/>
  <c r="Q3134" i="34"/>
  <c r="R3134" i="34"/>
  <c r="V3134" i="34"/>
  <c r="AA3134" i="34"/>
  <c r="P3134" i="34"/>
  <c r="Q3136" i="34"/>
  <c r="R3136" i="34"/>
  <c r="V3136" i="34"/>
  <c r="AA3136" i="34"/>
  <c r="P3136" i="34"/>
  <c r="Q3138" i="34"/>
  <c r="R3138" i="34"/>
  <c r="V3138" i="34"/>
  <c r="AA3138" i="34"/>
  <c r="P3138" i="34"/>
  <c r="Q3140" i="34"/>
  <c r="R3140" i="34"/>
  <c r="V3140" i="34"/>
  <c r="AA3140" i="34"/>
  <c r="P3140" i="34"/>
  <c r="Q3142" i="34"/>
  <c r="R3142" i="34"/>
  <c r="V3142" i="34"/>
  <c r="AA3142" i="34"/>
  <c r="P3142" i="34"/>
  <c r="Q3144" i="34"/>
  <c r="R3144" i="34"/>
  <c r="V3144" i="34"/>
  <c r="AA3144" i="34"/>
  <c r="P3144" i="34"/>
  <c r="Q3146" i="34"/>
  <c r="R3146" i="34"/>
  <c r="V3146" i="34"/>
  <c r="AA3146" i="34"/>
  <c r="P3146" i="34"/>
  <c r="Q3148" i="34"/>
  <c r="R3148" i="34"/>
  <c r="V3148" i="34"/>
  <c r="AA3148" i="34"/>
  <c r="P3148" i="34"/>
  <c r="Q3150" i="34"/>
  <c r="R3150" i="34"/>
  <c r="V3150" i="34"/>
  <c r="AA3150" i="34"/>
  <c r="P3150" i="34"/>
  <c r="Q3018" i="34"/>
  <c r="R3018" i="34"/>
  <c r="V3018" i="34"/>
  <c r="AA3018" i="34"/>
  <c r="P3018" i="34"/>
  <c r="Q3020" i="34"/>
  <c r="R3020" i="34"/>
  <c r="V3020" i="34"/>
  <c r="AA3020" i="34"/>
  <c r="P3020" i="34"/>
  <c r="Q3022" i="34"/>
  <c r="R3022" i="34"/>
  <c r="V3022" i="34"/>
  <c r="AA3022" i="34"/>
  <c r="P3022" i="34"/>
  <c r="Q3024" i="34"/>
  <c r="R3024" i="34"/>
  <c r="V3024" i="34"/>
  <c r="AA3024" i="34"/>
  <c r="P3024" i="34"/>
  <c r="Q3026" i="34"/>
  <c r="R3026" i="34"/>
  <c r="V3026" i="34"/>
  <c r="AA3026" i="34"/>
  <c r="P3026" i="34"/>
  <c r="Q3028" i="34"/>
  <c r="R3028" i="34"/>
  <c r="V3028" i="34"/>
  <c r="AA3028" i="34"/>
  <c r="P3028" i="34"/>
  <c r="Q3030" i="34"/>
  <c r="R3030" i="34"/>
  <c r="V3030" i="34"/>
  <c r="AA3030" i="34"/>
  <c r="P3030" i="34"/>
  <c r="Q3032" i="34"/>
  <c r="R3032" i="34"/>
  <c r="V3032" i="34"/>
  <c r="AA3032" i="34"/>
  <c r="P3032" i="34"/>
  <c r="Q3034" i="34"/>
  <c r="R3034" i="34"/>
  <c r="V3034" i="34"/>
  <c r="AA3034" i="34"/>
  <c r="P3034" i="34"/>
  <c r="Q3036" i="34"/>
  <c r="R3036" i="34"/>
  <c r="V3036" i="34"/>
  <c r="AA3036" i="34"/>
  <c r="P3036" i="34"/>
  <c r="Q3038" i="34"/>
  <c r="R3038" i="34"/>
  <c r="V3038" i="34"/>
  <c r="AA3038" i="34"/>
  <c r="P3038" i="34"/>
  <c r="Q3040" i="34"/>
  <c r="R3040" i="34"/>
  <c r="V3040" i="34"/>
  <c r="AA3040" i="34"/>
  <c r="P3040" i="34"/>
  <c r="Q3042" i="34"/>
  <c r="R3042" i="34"/>
  <c r="V3042" i="34"/>
  <c r="AA3042" i="34"/>
  <c r="P3042" i="34"/>
  <c r="Q3044" i="34"/>
  <c r="R3044" i="34"/>
  <c r="V3044" i="34"/>
  <c r="AA3044" i="34"/>
  <c r="P3044" i="34"/>
  <c r="Q3046" i="34"/>
  <c r="R3046" i="34"/>
  <c r="V3046" i="34"/>
  <c r="AA3046" i="34"/>
  <c r="P3046" i="34"/>
  <c r="Q3048" i="34"/>
  <c r="R3048" i="34"/>
  <c r="V3048" i="34"/>
  <c r="AA3048" i="34"/>
  <c r="P3048" i="34"/>
  <c r="Q3050" i="34"/>
  <c r="R3050" i="34"/>
  <c r="V3050" i="34"/>
  <c r="AA3050" i="34"/>
  <c r="P3050" i="34"/>
  <c r="Q3052" i="34"/>
  <c r="R3052" i="34"/>
  <c r="V3052" i="34"/>
  <c r="AA3052" i="34"/>
  <c r="P3052" i="34"/>
  <c r="Q3054" i="34"/>
  <c r="R3054" i="34"/>
  <c r="V3054" i="34"/>
  <c r="AA3054" i="34"/>
  <c r="P3054" i="34"/>
  <c r="Q3056" i="34"/>
  <c r="R3056" i="34"/>
  <c r="V3056" i="34"/>
  <c r="AA3056" i="34"/>
  <c r="P3056" i="34"/>
  <c r="Q3058" i="34"/>
  <c r="R3058" i="34"/>
  <c r="V3058" i="34"/>
  <c r="AA3058" i="34"/>
  <c r="P3058" i="34"/>
  <c r="Q3060" i="34"/>
  <c r="R3060" i="34"/>
  <c r="V3060" i="34"/>
  <c r="AA3060" i="34"/>
  <c r="P3060" i="34"/>
  <c r="Q3062" i="34"/>
  <c r="R3062" i="34"/>
  <c r="V3062" i="34"/>
  <c r="AA3062" i="34"/>
  <c r="P3062" i="34"/>
  <c r="Q3064" i="34"/>
  <c r="R3064" i="34"/>
  <c r="V3064" i="34"/>
  <c r="AA3064" i="34"/>
  <c r="P3064" i="34"/>
  <c r="Q3066" i="34"/>
  <c r="R3066" i="34"/>
  <c r="V3066" i="34"/>
  <c r="AA3066" i="34"/>
  <c r="P3066" i="34"/>
  <c r="Q3068" i="34"/>
  <c r="R3068" i="34"/>
  <c r="V3068" i="34"/>
  <c r="AA3068" i="34"/>
  <c r="P3068" i="34"/>
  <c r="Q3070" i="34"/>
  <c r="R3070" i="34"/>
  <c r="V3070" i="34"/>
  <c r="AA3070" i="34"/>
  <c r="P3070" i="34"/>
  <c r="Q3072" i="34"/>
  <c r="R3072" i="34"/>
  <c r="V3072" i="34"/>
  <c r="AA3072" i="34"/>
  <c r="P3072" i="34"/>
  <c r="Q3074" i="34"/>
  <c r="R3074" i="34"/>
  <c r="V3074" i="34"/>
  <c r="AA3074" i="34"/>
  <c r="P3074" i="34"/>
  <c r="Q3076" i="34"/>
  <c r="R3076" i="34"/>
  <c r="V3076" i="34"/>
  <c r="AA3076" i="34"/>
  <c r="P3076" i="34"/>
  <c r="Q3078" i="34"/>
  <c r="R3078" i="34"/>
  <c r="V3078" i="34"/>
  <c r="AA3078" i="34"/>
  <c r="P3078" i="34"/>
  <c r="Q3080" i="34"/>
  <c r="R3080" i="34"/>
  <c r="V3080" i="34"/>
  <c r="AA3080" i="34"/>
  <c r="P3080" i="34"/>
  <c r="Q3082" i="34"/>
  <c r="R3082" i="34"/>
  <c r="V3082" i="34"/>
  <c r="AA3082" i="34"/>
  <c r="P3082" i="34"/>
  <c r="Q3084" i="34"/>
  <c r="R3084" i="34"/>
  <c r="V3084" i="34"/>
  <c r="AA3084" i="34"/>
  <c r="P3084" i="34"/>
  <c r="Q2952" i="34"/>
  <c r="R2952" i="34"/>
  <c r="V2952" i="34"/>
  <c r="AA2952" i="34"/>
  <c r="P2952" i="34"/>
  <c r="Q2954" i="34"/>
  <c r="R2954" i="34"/>
  <c r="V2954" i="34"/>
  <c r="AA2954" i="34"/>
  <c r="P2954" i="34"/>
  <c r="Q2956" i="34"/>
  <c r="R2956" i="34"/>
  <c r="V2956" i="34"/>
  <c r="AA2956" i="34"/>
  <c r="P2956" i="34"/>
  <c r="Q2958" i="34"/>
  <c r="R2958" i="34"/>
  <c r="V2958" i="34"/>
  <c r="AA2958" i="34"/>
  <c r="P2958" i="34"/>
  <c r="Q2960" i="34"/>
  <c r="R2960" i="34"/>
  <c r="V2960" i="34"/>
  <c r="AA2960" i="34"/>
  <c r="P2960" i="34"/>
  <c r="Q2962" i="34"/>
  <c r="R2962" i="34"/>
  <c r="V2962" i="34"/>
  <c r="AA2962" i="34"/>
  <c r="P2962" i="34"/>
  <c r="Q2964" i="34"/>
  <c r="R2964" i="34"/>
  <c r="V2964" i="34"/>
  <c r="AA2964" i="34"/>
  <c r="P2964" i="34"/>
  <c r="Q2966" i="34"/>
  <c r="R2966" i="34"/>
  <c r="V2966" i="34"/>
  <c r="AA2966" i="34"/>
  <c r="P2966" i="34"/>
  <c r="Q2968" i="34"/>
  <c r="R2968" i="34"/>
  <c r="V2968" i="34"/>
  <c r="AA2968" i="34"/>
  <c r="P2968" i="34"/>
  <c r="Q2970" i="34"/>
  <c r="R2970" i="34"/>
  <c r="V2970" i="34"/>
  <c r="AA2970" i="34"/>
  <c r="P2970" i="34"/>
  <c r="Q2972" i="34"/>
  <c r="R2972" i="34"/>
  <c r="V2972" i="34"/>
  <c r="AA2972" i="34"/>
  <c r="P2972" i="34"/>
  <c r="Q2974" i="34"/>
  <c r="R2974" i="34"/>
  <c r="V2974" i="34"/>
  <c r="AA2974" i="34"/>
  <c r="P2974" i="34"/>
  <c r="Q2976" i="34"/>
  <c r="R2976" i="34"/>
  <c r="V2976" i="34"/>
  <c r="AA2976" i="34"/>
  <c r="P2976" i="34"/>
  <c r="Q2978" i="34"/>
  <c r="R2978" i="34"/>
  <c r="V2978" i="34"/>
  <c r="AA2978" i="34"/>
  <c r="P2978" i="34"/>
  <c r="Q2980" i="34"/>
  <c r="R2980" i="34"/>
  <c r="V2980" i="34"/>
  <c r="AA2980" i="34"/>
  <c r="P2980" i="34"/>
  <c r="Q2982" i="34"/>
  <c r="R2982" i="34"/>
  <c r="V2982" i="34"/>
  <c r="AA2982" i="34"/>
  <c r="P2982" i="34"/>
  <c r="Q2984" i="34"/>
  <c r="R2984" i="34"/>
  <c r="V2984" i="34"/>
  <c r="AA2984" i="34"/>
  <c r="P2984" i="34"/>
  <c r="Q2986" i="34"/>
  <c r="R2986" i="34"/>
  <c r="V2986" i="34"/>
  <c r="AA2986" i="34"/>
  <c r="P2986" i="34"/>
  <c r="Q2988" i="34"/>
  <c r="R2988" i="34"/>
  <c r="V2988" i="34"/>
  <c r="AA2988" i="34"/>
  <c r="P2988" i="34"/>
  <c r="Q2990" i="34"/>
  <c r="R2990" i="34"/>
  <c r="V2990" i="34"/>
  <c r="AA2990" i="34"/>
  <c r="P2990" i="34"/>
  <c r="Q2992" i="34"/>
  <c r="R2992" i="34"/>
  <c r="V2992" i="34"/>
  <c r="AA2992" i="34"/>
  <c r="P2992" i="34"/>
  <c r="Q2994" i="34"/>
  <c r="R2994" i="34"/>
  <c r="V2994" i="34"/>
  <c r="AA2994" i="34"/>
  <c r="P2994" i="34"/>
  <c r="Q2996" i="34"/>
  <c r="R2996" i="34"/>
  <c r="V2996" i="34"/>
  <c r="AA2996" i="34"/>
  <c r="P2996" i="34"/>
  <c r="Q2998" i="34"/>
  <c r="R2998" i="34"/>
  <c r="V2998" i="34"/>
  <c r="AA2998" i="34"/>
  <c r="P2998" i="34"/>
  <c r="Q3000" i="34"/>
  <c r="R3000" i="34"/>
  <c r="V3000" i="34"/>
  <c r="AA3000" i="34"/>
  <c r="P3000" i="34"/>
  <c r="Q3002" i="34"/>
  <c r="R3002" i="34"/>
  <c r="V3002" i="34"/>
  <c r="AA3002" i="34"/>
  <c r="P3002" i="34"/>
  <c r="Q3004" i="34"/>
  <c r="R3004" i="34"/>
  <c r="V3004" i="34"/>
  <c r="AA3004" i="34"/>
  <c r="P3004" i="34"/>
  <c r="Q3006" i="34"/>
  <c r="R3006" i="34"/>
  <c r="V3006" i="34"/>
  <c r="AA3006" i="34"/>
  <c r="P3006" i="34"/>
  <c r="Q3008" i="34"/>
  <c r="R3008" i="34"/>
  <c r="V3008" i="34"/>
  <c r="AA3008" i="34"/>
  <c r="P3008" i="34"/>
  <c r="Q3010" i="34"/>
  <c r="R3010" i="34"/>
  <c r="V3010" i="34"/>
  <c r="AA3010" i="34"/>
  <c r="P3010" i="34"/>
  <c r="Q3012" i="34"/>
  <c r="R3012" i="34"/>
  <c r="V3012" i="34"/>
  <c r="AA3012" i="34"/>
  <c r="P3012" i="34"/>
  <c r="Q3014" i="34"/>
  <c r="R3014" i="34"/>
  <c r="V3014" i="34"/>
  <c r="AA3014" i="34"/>
  <c r="P3014" i="34"/>
  <c r="Q3016" i="34"/>
  <c r="R3016" i="34"/>
  <c r="V3016" i="34"/>
  <c r="AA3016" i="34"/>
  <c r="P3016" i="34"/>
  <c r="Q2884" i="34"/>
  <c r="R2884" i="34"/>
  <c r="V2884" i="34"/>
  <c r="AA2884" i="34"/>
  <c r="P2884" i="34"/>
  <c r="Q2886" i="34"/>
  <c r="R2886" i="34"/>
  <c r="V2886" i="34"/>
  <c r="AA2886" i="34"/>
  <c r="P2886" i="34"/>
  <c r="Q2888" i="34"/>
  <c r="R2888" i="34"/>
  <c r="V2888" i="34"/>
  <c r="AA2888" i="34"/>
  <c r="P2888" i="34"/>
  <c r="Q2890" i="34"/>
  <c r="R2890" i="34"/>
  <c r="V2890" i="34"/>
  <c r="AA2890" i="34"/>
  <c r="P2890" i="34"/>
  <c r="Q2892" i="34"/>
  <c r="R2892" i="34"/>
  <c r="V2892" i="34"/>
  <c r="AA2892" i="34"/>
  <c r="P2892" i="34"/>
  <c r="Q2894" i="34"/>
  <c r="R2894" i="34"/>
  <c r="V2894" i="34"/>
  <c r="AA2894" i="34"/>
  <c r="P2894" i="34"/>
  <c r="Q2896" i="34"/>
  <c r="R2896" i="34"/>
  <c r="V2896" i="34"/>
  <c r="AA2896" i="34"/>
  <c r="P2896" i="34"/>
  <c r="Q2898" i="34"/>
  <c r="R2898" i="34"/>
  <c r="V2898" i="34"/>
  <c r="AA2898" i="34"/>
  <c r="P2898" i="34"/>
  <c r="Q2900" i="34"/>
  <c r="R2900" i="34"/>
  <c r="V2900" i="34"/>
  <c r="AA2900" i="34"/>
  <c r="P2900" i="34"/>
  <c r="Q2902" i="34"/>
  <c r="R2902" i="34"/>
  <c r="V2902" i="34"/>
  <c r="AA2902" i="34"/>
  <c r="P2902" i="34"/>
  <c r="Q2904" i="34"/>
  <c r="R2904" i="34"/>
  <c r="V2904" i="34"/>
  <c r="AA2904" i="34"/>
  <c r="P2904" i="34"/>
  <c r="Q2906" i="34"/>
  <c r="R2906" i="34"/>
  <c r="V2906" i="34"/>
  <c r="AA2906" i="34"/>
  <c r="P2906" i="34"/>
  <c r="Q2908" i="34"/>
  <c r="R2908" i="34"/>
  <c r="V2908" i="34"/>
  <c r="AA2908" i="34"/>
  <c r="P2908" i="34"/>
  <c r="Q2910" i="34"/>
  <c r="R2910" i="34"/>
  <c r="V2910" i="34"/>
  <c r="AA2910" i="34"/>
  <c r="P2910" i="34"/>
  <c r="Q2912" i="34"/>
  <c r="R2912" i="34"/>
  <c r="V2912" i="34"/>
  <c r="AA2912" i="34"/>
  <c r="P2912" i="34"/>
  <c r="Q2914" i="34"/>
  <c r="R2914" i="34"/>
  <c r="V2914" i="34"/>
  <c r="AA2914" i="34"/>
  <c r="P2914" i="34"/>
  <c r="Q2916" i="34"/>
  <c r="R2916" i="34"/>
  <c r="V2916" i="34"/>
  <c r="AA2916" i="34"/>
  <c r="P2916" i="34"/>
  <c r="Q2918" i="34"/>
  <c r="R2918" i="34"/>
  <c r="V2918" i="34"/>
  <c r="AA2918" i="34"/>
  <c r="P2918" i="34"/>
  <c r="Q2920" i="34"/>
  <c r="R2920" i="34"/>
  <c r="V2920" i="34"/>
  <c r="AA2920" i="34"/>
  <c r="P2920" i="34"/>
  <c r="Q2922" i="34"/>
  <c r="R2922" i="34"/>
  <c r="V2922" i="34"/>
  <c r="AA2922" i="34"/>
  <c r="P2922" i="34"/>
  <c r="Q2924" i="34"/>
  <c r="R2924" i="34"/>
  <c r="V2924" i="34"/>
  <c r="AA2924" i="34"/>
  <c r="P2924" i="34"/>
  <c r="Q2926" i="34"/>
  <c r="R2926" i="34"/>
  <c r="V2926" i="34"/>
  <c r="AA2926" i="34"/>
  <c r="P2926" i="34"/>
  <c r="Q2928" i="34"/>
  <c r="R2928" i="34"/>
  <c r="V2928" i="34"/>
  <c r="AA2928" i="34"/>
  <c r="P2928" i="34"/>
  <c r="Q2930" i="34"/>
  <c r="R2930" i="34"/>
  <c r="V2930" i="34"/>
  <c r="AA2930" i="34"/>
  <c r="P2930" i="34"/>
  <c r="Q2932" i="34"/>
  <c r="R2932" i="34"/>
  <c r="V2932" i="34"/>
  <c r="AA2932" i="34"/>
  <c r="P2932" i="34"/>
  <c r="Q2934" i="34"/>
  <c r="R2934" i="34"/>
  <c r="V2934" i="34"/>
  <c r="AA2934" i="34"/>
  <c r="P2934" i="34"/>
  <c r="Q2936" i="34"/>
  <c r="R2936" i="34"/>
  <c r="V2936" i="34"/>
  <c r="AA2936" i="34"/>
  <c r="P2936" i="34"/>
  <c r="Q2938" i="34"/>
  <c r="R2938" i="34"/>
  <c r="V2938" i="34"/>
  <c r="AA2938" i="34"/>
  <c r="P2938" i="34"/>
  <c r="Q2940" i="34"/>
  <c r="R2940" i="34"/>
  <c r="V2940" i="34"/>
  <c r="AA2940" i="34"/>
  <c r="P2940" i="34"/>
  <c r="Q2942" i="34"/>
  <c r="R2942" i="34"/>
  <c r="V2942" i="34"/>
  <c r="AA2942" i="34"/>
  <c r="P2942" i="34"/>
  <c r="Q2944" i="34"/>
  <c r="R2944" i="34"/>
  <c r="V2944" i="34"/>
  <c r="AA2944" i="34"/>
  <c r="P2944" i="34"/>
  <c r="Q2946" i="34"/>
  <c r="R2946" i="34"/>
  <c r="V2946" i="34"/>
  <c r="AA2946" i="34"/>
  <c r="P2946" i="34"/>
  <c r="Q2948" i="34"/>
  <c r="R2948" i="34"/>
  <c r="V2948" i="34"/>
  <c r="AA2948" i="34"/>
  <c r="P2948" i="34"/>
  <c r="Q2950" i="34"/>
  <c r="R2950" i="34"/>
  <c r="V2950" i="34"/>
  <c r="AA2950" i="34"/>
  <c r="P2950" i="34"/>
  <c r="AA3287" i="34"/>
  <c r="P3287" i="34"/>
  <c r="Q3287" i="34"/>
  <c r="R3287" i="34"/>
  <c r="V3287" i="34"/>
  <c r="AA3289" i="34"/>
  <c r="P3289" i="34"/>
  <c r="Q3289" i="34"/>
  <c r="R3289" i="34"/>
  <c r="V3289" i="34"/>
  <c r="AA3291" i="34"/>
  <c r="P3291" i="34"/>
  <c r="Q3291" i="34"/>
  <c r="R3291" i="34"/>
  <c r="V3291" i="34"/>
  <c r="AA3293" i="34"/>
  <c r="P3293" i="34"/>
  <c r="Q3293" i="34"/>
  <c r="R3293" i="34"/>
  <c r="V3293" i="34"/>
  <c r="AA3295" i="34"/>
  <c r="P3295" i="34"/>
  <c r="Q3295" i="34"/>
  <c r="R3295" i="34"/>
  <c r="V3295" i="34"/>
  <c r="AA3297" i="34"/>
  <c r="P3297" i="34"/>
  <c r="Q3297" i="34"/>
  <c r="R3297" i="34"/>
  <c r="V3297" i="34"/>
  <c r="AA3299" i="34"/>
  <c r="P3299" i="34"/>
  <c r="Q3299" i="34"/>
  <c r="R3299" i="34"/>
  <c r="V3299" i="34"/>
  <c r="AA3301" i="34"/>
  <c r="P3301" i="34"/>
  <c r="Q3301" i="34"/>
  <c r="R3301" i="34"/>
  <c r="V3301" i="34"/>
  <c r="AA3303" i="34"/>
  <c r="P3303" i="34"/>
  <c r="Q3303" i="34"/>
  <c r="R3303" i="34"/>
  <c r="V3303" i="34"/>
  <c r="AA3305" i="34"/>
  <c r="P3305" i="34"/>
  <c r="Q3305" i="34"/>
  <c r="R3305" i="34"/>
  <c r="V3305" i="34"/>
  <c r="AA3307" i="34"/>
  <c r="P3307" i="34"/>
  <c r="Q3307" i="34"/>
  <c r="R3307" i="34"/>
  <c r="V3307" i="34"/>
  <c r="AA3309" i="34"/>
  <c r="P3309" i="34"/>
  <c r="Q3309" i="34"/>
  <c r="R3309" i="34"/>
  <c r="V3309" i="34"/>
  <c r="AA3311" i="34"/>
  <c r="P3311" i="34"/>
  <c r="Q3311" i="34"/>
  <c r="R3311" i="34"/>
  <c r="V3311" i="34"/>
  <c r="AA3313" i="34"/>
  <c r="P3313" i="34"/>
  <c r="Q3313" i="34"/>
  <c r="R3313" i="34"/>
  <c r="V3313" i="34"/>
  <c r="AA3315" i="34"/>
  <c r="P3315" i="34"/>
  <c r="Q3315" i="34"/>
  <c r="R3315" i="34"/>
  <c r="V3315" i="34"/>
  <c r="AA3317" i="34"/>
  <c r="P3317" i="34"/>
  <c r="Q3317" i="34"/>
  <c r="R3317" i="34"/>
  <c r="V3317" i="34"/>
  <c r="AA3319" i="34"/>
  <c r="P3319" i="34"/>
  <c r="Q3319" i="34"/>
  <c r="R3319" i="34"/>
  <c r="V3319" i="34"/>
  <c r="AA3321" i="34"/>
  <c r="P3321" i="34"/>
  <c r="Q3321" i="34"/>
  <c r="R3321" i="34"/>
  <c r="V3321" i="34"/>
  <c r="AA3323" i="34"/>
  <c r="P3323" i="34"/>
  <c r="Q3323" i="34"/>
  <c r="R3323" i="34"/>
  <c r="V3323" i="34"/>
  <c r="AA3325" i="34"/>
  <c r="P3325" i="34"/>
  <c r="Q3325" i="34"/>
  <c r="R3325" i="34"/>
  <c r="V3325" i="34"/>
  <c r="AA3327" i="34"/>
  <c r="P3327" i="34"/>
  <c r="Q3327" i="34"/>
  <c r="R3327" i="34"/>
  <c r="V3327" i="34"/>
  <c r="AA3329" i="34"/>
  <c r="P3329" i="34"/>
  <c r="Q3329" i="34"/>
  <c r="R3329" i="34"/>
  <c r="V3329" i="34"/>
  <c r="AA3331" i="34"/>
  <c r="P3331" i="34"/>
  <c r="Q3331" i="34"/>
  <c r="R3331" i="34"/>
  <c r="V3331" i="34"/>
  <c r="AA3333" i="34"/>
  <c r="P3333" i="34"/>
  <c r="Q3333" i="34"/>
  <c r="R3333" i="34"/>
  <c r="V3333" i="34"/>
  <c r="AA3335" i="34"/>
  <c r="P3335" i="34"/>
  <c r="Q3335" i="34"/>
  <c r="R3335" i="34"/>
  <c r="V3335" i="34"/>
  <c r="AA3337" i="34"/>
  <c r="P3337" i="34"/>
  <c r="Q3337" i="34"/>
  <c r="R3337" i="34"/>
  <c r="V3337" i="34"/>
  <c r="AA3339" i="34"/>
  <c r="P3339" i="34"/>
  <c r="Q3339" i="34"/>
  <c r="R3339" i="34"/>
  <c r="V3339" i="34"/>
  <c r="AA3341" i="34"/>
  <c r="P3341" i="34"/>
  <c r="Q3341" i="34"/>
  <c r="R3341" i="34"/>
  <c r="V3341" i="34"/>
  <c r="AA3343" i="34"/>
  <c r="P3343" i="34"/>
  <c r="Q3343" i="34"/>
  <c r="R3343" i="34"/>
  <c r="V3343" i="34"/>
  <c r="AA3345" i="34"/>
  <c r="P3345" i="34"/>
  <c r="Q3345" i="34"/>
  <c r="R3345" i="34"/>
  <c r="V3345" i="34"/>
  <c r="AA3347" i="34"/>
  <c r="P3347" i="34"/>
  <c r="Q3347" i="34"/>
  <c r="R3347" i="34"/>
  <c r="V3347" i="34"/>
  <c r="AA3349" i="34"/>
  <c r="P3349" i="34"/>
  <c r="Q3349" i="34"/>
  <c r="R3349" i="34"/>
  <c r="V3349" i="34"/>
  <c r="AA3351" i="34"/>
  <c r="P3351" i="34"/>
  <c r="Q3351" i="34"/>
  <c r="R3351" i="34"/>
  <c r="V3351" i="34"/>
  <c r="AA3353" i="34"/>
  <c r="P3353" i="34"/>
  <c r="Q3353" i="34"/>
  <c r="R3353" i="34"/>
  <c r="V3353" i="34"/>
  <c r="AA3355" i="34"/>
  <c r="P3355" i="34"/>
  <c r="Q3355" i="34"/>
  <c r="R3355" i="34"/>
  <c r="V3355" i="34"/>
  <c r="AA3357" i="34"/>
  <c r="P3357" i="34"/>
  <c r="Q3357" i="34"/>
  <c r="R3357" i="34"/>
  <c r="V3357" i="34"/>
  <c r="AA3359" i="34"/>
  <c r="P3359" i="34"/>
  <c r="Q3359" i="34"/>
  <c r="R3359" i="34"/>
  <c r="V3359" i="34"/>
  <c r="AA3361" i="34"/>
  <c r="P3361" i="34"/>
  <c r="Q3361" i="34"/>
  <c r="R3361" i="34"/>
  <c r="V3361" i="34"/>
  <c r="AA3363" i="34"/>
  <c r="P3363" i="34"/>
  <c r="Q3363" i="34"/>
  <c r="R3363" i="34"/>
  <c r="V3363" i="34"/>
  <c r="AA3365" i="34"/>
  <c r="P3365" i="34"/>
  <c r="Q3365" i="34"/>
  <c r="R3365" i="34"/>
  <c r="V3365" i="34"/>
  <c r="AA3367" i="34"/>
  <c r="P3367" i="34"/>
  <c r="Q3367" i="34"/>
  <c r="R3367" i="34"/>
  <c r="V3367" i="34"/>
  <c r="AA3369" i="34"/>
  <c r="P3369" i="34"/>
  <c r="Q3369" i="34"/>
  <c r="R3369" i="34"/>
  <c r="V3369" i="34"/>
  <c r="AA3371" i="34"/>
  <c r="P3371" i="34"/>
  <c r="Q3371" i="34"/>
  <c r="R3371" i="34"/>
  <c r="V3371" i="34"/>
  <c r="AA3373" i="34"/>
  <c r="P3373" i="34"/>
  <c r="Q3373" i="34"/>
  <c r="R3373" i="34"/>
  <c r="V3373" i="34"/>
  <c r="AA3375" i="34"/>
  <c r="P3375" i="34"/>
  <c r="Q3375" i="34"/>
  <c r="R3375" i="34"/>
  <c r="V3375" i="34"/>
  <c r="AA3377" i="34"/>
  <c r="P3377" i="34"/>
  <c r="Q3377" i="34"/>
  <c r="R3377" i="34"/>
  <c r="V3377" i="34"/>
  <c r="AA3379" i="34"/>
  <c r="P3379" i="34"/>
  <c r="Q3379" i="34"/>
  <c r="R3379" i="34"/>
  <c r="V3379" i="34"/>
  <c r="AA3381" i="34"/>
  <c r="P3381" i="34"/>
  <c r="R3381" i="34"/>
  <c r="V3381" i="34"/>
  <c r="Q3381" i="34"/>
  <c r="AA3383" i="34"/>
  <c r="P3383" i="34"/>
  <c r="R3383" i="34"/>
  <c r="V3383" i="34"/>
  <c r="Q3383" i="34"/>
  <c r="AA3385" i="34"/>
  <c r="P3385" i="34"/>
  <c r="R3385" i="34"/>
  <c r="V3385" i="34"/>
  <c r="Q3385" i="34"/>
  <c r="AA3387" i="34"/>
  <c r="P3387" i="34"/>
  <c r="R3387" i="34"/>
  <c r="V3387" i="34"/>
  <c r="Q3387" i="34"/>
  <c r="P3389" i="34"/>
  <c r="R3389" i="34"/>
  <c r="V3389" i="34"/>
  <c r="Q3389" i="34"/>
  <c r="AA3389" i="34"/>
  <c r="P3391" i="34"/>
  <c r="R3391" i="34"/>
  <c r="V3391" i="34"/>
  <c r="Q3391" i="34"/>
  <c r="AA3391" i="34"/>
  <c r="P3393" i="34"/>
  <c r="R3393" i="34"/>
  <c r="V3393" i="34"/>
  <c r="Q3393" i="34"/>
  <c r="AA3393" i="34"/>
  <c r="P3395" i="34"/>
  <c r="R3395" i="34"/>
  <c r="V3395" i="34"/>
  <c r="Q3395" i="34"/>
  <c r="AA3395" i="34"/>
  <c r="P3397" i="34"/>
  <c r="R3397" i="34"/>
  <c r="V3397" i="34"/>
  <c r="Q3397" i="34"/>
  <c r="AA3397" i="34"/>
  <c r="P3399" i="34"/>
  <c r="R3399" i="34"/>
  <c r="V3399" i="34"/>
  <c r="Q3399" i="34"/>
  <c r="AA3399" i="34"/>
  <c r="AA3173" i="34"/>
  <c r="P3173" i="34"/>
  <c r="Q3173" i="34"/>
  <c r="R3173" i="34"/>
  <c r="V3173" i="34"/>
  <c r="AA3175" i="34"/>
  <c r="P3175" i="34"/>
  <c r="Q3175" i="34"/>
  <c r="R3175" i="34"/>
  <c r="V3175" i="34"/>
  <c r="AA3177" i="34"/>
  <c r="P3177" i="34"/>
  <c r="Q3177" i="34"/>
  <c r="R3177" i="34"/>
  <c r="V3177" i="34"/>
  <c r="AA3179" i="34"/>
  <c r="P3179" i="34"/>
  <c r="Q3179" i="34"/>
  <c r="R3179" i="34"/>
  <c r="V3179" i="34"/>
  <c r="AA3181" i="34"/>
  <c r="P3181" i="34"/>
  <c r="Q3181" i="34"/>
  <c r="R3181" i="34"/>
  <c r="V3181" i="34"/>
  <c r="AA3183" i="34"/>
  <c r="P3183" i="34"/>
  <c r="Q3183" i="34"/>
  <c r="R3183" i="34"/>
  <c r="V3183" i="34"/>
  <c r="AA3185" i="34"/>
  <c r="P3185" i="34"/>
  <c r="Q3185" i="34"/>
  <c r="R3185" i="34"/>
  <c r="V3185" i="34"/>
  <c r="AA3187" i="34"/>
  <c r="P3187" i="34"/>
  <c r="Q3187" i="34"/>
  <c r="R3187" i="34"/>
  <c r="V3187" i="34"/>
  <c r="AA3189" i="34"/>
  <c r="P3189" i="34"/>
  <c r="Q3189" i="34"/>
  <c r="R3189" i="34"/>
  <c r="V3189" i="34"/>
  <c r="AA3191" i="34"/>
  <c r="P3191" i="34"/>
  <c r="Q3191" i="34"/>
  <c r="R3191" i="34"/>
  <c r="V3191" i="34"/>
  <c r="AA3193" i="34"/>
  <c r="P3193" i="34"/>
  <c r="Q3193" i="34"/>
  <c r="R3193" i="34"/>
  <c r="V3193" i="34"/>
  <c r="AA3195" i="34"/>
  <c r="P3195" i="34"/>
  <c r="Q3195" i="34"/>
  <c r="R3195" i="34"/>
  <c r="V3195" i="34"/>
  <c r="AA3197" i="34"/>
  <c r="P3197" i="34"/>
  <c r="Q3197" i="34"/>
  <c r="R3197" i="34"/>
  <c r="V3197" i="34"/>
  <c r="AA3199" i="34"/>
  <c r="P3199" i="34"/>
  <c r="Q3199" i="34"/>
  <c r="R3199" i="34"/>
  <c r="V3199" i="34"/>
  <c r="AA3201" i="34"/>
  <c r="P3201" i="34"/>
  <c r="Q3201" i="34"/>
  <c r="R3201" i="34"/>
  <c r="V3201" i="34"/>
  <c r="AA3203" i="34"/>
  <c r="P3203" i="34"/>
  <c r="Q3203" i="34"/>
  <c r="R3203" i="34"/>
  <c r="V3203" i="34"/>
  <c r="AA3205" i="34"/>
  <c r="P3205" i="34"/>
  <c r="Q3205" i="34"/>
  <c r="R3205" i="34"/>
  <c r="V3205" i="34"/>
  <c r="AA3207" i="34"/>
  <c r="P3207" i="34"/>
  <c r="Q3207" i="34"/>
  <c r="R3207" i="34"/>
  <c r="V3207" i="34"/>
  <c r="AA3209" i="34"/>
  <c r="P3209" i="34"/>
  <c r="Q3209" i="34"/>
  <c r="R3209" i="34"/>
  <c r="V3209" i="34"/>
  <c r="AA3211" i="34"/>
  <c r="P3211" i="34"/>
  <c r="Q3211" i="34"/>
  <c r="R3211" i="34"/>
  <c r="V3211" i="34"/>
  <c r="AA3213" i="34"/>
  <c r="P3213" i="34"/>
  <c r="Q3213" i="34"/>
  <c r="R3213" i="34"/>
  <c r="V3213" i="34"/>
  <c r="AA3215" i="34"/>
  <c r="P3215" i="34"/>
  <c r="Q3215" i="34"/>
  <c r="R3215" i="34"/>
  <c r="V3215" i="34"/>
  <c r="AA3217" i="34"/>
  <c r="P3217" i="34"/>
  <c r="Q3217" i="34"/>
  <c r="R3217" i="34"/>
  <c r="V3217" i="34"/>
  <c r="AA3219" i="34"/>
  <c r="P3219" i="34"/>
  <c r="Q3219" i="34"/>
  <c r="R3219" i="34"/>
  <c r="V3219" i="34"/>
  <c r="AA3221" i="34"/>
  <c r="P3221" i="34"/>
  <c r="Q3221" i="34"/>
  <c r="R3221" i="34"/>
  <c r="V3221" i="34"/>
  <c r="AA3223" i="34"/>
  <c r="P3223" i="34"/>
  <c r="Q3223" i="34"/>
  <c r="R3223" i="34"/>
  <c r="V3223" i="34"/>
  <c r="AA3225" i="34"/>
  <c r="P3225" i="34"/>
  <c r="Q3225" i="34"/>
  <c r="R3225" i="34"/>
  <c r="V3225" i="34"/>
  <c r="AA3227" i="34"/>
  <c r="P3227" i="34"/>
  <c r="Q3227" i="34"/>
  <c r="R3227" i="34"/>
  <c r="V3227" i="34"/>
  <c r="AA3229" i="34"/>
  <c r="P3229" i="34"/>
  <c r="Q3229" i="34"/>
  <c r="R3229" i="34"/>
  <c r="V3229" i="34"/>
  <c r="AA3231" i="34"/>
  <c r="P3231" i="34"/>
  <c r="Q3231" i="34"/>
  <c r="R3231" i="34"/>
  <c r="V3231" i="34"/>
  <c r="AA3233" i="34"/>
  <c r="P3233" i="34"/>
  <c r="Q3233" i="34"/>
  <c r="R3233" i="34"/>
  <c r="V3233" i="34"/>
  <c r="AA3235" i="34"/>
  <c r="P3235" i="34"/>
  <c r="Q3235" i="34"/>
  <c r="R3235" i="34"/>
  <c r="V3235" i="34"/>
  <c r="AA3237" i="34"/>
  <c r="P3237" i="34"/>
  <c r="Q3237" i="34"/>
  <c r="R3237" i="34"/>
  <c r="V3237" i="34"/>
  <c r="AA3239" i="34"/>
  <c r="P3239" i="34"/>
  <c r="Q3239" i="34"/>
  <c r="R3239" i="34"/>
  <c r="V3239" i="34"/>
  <c r="AA3241" i="34"/>
  <c r="P3241" i="34"/>
  <c r="Q3241" i="34"/>
  <c r="R3241" i="34"/>
  <c r="V3241" i="34"/>
  <c r="AA3243" i="34"/>
  <c r="P3243" i="34"/>
  <c r="Q3243" i="34"/>
  <c r="R3243" i="34"/>
  <c r="V3243" i="34"/>
  <c r="AA3245" i="34"/>
  <c r="P3245" i="34"/>
  <c r="Q3245" i="34"/>
  <c r="R3245" i="34"/>
  <c r="V3245" i="34"/>
  <c r="AA3247" i="34"/>
  <c r="P3247" i="34"/>
  <c r="Q3247" i="34"/>
  <c r="R3247" i="34"/>
  <c r="V3247" i="34"/>
  <c r="AA3249" i="34"/>
  <c r="P3249" i="34"/>
  <c r="Q3249" i="34"/>
  <c r="R3249" i="34"/>
  <c r="V3249" i="34"/>
  <c r="AA3251" i="34"/>
  <c r="P3251" i="34"/>
  <c r="Q3251" i="34"/>
  <c r="R3251" i="34"/>
  <c r="V3251" i="34"/>
  <c r="AA3253" i="34"/>
  <c r="P3253" i="34"/>
  <c r="Q3253" i="34"/>
  <c r="R3253" i="34"/>
  <c r="V3253" i="34"/>
  <c r="AA3255" i="34"/>
  <c r="P3255" i="34"/>
  <c r="Q3255" i="34"/>
  <c r="R3255" i="34"/>
  <c r="V3255" i="34"/>
  <c r="AA3257" i="34"/>
  <c r="P3257" i="34"/>
  <c r="Q3257" i="34"/>
  <c r="R3257" i="34"/>
  <c r="V3257" i="34"/>
  <c r="AA3259" i="34"/>
  <c r="P3259" i="34"/>
  <c r="Q3259" i="34"/>
  <c r="R3259" i="34"/>
  <c r="V3259" i="34"/>
  <c r="AA3261" i="34"/>
  <c r="P3261" i="34"/>
  <c r="Q3261" i="34"/>
  <c r="R3261" i="34"/>
  <c r="V3261" i="34"/>
  <c r="AA3263" i="34"/>
  <c r="P3263" i="34"/>
  <c r="Q3263" i="34"/>
  <c r="R3263" i="34"/>
  <c r="V3263" i="34"/>
  <c r="AA3265" i="34"/>
  <c r="P3265" i="34"/>
  <c r="Q3265" i="34"/>
  <c r="R3265" i="34"/>
  <c r="V3265" i="34"/>
  <c r="AA3267" i="34"/>
  <c r="P3267" i="34"/>
  <c r="Q3267" i="34"/>
  <c r="R3267" i="34"/>
  <c r="V3267" i="34"/>
  <c r="AA3269" i="34"/>
  <c r="P3269" i="34"/>
  <c r="Q3269" i="34"/>
  <c r="R3269" i="34"/>
  <c r="V3269" i="34"/>
  <c r="AA3271" i="34"/>
  <c r="P3271" i="34"/>
  <c r="Q3271" i="34"/>
  <c r="R3271" i="34"/>
  <c r="V3271" i="34"/>
  <c r="AA3273" i="34"/>
  <c r="P3273" i="34"/>
  <c r="Q3273" i="34"/>
  <c r="R3273" i="34"/>
  <c r="V3273" i="34"/>
  <c r="AA3275" i="34"/>
  <c r="P3275" i="34"/>
  <c r="Q3275" i="34"/>
  <c r="R3275" i="34"/>
  <c r="V3275" i="34"/>
  <c r="AA3277" i="34"/>
  <c r="P3277" i="34"/>
  <c r="Q3277" i="34"/>
  <c r="R3277" i="34"/>
  <c r="V3277" i="34"/>
  <c r="AA3279" i="34"/>
  <c r="P3279" i="34"/>
  <c r="Q3279" i="34"/>
  <c r="R3279" i="34"/>
  <c r="V3279" i="34"/>
  <c r="AA3281" i="34"/>
  <c r="P3281" i="34"/>
  <c r="Q3281" i="34"/>
  <c r="R3281" i="34"/>
  <c r="V3281" i="34"/>
  <c r="AA3283" i="34"/>
  <c r="P3283" i="34"/>
  <c r="Q3283" i="34"/>
  <c r="R3283" i="34"/>
  <c r="V3283" i="34"/>
  <c r="AA3285" i="34"/>
  <c r="P3285" i="34"/>
  <c r="Q3285" i="34"/>
  <c r="R3285" i="34"/>
  <c r="V3285" i="34"/>
  <c r="R3865" i="34"/>
  <c r="V3865" i="34"/>
  <c r="AA3865" i="34"/>
  <c r="P3865" i="34"/>
  <c r="Q3865" i="34"/>
  <c r="R3867" i="34"/>
  <c r="V3867" i="34"/>
  <c r="AA3867" i="34"/>
  <c r="P3867" i="34"/>
  <c r="Q3867" i="34"/>
  <c r="R3869" i="34"/>
  <c r="V3869" i="34"/>
  <c r="AA3869" i="34"/>
  <c r="P3869" i="34"/>
  <c r="Q3869" i="34"/>
  <c r="R3871" i="34"/>
  <c r="V3871" i="34"/>
  <c r="AA3871" i="34"/>
  <c r="P3871" i="34"/>
  <c r="Q3871" i="34"/>
  <c r="R3837" i="34"/>
  <c r="V3837" i="34"/>
  <c r="AA3837" i="34"/>
  <c r="P3837" i="34"/>
  <c r="Q3837" i="34"/>
  <c r="R3839" i="34"/>
  <c r="V3839" i="34"/>
  <c r="AA3839" i="34"/>
  <c r="P3839" i="34"/>
  <c r="Q3839" i="34"/>
  <c r="R3841" i="34"/>
  <c r="V3841" i="34"/>
  <c r="AA3841" i="34"/>
  <c r="P3841" i="34"/>
  <c r="Q3841" i="34"/>
  <c r="R3843" i="34"/>
  <c r="V3843" i="34"/>
  <c r="AA3843" i="34"/>
  <c r="P3843" i="34"/>
  <c r="Q3843" i="34"/>
  <c r="R3845" i="34"/>
  <c r="V3845" i="34"/>
  <c r="AA3845" i="34"/>
  <c r="P3845" i="34"/>
  <c r="Q3845" i="34"/>
  <c r="R3847" i="34"/>
  <c r="V3847" i="34"/>
  <c r="AA3847" i="34"/>
  <c r="P3847" i="34"/>
  <c r="Q3847" i="34"/>
  <c r="R3849" i="34"/>
  <c r="V3849" i="34"/>
  <c r="AA3849" i="34"/>
  <c r="P3849" i="34"/>
  <c r="Q3849" i="34"/>
  <c r="R3851" i="34"/>
  <c r="V3851" i="34"/>
  <c r="AA3851" i="34"/>
  <c r="P3851" i="34"/>
  <c r="Q3851" i="34"/>
  <c r="R3853" i="34"/>
  <c r="V3853" i="34"/>
  <c r="AA3853" i="34"/>
  <c r="P3853" i="34"/>
  <c r="Q3853" i="34"/>
  <c r="R3855" i="34"/>
  <c r="V3855" i="34"/>
  <c r="AA3855" i="34"/>
  <c r="P3855" i="34"/>
  <c r="Q3855" i="34"/>
  <c r="R3857" i="34"/>
  <c r="V3857" i="34"/>
  <c r="AA3857" i="34"/>
  <c r="P3857" i="34"/>
  <c r="Q3857" i="34"/>
  <c r="R3859" i="34"/>
  <c r="V3859" i="34"/>
  <c r="AA3859" i="34"/>
  <c r="P3859" i="34"/>
  <c r="Q3859" i="34"/>
  <c r="R3861" i="34"/>
  <c r="V3861" i="34"/>
  <c r="AA3861" i="34"/>
  <c r="P3861" i="34"/>
  <c r="Q3861" i="34"/>
  <c r="R3863" i="34"/>
  <c r="V3863" i="34"/>
  <c r="AA3863" i="34"/>
  <c r="P3863" i="34"/>
  <c r="Q3863" i="34"/>
  <c r="R3669" i="34"/>
  <c r="V3669" i="34"/>
  <c r="AA3669" i="34"/>
  <c r="P3669" i="34"/>
  <c r="Q3669" i="34"/>
  <c r="R3671" i="34"/>
  <c r="V3671" i="34"/>
  <c r="AA3671" i="34"/>
  <c r="P3671" i="34"/>
  <c r="Q3671" i="34"/>
  <c r="R3673" i="34"/>
  <c r="V3673" i="34"/>
  <c r="AA3673" i="34"/>
  <c r="P3673" i="34"/>
  <c r="Q3673" i="34"/>
  <c r="R3675" i="34"/>
  <c r="V3675" i="34"/>
  <c r="AA3675" i="34"/>
  <c r="P3675" i="34"/>
  <c r="Q3675" i="34"/>
  <c r="R3677" i="34"/>
  <c r="V3677" i="34"/>
  <c r="AA3677" i="34"/>
  <c r="P3677" i="34"/>
  <c r="Q3677" i="34"/>
  <c r="A3679" i="34"/>
  <c r="R3679" i="34"/>
  <c r="V3679" i="34"/>
  <c r="AA3679" i="34"/>
  <c r="P3679" i="34"/>
  <c r="Q3679" i="34"/>
  <c r="R3681" i="34"/>
  <c r="V3681" i="34"/>
  <c r="AA3681" i="34"/>
  <c r="P3681" i="34"/>
  <c r="Q3681" i="34"/>
  <c r="R3683" i="34"/>
  <c r="V3683" i="34"/>
  <c r="AA3683" i="34"/>
  <c r="P3683" i="34"/>
  <c r="Q3683" i="34"/>
  <c r="A3685" i="34"/>
  <c r="R3685" i="34"/>
  <c r="V3685" i="34"/>
  <c r="AA3685" i="34"/>
  <c r="P3685" i="34"/>
  <c r="Q3685" i="34"/>
  <c r="A3687" i="34"/>
  <c r="R3687" i="34"/>
  <c r="V3687" i="34"/>
  <c r="AA3687" i="34"/>
  <c r="P3687" i="34"/>
  <c r="Q3687" i="34"/>
  <c r="R3689" i="34"/>
  <c r="V3689" i="34"/>
  <c r="AA3689" i="34"/>
  <c r="P3689" i="34"/>
  <c r="Q3689" i="34"/>
  <c r="R3691" i="34"/>
  <c r="V3691" i="34"/>
  <c r="AA3691" i="34"/>
  <c r="P3691" i="34"/>
  <c r="Q3691" i="34"/>
  <c r="R3693" i="34"/>
  <c r="V3693" i="34"/>
  <c r="AA3693" i="34"/>
  <c r="P3693" i="34"/>
  <c r="Q3693" i="34"/>
  <c r="R3695" i="34"/>
  <c r="V3695" i="34"/>
  <c r="AA3695" i="34"/>
  <c r="P3695" i="34"/>
  <c r="Q3695" i="34"/>
  <c r="R3697" i="34"/>
  <c r="V3697" i="34"/>
  <c r="AA3697" i="34"/>
  <c r="P3697" i="34"/>
  <c r="Q3697" i="34"/>
  <c r="R3699" i="34"/>
  <c r="V3699" i="34"/>
  <c r="AA3699" i="34"/>
  <c r="P3699" i="34"/>
  <c r="Q3699" i="34"/>
  <c r="R3701" i="34"/>
  <c r="V3701" i="34"/>
  <c r="AA3701" i="34"/>
  <c r="P3701" i="34"/>
  <c r="Q3701" i="34"/>
  <c r="R3703" i="34"/>
  <c r="V3703" i="34"/>
  <c r="AA3703" i="34"/>
  <c r="P3703" i="34"/>
  <c r="Q3703" i="34"/>
  <c r="R3705" i="34"/>
  <c r="V3705" i="34"/>
  <c r="AA3705" i="34"/>
  <c r="P3705" i="34"/>
  <c r="Q3705" i="34"/>
  <c r="R3707" i="34"/>
  <c r="V3707" i="34"/>
  <c r="AA3707" i="34"/>
  <c r="P3707" i="34"/>
  <c r="Q3707" i="34"/>
  <c r="R3709" i="34"/>
  <c r="V3709" i="34"/>
  <c r="AA3709" i="34"/>
  <c r="P3709" i="34"/>
  <c r="Q3709" i="34"/>
  <c r="R3711" i="34"/>
  <c r="V3711" i="34"/>
  <c r="AA3711" i="34"/>
  <c r="P3711" i="34"/>
  <c r="Q3711" i="34"/>
  <c r="R3713" i="34"/>
  <c r="V3713" i="34"/>
  <c r="AA3713" i="34"/>
  <c r="P3713" i="34"/>
  <c r="Q3713" i="34"/>
  <c r="R3715" i="34"/>
  <c r="V3715" i="34"/>
  <c r="AA3715" i="34"/>
  <c r="P3715" i="34"/>
  <c r="Q3715" i="34"/>
  <c r="R3717" i="34"/>
  <c r="V3717" i="34"/>
  <c r="AA3717" i="34"/>
  <c r="P3717" i="34"/>
  <c r="Q3717" i="34"/>
  <c r="R3719" i="34"/>
  <c r="V3719" i="34"/>
  <c r="AA3719" i="34"/>
  <c r="P3719" i="34"/>
  <c r="Q3719" i="34"/>
  <c r="R3721" i="34"/>
  <c r="V3721" i="34"/>
  <c r="AA3721" i="34"/>
  <c r="P3721" i="34"/>
  <c r="Q3721" i="34"/>
  <c r="R3723" i="34"/>
  <c r="V3723" i="34"/>
  <c r="AA3723" i="34"/>
  <c r="P3723" i="34"/>
  <c r="Q3723" i="34"/>
  <c r="R3725" i="34"/>
  <c r="V3725" i="34"/>
  <c r="AA3725" i="34"/>
  <c r="P3725" i="34"/>
  <c r="Q3725" i="34"/>
  <c r="R3727" i="34"/>
  <c r="V3727" i="34"/>
  <c r="AA3727" i="34"/>
  <c r="P3727" i="34"/>
  <c r="Q3727" i="34"/>
  <c r="R3729" i="34"/>
  <c r="V3729" i="34"/>
  <c r="AA3729" i="34"/>
  <c r="P3729" i="34"/>
  <c r="Q3729" i="34"/>
  <c r="R3731" i="34"/>
  <c r="V3731" i="34"/>
  <c r="AA3731" i="34"/>
  <c r="P3731" i="34"/>
  <c r="Q3731" i="34"/>
  <c r="R3733" i="34"/>
  <c r="V3733" i="34"/>
  <c r="AA3733" i="34"/>
  <c r="P3733" i="34"/>
  <c r="Q3733" i="34"/>
  <c r="R3735" i="34"/>
  <c r="V3735" i="34"/>
  <c r="AA3735" i="34"/>
  <c r="P3735" i="34"/>
  <c r="Q3735" i="34"/>
  <c r="R3737" i="34"/>
  <c r="V3737" i="34"/>
  <c r="AA3737" i="34"/>
  <c r="P3737" i="34"/>
  <c r="Q3737" i="34"/>
  <c r="R3739" i="34"/>
  <c r="V3739" i="34"/>
  <c r="AA3739" i="34"/>
  <c r="P3739" i="34"/>
  <c r="Q3739" i="34"/>
  <c r="R3741" i="34"/>
  <c r="V3741" i="34"/>
  <c r="AA3741" i="34"/>
  <c r="P3741" i="34"/>
  <c r="Q3741" i="34"/>
  <c r="A3743" i="34"/>
  <c r="R3743" i="34"/>
  <c r="V3743" i="34"/>
  <c r="AA3743" i="34"/>
  <c r="P3743" i="34"/>
  <c r="Q3743" i="34"/>
  <c r="A3745" i="34"/>
  <c r="R3745" i="34"/>
  <c r="V3745" i="34"/>
  <c r="AA3745" i="34"/>
  <c r="P3745" i="34"/>
  <c r="Q3745" i="34"/>
  <c r="A3747" i="34"/>
  <c r="R3747" i="34"/>
  <c r="V3747" i="34"/>
  <c r="AA3747" i="34"/>
  <c r="P3747" i="34"/>
  <c r="Q3747" i="34"/>
  <c r="A3749" i="34"/>
  <c r="R3749" i="34"/>
  <c r="V3749" i="34"/>
  <c r="AA3749" i="34"/>
  <c r="P3749" i="34"/>
  <c r="Q3749" i="34"/>
  <c r="R3751" i="34"/>
  <c r="V3751" i="34"/>
  <c r="AA3751" i="34"/>
  <c r="P3751" i="34"/>
  <c r="Q3751" i="34"/>
  <c r="R3753" i="34"/>
  <c r="V3753" i="34"/>
  <c r="AA3753" i="34"/>
  <c r="P3753" i="34"/>
  <c r="Q3753" i="34"/>
  <c r="R3755" i="34"/>
  <c r="V3755" i="34"/>
  <c r="AA3755" i="34"/>
  <c r="P3755" i="34"/>
  <c r="Q3755" i="34"/>
  <c r="R3757" i="34"/>
  <c r="V3757" i="34"/>
  <c r="AA3757" i="34"/>
  <c r="P3757" i="34"/>
  <c r="Q3757" i="34"/>
  <c r="R3759" i="34"/>
  <c r="V3759" i="34"/>
  <c r="AA3759" i="34"/>
  <c r="P3759" i="34"/>
  <c r="Q3759" i="34"/>
  <c r="R3761" i="34"/>
  <c r="V3761" i="34"/>
  <c r="AA3761" i="34"/>
  <c r="P3761" i="34"/>
  <c r="Q3761" i="34"/>
  <c r="R3763" i="34"/>
  <c r="V3763" i="34"/>
  <c r="AA3763" i="34"/>
  <c r="P3763" i="34"/>
  <c r="Q3763" i="34"/>
  <c r="R3765" i="34"/>
  <c r="V3765" i="34"/>
  <c r="AA3765" i="34"/>
  <c r="P3765" i="34"/>
  <c r="Q3765" i="34"/>
  <c r="R3767" i="34"/>
  <c r="V3767" i="34"/>
  <c r="AA3767" i="34"/>
  <c r="P3767" i="34"/>
  <c r="Q3767" i="34"/>
  <c r="R3769" i="34"/>
  <c r="V3769" i="34"/>
  <c r="AA3769" i="34"/>
  <c r="P3769" i="34"/>
  <c r="Q3769" i="34"/>
  <c r="R3771" i="34"/>
  <c r="V3771" i="34"/>
  <c r="AA3771" i="34"/>
  <c r="P3771" i="34"/>
  <c r="Q3771" i="34"/>
  <c r="R3773" i="34"/>
  <c r="V3773" i="34"/>
  <c r="AA3773" i="34"/>
  <c r="P3773" i="34"/>
  <c r="Q3773" i="34"/>
  <c r="R3775" i="34"/>
  <c r="V3775" i="34"/>
  <c r="AA3775" i="34"/>
  <c r="P3775" i="34"/>
  <c r="Q3775" i="34"/>
  <c r="R3777" i="34"/>
  <c r="V3777" i="34"/>
  <c r="AA3777" i="34"/>
  <c r="P3777" i="34"/>
  <c r="Q3777" i="34"/>
  <c r="R3779" i="34"/>
  <c r="V3779" i="34"/>
  <c r="AA3779" i="34"/>
  <c r="P3779" i="34"/>
  <c r="Q3779" i="34"/>
  <c r="R3781" i="34"/>
  <c r="V3781" i="34"/>
  <c r="AA3781" i="34"/>
  <c r="P3781" i="34"/>
  <c r="Q3781" i="34"/>
  <c r="A3783" i="34"/>
  <c r="R3783" i="34"/>
  <c r="V3783" i="34"/>
  <c r="AA3783" i="34"/>
  <c r="P3783" i="34"/>
  <c r="Q3783" i="34"/>
  <c r="A3785" i="34"/>
  <c r="R3785" i="34"/>
  <c r="V3785" i="34"/>
  <c r="AA3785" i="34"/>
  <c r="P3785" i="34"/>
  <c r="Q3785" i="34"/>
  <c r="R3787" i="34"/>
  <c r="V3787" i="34"/>
  <c r="AA3787" i="34"/>
  <c r="P3787" i="34"/>
  <c r="Q3787" i="34"/>
  <c r="A3789" i="34"/>
  <c r="R3789" i="34"/>
  <c r="V3789" i="34"/>
  <c r="AA3789" i="34"/>
  <c r="P3789" i="34"/>
  <c r="Q3789" i="34"/>
  <c r="A3791" i="34"/>
  <c r="R3791" i="34"/>
  <c r="V3791" i="34"/>
  <c r="AA3791" i="34"/>
  <c r="P3791" i="34"/>
  <c r="Q3791" i="34"/>
  <c r="A3793" i="34"/>
  <c r="R3793" i="34"/>
  <c r="V3793" i="34"/>
  <c r="AA3793" i="34"/>
  <c r="P3793" i="34"/>
  <c r="Q3793" i="34"/>
  <c r="R3795" i="34"/>
  <c r="V3795" i="34"/>
  <c r="AA3795" i="34"/>
  <c r="P3795" i="34"/>
  <c r="Q3795" i="34"/>
  <c r="A3797" i="34"/>
  <c r="R3797" i="34"/>
  <c r="V3797" i="34"/>
  <c r="AA3797" i="34"/>
  <c r="P3797" i="34"/>
  <c r="Q3797" i="34"/>
  <c r="A3799" i="34"/>
  <c r="R3799" i="34"/>
  <c r="V3799" i="34"/>
  <c r="AA3799" i="34"/>
  <c r="P3799" i="34"/>
  <c r="Q3799" i="34"/>
  <c r="A3801" i="34"/>
  <c r="R3801" i="34"/>
  <c r="V3801" i="34"/>
  <c r="AA3801" i="34"/>
  <c r="P3801" i="34"/>
  <c r="Q3801" i="34"/>
  <c r="R3803" i="34"/>
  <c r="V3803" i="34"/>
  <c r="AA3803" i="34"/>
  <c r="P3803" i="34"/>
  <c r="Q3803" i="34"/>
  <c r="R3805" i="34"/>
  <c r="V3805" i="34"/>
  <c r="AA3805" i="34"/>
  <c r="P3805" i="34"/>
  <c r="Q3805" i="34"/>
  <c r="R3807" i="34"/>
  <c r="V3807" i="34"/>
  <c r="AA3807" i="34"/>
  <c r="P3807" i="34"/>
  <c r="Q3807" i="34"/>
  <c r="R3809" i="34"/>
  <c r="V3809" i="34"/>
  <c r="AA3809" i="34"/>
  <c r="P3809" i="34"/>
  <c r="Q3809" i="34"/>
  <c r="R3811" i="34"/>
  <c r="V3811" i="34"/>
  <c r="AA3811" i="34"/>
  <c r="P3811" i="34"/>
  <c r="Q3811" i="34"/>
  <c r="R3813" i="34"/>
  <c r="V3813" i="34"/>
  <c r="AA3813" i="34"/>
  <c r="P3813" i="34"/>
  <c r="Q3813" i="34"/>
  <c r="R3815" i="34"/>
  <c r="V3815" i="34"/>
  <c r="AA3815" i="34"/>
  <c r="P3815" i="34"/>
  <c r="Q3815" i="34"/>
  <c r="R3817" i="34"/>
  <c r="V3817" i="34"/>
  <c r="AA3817" i="34"/>
  <c r="P3817" i="34"/>
  <c r="Q3817" i="34"/>
  <c r="R3819" i="34"/>
  <c r="V3819" i="34"/>
  <c r="AA3819" i="34"/>
  <c r="P3819" i="34"/>
  <c r="Q3819" i="34"/>
  <c r="R3821" i="34"/>
  <c r="V3821" i="34"/>
  <c r="AA3821" i="34"/>
  <c r="P3821" i="34"/>
  <c r="Q3821" i="34"/>
  <c r="R3823" i="34"/>
  <c r="V3823" i="34"/>
  <c r="AA3823" i="34"/>
  <c r="P3823" i="34"/>
  <c r="Q3823" i="34"/>
  <c r="R3825" i="34"/>
  <c r="V3825" i="34"/>
  <c r="AA3825" i="34"/>
  <c r="P3825" i="34"/>
  <c r="Q3825" i="34"/>
  <c r="R3827" i="34"/>
  <c r="V3827" i="34"/>
  <c r="AA3827" i="34"/>
  <c r="P3827" i="34"/>
  <c r="Q3827" i="34"/>
  <c r="R3829" i="34"/>
  <c r="V3829" i="34"/>
  <c r="AA3829" i="34"/>
  <c r="P3829" i="34"/>
  <c r="Q3829" i="34"/>
  <c r="R3831" i="34"/>
  <c r="V3831" i="34"/>
  <c r="AA3831" i="34"/>
  <c r="P3831" i="34"/>
  <c r="Q3831" i="34"/>
  <c r="R3833" i="34"/>
  <c r="V3833" i="34"/>
  <c r="AA3833" i="34"/>
  <c r="P3833" i="34"/>
  <c r="Q3833" i="34"/>
  <c r="R3835" i="34"/>
  <c r="V3835" i="34"/>
  <c r="AA3835" i="34"/>
  <c r="P3835" i="34"/>
  <c r="Q3835" i="34"/>
  <c r="P3502" i="34"/>
  <c r="Q3502" i="34"/>
  <c r="R3502" i="34"/>
  <c r="V3502" i="34"/>
  <c r="AA3502" i="34"/>
  <c r="P3506" i="34"/>
  <c r="Q3506" i="34"/>
  <c r="R3506" i="34"/>
  <c r="V3506" i="34"/>
  <c r="AA3506" i="34"/>
  <c r="P3510" i="34"/>
  <c r="Q3510" i="34"/>
  <c r="R3510" i="34"/>
  <c r="V3510" i="34"/>
  <c r="AA3510" i="34"/>
  <c r="B43" i="55"/>
  <c r="A4204" i="34"/>
  <c r="A4630" i="34"/>
  <c r="A4184" i="34"/>
  <c r="A4639" i="34"/>
  <c r="A4688" i="34"/>
  <c r="A4065" i="34"/>
  <c r="A4599" i="34"/>
  <c r="A4482" i="34"/>
  <c r="A4108" i="34"/>
  <c r="A4743" i="34"/>
  <c r="A4496" i="34"/>
  <c r="A4632" i="34"/>
  <c r="A4637" i="34"/>
  <c r="A4635" i="34"/>
  <c r="A4674" i="34"/>
  <c r="A4016" i="34"/>
  <c r="A3699" i="34"/>
  <c r="A3821" i="34"/>
  <c r="A3829" i="34"/>
  <c r="A3624" i="34"/>
  <c r="A3643" i="34"/>
  <c r="A3689" i="34"/>
  <c r="A3715" i="34"/>
  <c r="A3733" i="34"/>
  <c r="A3811" i="34"/>
  <c r="A3701" i="34"/>
  <c r="A3723" i="34"/>
  <c r="A3741" i="34"/>
  <c r="A3781" i="34"/>
  <c r="A3827" i="34"/>
  <c r="A3594" i="34"/>
  <c r="A3659" i="34"/>
  <c r="A3691" i="34"/>
  <c r="A3709" i="34"/>
  <c r="A3717" i="34"/>
  <c r="A3731" i="34"/>
  <c r="A3805" i="34"/>
  <c r="A3809" i="34"/>
  <c r="A3813" i="34"/>
  <c r="A3835" i="34"/>
  <c r="A3693" i="34"/>
  <c r="A3707" i="34"/>
  <c r="A3725" i="34"/>
  <c r="A3739" i="34"/>
  <c r="A3819" i="34"/>
  <c r="A3651" i="34"/>
  <c r="A3586" i="34"/>
  <c r="A3667" i="34"/>
  <c r="A4957" i="34"/>
  <c r="A4454" i="34"/>
  <c r="A4478" i="34"/>
  <c r="A4498" i="34"/>
  <c r="A4854" i="34"/>
  <c r="A4896" i="34"/>
  <c r="A4947" i="34"/>
  <c r="A4965" i="34"/>
  <c r="A4462" i="34"/>
  <c r="A4817" i="34"/>
  <c r="A4894" i="34"/>
  <c r="A4937" i="34"/>
  <c r="A4955" i="34"/>
  <c r="A4486" i="34"/>
  <c r="A4500" i="34"/>
  <c r="A4916" i="34"/>
  <c r="A4920" i="34"/>
  <c r="A4924" i="34"/>
  <c r="A4928" i="34"/>
  <c r="A4466" i="34"/>
  <c r="A4690" i="34"/>
  <c r="A3960" i="34"/>
  <c r="A4805" i="34"/>
  <c r="A4844" i="34"/>
  <c r="A4890" i="34"/>
  <c r="A4935" i="34"/>
  <c r="A4939" i="34"/>
  <c r="A4963" i="34"/>
  <c r="A4458" i="34"/>
  <c r="A4490" i="34"/>
  <c r="A4698" i="34"/>
  <c r="A4000" i="34"/>
  <c r="A4008" i="34"/>
  <c r="A4092" i="34"/>
  <c r="A4470" i="34"/>
  <c r="A4670" i="34"/>
  <c r="A3962" i="34"/>
  <c r="A4073" i="34"/>
  <c r="A4116" i="34"/>
  <c r="A4124" i="34"/>
  <c r="A4747" i="34"/>
  <c r="A4474" i="34"/>
  <c r="A4600" i="34"/>
  <c r="A4680" i="34"/>
  <c r="A3956" i="34"/>
  <c r="A4636" i="34"/>
  <c r="A4638" i="34"/>
  <c r="A4682" i="34"/>
  <c r="A4696" i="34"/>
  <c r="A4202" i="34"/>
  <c r="A3980" i="34"/>
  <c r="A3992" i="34"/>
  <c r="A4023" i="34"/>
  <c r="A4025" i="34"/>
  <c r="A4100" i="34"/>
  <c r="A4631" i="34"/>
  <c r="A4337" i="34"/>
  <c r="A4787" i="34"/>
  <c r="A4791" i="34"/>
  <c r="A4801" i="34"/>
  <c r="A4813" i="34"/>
  <c r="A4860" i="34"/>
  <c r="A4864" i="34"/>
  <c r="A4868" i="34"/>
  <c r="A4872" i="34"/>
  <c r="A4733" i="34"/>
  <c r="A4821" i="34"/>
  <c r="A4825" i="34"/>
  <c r="A4829" i="34"/>
  <c r="A4833" i="34"/>
  <c r="A4837" i="34"/>
  <c r="A4841" i="34"/>
  <c r="A4852" i="34"/>
  <c r="A4882" i="34"/>
  <c r="A4922" i="34"/>
  <c r="A4850" i="34"/>
  <c r="A4862" i="34"/>
  <c r="A4866" i="34"/>
  <c r="A4870" i="34"/>
  <c r="A4874" i="34"/>
  <c r="A4930" i="34"/>
  <c r="A4783" i="34"/>
  <c r="A4880" i="34"/>
  <c r="A4884" i="34"/>
  <c r="A4900" i="34"/>
  <c r="A4918" i="34"/>
  <c r="A4494" i="34"/>
  <c r="A4566" i="34"/>
  <c r="A4678" i="34"/>
  <c r="A4174" i="34"/>
  <c r="A4751" i="34"/>
  <c r="A4755" i="34"/>
  <c r="A4888" i="34"/>
  <c r="A4906" i="34"/>
  <c r="A4953" i="34"/>
  <c r="A4961" i="34"/>
  <c r="A4460" i="34"/>
  <c r="A4468" i="34"/>
  <c r="A4476" i="34"/>
  <c r="A4484" i="34"/>
  <c r="A4172" i="34"/>
  <c r="A4190" i="34"/>
  <c r="A4206" i="34"/>
  <c r="A4797" i="34"/>
  <c r="A4856" i="34"/>
  <c r="A4858" i="34"/>
  <c r="A4876" i="34"/>
  <c r="A4878" i="34"/>
  <c r="A4908" i="34"/>
  <c r="A4951" i="34"/>
  <c r="A4959" i="34"/>
  <c r="A4694" i="34"/>
  <c r="A4735" i="34"/>
  <c r="A4737" i="34"/>
  <c r="A4886" i="34"/>
  <c r="A4926" i="34"/>
  <c r="A4943" i="34"/>
  <c r="A4945" i="34"/>
  <c r="A4456" i="34"/>
  <c r="A4464" i="34"/>
  <c r="A4472" i="34"/>
  <c r="A4480" i="34"/>
  <c r="A4488" i="34"/>
  <c r="A4686" i="34"/>
  <c r="A4208" i="34"/>
  <c r="A4188" i="34"/>
  <c r="A4214" i="34"/>
  <c r="A4271" i="34"/>
  <c r="A4277" i="34"/>
  <c r="A4289" i="34"/>
  <c r="A4297" i="34"/>
  <c r="A4492" i="34"/>
  <c r="A4602" i="34"/>
  <c r="A4633" i="34"/>
  <c r="A4634" i="34"/>
  <c r="A4676" i="34"/>
  <c r="A4684" i="34"/>
  <c r="A4692" i="34"/>
  <c r="A4700" i="34"/>
  <c r="A4176" i="34"/>
  <c r="A4180" i="34"/>
  <c r="A4182" i="34"/>
  <c r="A4194" i="34"/>
  <c r="A4212" i="34"/>
  <c r="A4295" i="34"/>
  <c r="A4305" i="34"/>
  <c r="A4313" i="34"/>
  <c r="A4321" i="34"/>
  <c r="A4329" i="34"/>
  <c r="A4335" i="34"/>
  <c r="A4200" i="34"/>
  <c r="A4222" i="34"/>
  <c r="A4226" i="34"/>
  <c r="A4234" i="34"/>
  <c r="A4242" i="34"/>
  <c r="A4250" i="34"/>
  <c r="A4258" i="34"/>
  <c r="A4266" i="34"/>
  <c r="A4273" i="34"/>
  <c r="A4287" i="34"/>
  <c r="A4293" i="34"/>
  <c r="A4301" i="34"/>
  <c r="A4309" i="34"/>
  <c r="A4317" i="34"/>
  <c r="A4325" i="34"/>
  <c r="A4333" i="34"/>
  <c r="A4336" i="34"/>
  <c r="A4220" i="34"/>
  <c r="A4230" i="34"/>
  <c r="A4238" i="34"/>
  <c r="A4246" i="34"/>
  <c r="A4254" i="34"/>
  <c r="A4262" i="34"/>
  <c r="A4270" i="34"/>
  <c r="A4299" i="34"/>
  <c r="A4338" i="34"/>
  <c r="A4216" i="34"/>
  <c r="A4224" i="34"/>
  <c r="A4232" i="34"/>
  <c r="A4240" i="34"/>
  <c r="A4248" i="34"/>
  <c r="A4256" i="34"/>
  <c r="A4264" i="34"/>
  <c r="A4303" i="34"/>
  <c r="A4311" i="34"/>
  <c r="A4319" i="34"/>
  <c r="A4327" i="34"/>
  <c r="A4375" i="34"/>
  <c r="A4399" i="34"/>
  <c r="A4405" i="34"/>
  <c r="A4409" i="34"/>
  <c r="A4228" i="34"/>
  <c r="A4236" i="34"/>
  <c r="A4244" i="34"/>
  <c r="A4252" i="34"/>
  <c r="A4260" i="34"/>
  <c r="A4268" i="34"/>
  <c r="A4281" i="34"/>
  <c r="A4307" i="34"/>
  <c r="A4315" i="34"/>
  <c r="A4323" i="34"/>
  <c r="A4331" i="34"/>
  <c r="A4403" i="34"/>
  <c r="A4407" i="34"/>
  <c r="A4411" i="34"/>
  <c r="A4419" i="34"/>
  <c r="A4427" i="34"/>
  <c r="A4435" i="34"/>
  <c r="A3910" i="34"/>
  <c r="A3918" i="34"/>
  <c r="A3926" i="34"/>
  <c r="A4379" i="34"/>
  <c r="A4415" i="34"/>
  <c r="A4423" i="34"/>
  <c r="A4431" i="34"/>
  <c r="A3906" i="34"/>
  <c r="A3914" i="34"/>
  <c r="A3922" i="34"/>
  <c r="A4377" i="34"/>
  <c r="A4383" i="34"/>
  <c r="A4387" i="34"/>
  <c r="A4391" i="34"/>
  <c r="A4395" i="34"/>
  <c r="A4417" i="34"/>
  <c r="A4425" i="34"/>
  <c r="A4433" i="34"/>
  <c r="A3908" i="34"/>
  <c r="A3916" i="34"/>
  <c r="A3924" i="34"/>
  <c r="A3964" i="34"/>
  <c r="A3974" i="34"/>
  <c r="A3976" i="34"/>
  <c r="A3990" i="34"/>
  <c r="A3994" i="34"/>
  <c r="A4006" i="34"/>
  <c r="A3968" i="34"/>
  <c r="A3972" i="34"/>
  <c r="A3978" i="34"/>
  <c r="A3982" i="34"/>
  <c r="A3984" i="34"/>
  <c r="A3988" i="34"/>
  <c r="A3998" i="34"/>
  <c r="A4012" i="34"/>
  <c r="A4385" i="34"/>
  <c r="A4389" i="34"/>
  <c r="A4393" i="34"/>
  <c r="A4397" i="34"/>
  <c r="A4401" i="34"/>
  <c r="A4413" i="34"/>
  <c r="A4421" i="34"/>
  <c r="A4429" i="34"/>
  <c r="A3912" i="34"/>
  <c r="A3920" i="34"/>
  <c r="A3928" i="34"/>
  <c r="A3930" i="34"/>
  <c r="A3932" i="34"/>
  <c r="A3934" i="34"/>
  <c r="A3936" i="34"/>
  <c r="A3986" i="34"/>
  <c r="A4004" i="34"/>
  <c r="A4045" i="34"/>
  <c r="A3970" i="34"/>
  <c r="A3996" i="34"/>
  <c r="A4014" i="34"/>
  <c r="A4029" i="34"/>
  <c r="A4061" i="34"/>
  <c r="A4069" i="34"/>
  <c r="A4082" i="34"/>
  <c r="A4086" i="34"/>
  <c r="A4096" i="34"/>
  <c r="A4114" i="34"/>
  <c r="A4140" i="34"/>
  <c r="A4002" i="34"/>
  <c r="A4010" i="34"/>
  <c r="A4031" i="34"/>
  <c r="A4033" i="34"/>
  <c r="A4041" i="34"/>
  <c r="A4047" i="34"/>
  <c r="A4059" i="34"/>
  <c r="A4067" i="34"/>
  <c r="A4080" i="34"/>
  <c r="A4084" i="34"/>
  <c r="A4090" i="34"/>
  <c r="A4104" i="34"/>
  <c r="A4122" i="34"/>
  <c r="A4126" i="34"/>
  <c r="A4134" i="34"/>
  <c r="A4074" i="34"/>
  <c r="A4098" i="34"/>
  <c r="A4112" i="34"/>
  <c r="A4130" i="34"/>
  <c r="A4138" i="34"/>
  <c r="A4142" i="34"/>
  <c r="A4150" i="34"/>
  <c r="A4158" i="34"/>
  <c r="A4166" i="34"/>
  <c r="A4037" i="34"/>
  <c r="A4053" i="34"/>
  <c r="A4055" i="34"/>
  <c r="A4063" i="34"/>
  <c r="A4071" i="34"/>
  <c r="A4076" i="34"/>
  <c r="A4088" i="34"/>
  <c r="A4106" i="34"/>
  <c r="A4120" i="34"/>
  <c r="A4146" i="34"/>
  <c r="A4154" i="34"/>
  <c r="A4162" i="34"/>
  <c r="A4170" i="34"/>
  <c r="A4094" i="34"/>
  <c r="A4102" i="34"/>
  <c r="A4110" i="34"/>
  <c r="A4118" i="34"/>
  <c r="A4132" i="34"/>
  <c r="A4148" i="34"/>
  <c r="A4156" i="34"/>
  <c r="A4164" i="34"/>
  <c r="A4128" i="34"/>
  <c r="A4136" i="34"/>
  <c r="A4144" i="34"/>
  <c r="A4152" i="34"/>
  <c r="A4160" i="34"/>
  <c r="A4168" i="34"/>
  <c r="A3909" i="34"/>
  <c r="A3917" i="34"/>
  <c r="A3925" i="34"/>
  <c r="A3959" i="34"/>
  <c r="A3907" i="34"/>
  <c r="A3915" i="34"/>
  <c r="A3923" i="34"/>
  <c r="A3967" i="34"/>
  <c r="A3913" i="34"/>
  <c r="A3921" i="34"/>
  <c r="A3911" i="34"/>
  <c r="A3919" i="34"/>
  <c r="A3927" i="34"/>
  <c r="A3929" i="34"/>
  <c r="A3931" i="34"/>
  <c r="A3933" i="34"/>
  <c r="A3935" i="34"/>
  <c r="A3937" i="34"/>
  <c r="A3939" i="34"/>
  <c r="A3941" i="34"/>
  <c r="A3943" i="34"/>
  <c r="A3945" i="34"/>
  <c r="A3947" i="34"/>
  <c r="A3949" i="34"/>
  <c r="A3951" i="34"/>
  <c r="A3989" i="34"/>
  <c r="A3997" i="34"/>
  <c r="A4005" i="34"/>
  <c r="A4013" i="34"/>
  <c r="A4048" i="34"/>
  <c r="A3957" i="34"/>
  <c r="A3965" i="34"/>
  <c r="A3991" i="34"/>
  <c r="A3999" i="34"/>
  <c r="A4003" i="34"/>
  <c r="A4011" i="34"/>
  <c r="A4036" i="34"/>
  <c r="A4038" i="34"/>
  <c r="A4046" i="34"/>
  <c r="A3955" i="34"/>
  <c r="A3963" i="34"/>
  <c r="A3971" i="34"/>
  <c r="A3993" i="34"/>
  <c r="A4001" i="34"/>
  <c r="A4009" i="34"/>
  <c r="A4017" i="34"/>
  <c r="A4028" i="34"/>
  <c r="A4030" i="34"/>
  <c r="A4044" i="34"/>
  <c r="A3953" i="34"/>
  <c r="A3961" i="34"/>
  <c r="A3969" i="34"/>
  <c r="A3973" i="34"/>
  <c r="A3975" i="34"/>
  <c r="A3977" i="34"/>
  <c r="A3979" i="34"/>
  <c r="A3981" i="34"/>
  <c r="A3983" i="34"/>
  <c r="A3985" i="34"/>
  <c r="A3987" i="34"/>
  <c r="A3995" i="34"/>
  <c r="A4007" i="34"/>
  <c r="A4015" i="34"/>
  <c r="A4020" i="34"/>
  <c r="A4022" i="34"/>
  <c r="A4042" i="34"/>
  <c r="A4050" i="34"/>
  <c r="A4052" i="34"/>
  <c r="A4064" i="34"/>
  <c r="A4072" i="34"/>
  <c r="A4091" i="34"/>
  <c r="A4054" i="34"/>
  <c r="A4062" i="34"/>
  <c r="A4070" i="34"/>
  <c r="A4089" i="34"/>
  <c r="A4018" i="34"/>
  <c r="A4026" i="34"/>
  <c r="A4034" i="34"/>
  <c r="A4056" i="34"/>
  <c r="A4060" i="34"/>
  <c r="A4068" i="34"/>
  <c r="A4087" i="34"/>
  <c r="A4024" i="34"/>
  <c r="A4032" i="34"/>
  <c r="A4040" i="34"/>
  <c r="A4058" i="34"/>
  <c r="A4066" i="34"/>
  <c r="A4079" i="34"/>
  <c r="A4085" i="34"/>
  <c r="A4093" i="34"/>
  <c r="A4095" i="34"/>
  <c r="A4103" i="34"/>
  <c r="A4111" i="34"/>
  <c r="A4115" i="34"/>
  <c r="A4123" i="34"/>
  <c r="A4131" i="34"/>
  <c r="A4077" i="34"/>
  <c r="A4097" i="34"/>
  <c r="A4105" i="34"/>
  <c r="A4113" i="34"/>
  <c r="A4121" i="34"/>
  <c r="A4129" i="34"/>
  <c r="A4137" i="34"/>
  <c r="A4145" i="34"/>
  <c r="A4075" i="34"/>
  <c r="A4083" i="34"/>
  <c r="A4099" i="34"/>
  <c r="A4107" i="34"/>
  <c r="A4119" i="34"/>
  <c r="A4127" i="34"/>
  <c r="A4135" i="34"/>
  <c r="A4143" i="34"/>
  <c r="A4081" i="34"/>
  <c r="A4101" i="34"/>
  <c r="A4109" i="34"/>
  <c r="A4117" i="34"/>
  <c r="A4125" i="34"/>
  <c r="A4133" i="34"/>
  <c r="A4141" i="34"/>
  <c r="A4147" i="34"/>
  <c r="A4155" i="34"/>
  <c r="A4163" i="34"/>
  <c r="A4149" i="34"/>
  <c r="A4161" i="34"/>
  <c r="A4169" i="34"/>
  <c r="A4151" i="34"/>
  <c r="A4159" i="34"/>
  <c r="A4167" i="34"/>
  <c r="A4139" i="34"/>
  <c r="A4153" i="34"/>
  <c r="A4157" i="34"/>
  <c r="A4165" i="34"/>
  <c r="A5078" i="34"/>
  <c r="A5086" i="34"/>
  <c r="A5094" i="34"/>
  <c r="A4171" i="34"/>
  <c r="A4179" i="34"/>
  <c r="A4980" i="34"/>
  <c r="A4197" i="34"/>
  <c r="A4205" i="34"/>
  <c r="A4213" i="34"/>
  <c r="A4221" i="34"/>
  <c r="A4231" i="34"/>
  <c r="A4239" i="34"/>
  <c r="A4247" i="34"/>
  <c r="A4255" i="34"/>
  <c r="A4263" i="34"/>
  <c r="A4292" i="34"/>
  <c r="A4972" i="34"/>
  <c r="A4177" i="34"/>
  <c r="A4185" i="34"/>
  <c r="A4199" i="34"/>
  <c r="A4207" i="34"/>
  <c r="A4215" i="34"/>
  <c r="A4223" i="34"/>
  <c r="A4229" i="34"/>
  <c r="A4237" i="34"/>
  <c r="A4245" i="34"/>
  <c r="A4253" i="34"/>
  <c r="A4261" i="34"/>
  <c r="A4269" i="34"/>
  <c r="A4284" i="34"/>
  <c r="A4286" i="34"/>
  <c r="A4175" i="34"/>
  <c r="A4183" i="34"/>
  <c r="A4201" i="34"/>
  <c r="A4209" i="34"/>
  <c r="A4217" i="34"/>
  <c r="A4225" i="34"/>
  <c r="A4227" i="34"/>
  <c r="A4235" i="34"/>
  <c r="A4243" i="34"/>
  <c r="A4251" i="34"/>
  <c r="A4259" i="34"/>
  <c r="A4267" i="34"/>
  <c r="A4276" i="34"/>
  <c r="A4278" i="34"/>
  <c r="A4173" i="34"/>
  <c r="A4181" i="34"/>
  <c r="A4187" i="34"/>
  <c r="A4189" i="34"/>
  <c r="A4191" i="34"/>
  <c r="A4193" i="34"/>
  <c r="A4195" i="34"/>
  <c r="A4203" i="34"/>
  <c r="A4211" i="34"/>
  <c r="A4219" i="34"/>
  <c r="A4233" i="34"/>
  <c r="A4241" i="34"/>
  <c r="A4249" i="34"/>
  <c r="A4257" i="34"/>
  <c r="A4265" i="34"/>
  <c r="A4302" i="34"/>
  <c r="A4310" i="34"/>
  <c r="A4318" i="34"/>
  <c r="A4326" i="34"/>
  <c r="A4304" i="34"/>
  <c r="A4316" i="34"/>
  <c r="A4324" i="34"/>
  <c r="A4332" i="34"/>
  <c r="A4274" i="34"/>
  <c r="A4282" i="34"/>
  <c r="A4290" i="34"/>
  <c r="A4294" i="34"/>
  <c r="A4296" i="34"/>
  <c r="A4298" i="34"/>
  <c r="A4300" i="34"/>
  <c r="A4306" i="34"/>
  <c r="A4314" i="34"/>
  <c r="A4322" i="34"/>
  <c r="A4330" i="34"/>
  <c r="A4272" i="34"/>
  <c r="A4280" i="34"/>
  <c r="A4288" i="34"/>
  <c r="A4308" i="34"/>
  <c r="A4312" i="34"/>
  <c r="A4320" i="34"/>
  <c r="A4328" i="34"/>
  <c r="A4334" i="34"/>
  <c r="A4359" i="34"/>
  <c r="A4367" i="34"/>
  <c r="A4339" i="34"/>
  <c r="A4340" i="34"/>
  <c r="A4341" i="34"/>
  <c r="A4344" i="34"/>
  <c r="A4345" i="34"/>
  <c r="A4348" i="34"/>
  <c r="A4349" i="34"/>
  <c r="A4357" i="34"/>
  <c r="A4365" i="34"/>
  <c r="A4355" i="34"/>
  <c r="A4363" i="34"/>
  <c r="A4371" i="34"/>
  <c r="A4342" i="34"/>
  <c r="A4343" i="34"/>
  <c r="A4346" i="34"/>
  <c r="A4347" i="34"/>
  <c r="A4350" i="34"/>
  <c r="A4351" i="34"/>
  <c r="A4353" i="34"/>
  <c r="A4361" i="34"/>
  <c r="A4369" i="34"/>
  <c r="A4372" i="34"/>
  <c r="A4374" i="34"/>
  <c r="A4396" i="34"/>
  <c r="A4400" i="34"/>
  <c r="A4352" i="34"/>
  <c r="A4354" i="34"/>
  <c r="A4356" i="34"/>
  <c r="A4358" i="34"/>
  <c r="A4360" i="34"/>
  <c r="A4362" i="34"/>
  <c r="A4364" i="34"/>
  <c r="A4366" i="34"/>
  <c r="A4368" i="34"/>
  <c r="A4370" i="34"/>
  <c r="A4380" i="34"/>
  <c r="A4378" i="34"/>
  <c r="A4382" i="34"/>
  <c r="A4384" i="34"/>
  <c r="A4386" i="34"/>
  <c r="A4388" i="34"/>
  <c r="A4390" i="34"/>
  <c r="A4392" i="34"/>
  <c r="A4394" i="34"/>
  <c r="A4398" i="34"/>
  <c r="A4376" i="34"/>
  <c r="A4412" i="34"/>
  <c r="A4420" i="34"/>
  <c r="A4428" i="34"/>
  <c r="A4414" i="34"/>
  <c r="A4426" i="34"/>
  <c r="A4434" i="34"/>
  <c r="A4404" i="34"/>
  <c r="A4416" i="34"/>
  <c r="A4424" i="34"/>
  <c r="A4432" i="34"/>
  <c r="A4402" i="34"/>
  <c r="A4406" i="34"/>
  <c r="A4408" i="34"/>
  <c r="A4410" i="34"/>
  <c r="A4418" i="34"/>
  <c r="A4422" i="34"/>
  <c r="A4430" i="34"/>
  <c r="A3896" i="34"/>
  <c r="A3904" i="34"/>
  <c r="A4996" i="34"/>
  <c r="A5074" i="34"/>
  <c r="A5090" i="34"/>
  <c r="A4439" i="34"/>
  <c r="A4443" i="34"/>
  <c r="A4447" i="34"/>
  <c r="A4451" i="34"/>
  <c r="A4455" i="34"/>
  <c r="A4459" i="34"/>
  <c r="A4463" i="34"/>
  <c r="A4467" i="34"/>
  <c r="A4471" i="34"/>
  <c r="A4475" i="34"/>
  <c r="A4479" i="34"/>
  <c r="A4483" i="34"/>
  <c r="A4487" i="34"/>
  <c r="A4493" i="34"/>
  <c r="A4436" i="34"/>
  <c r="A4440" i="34"/>
  <c r="A4444" i="34"/>
  <c r="A4448" i="34"/>
  <c r="A4452" i="34"/>
  <c r="A4491" i="34"/>
  <c r="A3890" i="34"/>
  <c r="A5082" i="34"/>
  <c r="A5098" i="34"/>
  <c r="A4437" i="34"/>
  <c r="A4441" i="34"/>
  <c r="A4445" i="34"/>
  <c r="A4449" i="34"/>
  <c r="A4453" i="34"/>
  <c r="A4457" i="34"/>
  <c r="A4461" i="34"/>
  <c r="A4465" i="34"/>
  <c r="A4469" i="34"/>
  <c r="A4473" i="34"/>
  <c r="A4477" i="34"/>
  <c r="A4481" i="34"/>
  <c r="A4485" i="34"/>
  <c r="A4489" i="34"/>
  <c r="A4497" i="34"/>
  <c r="A4438" i="34"/>
  <c r="A4442" i="34"/>
  <c r="A4446" i="34"/>
  <c r="A4450" i="34"/>
  <c r="A4495" i="34"/>
  <c r="A4503" i="34"/>
  <c r="A4511" i="34"/>
  <c r="A4519" i="34"/>
  <c r="A4988" i="34"/>
  <c r="A4504" i="34"/>
  <c r="A4509" i="34"/>
  <c r="A4517" i="34"/>
  <c r="A4501" i="34"/>
  <c r="A4505" i="34"/>
  <c r="A4507" i="34"/>
  <c r="A4515" i="34"/>
  <c r="A4499" i="34"/>
  <c r="A4502" i="34"/>
  <c r="A4513" i="34"/>
  <c r="A4521" i="34"/>
  <c r="A4523" i="34"/>
  <c r="A4525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8" i="34"/>
  <c r="A4573" i="34"/>
  <c r="A4581" i="34"/>
  <c r="A4589" i="34"/>
  <c r="A4597" i="34"/>
  <c r="A4571" i="34"/>
  <c r="A4579" i="34"/>
  <c r="A4587" i="34"/>
  <c r="A4595" i="34"/>
  <c r="A4506" i="34"/>
  <c r="A4508" i="34"/>
  <c r="A4510" i="34"/>
  <c r="A4512" i="34"/>
  <c r="A4514" i="34"/>
  <c r="A4516" i="34"/>
  <c r="A4518" i="34"/>
  <c r="A4520" i="34"/>
  <c r="A4522" i="34"/>
  <c r="A4524" i="34"/>
  <c r="A4526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7" i="34"/>
  <c r="A4569" i="34"/>
  <c r="A4577" i="34"/>
  <c r="A4585" i="34"/>
  <c r="A4593" i="34"/>
  <c r="A4563" i="34"/>
  <c r="A4565" i="34"/>
  <c r="A4575" i="34"/>
  <c r="A4583" i="34"/>
  <c r="A4591" i="34"/>
  <c r="A4606" i="34"/>
  <c r="A4610" i="34"/>
  <c r="A4614" i="34"/>
  <c r="A4618" i="34"/>
  <c r="A4622" i="34"/>
  <c r="A4626" i="34"/>
  <c r="A4570" i="34"/>
  <c r="A4572" i="34"/>
  <c r="A4574" i="34"/>
  <c r="A4576" i="34"/>
  <c r="A4578" i="34"/>
  <c r="A4580" i="34"/>
  <c r="A4582" i="34"/>
  <c r="A4584" i="34"/>
  <c r="A4586" i="34"/>
  <c r="A4588" i="34"/>
  <c r="A4590" i="34"/>
  <c r="A4592" i="34"/>
  <c r="A4594" i="34"/>
  <c r="A4596" i="34"/>
  <c r="A4598" i="34"/>
  <c r="A4607" i="34"/>
  <c r="A4611" i="34"/>
  <c r="A4615" i="34"/>
  <c r="A4619" i="34"/>
  <c r="A4623" i="34"/>
  <c r="A4627" i="34"/>
  <c r="A4608" i="34"/>
  <c r="A4612" i="34"/>
  <c r="A4616" i="34"/>
  <c r="A4620" i="34"/>
  <c r="A4624" i="34"/>
  <c r="A4628" i="34"/>
  <c r="A4609" i="34"/>
  <c r="A4613" i="34"/>
  <c r="A4617" i="34"/>
  <c r="A4621" i="34"/>
  <c r="A4625" i="34"/>
  <c r="A4629" i="34"/>
  <c r="A4644" i="34"/>
  <c r="A4652" i="34"/>
  <c r="A4660" i="34"/>
  <c r="A4665" i="34"/>
  <c r="A4642" i="34"/>
  <c r="A4650" i="34"/>
  <c r="A4658" i="34"/>
  <c r="A4662" i="34"/>
  <c r="A4666" i="34"/>
  <c r="A4640" i="34"/>
  <c r="A4648" i="34"/>
  <c r="A4656" i="34"/>
  <c r="A4663" i="34"/>
  <c r="A4669" i="34"/>
  <c r="A4673" i="34"/>
  <c r="A4646" i="34"/>
  <c r="A4654" i="34"/>
  <c r="A4664" i="34"/>
  <c r="A4671" i="34"/>
  <c r="A4677" i="34"/>
  <c r="A4685" i="34"/>
  <c r="A4693" i="34"/>
  <c r="A4679" i="34"/>
  <c r="A4691" i="34"/>
  <c r="A4699" i="34"/>
  <c r="A4667" i="34"/>
  <c r="A4681" i="34"/>
  <c r="A4689" i="34"/>
  <c r="A4697" i="34"/>
  <c r="A4672" i="34"/>
  <c r="A4675" i="34"/>
  <c r="A4683" i="34"/>
  <c r="A4687" i="34"/>
  <c r="A4695" i="34"/>
  <c r="A3892" i="34"/>
  <c r="A3898" i="34"/>
  <c r="A3902" i="34"/>
  <c r="A4976" i="34"/>
  <c r="A4994" i="34"/>
  <c r="A4968" i="34"/>
  <c r="A4986" i="34"/>
  <c r="A5000" i="34"/>
  <c r="A5004" i="34"/>
  <c r="A3894" i="34"/>
  <c r="A3900" i="34"/>
  <c r="A4978" i="34"/>
  <c r="A4992" i="34"/>
  <c r="A4970" i="34"/>
  <c r="A4984" i="34"/>
  <c r="A5002" i="34"/>
  <c r="A5072" i="34"/>
  <c r="A5080" i="34"/>
  <c r="A5088" i="34"/>
  <c r="A5096" i="34"/>
  <c r="A4702" i="34"/>
  <c r="A4706" i="34"/>
  <c r="A4710" i="34"/>
  <c r="A4714" i="34"/>
  <c r="A4718" i="34"/>
  <c r="A4722" i="34"/>
  <c r="A4726" i="34"/>
  <c r="A4732" i="34"/>
  <c r="A4744" i="34"/>
  <c r="A4748" i="34"/>
  <c r="A4966" i="34"/>
  <c r="A4974" i="34"/>
  <c r="A4982" i="34"/>
  <c r="A4990" i="34"/>
  <c r="A4998" i="34"/>
  <c r="A4703" i="34"/>
  <c r="A4707" i="34"/>
  <c r="A4711" i="34"/>
  <c r="A4715" i="34"/>
  <c r="A4719" i="34"/>
  <c r="A4723" i="34"/>
  <c r="A4727" i="34"/>
  <c r="A4752" i="34"/>
  <c r="A4756" i="34"/>
  <c r="A5006" i="34"/>
  <c r="A5064" i="34"/>
  <c r="A5070" i="34"/>
  <c r="A5076" i="34"/>
  <c r="A5084" i="34"/>
  <c r="A5092" i="34"/>
  <c r="A4704" i="34"/>
  <c r="A4708" i="34"/>
  <c r="A4712" i="34"/>
  <c r="A4716" i="34"/>
  <c r="A4720" i="34"/>
  <c r="A4724" i="34"/>
  <c r="A4728" i="34"/>
  <c r="A4701" i="34"/>
  <c r="A4705" i="34"/>
  <c r="A4709" i="34"/>
  <c r="A4713" i="34"/>
  <c r="A4717" i="34"/>
  <c r="A4721" i="34"/>
  <c r="A4725" i="34"/>
  <c r="A4729" i="34"/>
  <c r="A4740" i="34"/>
  <c r="A4730" i="34"/>
  <c r="A4734" i="34"/>
  <c r="A4736" i="34"/>
  <c r="A4738" i="34"/>
  <c r="A4746" i="34"/>
  <c r="A4754" i="34"/>
  <c r="A4758" i="34"/>
  <c r="A4759" i="34"/>
  <c r="A4762" i="34"/>
  <c r="A4770" i="34"/>
  <c r="A4774" i="34"/>
  <c r="A4778" i="34"/>
  <c r="A4782" i="34"/>
  <c r="A4786" i="34"/>
  <c r="A4767" i="34"/>
  <c r="A4771" i="34"/>
  <c r="A4775" i="34"/>
  <c r="A4779" i="34"/>
  <c r="A4742" i="34"/>
  <c r="A4750" i="34"/>
  <c r="A4760" i="34"/>
  <c r="A4761" i="34"/>
  <c r="A4765" i="34"/>
  <c r="A4768" i="34"/>
  <c r="A4772" i="34"/>
  <c r="A4776" i="34"/>
  <c r="A4780" i="34"/>
  <c r="A4731" i="34"/>
  <c r="A4745" i="34"/>
  <c r="A4753" i="34"/>
  <c r="A4763" i="34"/>
  <c r="A4769" i="34"/>
  <c r="A4773" i="34"/>
  <c r="A4777" i="34"/>
  <c r="A4781" i="34"/>
  <c r="A4792" i="34"/>
  <c r="A4796" i="34"/>
  <c r="A4804" i="34"/>
  <c r="A4812" i="34"/>
  <c r="A4820" i="34"/>
  <c r="A4827" i="34"/>
  <c r="A4835" i="34"/>
  <c r="A4843" i="34"/>
  <c r="A4879" i="34"/>
  <c r="A4764" i="34"/>
  <c r="A4766" i="34"/>
  <c r="A4788" i="34"/>
  <c r="A4790" i="34"/>
  <c r="A4798" i="34"/>
  <c r="A4800" i="34"/>
  <c r="A4806" i="34"/>
  <c r="A4808" i="34"/>
  <c r="A4814" i="34"/>
  <c r="A4816" i="34"/>
  <c r="A4822" i="34"/>
  <c r="A4824" i="34"/>
  <c r="A4832" i="34"/>
  <c r="A4840" i="34"/>
  <c r="A4855" i="34"/>
  <c r="A4887" i="34"/>
  <c r="A4795" i="34"/>
  <c r="A4803" i="34"/>
  <c r="A4811" i="34"/>
  <c r="A4819" i="34"/>
  <c r="A4831" i="34"/>
  <c r="A4839" i="34"/>
  <c r="A4847" i="34"/>
  <c r="A4863" i="34"/>
  <c r="A4895" i="34"/>
  <c r="A4923" i="34"/>
  <c r="A4927" i="34"/>
  <c r="A4934" i="34"/>
  <c r="A4784" i="34"/>
  <c r="A4794" i="34"/>
  <c r="A4828" i="34"/>
  <c r="A4836" i="34"/>
  <c r="A4871" i="34"/>
  <c r="A4903" i="34"/>
  <c r="A4849" i="34"/>
  <c r="A4859" i="34"/>
  <c r="A4867" i="34"/>
  <c r="A4875" i="34"/>
  <c r="A4883" i="34"/>
  <c r="A4891" i="34"/>
  <c r="A4899" i="34"/>
  <c r="A4802" i="34"/>
  <c r="A4810" i="34"/>
  <c r="A4818" i="34"/>
  <c r="A4826" i="34"/>
  <c r="A4834" i="34"/>
  <c r="A4842" i="34"/>
  <c r="A4848" i="34"/>
  <c r="A4857" i="34"/>
  <c r="A4865" i="34"/>
  <c r="A4873" i="34"/>
  <c r="A4881" i="34"/>
  <c r="A4889" i="34"/>
  <c r="A4897" i="34"/>
  <c r="A4909" i="34"/>
  <c r="A4931" i="34"/>
  <c r="A4830" i="34"/>
  <c r="A4838" i="34"/>
  <c r="A4845" i="34"/>
  <c r="A4853" i="34"/>
  <c r="A4861" i="34"/>
  <c r="A4869" i="34"/>
  <c r="A4877" i="34"/>
  <c r="A4885" i="34"/>
  <c r="A4893" i="34"/>
  <c r="A4901" i="34"/>
  <c r="A4907" i="34"/>
  <c r="A4912" i="34"/>
  <c r="A4851" i="34"/>
  <c r="A4904" i="34"/>
  <c r="A4911" i="34"/>
  <c r="A4915" i="34"/>
  <c r="A4917" i="34"/>
  <c r="A4919" i="34"/>
  <c r="A4921" i="34"/>
  <c r="A4925" i="34"/>
  <c r="A4929" i="34"/>
  <c r="A4905" i="34"/>
  <c r="A4913" i="34"/>
  <c r="A4914" i="34"/>
  <c r="A4942" i="34"/>
  <c r="A4950" i="34"/>
  <c r="A4958" i="34"/>
  <c r="A4932" i="34"/>
  <c r="A4936" i="34"/>
  <c r="A4938" i="34"/>
  <c r="A4944" i="34"/>
  <c r="A4956" i="34"/>
  <c r="A4964" i="34"/>
  <c r="A4946" i="34"/>
  <c r="A4954" i="34"/>
  <c r="A4962" i="34"/>
  <c r="A4940" i="34"/>
  <c r="A4948" i="34"/>
  <c r="A4952" i="34"/>
  <c r="A4960" i="34"/>
  <c r="A3876" i="34"/>
  <c r="A3884" i="34"/>
  <c r="A3889" i="34"/>
  <c r="A3895" i="34"/>
  <c r="A3874" i="34"/>
  <c r="A3882" i="34"/>
  <c r="A3887" i="34"/>
  <c r="A3893" i="34"/>
  <c r="A3872" i="34"/>
  <c r="A3880" i="34"/>
  <c r="A3878" i="34"/>
  <c r="A3873" i="34"/>
  <c r="A3875" i="34"/>
  <c r="A3877" i="34"/>
  <c r="A3879" i="34"/>
  <c r="A3881" i="34"/>
  <c r="A3883" i="34"/>
  <c r="A3885" i="34"/>
  <c r="A3903" i="34"/>
  <c r="A4971" i="34"/>
  <c r="A4979" i="34"/>
  <c r="A4987" i="34"/>
  <c r="A4995" i="34"/>
  <c r="A5003" i="34"/>
  <c r="A3905" i="34"/>
  <c r="A4973" i="34"/>
  <c r="A4985" i="34"/>
  <c r="A4993" i="34"/>
  <c r="A5001" i="34"/>
  <c r="A3891" i="34"/>
  <c r="A4967" i="34"/>
  <c r="A4975" i="34"/>
  <c r="A4983" i="34"/>
  <c r="A4991" i="34"/>
  <c r="A4999" i="34"/>
  <c r="A3888" i="34"/>
  <c r="A3897" i="34"/>
  <c r="A3899" i="34"/>
  <c r="A3901" i="34"/>
  <c r="A4969" i="34"/>
  <c r="A4977" i="34"/>
  <c r="A4981" i="34"/>
  <c r="A4989" i="34"/>
  <c r="A4997" i="34"/>
  <c r="A5005" i="34"/>
  <c r="A5007" i="34"/>
  <c r="A5014" i="34"/>
  <c r="A5020" i="34"/>
  <c r="A5021" i="34"/>
  <c r="A5024" i="34"/>
  <c r="A5025" i="34"/>
  <c r="A5028" i="34"/>
  <c r="A5029" i="34"/>
  <c r="A5031" i="34"/>
  <c r="A5039" i="34"/>
  <c r="A5047" i="34"/>
  <c r="A5055" i="34"/>
  <c r="A5063" i="34"/>
  <c r="A5012" i="34"/>
  <c r="A5037" i="34"/>
  <c r="A5045" i="34"/>
  <c r="A5053" i="34"/>
  <c r="A5061" i="34"/>
  <c r="A5010" i="34"/>
  <c r="A5018" i="34"/>
  <c r="A5019" i="34"/>
  <c r="A5022" i="34"/>
  <c r="A5023" i="34"/>
  <c r="A5026" i="34"/>
  <c r="A5027" i="34"/>
  <c r="A5035" i="34"/>
  <c r="A5043" i="34"/>
  <c r="A5051" i="34"/>
  <c r="A5059" i="34"/>
  <c r="A5009" i="34"/>
  <c r="A5016" i="34"/>
  <c r="A5033" i="34"/>
  <c r="A5041" i="34"/>
  <c r="A5049" i="34"/>
  <c r="A5057" i="34"/>
  <c r="A5065" i="34"/>
  <c r="A5030" i="34"/>
  <c r="A5032" i="34"/>
  <c r="A5034" i="34"/>
  <c r="A5036" i="34"/>
  <c r="A5038" i="34"/>
  <c r="A5040" i="34"/>
  <c r="A5042" i="34"/>
  <c r="A5044" i="34"/>
  <c r="A5046" i="34"/>
  <c r="A5048" i="34"/>
  <c r="A5050" i="34"/>
  <c r="A5052" i="34"/>
  <c r="A5054" i="34"/>
  <c r="A5056" i="34"/>
  <c r="A5058" i="34"/>
  <c r="A5060" i="34"/>
  <c r="A5062" i="34"/>
  <c r="A5089" i="34"/>
  <c r="A5093" i="34"/>
  <c r="A5097" i="34"/>
  <c r="A5069" i="34"/>
  <c r="A5011" i="34"/>
  <c r="A5013" i="34"/>
  <c r="A5015" i="34"/>
  <c r="A5017" i="34"/>
  <c r="A5067" i="34"/>
  <c r="A5071" i="34"/>
  <c r="A5073" i="34"/>
  <c r="A5075" i="34"/>
  <c r="A5077" i="34"/>
  <c r="A5079" i="34"/>
  <c r="A5081" i="34"/>
  <c r="A5083" i="34"/>
  <c r="A5085" i="34"/>
  <c r="A5087" i="34"/>
  <c r="A5091" i="34"/>
  <c r="A5095" i="34"/>
  <c r="A5099" i="34"/>
  <c r="A3521" i="34"/>
  <c r="A3541" i="34"/>
  <c r="A3525" i="34"/>
  <c r="A3503" i="34"/>
  <c r="A3533" i="34"/>
  <c r="A3545" i="34"/>
  <c r="A3578" i="34"/>
  <c r="A3513" i="34"/>
  <c r="A3505" i="34"/>
  <c r="A3519" i="34"/>
  <c r="A3537" i="34"/>
  <c r="A3543" i="34"/>
  <c r="A3511" i="34"/>
  <c r="A3681" i="34"/>
  <c r="A3697" i="34"/>
  <c r="A3729" i="34"/>
  <c r="A3803" i="34"/>
  <c r="A3509" i="34"/>
  <c r="A3547" i="34"/>
  <c r="A3721" i="34"/>
  <c r="A3833" i="34"/>
  <c r="A3501" i="34"/>
  <c r="A3531" i="34"/>
  <c r="A3861" i="34"/>
  <c r="A3713" i="34"/>
  <c r="A3825" i="34"/>
  <c r="A3555" i="34"/>
  <c r="A3683" i="34"/>
  <c r="A3705" i="34"/>
  <c r="A3737" i="34"/>
  <c r="A3817" i="34"/>
  <c r="A3517" i="34"/>
  <c r="A3529" i="34"/>
  <c r="A3695" i="34"/>
  <c r="A3703" i="34"/>
  <c r="A3711" i="34"/>
  <c r="A3719" i="34"/>
  <c r="A3727" i="34"/>
  <c r="A3735" i="34"/>
  <c r="A3815" i="34"/>
  <c r="A3823" i="34"/>
  <c r="A3831" i="34"/>
  <c r="A3507" i="34"/>
  <c r="A3515" i="34"/>
  <c r="A3523" i="34"/>
  <c r="A3561" i="34"/>
  <c r="A3590" i="34"/>
  <c r="A3635" i="34"/>
  <c r="A3649" i="34"/>
  <c r="A3663" i="34"/>
  <c r="A3559" i="34"/>
  <c r="A3596" i="34"/>
  <c r="A3600" i="34"/>
  <c r="A3604" i="34"/>
  <c r="A3608" i="34"/>
  <c r="A3612" i="34"/>
  <c r="A3616" i="34"/>
  <c r="A3620" i="34"/>
  <c r="A3639" i="34"/>
  <c r="A3657" i="34"/>
  <c r="A3582" i="34"/>
  <c r="A3588" i="34"/>
  <c r="A3647" i="34"/>
  <c r="A3665" i="34"/>
  <c r="A3539" i="34"/>
  <c r="A3598" i="34"/>
  <c r="A3602" i="34"/>
  <c r="A3606" i="34"/>
  <c r="A3610" i="34"/>
  <c r="A3614" i="34"/>
  <c r="A3618" i="34"/>
  <c r="A3622" i="34"/>
  <c r="A3641" i="34"/>
  <c r="A3655" i="34"/>
  <c r="A3592" i="34"/>
  <c r="A3626" i="34"/>
  <c r="A3628" i="34"/>
  <c r="A3630" i="34"/>
  <c r="A3632" i="34"/>
  <c r="A3645" i="34"/>
  <c r="A3653" i="34"/>
  <c r="A3661" i="34"/>
  <c r="A3849" i="34"/>
  <c r="A3841" i="34"/>
  <c r="A3853" i="34"/>
  <c r="A3504" i="34"/>
  <c r="A3512" i="34"/>
  <c r="A3520" i="34"/>
  <c r="A3528" i="34"/>
  <c r="A3536" i="34"/>
  <c r="A3544" i="34"/>
  <c r="A3837" i="34"/>
  <c r="A3845" i="34"/>
  <c r="A3857" i="34"/>
  <c r="A3506" i="34"/>
  <c r="A3514" i="34"/>
  <c r="A3526" i="34"/>
  <c r="A3534" i="34"/>
  <c r="A3542" i="34"/>
  <c r="A3508" i="34"/>
  <c r="A3516" i="34"/>
  <c r="A3524" i="34"/>
  <c r="A3532" i="34"/>
  <c r="A3540" i="34"/>
  <c r="A3558" i="34"/>
  <c r="A3560" i="34"/>
  <c r="A3500" i="34"/>
  <c r="A3502" i="34"/>
  <c r="A3510" i="34"/>
  <c r="A3518" i="34"/>
  <c r="A3522" i="34"/>
  <c r="A3530" i="34"/>
  <c r="A3538" i="34"/>
  <c r="A3550" i="34"/>
  <c r="A3552" i="34"/>
  <c r="A3569" i="34"/>
  <c r="A3562" i="34"/>
  <c r="A3567" i="34"/>
  <c r="A3577" i="34"/>
  <c r="A3548" i="34"/>
  <c r="A3556" i="34"/>
  <c r="A3563" i="34"/>
  <c r="A3565" i="34"/>
  <c r="A3573" i="34"/>
  <c r="A3546" i="34"/>
  <c r="A3554" i="34"/>
  <c r="A3564" i="34"/>
  <c r="A3571" i="34"/>
  <c r="A3581" i="34"/>
  <c r="A3566" i="34"/>
  <c r="A3568" i="34"/>
  <c r="A3570" i="34"/>
  <c r="A3572" i="34"/>
  <c r="A3574" i="34"/>
  <c r="A3625" i="34"/>
  <c r="A3579" i="34"/>
  <c r="A3585" i="34"/>
  <c r="A3587" i="34"/>
  <c r="A3589" i="34"/>
  <c r="A3591" i="34"/>
  <c r="A3593" i="34"/>
  <c r="A3595" i="34"/>
  <c r="A3597" i="34"/>
  <c r="A3599" i="34"/>
  <c r="A3601" i="34"/>
  <c r="A3603" i="34"/>
  <c r="A3605" i="34"/>
  <c r="A3607" i="34"/>
  <c r="A3609" i="34"/>
  <c r="A3623" i="34"/>
  <c r="A3642" i="34"/>
  <c r="A3575" i="34"/>
  <c r="A3640" i="34"/>
  <c r="A3583" i="34"/>
  <c r="A3611" i="34"/>
  <c r="A3638" i="34"/>
  <c r="A3613" i="34"/>
  <c r="A3615" i="34"/>
  <c r="A3617" i="34"/>
  <c r="A3619" i="34"/>
  <c r="A3621" i="34"/>
  <c r="A3627" i="34"/>
  <c r="A3629" i="34"/>
  <c r="A3631" i="34"/>
  <c r="A3633" i="34"/>
  <c r="A3648" i="34"/>
  <c r="A3660" i="34"/>
  <c r="A3636" i="34"/>
  <c r="A3650" i="34"/>
  <c r="A3658" i="34"/>
  <c r="A3666" i="34"/>
  <c r="A3634" i="34"/>
  <c r="A3644" i="34"/>
  <c r="A3652" i="34"/>
  <c r="A3656" i="34"/>
  <c r="A3664" i="34"/>
  <c r="A3646" i="34"/>
  <c r="A3654" i="34"/>
  <c r="A3662" i="34"/>
  <c r="A3843" i="34"/>
  <c r="A3671" i="34"/>
  <c r="A3692" i="34"/>
  <c r="A3669" i="34"/>
  <c r="A3677" i="34"/>
  <c r="A3686" i="34"/>
  <c r="A3688" i="34"/>
  <c r="A3839" i="34"/>
  <c r="A3847" i="34"/>
  <c r="A3675" i="34"/>
  <c r="A3678" i="34"/>
  <c r="A3680" i="34"/>
  <c r="A3673" i="34"/>
  <c r="A3694" i="34"/>
  <c r="A3851" i="34"/>
  <c r="A3855" i="34"/>
  <c r="A3859" i="34"/>
  <c r="A3696" i="34"/>
  <c r="A3704" i="34"/>
  <c r="A3712" i="34"/>
  <c r="A3716" i="34"/>
  <c r="A3724" i="34"/>
  <c r="A3732" i="34"/>
  <c r="A3740" i="34"/>
  <c r="A3863" i="34"/>
  <c r="A3668" i="34"/>
  <c r="A3670" i="34"/>
  <c r="A3672" i="34"/>
  <c r="A3674" i="34"/>
  <c r="A3676" i="34"/>
  <c r="A3698" i="34"/>
  <c r="A3706" i="34"/>
  <c r="A3714" i="34"/>
  <c r="A3722" i="34"/>
  <c r="A3730" i="34"/>
  <c r="A3738" i="34"/>
  <c r="A3684" i="34"/>
  <c r="A3700" i="34"/>
  <c r="A3708" i="34"/>
  <c r="A3720" i="34"/>
  <c r="A3728" i="34"/>
  <c r="A3736" i="34"/>
  <c r="A3682" i="34"/>
  <c r="A3690" i="34"/>
  <c r="A3702" i="34"/>
  <c r="A3710" i="34"/>
  <c r="A3718" i="34"/>
  <c r="A3726" i="34"/>
  <c r="A3734" i="34"/>
  <c r="A3742" i="34"/>
  <c r="A3748" i="34"/>
  <c r="A3754" i="34"/>
  <c r="A3758" i="34"/>
  <c r="A3762" i="34"/>
  <c r="A3766" i="34"/>
  <c r="A3770" i="34"/>
  <c r="A3774" i="34"/>
  <c r="A3746" i="34"/>
  <c r="A3751" i="34"/>
  <c r="A3755" i="34"/>
  <c r="A3759" i="34"/>
  <c r="A3763" i="34"/>
  <c r="A3767" i="34"/>
  <c r="A3744" i="34"/>
  <c r="A3752" i="34"/>
  <c r="A3756" i="34"/>
  <c r="A3760" i="34"/>
  <c r="A3764" i="34"/>
  <c r="A3768" i="34"/>
  <c r="A3772" i="34"/>
  <c r="A3750" i="34"/>
  <c r="A3753" i="34"/>
  <c r="A3757" i="34"/>
  <c r="A3761" i="34"/>
  <c r="A3765" i="34"/>
  <c r="A3786" i="34"/>
  <c r="A3794" i="34"/>
  <c r="A3806" i="34"/>
  <c r="A3808" i="34"/>
  <c r="A3828" i="34"/>
  <c r="A3769" i="34"/>
  <c r="A3771" i="34"/>
  <c r="A3773" i="34"/>
  <c r="A3784" i="34"/>
  <c r="A3792" i="34"/>
  <c r="A3800" i="34"/>
  <c r="A3812" i="34"/>
  <c r="A3782" i="34"/>
  <c r="A3790" i="34"/>
  <c r="A3798" i="34"/>
  <c r="A3804" i="34"/>
  <c r="A3807" i="34"/>
  <c r="A3820" i="34"/>
  <c r="A3775" i="34"/>
  <c r="A3777" i="34"/>
  <c r="A3779" i="34"/>
  <c r="A3787" i="34"/>
  <c r="A3788" i="34"/>
  <c r="A3795" i="34"/>
  <c r="A3796" i="34"/>
  <c r="A3814" i="34"/>
  <c r="A3822" i="34"/>
  <c r="A3826" i="34"/>
  <c r="A3834" i="34"/>
  <c r="A3802" i="34"/>
  <c r="A3810" i="34"/>
  <c r="A3816" i="34"/>
  <c r="A3824" i="34"/>
  <c r="A3832" i="34"/>
  <c r="A3818" i="34"/>
  <c r="A3830" i="34"/>
  <c r="A3836" i="34"/>
  <c r="A3840" i="34"/>
  <c r="A3844" i="34"/>
  <c r="A3848" i="34"/>
  <c r="A3852" i="34"/>
  <c r="A3856" i="34"/>
  <c r="A3860" i="34"/>
  <c r="A3838" i="34"/>
  <c r="A3842" i="34"/>
  <c r="A3846" i="34"/>
  <c r="A3850" i="34"/>
  <c r="A3854" i="34"/>
  <c r="A3858" i="34"/>
  <c r="A3862" i="34"/>
  <c r="A3864" i="34"/>
  <c r="A3868" i="34"/>
  <c r="A3865" i="34"/>
  <c r="A3869" i="34"/>
  <c r="A3866" i="34"/>
  <c r="A3870" i="34"/>
  <c r="A3867" i="34"/>
  <c r="A3871" i="34"/>
  <c r="A3428" i="34"/>
  <c r="A3446" i="34"/>
  <c r="A3430" i="34"/>
  <c r="A3420" i="34"/>
  <c r="A3444" i="34"/>
  <c r="A3436" i="34"/>
  <c r="A3438" i="34"/>
  <c r="A3408" i="34"/>
  <c r="A3406" i="34"/>
  <c r="A3414" i="34"/>
  <c r="A3422" i="34"/>
  <c r="A3426" i="34"/>
  <c r="A3434" i="34"/>
  <c r="A3424" i="34"/>
  <c r="A3404" i="34"/>
  <c r="A3412" i="34"/>
  <c r="A3418" i="34"/>
  <c r="A3410" i="34"/>
  <c r="A3442" i="34"/>
  <c r="A3432" i="34"/>
  <c r="A3440" i="34"/>
  <c r="A3403" i="34"/>
  <c r="A3401" i="34"/>
  <c r="A3413" i="34"/>
  <c r="A3405" i="34"/>
  <c r="A3407" i="34"/>
  <c r="A3409" i="34"/>
  <c r="A3411" i="34"/>
  <c r="A3427" i="34"/>
  <c r="A3439" i="34"/>
  <c r="A3429" i="34"/>
  <c r="A3437" i="34"/>
  <c r="A3445" i="34"/>
  <c r="A3417" i="34"/>
  <c r="A3431" i="34"/>
  <c r="A3435" i="34"/>
  <c r="A3443" i="34"/>
  <c r="A3415" i="34"/>
  <c r="A3419" i="34"/>
  <c r="A3421" i="34"/>
  <c r="A3423" i="34"/>
  <c r="A3425" i="34"/>
  <c r="A3433" i="34"/>
  <c r="A3441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25" i="34"/>
  <c r="C2525" i="34"/>
  <c r="B2525" i="34" s="1"/>
  <c r="A2525" i="34" s="1"/>
  <c r="Q19" i="60"/>
  <c r="R2525" i="34" l="1"/>
  <c r="V2525" i="34"/>
  <c r="AA2525" i="34"/>
  <c r="P2525" i="34"/>
  <c r="Q2525" i="34"/>
  <c r="B46" i="55"/>
  <c r="A45" i="55"/>
  <c r="B47" i="55" l="1"/>
  <c r="A46" i="55"/>
  <c r="K2522" i="34"/>
  <c r="K2523" i="34"/>
  <c r="K2524" i="34"/>
  <c r="K2526" i="34"/>
  <c r="K2527" i="34"/>
  <c r="K2528" i="34"/>
  <c r="K2536" i="34"/>
  <c r="K2537" i="34"/>
  <c r="K2543" i="34"/>
  <c r="K2544" i="34"/>
  <c r="K2545" i="34"/>
  <c r="K2521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V31" i="34"/>
  <c r="AA31" i="34"/>
  <c r="Y31" i="34"/>
  <c r="Z31" i="34"/>
  <c r="R36" i="34"/>
  <c r="V36" i="34"/>
  <c r="AA36" i="34"/>
  <c r="P36" i="34"/>
  <c r="Q36" i="34"/>
  <c r="R46" i="34"/>
  <c r="V46" i="34"/>
  <c r="P46" i="34"/>
  <c r="Q46" i="34"/>
  <c r="AA46" i="34"/>
  <c r="P23" i="34"/>
  <c r="Q23" i="34"/>
  <c r="R23" i="34"/>
  <c r="V23" i="34"/>
  <c r="AA23" i="34"/>
  <c r="P29" i="34"/>
  <c r="Q29" i="34"/>
  <c r="R29" i="34"/>
  <c r="V29" i="34"/>
  <c r="AA29" i="34"/>
  <c r="R24" i="34"/>
  <c r="V24" i="34"/>
  <c r="AA24" i="34"/>
  <c r="P24" i="34"/>
  <c r="Q24" i="34"/>
  <c r="R28" i="34"/>
  <c r="V28" i="34"/>
  <c r="AA28" i="34"/>
  <c r="P28" i="34"/>
  <c r="Q28" i="34"/>
  <c r="R30" i="34"/>
  <c r="V30" i="34"/>
  <c r="AA30" i="34"/>
  <c r="P30" i="34"/>
  <c r="Q30" i="34"/>
  <c r="R32" i="34"/>
  <c r="V32" i="34"/>
  <c r="AA32" i="34"/>
  <c r="P32" i="34"/>
  <c r="Q32" i="34"/>
  <c r="Y37" i="34"/>
  <c r="Z37" i="34"/>
  <c r="R40" i="34"/>
  <c r="V40" i="34"/>
  <c r="P40" i="34"/>
  <c r="Q40" i="34"/>
  <c r="AA40" i="34"/>
  <c r="R42" i="34"/>
  <c r="V42" i="34"/>
  <c r="P42" i="34"/>
  <c r="Q42" i="34"/>
  <c r="AA42" i="34"/>
  <c r="R44" i="34"/>
  <c r="V44" i="34"/>
  <c r="P44" i="34"/>
  <c r="Q44" i="34"/>
  <c r="AA44" i="34"/>
  <c r="Y49" i="34"/>
  <c r="Z49" i="34"/>
  <c r="R52" i="34"/>
  <c r="V52" i="34"/>
  <c r="P52" i="34"/>
  <c r="AA52" i="34"/>
  <c r="Q52" i="34"/>
  <c r="R54" i="34"/>
  <c r="V54" i="34"/>
  <c r="P54" i="34"/>
  <c r="Q54" i="34"/>
  <c r="AA54" i="34"/>
  <c r="R56" i="34"/>
  <c r="V56" i="34"/>
  <c r="P56" i="34"/>
  <c r="Q56" i="34"/>
  <c r="AA56" i="34"/>
  <c r="Y61" i="34"/>
  <c r="Z61" i="34"/>
  <c r="P25" i="34"/>
  <c r="Q25" i="34"/>
  <c r="R25" i="34"/>
  <c r="V25" i="34"/>
  <c r="AA25" i="34"/>
  <c r="Z40" i="34"/>
  <c r="Y40" i="34"/>
  <c r="P43" i="34"/>
  <c r="R43" i="34"/>
  <c r="V43" i="34"/>
  <c r="AA43" i="34"/>
  <c r="Q43" i="34"/>
  <c r="P45" i="34"/>
  <c r="R45" i="34"/>
  <c r="V45" i="34"/>
  <c r="AA45" i="34"/>
  <c r="Q45" i="34"/>
  <c r="P47" i="34"/>
  <c r="Q47" i="34"/>
  <c r="R47" i="34"/>
  <c r="V47" i="34"/>
  <c r="AA47" i="34"/>
  <c r="Z52" i="34"/>
  <c r="Y52" i="34"/>
  <c r="P55" i="34"/>
  <c r="Q55" i="34"/>
  <c r="R55" i="34"/>
  <c r="V55" i="34"/>
  <c r="AA55" i="34"/>
  <c r="P57" i="34"/>
  <c r="Q57" i="34"/>
  <c r="R57" i="34"/>
  <c r="V57" i="34"/>
  <c r="AA57" i="34"/>
  <c r="Q59" i="34"/>
  <c r="R59" i="34"/>
  <c r="V59" i="34"/>
  <c r="AA59" i="34"/>
  <c r="P59" i="34"/>
  <c r="P33" i="34"/>
  <c r="Q33" i="34"/>
  <c r="R33" i="34"/>
  <c r="V33" i="34"/>
  <c r="AA33" i="34"/>
  <c r="R26" i="34"/>
  <c r="V26" i="34"/>
  <c r="AA26" i="34"/>
  <c r="P26" i="34"/>
  <c r="Q26" i="34"/>
  <c r="Z43" i="34"/>
  <c r="Y43" i="34"/>
  <c r="R50" i="34"/>
  <c r="V50" i="34"/>
  <c r="P50" i="34"/>
  <c r="Q50" i="34"/>
  <c r="AA50" i="34"/>
  <c r="Y55" i="34"/>
  <c r="Z55" i="34"/>
  <c r="AA58" i="34"/>
  <c r="P58" i="34"/>
  <c r="Q58" i="34"/>
  <c r="R58" i="34"/>
  <c r="V58" i="34"/>
  <c r="AA60" i="34"/>
  <c r="P60" i="34"/>
  <c r="Q60" i="34"/>
  <c r="R60" i="34"/>
  <c r="V60" i="34"/>
  <c r="Z28" i="34"/>
  <c r="Y28" i="34"/>
  <c r="P35" i="34"/>
  <c r="Q35" i="34"/>
  <c r="R35" i="34"/>
  <c r="V35" i="34"/>
  <c r="AA35" i="34"/>
  <c r="R22" i="34"/>
  <c r="V22" i="34"/>
  <c r="AA22" i="34"/>
  <c r="P22" i="34"/>
  <c r="Q22" i="34"/>
  <c r="R34" i="34"/>
  <c r="V34" i="34"/>
  <c r="AA34" i="34"/>
  <c r="P34" i="34"/>
  <c r="Q34" i="34"/>
  <c r="R38" i="34"/>
  <c r="V38" i="34"/>
  <c r="P38" i="34"/>
  <c r="Q38" i="34"/>
  <c r="AA38" i="34"/>
  <c r="R48" i="34"/>
  <c r="V48" i="34"/>
  <c r="P48" i="34"/>
  <c r="Q48" i="34"/>
  <c r="AA48" i="34"/>
  <c r="P27" i="34"/>
  <c r="Q27" i="34"/>
  <c r="R27" i="34"/>
  <c r="V27" i="34"/>
  <c r="AA27" i="34"/>
  <c r="Z34" i="34"/>
  <c r="Y34" i="34"/>
  <c r="P37" i="34"/>
  <c r="Q37" i="34"/>
  <c r="R37" i="34"/>
  <c r="V37" i="34"/>
  <c r="AA37" i="34"/>
  <c r="P39" i="34"/>
  <c r="R39" i="34"/>
  <c r="V39" i="34"/>
  <c r="AA39" i="34"/>
  <c r="Q39" i="34"/>
  <c r="P41" i="34"/>
  <c r="R41" i="34"/>
  <c r="V41" i="34"/>
  <c r="AA41" i="34"/>
  <c r="Q41" i="34"/>
  <c r="Z46" i="34"/>
  <c r="Y46" i="34"/>
  <c r="P49" i="34"/>
  <c r="Q49" i="34"/>
  <c r="R49" i="34"/>
  <c r="V49" i="34"/>
  <c r="AA49" i="34"/>
  <c r="P51" i="34"/>
  <c r="Q51" i="34"/>
  <c r="R51" i="34"/>
  <c r="V51" i="34"/>
  <c r="AA51" i="34"/>
  <c r="P53" i="34"/>
  <c r="Q53" i="34"/>
  <c r="R53" i="34"/>
  <c r="V53" i="34"/>
  <c r="AA53" i="34"/>
  <c r="Y58" i="34"/>
  <c r="Z58" i="34"/>
  <c r="Q61" i="34"/>
  <c r="R61" i="34"/>
  <c r="V61" i="34"/>
  <c r="AA61" i="34"/>
  <c r="P61" i="34"/>
  <c r="B49" i="55"/>
  <c r="A48" i="55"/>
  <c r="A49" i="55" l="1"/>
  <c r="B50" i="55"/>
  <c r="C2308" i="34"/>
  <c r="B2308" i="34" s="1"/>
  <c r="A2308" i="34" s="1"/>
  <c r="K2310" i="34"/>
  <c r="K2309" i="34" s="1"/>
  <c r="C2310" i="34"/>
  <c r="B2310" i="34" s="1"/>
  <c r="A2310" i="34" s="1"/>
  <c r="A7" i="12"/>
  <c r="C2293" i="34"/>
  <c r="B2293" i="34" s="1"/>
  <c r="A2293" i="34" s="1"/>
  <c r="Q2310" i="34" l="1"/>
  <c r="R2310" i="34"/>
  <c r="V2310" i="34"/>
  <c r="AA2310" i="34"/>
  <c r="P2310" i="34"/>
  <c r="Q2308" i="34"/>
  <c r="R2308" i="34"/>
  <c r="V2308" i="34"/>
  <c r="AA2308" i="34"/>
  <c r="P2308" i="34"/>
  <c r="AA2293" i="34"/>
  <c r="P2293" i="34"/>
  <c r="Q2293" i="34"/>
  <c r="R2293" i="34"/>
  <c r="V2293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115" i="34"/>
  <c r="B2115" i="34" s="1"/>
  <c r="A2115" i="34" s="1"/>
  <c r="Q2115" i="34" l="1"/>
  <c r="R2115" i="34"/>
  <c r="V2115" i="34"/>
  <c r="AA2115" i="34"/>
  <c r="P2115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45" i="34"/>
  <c r="C945" i="34"/>
  <c r="B945" i="34" s="1"/>
  <c r="A945" i="34" s="1"/>
  <c r="K944" i="34"/>
  <c r="C944" i="34"/>
  <c r="B944" i="34" s="1"/>
  <c r="A944" i="34" s="1"/>
  <c r="K943" i="34"/>
  <c r="C943" i="34"/>
  <c r="B943" i="34" s="1"/>
  <c r="A943" i="34" s="1"/>
  <c r="K942" i="34"/>
  <c r="C942" i="34"/>
  <c r="B942" i="34" s="1"/>
  <c r="A942" i="34" s="1"/>
  <c r="K941" i="34"/>
  <c r="C941" i="34"/>
  <c r="B941" i="34" s="1"/>
  <c r="A941" i="34" s="1"/>
  <c r="K940" i="34"/>
  <c r="C940" i="34"/>
  <c r="B940" i="34" s="1"/>
  <c r="A940" i="34" s="1"/>
  <c r="K939" i="34"/>
  <c r="C939" i="34"/>
  <c r="B939" i="34" s="1"/>
  <c r="A939" i="34" s="1"/>
  <c r="K938" i="34"/>
  <c r="C938" i="34"/>
  <c r="B938" i="34" s="1"/>
  <c r="A938" i="34" s="1"/>
  <c r="K937" i="34"/>
  <c r="C937" i="34"/>
  <c r="B937" i="34" s="1"/>
  <c r="A937" i="34" s="1"/>
  <c r="K936" i="34"/>
  <c r="C936" i="34"/>
  <c r="B936" i="34" s="1"/>
  <c r="A936" i="34" s="1"/>
  <c r="K775" i="34"/>
  <c r="C775" i="34"/>
  <c r="B775" i="34" s="1"/>
  <c r="A775" i="34" s="1"/>
  <c r="K774" i="34"/>
  <c r="C774" i="34"/>
  <c r="B774" i="34" s="1"/>
  <c r="A774" i="34" s="1"/>
  <c r="K773" i="34"/>
  <c r="C773" i="34"/>
  <c r="B773" i="34" s="1"/>
  <c r="A773" i="34" s="1"/>
  <c r="K772" i="34"/>
  <c r="C772" i="34"/>
  <c r="B772" i="34" s="1"/>
  <c r="A772" i="34" s="1"/>
  <c r="K771" i="34"/>
  <c r="C771" i="34"/>
  <c r="B771" i="34" s="1"/>
  <c r="A771" i="34" s="1"/>
  <c r="K770" i="34"/>
  <c r="C770" i="34"/>
  <c r="B770" i="34" s="1"/>
  <c r="A770" i="34" s="1"/>
  <c r="K769" i="34"/>
  <c r="C769" i="34"/>
  <c r="B769" i="34" s="1"/>
  <c r="A769" i="34" s="1"/>
  <c r="K768" i="34"/>
  <c r="C768" i="34"/>
  <c r="B768" i="34" s="1"/>
  <c r="A768" i="34" s="1"/>
  <c r="K767" i="34"/>
  <c r="C767" i="34"/>
  <c r="B767" i="34" s="1"/>
  <c r="A767" i="34" s="1"/>
  <c r="K766" i="34"/>
  <c r="C766" i="34"/>
  <c r="B766" i="34" s="1"/>
  <c r="A766" i="34" s="1"/>
  <c r="P766" i="34" l="1"/>
  <c r="R766" i="34"/>
  <c r="V766" i="34"/>
  <c r="AA766" i="34"/>
  <c r="Q766" i="34"/>
  <c r="P768" i="34"/>
  <c r="R768" i="34"/>
  <c r="V768" i="34"/>
  <c r="AA768" i="34"/>
  <c r="Q768" i="34"/>
  <c r="AA770" i="34"/>
  <c r="P770" i="34"/>
  <c r="Q770" i="34"/>
  <c r="R770" i="34"/>
  <c r="V770" i="34"/>
  <c r="Q771" i="34"/>
  <c r="R771" i="34"/>
  <c r="V771" i="34"/>
  <c r="AA771" i="34"/>
  <c r="P771" i="34"/>
  <c r="Q773" i="34"/>
  <c r="R773" i="34"/>
  <c r="V773" i="34"/>
  <c r="AA773" i="34"/>
  <c r="P773" i="34"/>
  <c r="Q775" i="34"/>
  <c r="R775" i="34"/>
  <c r="V775" i="34"/>
  <c r="AA775" i="34"/>
  <c r="P775" i="34"/>
  <c r="P937" i="34"/>
  <c r="R937" i="34"/>
  <c r="V937" i="34"/>
  <c r="Q937" i="34"/>
  <c r="AA937" i="34"/>
  <c r="P939" i="34"/>
  <c r="Q939" i="34"/>
  <c r="R939" i="34"/>
  <c r="V939" i="34"/>
  <c r="AA939" i="34"/>
  <c r="R940" i="34"/>
  <c r="V940" i="34"/>
  <c r="AA940" i="34"/>
  <c r="P940" i="34"/>
  <c r="Q940" i="34"/>
  <c r="R942" i="34"/>
  <c r="V942" i="34"/>
  <c r="AA942" i="34"/>
  <c r="P942" i="34"/>
  <c r="Q942" i="34"/>
  <c r="P943" i="34"/>
  <c r="Q943" i="34"/>
  <c r="R943" i="34"/>
  <c r="V943" i="34"/>
  <c r="AA943" i="34"/>
  <c r="P945" i="34"/>
  <c r="Q945" i="34"/>
  <c r="R945" i="34"/>
  <c r="V945" i="34"/>
  <c r="AA945" i="34"/>
  <c r="R767" i="34"/>
  <c r="V767" i="34"/>
  <c r="P767" i="34"/>
  <c r="AA767" i="34"/>
  <c r="Q767" i="34"/>
  <c r="P769" i="34"/>
  <c r="Q769" i="34"/>
  <c r="R769" i="34"/>
  <c r="V769" i="34"/>
  <c r="AA769" i="34"/>
  <c r="AA772" i="34"/>
  <c r="P772" i="34"/>
  <c r="Q772" i="34"/>
  <c r="R772" i="34"/>
  <c r="V772" i="34"/>
  <c r="AA774" i="34"/>
  <c r="P774" i="34"/>
  <c r="Q774" i="34"/>
  <c r="R774" i="34"/>
  <c r="V774" i="34"/>
  <c r="R936" i="34"/>
  <c r="V936" i="34"/>
  <c r="P936" i="34"/>
  <c r="AA936" i="34"/>
  <c r="Q936" i="34"/>
  <c r="P938" i="34"/>
  <c r="Q938" i="34"/>
  <c r="R938" i="34"/>
  <c r="V938" i="34"/>
  <c r="AA938" i="34"/>
  <c r="P941" i="34"/>
  <c r="Q941" i="34"/>
  <c r="R941" i="34"/>
  <c r="V941" i="34"/>
  <c r="AA941" i="34"/>
  <c r="R944" i="34"/>
  <c r="V944" i="34"/>
  <c r="AA944" i="34"/>
  <c r="P944" i="34"/>
  <c r="Q944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75" i="34"/>
  <c r="B1775" i="34" s="1"/>
  <c r="A1775" i="34" s="1"/>
  <c r="A77" i="70"/>
  <c r="S1775" i="34" l="1"/>
  <c r="AA1775" i="34"/>
  <c r="P1775" i="34"/>
  <c r="T1775" i="34"/>
  <c r="Q1775" i="34"/>
  <c r="U1775" i="34"/>
  <c r="R1775" i="34"/>
  <c r="V1775" i="34"/>
  <c r="A57" i="55"/>
  <c r="B58" i="55"/>
  <c r="A58" i="55" l="1"/>
  <c r="B59" i="55"/>
  <c r="A59" i="55" l="1"/>
  <c r="B60" i="55"/>
  <c r="C2372" i="34"/>
  <c r="B2372" i="34" s="1"/>
  <c r="A2372" i="34" s="1"/>
  <c r="C2408" i="34"/>
  <c r="B2408" i="34" s="1"/>
  <c r="A2408" i="34" s="1"/>
  <c r="C2411" i="34"/>
  <c r="B2411" i="34" s="1"/>
  <c r="A2411" i="34" s="1"/>
  <c r="C2398" i="34"/>
  <c r="B2398" i="34" s="1"/>
  <c r="A2398" i="34" s="1"/>
  <c r="Q2398" i="34" l="1"/>
  <c r="R2398" i="34"/>
  <c r="V2398" i="34"/>
  <c r="AA2398" i="34"/>
  <c r="P2398" i="34"/>
  <c r="Q2408" i="34"/>
  <c r="R2408" i="34"/>
  <c r="V2408" i="34"/>
  <c r="AA2408" i="34"/>
  <c r="P2408" i="34"/>
  <c r="AA2411" i="34"/>
  <c r="P2411" i="34"/>
  <c r="Q2411" i="34"/>
  <c r="R2411" i="34"/>
  <c r="V2411" i="34"/>
  <c r="Q2372" i="34"/>
  <c r="R2372" i="34"/>
  <c r="V2372" i="34"/>
  <c r="AA2372" i="34"/>
  <c r="P2372" i="34"/>
  <c r="A60" i="55"/>
  <c r="B61" i="55"/>
  <c r="A61" i="55" l="1"/>
  <c r="B62" i="55"/>
  <c r="K2363" i="34"/>
  <c r="C2234" i="34"/>
  <c r="B2234" i="34" s="1"/>
  <c r="A2234" i="34" s="1"/>
  <c r="C2231" i="34"/>
  <c r="B2231" i="34" s="1"/>
  <c r="A2231" i="34" s="1"/>
  <c r="C2228" i="34"/>
  <c r="B2228" i="34" s="1"/>
  <c r="A2228" i="34" s="1"/>
  <c r="C2225" i="34"/>
  <c r="B2225" i="34" s="1"/>
  <c r="A2225" i="34" s="1"/>
  <c r="C2223" i="34"/>
  <c r="B2223" i="34" s="1"/>
  <c r="A2223" i="34" s="1"/>
  <c r="C2216" i="34"/>
  <c r="B2216" i="34" s="1"/>
  <c r="A2216" i="34" s="1"/>
  <c r="C2213" i="34"/>
  <c r="B2213" i="34" s="1"/>
  <c r="A2213" i="34" s="1"/>
  <c r="C2207" i="34"/>
  <c r="B2207" i="34" s="1"/>
  <c r="A2207" i="34" s="1"/>
  <c r="C2199" i="34"/>
  <c r="B2199" i="34" s="1"/>
  <c r="A2199" i="34" s="1"/>
  <c r="C2196" i="34"/>
  <c r="B2196" i="34" s="1"/>
  <c r="A2196" i="34" s="1"/>
  <c r="C2193" i="34"/>
  <c r="B2193" i="34" s="1"/>
  <c r="A2193" i="34" s="1"/>
  <c r="C2190" i="34"/>
  <c r="B2190" i="34" s="1"/>
  <c r="A2190" i="34" s="1"/>
  <c r="C2188" i="34"/>
  <c r="B2188" i="34" s="1"/>
  <c r="A2188" i="34" s="1"/>
  <c r="C2182" i="34"/>
  <c r="B2182" i="34" s="1"/>
  <c r="A2182" i="34" s="1"/>
  <c r="C2179" i="34"/>
  <c r="B2179" i="34" s="1"/>
  <c r="A2179" i="34" s="1"/>
  <c r="Q2182" i="34" l="1"/>
  <c r="R2182" i="34"/>
  <c r="V2182" i="34"/>
  <c r="AA2182" i="34"/>
  <c r="P2182" i="34"/>
  <c r="Q2190" i="34"/>
  <c r="R2190" i="34"/>
  <c r="V2190" i="34"/>
  <c r="AA2190" i="34"/>
  <c r="P2190" i="34"/>
  <c r="Q2196" i="34"/>
  <c r="R2196" i="34"/>
  <c r="V2196" i="34"/>
  <c r="AA2196" i="34"/>
  <c r="P2196" i="34"/>
  <c r="AA2207" i="34"/>
  <c r="P2207" i="34"/>
  <c r="Q2207" i="34"/>
  <c r="R2207" i="34"/>
  <c r="V2207" i="34"/>
  <c r="Q2216" i="34"/>
  <c r="R2216" i="34"/>
  <c r="V2216" i="34"/>
  <c r="AA2216" i="34"/>
  <c r="P2216" i="34"/>
  <c r="AA2225" i="34"/>
  <c r="P2225" i="34"/>
  <c r="Q2225" i="34"/>
  <c r="R2225" i="34"/>
  <c r="V2225" i="34"/>
  <c r="AA2231" i="34"/>
  <c r="P2231" i="34"/>
  <c r="Q2231" i="34"/>
  <c r="R2231" i="34"/>
  <c r="V2231" i="34"/>
  <c r="AA2179" i="34"/>
  <c r="P2179" i="34"/>
  <c r="Q2179" i="34"/>
  <c r="R2179" i="34"/>
  <c r="V2179" i="34"/>
  <c r="Q2188" i="34"/>
  <c r="R2188" i="34"/>
  <c r="V2188" i="34"/>
  <c r="AA2188" i="34"/>
  <c r="P2188" i="34"/>
  <c r="AA2193" i="34"/>
  <c r="P2193" i="34"/>
  <c r="Q2193" i="34"/>
  <c r="R2193" i="34"/>
  <c r="V2193" i="34"/>
  <c r="AA2199" i="34"/>
  <c r="P2199" i="34"/>
  <c r="Q2199" i="34"/>
  <c r="R2199" i="34"/>
  <c r="V2199" i="34"/>
  <c r="AA2213" i="34"/>
  <c r="P2213" i="34"/>
  <c r="Q2213" i="34"/>
  <c r="R2213" i="34"/>
  <c r="V2213" i="34"/>
  <c r="AA2223" i="34"/>
  <c r="P2223" i="34"/>
  <c r="Q2223" i="34"/>
  <c r="R2223" i="34"/>
  <c r="V2223" i="34"/>
  <c r="Q2228" i="34"/>
  <c r="R2228" i="34"/>
  <c r="V2228" i="34"/>
  <c r="AA2228" i="34"/>
  <c r="P2228" i="34"/>
  <c r="Q2234" i="34"/>
  <c r="R2234" i="34"/>
  <c r="V2234" i="34"/>
  <c r="AA2234" i="34"/>
  <c r="P2234" i="34"/>
  <c r="A62" i="55"/>
  <c r="B63" i="55"/>
  <c r="A63" i="55" l="1"/>
  <c r="B64" i="55"/>
  <c r="A64" i="55" l="1"/>
  <c r="B65" i="55"/>
  <c r="C2130" i="34"/>
  <c r="B2130" i="34" s="1"/>
  <c r="A2130" i="34" s="1"/>
  <c r="C2125" i="34"/>
  <c r="B2125" i="34" s="1"/>
  <c r="A2125" i="34" s="1"/>
  <c r="AA2130" i="34" l="1"/>
  <c r="P2130" i="34"/>
  <c r="Q2130" i="34"/>
  <c r="R2130" i="34"/>
  <c r="V2130" i="34"/>
  <c r="Q2125" i="34"/>
  <c r="R2125" i="34"/>
  <c r="V2125" i="34"/>
  <c r="AA2125" i="34"/>
  <c r="P2125" i="34"/>
  <c r="A65" i="55"/>
  <c r="B66" i="55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1" i="34"/>
  <c r="C2522" i="34"/>
  <c r="C2523" i="34"/>
  <c r="C2524" i="34"/>
  <c r="C2526" i="34"/>
  <c r="C2527" i="34"/>
  <c r="C2528" i="34"/>
  <c r="C2536" i="34"/>
  <c r="C2537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D41" i="15"/>
  <c r="C41" i="15"/>
  <c r="A66" i="55" l="1"/>
  <c r="B67" i="55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67" i="34"/>
  <c r="C2466" i="34"/>
  <c r="C2462" i="34"/>
  <c r="C2463" i="34"/>
  <c r="C2464" i="34"/>
  <c r="C2465" i="34"/>
  <c r="B68" i="55" l="1"/>
  <c r="A67" i="55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37" i="60"/>
  <c r="Q608" i="60"/>
  <c r="Q611" i="60" s="1"/>
  <c r="Q208" i="60"/>
  <c r="J544" i="60"/>
  <c r="A76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2323" i="34"/>
  <c r="K2322" i="34"/>
  <c r="K2321" i="34"/>
  <c r="K2371" i="34"/>
  <c r="K2417" i="34"/>
  <c r="K2294" i="34"/>
  <c r="K2364" i="34"/>
  <c r="K2352" i="34"/>
  <c r="K2353" i="34"/>
  <c r="K2354" i="34"/>
  <c r="K2338" i="34"/>
  <c r="K2339" i="34"/>
  <c r="K2345" i="34"/>
  <c r="K2295" i="34"/>
  <c r="K2356" i="34"/>
  <c r="K2405" i="34"/>
  <c r="K2404" i="34"/>
  <c r="K236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407" i="34"/>
  <c r="K2382" i="34"/>
  <c r="K2402" i="34"/>
  <c r="K2401" i="34"/>
  <c r="K2253" i="34"/>
  <c r="K2254" i="34"/>
  <c r="K2251" i="34"/>
  <c r="C2251" i="34"/>
  <c r="B2251" i="34" s="1"/>
  <c r="A2251" i="34" s="1"/>
  <c r="K2262" i="34"/>
  <c r="C2262" i="34"/>
  <c r="B2262" i="34" s="1"/>
  <c r="A2262" i="34" s="1"/>
  <c r="K2258" i="34"/>
  <c r="C2258" i="34"/>
  <c r="B2258" i="34" s="1"/>
  <c r="A2258" i="34" s="1"/>
  <c r="K2259" i="34"/>
  <c r="K2261" i="34"/>
  <c r="K2250" i="34"/>
  <c r="K2269" i="34"/>
  <c r="K2385" i="34"/>
  <c r="C2385" i="34"/>
  <c r="B2385" i="34" s="1"/>
  <c r="A2385" i="34" s="1"/>
  <c r="I2384" i="34"/>
  <c r="K2384" i="34" s="1"/>
  <c r="K2415" i="34"/>
  <c r="K2256" i="34"/>
  <c r="K2399" i="34"/>
  <c r="K2410" i="34"/>
  <c r="K2391" i="34"/>
  <c r="K2389" i="34"/>
  <c r="K2387" i="34"/>
  <c r="K2378" i="34"/>
  <c r="C2421" i="34"/>
  <c r="B2421" i="34" s="1"/>
  <c r="A2421" i="34" s="1"/>
  <c r="C2420" i="34"/>
  <c r="B2420" i="34" s="1"/>
  <c r="A2420" i="34" s="1"/>
  <c r="K2419" i="34"/>
  <c r="C2419" i="34"/>
  <c r="B2419" i="34" s="1"/>
  <c r="A2419" i="34" s="1"/>
  <c r="C2414" i="34"/>
  <c r="B2414" i="34" s="1"/>
  <c r="A2414" i="34" s="1"/>
  <c r="C2413" i="34"/>
  <c r="B2413" i="34" s="1"/>
  <c r="A2413" i="34" s="1"/>
  <c r="C2395" i="34"/>
  <c r="B2395" i="34" s="1"/>
  <c r="A2395" i="34" s="1"/>
  <c r="C2394" i="34"/>
  <c r="B2394" i="34" s="1"/>
  <c r="A2394" i="34" s="1"/>
  <c r="K2393" i="34"/>
  <c r="C2393" i="34"/>
  <c r="B2393" i="34" s="1"/>
  <c r="A2393" i="34" s="1"/>
  <c r="C2381" i="34"/>
  <c r="B2381" i="34" s="1"/>
  <c r="A2381" i="34" s="1"/>
  <c r="C2380" i="34"/>
  <c r="B2380" i="34" s="1"/>
  <c r="A2380" i="34" s="1"/>
  <c r="C2377" i="34"/>
  <c r="B2377" i="34" s="1"/>
  <c r="A2377" i="34" s="1"/>
  <c r="C2376" i="34"/>
  <c r="B2376" i="34" s="1"/>
  <c r="A2376" i="34" s="1"/>
  <c r="K2335" i="34"/>
  <c r="K2342" i="34"/>
  <c r="K2347" i="34"/>
  <c r="K2396" i="34"/>
  <c r="K2361" i="34"/>
  <c r="C2370" i="34"/>
  <c r="B2370" i="34" s="1"/>
  <c r="A2370" i="34" s="1"/>
  <c r="C2369" i="34"/>
  <c r="B2369" i="34" s="1"/>
  <c r="A2369" i="34" s="1"/>
  <c r="K2368" i="34"/>
  <c r="C2368" i="34"/>
  <c r="B2368" i="34" s="1"/>
  <c r="A2368" i="34" s="1"/>
  <c r="C2375" i="34"/>
  <c r="B2375" i="34" s="1"/>
  <c r="A2375" i="34" s="1"/>
  <c r="C2374" i="34"/>
  <c r="B2374" i="34" s="1"/>
  <c r="A2374" i="34" s="1"/>
  <c r="C2351" i="34"/>
  <c r="B2351" i="34" s="1"/>
  <c r="A2351" i="34" s="1"/>
  <c r="C2350" i="34"/>
  <c r="B2350" i="34" s="1"/>
  <c r="A2350" i="34" s="1"/>
  <c r="C2334" i="34"/>
  <c r="B2334" i="34" s="1"/>
  <c r="A2334" i="34" s="1"/>
  <c r="C2333" i="34"/>
  <c r="B2333" i="34" s="1"/>
  <c r="A2333" i="34" s="1"/>
  <c r="C2332" i="34"/>
  <c r="B2332" i="34" s="1"/>
  <c r="A2332" i="34" s="1"/>
  <c r="C2331" i="34"/>
  <c r="B2331" i="34" s="1"/>
  <c r="A2331" i="34" s="1"/>
  <c r="C2317" i="34"/>
  <c r="B2317" i="34" s="1"/>
  <c r="A2317" i="34" s="1"/>
  <c r="C2316" i="34"/>
  <c r="B2316" i="34" s="1"/>
  <c r="A2316" i="34" s="1"/>
  <c r="K2315" i="34"/>
  <c r="C2315" i="34"/>
  <c r="B2315" i="34" s="1"/>
  <c r="A2315" i="34" s="1"/>
  <c r="C2311" i="34"/>
  <c r="B2311" i="34" s="1"/>
  <c r="A2311" i="34" s="1"/>
  <c r="C2309" i="34"/>
  <c r="B2309" i="34" s="1"/>
  <c r="A2309" i="34" s="1"/>
  <c r="K2306" i="34"/>
  <c r="C2286" i="34"/>
  <c r="B2286" i="34" s="1"/>
  <c r="A2286" i="34" s="1"/>
  <c r="I2284" i="34"/>
  <c r="K2279" i="34"/>
  <c r="C2275" i="34"/>
  <c r="B2275" i="34" s="1"/>
  <c r="A2275" i="34" s="1"/>
  <c r="C2274" i="34"/>
  <c r="B2274" i="34" s="1"/>
  <c r="A2274" i="34" s="1"/>
  <c r="C2265" i="34"/>
  <c r="B2265" i="34" s="1"/>
  <c r="A2265" i="34" s="1"/>
  <c r="C2264" i="34"/>
  <c r="B2264" i="34" s="1"/>
  <c r="A2264" i="34" s="1"/>
  <c r="C2249" i="34"/>
  <c r="B2249" i="34" s="1"/>
  <c r="A2249" i="34" s="1"/>
  <c r="C2248" i="34"/>
  <c r="B2248" i="34" s="1"/>
  <c r="A2248" i="34" s="1"/>
  <c r="K2245" i="34"/>
  <c r="K2266" i="34"/>
  <c r="K2271" i="34"/>
  <c r="K2276" i="34"/>
  <c r="K2282" i="34"/>
  <c r="K2287" i="34"/>
  <c r="K2291" i="34"/>
  <c r="K2297" i="34"/>
  <c r="K2300" i="34"/>
  <c r="K2303" i="34"/>
  <c r="K2312" i="34"/>
  <c r="K2318" i="34"/>
  <c r="K2325" i="34"/>
  <c r="K2328" i="34"/>
  <c r="K2358" i="34"/>
  <c r="K2242" i="34"/>
  <c r="C2241" i="34"/>
  <c r="B2241" i="34" s="1"/>
  <c r="A2241" i="34" s="1"/>
  <c r="C2238" i="34"/>
  <c r="B2238" i="34" s="1"/>
  <c r="A2238" i="34" s="1"/>
  <c r="K2224" i="34"/>
  <c r="K2227" i="34"/>
  <c r="K2230" i="34"/>
  <c r="K2233" i="34"/>
  <c r="K2236" i="34"/>
  <c r="K2239" i="34"/>
  <c r="K2221" i="34"/>
  <c r="K2218" i="34"/>
  <c r="K2210" i="34"/>
  <c r="K2209" i="34"/>
  <c r="C2209" i="34"/>
  <c r="B2209" i="34" s="1"/>
  <c r="A2209" i="34" s="1"/>
  <c r="K2204" i="34"/>
  <c r="K2203" i="34"/>
  <c r="C2203" i="34"/>
  <c r="B2203" i="34" s="1"/>
  <c r="A2203" i="34" s="1"/>
  <c r="K2201" i="34"/>
  <c r="K2206" i="34"/>
  <c r="K2212" i="34"/>
  <c r="K2215" i="34"/>
  <c r="K2189" i="34"/>
  <c r="K2192" i="34"/>
  <c r="K2195" i="34"/>
  <c r="K2198" i="34"/>
  <c r="K2186" i="34"/>
  <c r="K2184" i="34"/>
  <c r="K2183" i="34"/>
  <c r="K2180" i="34"/>
  <c r="K2182" i="34" s="1"/>
  <c r="K2174" i="34"/>
  <c r="K2173" i="34"/>
  <c r="K2172" i="34"/>
  <c r="K2170" i="34"/>
  <c r="K2177" i="34"/>
  <c r="K2168" i="34"/>
  <c r="K2165" i="34"/>
  <c r="K2164" i="34"/>
  <c r="K2162" i="34"/>
  <c r="K2159" i="34"/>
  <c r="K2155" i="34"/>
  <c r="K2157" i="34"/>
  <c r="K2153" i="34"/>
  <c r="K2151" i="34"/>
  <c r="K2146" i="34"/>
  <c r="K2150" i="34"/>
  <c r="K2144" i="34"/>
  <c r="K2142" i="34"/>
  <c r="K2139" i="34"/>
  <c r="K2128" i="34"/>
  <c r="K2123" i="34"/>
  <c r="K2120" i="34"/>
  <c r="K2113" i="34"/>
  <c r="K2096" i="34"/>
  <c r="C2096" i="34"/>
  <c r="B2096" i="34" s="1"/>
  <c r="A2096" i="34" s="1"/>
  <c r="K2103" i="34"/>
  <c r="G14" i="55" l="1" a="1"/>
  <c r="G14" i="55" s="1"/>
  <c r="I14" i="55" a="1"/>
  <c r="I14" i="55" s="1"/>
  <c r="AA2096" i="34"/>
  <c r="P2096" i="34"/>
  <c r="Q2096" i="34"/>
  <c r="R2096" i="34"/>
  <c r="V2096" i="34"/>
  <c r="AA2209" i="34"/>
  <c r="P2209" i="34"/>
  <c r="Q2209" i="34"/>
  <c r="R2209" i="34"/>
  <c r="V2209" i="34"/>
  <c r="AA2241" i="34"/>
  <c r="P2241" i="34"/>
  <c r="Q2241" i="34"/>
  <c r="R2241" i="34"/>
  <c r="V2241" i="34"/>
  <c r="AA2265" i="34"/>
  <c r="P2265" i="34"/>
  <c r="Q2265" i="34"/>
  <c r="R2265" i="34"/>
  <c r="V2265" i="34"/>
  <c r="AA2311" i="34"/>
  <c r="P2311" i="34"/>
  <c r="Q2311" i="34"/>
  <c r="R2311" i="34"/>
  <c r="V2311" i="34"/>
  <c r="AA2317" i="34"/>
  <c r="P2317" i="34"/>
  <c r="Q2317" i="34"/>
  <c r="R2317" i="34"/>
  <c r="V2317" i="34"/>
  <c r="Q2334" i="34"/>
  <c r="R2334" i="34"/>
  <c r="V2334" i="34"/>
  <c r="AA2334" i="34"/>
  <c r="P2334" i="34"/>
  <c r="AA2375" i="34"/>
  <c r="P2375" i="34"/>
  <c r="Q2375" i="34"/>
  <c r="R2375" i="34"/>
  <c r="V2375" i="34"/>
  <c r="Q2370" i="34"/>
  <c r="R2370" i="34"/>
  <c r="V2370" i="34"/>
  <c r="AA2370" i="34"/>
  <c r="P2370" i="34"/>
  <c r="Q2380" i="34"/>
  <c r="R2380" i="34"/>
  <c r="V2380" i="34"/>
  <c r="AA2380" i="34"/>
  <c r="P2380" i="34"/>
  <c r="Q2394" i="34"/>
  <c r="R2394" i="34"/>
  <c r="V2394" i="34"/>
  <c r="AA2394" i="34"/>
  <c r="P2394" i="34"/>
  <c r="AA2419" i="34"/>
  <c r="P2419" i="34"/>
  <c r="Q2419" i="34"/>
  <c r="R2419" i="34"/>
  <c r="V2419" i="34"/>
  <c r="AA2203" i="34"/>
  <c r="P2203" i="34"/>
  <c r="Q2203" i="34"/>
  <c r="R2203" i="34"/>
  <c r="V2203" i="34"/>
  <c r="Q2248" i="34"/>
  <c r="R2248" i="34"/>
  <c r="V2248" i="34"/>
  <c r="AA2248" i="34"/>
  <c r="P2248" i="34"/>
  <c r="Q2274" i="34"/>
  <c r="R2274" i="34"/>
  <c r="V2274" i="34"/>
  <c r="AA2274" i="34"/>
  <c r="P2274" i="34"/>
  <c r="Q2286" i="34"/>
  <c r="R2286" i="34"/>
  <c r="V2286" i="34"/>
  <c r="AA2286" i="34"/>
  <c r="P2286" i="34"/>
  <c r="AA2315" i="34"/>
  <c r="P2315" i="34"/>
  <c r="Q2315" i="34"/>
  <c r="R2315" i="34"/>
  <c r="V2315" i="34"/>
  <c r="AA2331" i="34"/>
  <c r="P2331" i="34"/>
  <c r="Q2331" i="34"/>
  <c r="R2331" i="34"/>
  <c r="V2331" i="34"/>
  <c r="Q2350" i="34"/>
  <c r="R2350" i="34"/>
  <c r="V2350" i="34"/>
  <c r="AA2350" i="34"/>
  <c r="P2350" i="34"/>
  <c r="Q2368" i="34"/>
  <c r="R2368" i="34"/>
  <c r="V2368" i="34"/>
  <c r="AA2368" i="34"/>
  <c r="P2368" i="34"/>
  <c r="AA2381" i="34"/>
  <c r="P2381" i="34"/>
  <c r="Q2381" i="34"/>
  <c r="R2381" i="34"/>
  <c r="V2381" i="34"/>
  <c r="AA2395" i="34"/>
  <c r="P2395" i="34"/>
  <c r="Q2395" i="34"/>
  <c r="R2395" i="34"/>
  <c r="V2395" i="34"/>
  <c r="AA2385" i="34"/>
  <c r="P2385" i="34"/>
  <c r="Q2385" i="34"/>
  <c r="R2385" i="34"/>
  <c r="V2385" i="34"/>
  <c r="Q2262" i="34"/>
  <c r="R2262" i="34"/>
  <c r="V2262" i="34"/>
  <c r="AA2262" i="34"/>
  <c r="P2262" i="34"/>
  <c r="AA2249" i="34"/>
  <c r="P2249" i="34"/>
  <c r="Q2249" i="34"/>
  <c r="R2249" i="34"/>
  <c r="V2249" i="34"/>
  <c r="AA2275" i="34"/>
  <c r="P2275" i="34"/>
  <c r="Q2275" i="34"/>
  <c r="R2275" i="34"/>
  <c r="V2275" i="34"/>
  <c r="Q2332" i="34"/>
  <c r="R2332" i="34"/>
  <c r="V2332" i="34"/>
  <c r="AA2332" i="34"/>
  <c r="P2332" i="34"/>
  <c r="AA2351" i="34"/>
  <c r="P2351" i="34"/>
  <c r="Q2351" i="34"/>
  <c r="R2351" i="34"/>
  <c r="V2351" i="34"/>
  <c r="Q2376" i="34"/>
  <c r="R2376" i="34"/>
  <c r="V2376" i="34"/>
  <c r="AA2376" i="34"/>
  <c r="P2376" i="34"/>
  <c r="AA2393" i="34"/>
  <c r="P2393" i="34"/>
  <c r="Q2393" i="34"/>
  <c r="R2393" i="34"/>
  <c r="V2393" i="34"/>
  <c r="AA2413" i="34"/>
  <c r="P2413" i="34"/>
  <c r="Q2413" i="34"/>
  <c r="R2413" i="34"/>
  <c r="V2413" i="34"/>
  <c r="Q2420" i="34"/>
  <c r="R2420" i="34"/>
  <c r="V2420" i="34"/>
  <c r="P2420" i="34"/>
  <c r="AA2420" i="34"/>
  <c r="Q2238" i="34"/>
  <c r="R2238" i="34"/>
  <c r="V2238" i="34"/>
  <c r="AA2238" i="34"/>
  <c r="P2238" i="34"/>
  <c r="Q2264" i="34"/>
  <c r="R2264" i="34"/>
  <c r="V2264" i="34"/>
  <c r="AA2264" i="34"/>
  <c r="P2264" i="34"/>
  <c r="AA2309" i="34"/>
  <c r="P2309" i="34"/>
  <c r="Q2309" i="34"/>
  <c r="R2309" i="34"/>
  <c r="V2309" i="34"/>
  <c r="Q2316" i="34"/>
  <c r="R2316" i="34"/>
  <c r="V2316" i="34"/>
  <c r="AA2316" i="34"/>
  <c r="P2316" i="34"/>
  <c r="AA2333" i="34"/>
  <c r="P2333" i="34"/>
  <c r="Q2333" i="34"/>
  <c r="R2333" i="34"/>
  <c r="V2333" i="34"/>
  <c r="Q2374" i="34"/>
  <c r="R2374" i="34"/>
  <c r="V2374" i="34"/>
  <c r="AA2374" i="34"/>
  <c r="P2374" i="34"/>
  <c r="AA2369" i="34"/>
  <c r="P2369" i="34"/>
  <c r="Q2369" i="34"/>
  <c r="R2369" i="34"/>
  <c r="V2369" i="34"/>
  <c r="AA2377" i="34"/>
  <c r="P2377" i="34"/>
  <c r="Q2377" i="34"/>
  <c r="R2377" i="34"/>
  <c r="V2377" i="34"/>
  <c r="Q2414" i="34"/>
  <c r="R2414" i="34"/>
  <c r="V2414" i="34"/>
  <c r="AA2414" i="34"/>
  <c r="P2414" i="34"/>
  <c r="AA2421" i="34"/>
  <c r="P2421" i="34"/>
  <c r="R2421" i="34"/>
  <c r="V2421" i="34"/>
  <c r="Q2421" i="34"/>
  <c r="Q2258" i="34"/>
  <c r="R2258" i="34"/>
  <c r="V2258" i="34"/>
  <c r="AA2258" i="34"/>
  <c r="P2258" i="34"/>
  <c r="AA2251" i="34"/>
  <c r="P2251" i="34"/>
  <c r="Q2251" i="34"/>
  <c r="R2251" i="34"/>
  <c r="V225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84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132" i="34"/>
  <c r="K2133" i="34"/>
  <c r="K2134" i="34"/>
  <c r="K2135" i="34"/>
  <c r="K2131" i="34"/>
  <c r="K2119" i="34"/>
  <c r="K2118" i="34"/>
  <c r="K2110" i="34"/>
  <c r="K2109" i="34"/>
  <c r="K2098" i="34"/>
  <c r="K2097" i="34"/>
  <c r="K2095" i="34"/>
  <c r="C2107" i="34"/>
  <c r="C2108" i="34"/>
  <c r="C2341" i="34"/>
  <c r="C2095" i="34"/>
  <c r="C2097" i="34"/>
  <c r="C2098" i="34"/>
  <c r="C2109" i="34"/>
  <c r="C2110" i="34"/>
  <c r="C2118" i="34"/>
  <c r="C2119" i="34"/>
  <c r="C2131" i="34"/>
  <c r="C2132" i="34"/>
  <c r="C2133" i="34"/>
  <c r="C2134" i="34"/>
  <c r="C2135" i="34"/>
  <c r="C2136" i="34"/>
  <c r="C2099" i="34"/>
  <c r="C2100" i="34"/>
  <c r="C2103" i="34"/>
  <c r="C2104" i="34"/>
  <c r="C2105" i="34"/>
  <c r="C2111" i="34"/>
  <c r="C2112" i="34"/>
  <c r="C2113" i="34"/>
  <c r="C2114" i="34"/>
  <c r="C2120" i="34"/>
  <c r="C2121" i="34"/>
  <c r="C2122" i="34"/>
  <c r="C2123" i="34"/>
  <c r="C2124" i="34"/>
  <c r="C2128" i="34"/>
  <c r="C2129" i="34"/>
  <c r="C2116" i="34"/>
  <c r="C2117" i="34"/>
  <c r="C2101" i="34"/>
  <c r="C2102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2" i="34"/>
  <c r="C2163" i="34"/>
  <c r="C2164" i="34"/>
  <c r="C2165" i="34"/>
  <c r="C2166" i="34"/>
  <c r="C2168" i="34"/>
  <c r="C2169" i="34"/>
  <c r="C2170" i="34"/>
  <c r="C2171" i="34"/>
  <c r="C2172" i="34"/>
  <c r="C2173" i="34"/>
  <c r="C2174" i="34"/>
  <c r="C2175" i="34"/>
  <c r="C2177" i="34"/>
  <c r="C2178" i="34"/>
  <c r="C2180" i="34"/>
  <c r="C2181" i="34"/>
  <c r="C2183" i="34"/>
  <c r="C2184" i="34"/>
  <c r="C2185" i="34"/>
  <c r="C2186" i="34"/>
  <c r="C2187" i="34"/>
  <c r="C2189" i="34"/>
  <c r="C2191" i="34"/>
  <c r="C2192" i="34"/>
  <c r="C2194" i="34"/>
  <c r="C2195" i="34"/>
  <c r="C2197" i="34"/>
  <c r="C2126" i="34"/>
  <c r="C2127" i="34"/>
  <c r="C2198" i="34"/>
  <c r="C2200" i="34"/>
  <c r="C2201" i="34"/>
  <c r="C2202" i="34"/>
  <c r="C2204" i="34"/>
  <c r="C2205" i="34"/>
  <c r="C2206" i="34"/>
  <c r="C2208" i="34"/>
  <c r="C2210" i="34"/>
  <c r="C2211" i="34"/>
  <c r="C2212" i="34"/>
  <c r="C2214" i="34"/>
  <c r="C2215" i="34"/>
  <c r="C2217" i="34"/>
  <c r="C2218" i="34"/>
  <c r="C2219" i="34"/>
  <c r="C2220" i="34"/>
  <c r="C2221" i="34"/>
  <c r="C2222" i="34"/>
  <c r="C2224" i="34"/>
  <c r="C2226" i="34"/>
  <c r="C2227" i="34"/>
  <c r="C2229" i="34"/>
  <c r="C2230" i="34"/>
  <c r="C2232" i="34"/>
  <c r="C2233" i="34"/>
  <c r="C2235" i="34"/>
  <c r="C2236" i="34"/>
  <c r="C2237" i="34"/>
  <c r="C2239" i="34"/>
  <c r="C2240" i="34"/>
  <c r="C2242" i="34"/>
  <c r="C2243" i="34"/>
  <c r="C2244" i="34"/>
  <c r="C2245" i="34"/>
  <c r="C2246" i="34"/>
  <c r="C2247" i="34"/>
  <c r="C2266" i="34"/>
  <c r="C2267" i="34"/>
  <c r="C2268" i="34"/>
  <c r="C2271" i="34"/>
  <c r="C2272" i="34"/>
  <c r="C2273" i="34"/>
  <c r="C2276" i="34"/>
  <c r="C2277" i="34"/>
  <c r="C2278" i="34"/>
  <c r="C2279" i="34"/>
  <c r="C2280" i="34"/>
  <c r="C2281" i="34"/>
  <c r="C2282" i="34"/>
  <c r="C2283" i="34"/>
  <c r="C2284" i="34"/>
  <c r="C2285" i="34"/>
  <c r="C2287" i="34"/>
  <c r="C2288" i="34"/>
  <c r="C2289" i="34"/>
  <c r="C2290" i="34"/>
  <c r="C2291" i="34"/>
  <c r="C2292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12" i="34"/>
  <c r="C2313" i="34"/>
  <c r="C2314" i="34"/>
  <c r="C2318" i="34"/>
  <c r="C2319" i="34"/>
  <c r="C2320" i="34"/>
  <c r="C2325" i="34"/>
  <c r="C2326" i="34"/>
  <c r="C2327" i="34"/>
  <c r="C2328" i="34"/>
  <c r="C2329" i="34"/>
  <c r="C2330" i="34"/>
  <c r="C2358" i="34"/>
  <c r="C2359" i="34"/>
  <c r="C2360" i="34"/>
  <c r="C2361" i="34"/>
  <c r="C2362" i="34"/>
  <c r="C2363" i="34"/>
  <c r="C2335" i="34"/>
  <c r="C2336" i="34"/>
  <c r="C2337" i="34"/>
  <c r="C2342" i="34"/>
  <c r="C2343" i="34"/>
  <c r="C2344" i="34"/>
  <c r="C2347" i="34"/>
  <c r="C2348" i="34"/>
  <c r="C2349" i="34"/>
  <c r="C2396" i="34"/>
  <c r="C2397" i="34"/>
  <c r="C2410" i="34"/>
  <c r="C2412" i="34"/>
  <c r="C2391" i="34"/>
  <c r="C2392" i="34"/>
  <c r="C2389" i="34"/>
  <c r="C2390" i="34"/>
  <c r="C2387" i="34"/>
  <c r="C2388" i="34"/>
  <c r="C2378" i="34"/>
  <c r="C2379" i="34"/>
  <c r="C2399" i="34"/>
  <c r="C2400" i="34"/>
  <c r="C2415" i="34"/>
  <c r="C2416" i="34"/>
  <c r="C2384" i="34"/>
  <c r="C2386" i="34"/>
  <c r="C2256" i="34"/>
  <c r="C2257" i="34"/>
  <c r="C2269" i="34"/>
  <c r="C2270" i="34"/>
  <c r="C2259" i="34"/>
  <c r="C2260" i="34"/>
  <c r="C2261" i="34"/>
  <c r="C2263" i="34"/>
  <c r="C2250" i="34"/>
  <c r="C2252" i="34"/>
  <c r="C2253" i="34"/>
  <c r="C2254" i="34"/>
  <c r="C2255" i="34"/>
  <c r="C2401" i="34"/>
  <c r="C2402" i="34"/>
  <c r="C2403" i="34"/>
  <c r="C2407" i="34"/>
  <c r="C2409" i="34"/>
  <c r="C2366" i="34"/>
  <c r="C2367" i="34"/>
  <c r="C2404" i="34"/>
  <c r="C2405" i="34"/>
  <c r="C2406" i="34"/>
  <c r="C2356" i="34"/>
  <c r="C2357" i="34"/>
  <c r="C2382" i="34"/>
  <c r="C2383" i="34"/>
  <c r="C2352" i="34"/>
  <c r="C2353" i="34"/>
  <c r="C2354" i="34"/>
  <c r="C2355" i="34"/>
  <c r="C2364" i="34"/>
  <c r="C2365" i="34"/>
  <c r="C2338" i="34"/>
  <c r="C2339" i="34"/>
  <c r="C2340" i="34"/>
  <c r="C2345" i="34"/>
  <c r="C2346" i="34"/>
  <c r="C2294" i="34"/>
  <c r="C2295" i="34"/>
  <c r="C2296" i="34"/>
  <c r="C2417" i="34"/>
  <c r="C2418" i="34"/>
  <c r="C2371" i="34"/>
  <c r="C2373" i="34"/>
  <c r="C2321" i="34"/>
  <c r="C2322" i="34"/>
  <c r="C2323" i="34"/>
  <c r="C2324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106" i="34"/>
  <c r="A78" i="55" l="1"/>
  <c r="B79" i="55"/>
  <c r="C1938" i="34"/>
  <c r="C1939" i="34"/>
  <c r="C1940" i="34"/>
  <c r="C1941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2" i="34"/>
  <c r="C1933" i="34"/>
  <c r="C1934" i="34"/>
  <c r="C1935" i="34"/>
  <c r="C1936" i="34"/>
  <c r="C1937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2" i="34"/>
  <c r="C2053" i="34"/>
  <c r="C2054" i="34"/>
  <c r="C2055" i="34"/>
  <c r="C2056" i="34"/>
  <c r="C2058" i="34"/>
  <c r="C2059" i="34"/>
  <c r="C2060" i="34"/>
  <c r="C2061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1763" i="34"/>
  <c r="C1764" i="34"/>
  <c r="C1765" i="34"/>
  <c r="C1766" i="34"/>
  <c r="C1767" i="34"/>
  <c r="C1768" i="34"/>
  <c r="C1769" i="34"/>
  <c r="C1770" i="34"/>
  <c r="C1771" i="34"/>
  <c r="C1773" i="34"/>
  <c r="C1774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5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43" i="70"/>
  <c r="I44" i="70"/>
  <c r="I34" i="70"/>
  <c r="I46" i="70"/>
  <c r="I74" i="70"/>
  <c r="I73" i="70"/>
  <c r="I28" i="70"/>
  <c r="I71" i="70"/>
  <c r="I39" i="70"/>
  <c r="I29" i="70"/>
  <c r="I78" i="70"/>
  <c r="I19" i="70"/>
  <c r="A80" i="55" l="1"/>
  <c r="B81" i="55"/>
  <c r="A29" i="70"/>
  <c r="A39" i="70"/>
  <c r="A49" i="70"/>
  <c r="A69" i="70"/>
  <c r="A52" i="70"/>
  <c r="A43" i="70"/>
  <c r="A44" i="70"/>
  <c r="A34" i="70"/>
  <c r="A46" i="70"/>
  <c r="A74" i="70"/>
  <c r="A73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5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7" i="34"/>
  <c r="C128" i="34"/>
  <c r="C129" i="34"/>
  <c r="C130" i="34"/>
  <c r="C131" i="34"/>
  <c r="C132" i="34"/>
  <c r="C133" i="34"/>
  <c r="C135" i="34"/>
  <c r="C136" i="34"/>
  <c r="C137" i="34"/>
  <c r="C138" i="34"/>
  <c r="C139" i="34"/>
  <c r="C140" i="34"/>
  <c r="C141" i="34"/>
  <c r="C142" i="34"/>
  <c r="C143" i="34"/>
  <c r="C144" i="34"/>
  <c r="C146" i="34"/>
  <c r="C147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5" i="34"/>
  <c r="C256" i="34"/>
  <c r="C257" i="34"/>
  <c r="C258" i="34"/>
  <c r="C260" i="34"/>
  <c r="C261" i="34"/>
  <c r="C262" i="34"/>
  <c r="C263" i="34"/>
  <c r="C265" i="34"/>
  <c r="C266" i="34"/>
  <c r="C267" i="34"/>
  <c r="C272" i="34"/>
  <c r="C273" i="34"/>
  <c r="C274" i="34"/>
  <c r="C275" i="34"/>
  <c r="C268" i="34"/>
  <c r="C269" i="34"/>
  <c r="C270" i="34"/>
  <c r="C271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14" i="34"/>
  <c r="C315" i="34"/>
  <c r="C316" i="34"/>
  <c r="C317" i="34"/>
  <c r="C318" i="34"/>
  <c r="C319" i="34"/>
  <c r="C320" i="34"/>
  <c r="C321" i="34"/>
  <c r="C308" i="34"/>
  <c r="C309" i="34"/>
  <c r="C310" i="34"/>
  <c r="C311" i="34"/>
  <c r="C312" i="34"/>
  <c r="C313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6" i="34"/>
  <c r="C357" i="34"/>
  <c r="C351" i="34"/>
  <c r="C352" i="34"/>
  <c r="C353" i="34"/>
  <c r="C354" i="34"/>
  <c r="C355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3" i="34"/>
  <c r="C524" i="34"/>
  <c r="C525" i="34"/>
  <c r="C526" i="34"/>
  <c r="C527" i="34"/>
  <c r="C528" i="34"/>
  <c r="C529" i="34"/>
  <c r="C530" i="34"/>
  <c r="C532" i="34"/>
  <c r="C533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9" i="34"/>
  <c r="C620" i="34"/>
  <c r="C621" i="34"/>
  <c r="C622" i="34"/>
  <c r="C623" i="34"/>
  <c r="C624" i="34"/>
  <c r="C625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47" i="34"/>
  <c r="C748" i="34"/>
  <c r="C762" i="34"/>
  <c r="C763" i="34"/>
  <c r="C764" i="34"/>
  <c r="C76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46" i="34"/>
  <c r="C947" i="34"/>
  <c r="C948" i="34"/>
  <c r="C949" i="34"/>
  <c r="C950" i="34"/>
  <c r="C951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6" i="34"/>
  <c r="C1017" i="34"/>
  <c r="C1018" i="34"/>
  <c r="C1019" i="34"/>
  <c r="C1020" i="34"/>
  <c r="C1021" i="34"/>
  <c r="C1022" i="34"/>
  <c r="C1025" i="34"/>
  <c r="C1026" i="34"/>
  <c r="C1023" i="34"/>
  <c r="C1024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80" i="34"/>
  <c r="C1281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70" i="34"/>
  <c r="C1471" i="34"/>
  <c r="C1473" i="34"/>
  <c r="C1474" i="34"/>
  <c r="C1475" i="34"/>
  <c r="C1476" i="34"/>
  <c r="C1477" i="34"/>
  <c r="C1478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3" i="34"/>
  <c r="C1684" i="34"/>
  <c r="C1685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62" i="34"/>
  <c r="K1761" i="34"/>
  <c r="K1760" i="34"/>
  <c r="K1759" i="34"/>
  <c r="K1758" i="34"/>
  <c r="K1757" i="34"/>
  <c r="K1756" i="34"/>
  <c r="K1755" i="34"/>
  <c r="K1754" i="34"/>
  <c r="K1752" i="34"/>
  <c r="K1751" i="34"/>
  <c r="K1750" i="34"/>
  <c r="K1748" i="34"/>
  <c r="K1747" i="34"/>
  <c r="K1746" i="34"/>
  <c r="K1744" i="34"/>
  <c r="K1743" i="34"/>
  <c r="K1742" i="34"/>
  <c r="K1741" i="34"/>
  <c r="K1740" i="34"/>
  <c r="K1739" i="34"/>
  <c r="K1738" i="34"/>
  <c r="K1737" i="34"/>
  <c r="K1735" i="34"/>
  <c r="K1733" i="34"/>
  <c r="K1731" i="34"/>
  <c r="K1730" i="34"/>
  <c r="K1728" i="34"/>
  <c r="K1726" i="34"/>
  <c r="K1725" i="34"/>
  <c r="K1724" i="34"/>
  <c r="K1723" i="34"/>
  <c r="K1721" i="34"/>
  <c r="K1720" i="34"/>
  <c r="K1718" i="34"/>
  <c r="K1717" i="34"/>
  <c r="K1716" i="34"/>
  <c r="K1714" i="34"/>
  <c r="K1712" i="34"/>
  <c r="K1711" i="34"/>
  <c r="K1710" i="34"/>
  <c r="K1708" i="34"/>
  <c r="K1706" i="34"/>
  <c r="K1705" i="34"/>
  <c r="K1704" i="34"/>
  <c r="K1702" i="34"/>
  <c r="K1701" i="34"/>
  <c r="K1700" i="34"/>
  <c r="K1698" i="34"/>
  <c r="K1696" i="34"/>
  <c r="K1694" i="34"/>
  <c r="K1693" i="34"/>
  <c r="K1692" i="34"/>
  <c r="K1690" i="34"/>
  <c r="K1689" i="34"/>
  <c r="K1688" i="34"/>
  <c r="K1687" i="34"/>
  <c r="K1684" i="34"/>
  <c r="K1683" i="34"/>
  <c r="K1680" i="34"/>
  <c r="K1678" i="34"/>
  <c r="K1677" i="34"/>
  <c r="K1676" i="34"/>
  <c r="K1675" i="34"/>
  <c r="K1674" i="34"/>
  <c r="K1673" i="34"/>
  <c r="K1672" i="34"/>
  <c r="K1670" i="34"/>
  <c r="K1668" i="34"/>
  <c r="K1665" i="34"/>
  <c r="K1664" i="34"/>
  <c r="K1662" i="34"/>
  <c r="K1661" i="34"/>
  <c r="K1660" i="34"/>
  <c r="K1659" i="34"/>
  <c r="K1657" i="34"/>
  <c r="K1655" i="34"/>
  <c r="K1654" i="34"/>
  <c r="K1653" i="34"/>
  <c r="K1652" i="34"/>
  <c r="K1651" i="34"/>
  <c r="K1650" i="34"/>
  <c r="K1649" i="34"/>
  <c r="K1648" i="34"/>
  <c r="K1646" i="34"/>
  <c r="K1645" i="34"/>
  <c r="K1644" i="34"/>
  <c r="K1643" i="34"/>
  <c r="K1642" i="34"/>
  <c r="K1640" i="34"/>
  <c r="K1639" i="34"/>
  <c r="K1638" i="34"/>
  <c r="K1637" i="34"/>
  <c r="K1636" i="34"/>
  <c r="K1635" i="34"/>
  <c r="K1633" i="34"/>
  <c r="K1632" i="34"/>
  <c r="K1630" i="34"/>
  <c r="K1628" i="34"/>
  <c r="K1627" i="34"/>
  <c r="K1626" i="34"/>
  <c r="K1625" i="34"/>
  <c r="K1624" i="34"/>
  <c r="K1623" i="34"/>
  <c r="K1622" i="34"/>
  <c r="K1621" i="34"/>
  <c r="K1618" i="34"/>
  <c r="K1617" i="34"/>
  <c r="K1615" i="34"/>
  <c r="K1614" i="34"/>
  <c r="K1613" i="34"/>
  <c r="K1611" i="34"/>
  <c r="K1610" i="34"/>
  <c r="K1609" i="34"/>
  <c r="K1608" i="34"/>
  <c r="K1607" i="34"/>
  <c r="K1606" i="34"/>
  <c r="K1605" i="34"/>
  <c r="K1604" i="34"/>
  <c r="K1603" i="34"/>
  <c r="K1602" i="34"/>
  <c r="K1600" i="34"/>
  <c r="K1598" i="34"/>
  <c r="K1597" i="34"/>
  <c r="K1596" i="34"/>
  <c r="K1594" i="34"/>
  <c r="K1593" i="34"/>
  <c r="K1592" i="34"/>
  <c r="K1591" i="34"/>
  <c r="K1590" i="34"/>
  <c r="K1589" i="34"/>
  <c r="K1588" i="34"/>
  <c r="K1587" i="34"/>
  <c r="K1586" i="34"/>
  <c r="K1584" i="34"/>
  <c r="K1582" i="34"/>
  <c r="K1580" i="34"/>
  <c r="K1579" i="34"/>
  <c r="K1577" i="34"/>
  <c r="K1576" i="34"/>
  <c r="K1575" i="34"/>
  <c r="K1573" i="34"/>
  <c r="K1572" i="34"/>
  <c r="K1570" i="34"/>
  <c r="K1568" i="34"/>
  <c r="K1566" i="34"/>
  <c r="K1565" i="34"/>
  <c r="K1564" i="34"/>
  <c r="K1563" i="34"/>
  <c r="K1562" i="34"/>
  <c r="K1560" i="34"/>
  <c r="K1559" i="34"/>
  <c r="K1557" i="34"/>
  <c r="K1556" i="34"/>
  <c r="K1555" i="34"/>
  <c r="K1554" i="34"/>
  <c r="K1553" i="34"/>
  <c r="K1551" i="34"/>
  <c r="K1550" i="34"/>
  <c r="K1548" i="34"/>
  <c r="K1546" i="34"/>
  <c r="K1545" i="34"/>
  <c r="K1544" i="34"/>
  <c r="K1542" i="34"/>
  <c r="K1539" i="34"/>
  <c r="K1537" i="34"/>
  <c r="K1536" i="34"/>
  <c r="K1534" i="34"/>
  <c r="K1532" i="34"/>
  <c r="K1531" i="34"/>
  <c r="K1530" i="34"/>
  <c r="K1529" i="34"/>
  <c r="K1527" i="34"/>
  <c r="K1525" i="34"/>
  <c r="K1523" i="34"/>
  <c r="K1522" i="34"/>
  <c r="K1520" i="34"/>
  <c r="K1518" i="34"/>
  <c r="K1517" i="34"/>
  <c r="K1516" i="34"/>
  <c r="K1515" i="34"/>
  <c r="K1513" i="34"/>
  <c r="K1512" i="34"/>
  <c r="K1510" i="34"/>
  <c r="K1509" i="34"/>
  <c r="K1508" i="34"/>
  <c r="K1507" i="34"/>
  <c r="K1505" i="34"/>
  <c r="K1503" i="34"/>
  <c r="K1502" i="34"/>
  <c r="K1499" i="34"/>
  <c r="K1498" i="34"/>
  <c r="K1497" i="34"/>
  <c r="K1496" i="34"/>
  <c r="K1494" i="34"/>
  <c r="K1493" i="34"/>
  <c r="K1491" i="34"/>
  <c r="K1489" i="34"/>
  <c r="K1488" i="34"/>
  <c r="K1486" i="34"/>
  <c r="K1484" i="34"/>
  <c r="K1482" i="34"/>
  <c r="K1480" i="34"/>
  <c r="K1477" i="34"/>
  <c r="K1475" i="34"/>
  <c r="K1474" i="34"/>
  <c r="K1473" i="34"/>
  <c r="K1470" i="34"/>
  <c r="K1467" i="34"/>
  <c r="K1465" i="34"/>
  <c r="K1463" i="34"/>
  <c r="K1462" i="34"/>
  <c r="K1460" i="34"/>
  <c r="K1458" i="34"/>
  <c r="K1456" i="34"/>
  <c r="K1455" i="34"/>
  <c r="K1454" i="34"/>
  <c r="K1453" i="34"/>
  <c r="K1452" i="34"/>
  <c r="K1450" i="34"/>
  <c r="K1449" i="34"/>
  <c r="K1448" i="34"/>
  <c r="K1447" i="34"/>
  <c r="K1446" i="34"/>
  <c r="K1445" i="34"/>
  <c r="K1444" i="34"/>
  <c r="K1443" i="34"/>
  <c r="K1442" i="34"/>
  <c r="K1440" i="34"/>
  <c r="K1439" i="34"/>
  <c r="K1437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19" i="34"/>
  <c r="K1418" i="34"/>
  <c r="K1416" i="34"/>
  <c r="K1414" i="34"/>
  <c r="K1412" i="34"/>
  <c r="K1410" i="34"/>
  <c r="K1408" i="34"/>
  <c r="K1406" i="34"/>
  <c r="K1405" i="34"/>
  <c r="K1404" i="34"/>
  <c r="K1403" i="34"/>
  <c r="K1402" i="34"/>
  <c r="K1401" i="34"/>
  <c r="K1400" i="34"/>
  <c r="K1399" i="34"/>
  <c r="K1398" i="34"/>
  <c r="K1396" i="34"/>
  <c r="K1394" i="34"/>
  <c r="K1393" i="34"/>
  <c r="K1392" i="34"/>
  <c r="K1390" i="34"/>
  <c r="K1389" i="34"/>
  <c r="K1387" i="34"/>
  <c r="K1385" i="34"/>
  <c r="K1384" i="34"/>
  <c r="K1383" i="34"/>
  <c r="K1382" i="34"/>
  <c r="K1380" i="34"/>
  <c r="K1379" i="34"/>
  <c r="K1378" i="34"/>
  <c r="K1377" i="34"/>
  <c r="K1376" i="34"/>
  <c r="K1374" i="34"/>
  <c r="K1373" i="34"/>
  <c r="K1372" i="34"/>
  <c r="K1371" i="34"/>
  <c r="K1369" i="34"/>
  <c r="K1368" i="34"/>
  <c r="K1367" i="34"/>
  <c r="K1366" i="34"/>
  <c r="K1364" i="34"/>
  <c r="K1361" i="34"/>
  <c r="K1359" i="34"/>
  <c r="K1358" i="34"/>
  <c r="K1357" i="34"/>
  <c r="K1356" i="34"/>
  <c r="K1354" i="34"/>
  <c r="K1352" i="34"/>
  <c r="K1351" i="34"/>
  <c r="K1349" i="34"/>
  <c r="K1347" i="34"/>
  <c r="K1346" i="34"/>
  <c r="K1345" i="34"/>
  <c r="K1343" i="34"/>
  <c r="K1341" i="34"/>
  <c r="K1340" i="34"/>
  <c r="K1339" i="34"/>
  <c r="K1338" i="34"/>
  <c r="K1337" i="34"/>
  <c r="K1336" i="34"/>
  <c r="K1334" i="34"/>
  <c r="K1332" i="34"/>
  <c r="K1330" i="34"/>
  <c r="K1328" i="34"/>
  <c r="K1327" i="34"/>
  <c r="K1326" i="34"/>
  <c r="K1324" i="34"/>
  <c r="K1323" i="34"/>
  <c r="K1321" i="34"/>
  <c r="K1320" i="34"/>
  <c r="K1318" i="34"/>
  <c r="K1316" i="34"/>
  <c r="K1314" i="34"/>
  <c r="K1312" i="34"/>
  <c r="K1310" i="34"/>
  <c r="K1308" i="34"/>
  <c r="K1307" i="34"/>
  <c r="K1305" i="34"/>
  <c r="K1303" i="34"/>
  <c r="K1302" i="34"/>
  <c r="K1301" i="34"/>
  <c r="K1300" i="34"/>
  <c r="K1298" i="34"/>
  <c r="K1297" i="34"/>
  <c r="K1296" i="34"/>
  <c r="K1295" i="34"/>
  <c r="K1294" i="34"/>
  <c r="K1293" i="34"/>
  <c r="K1291" i="34"/>
  <c r="K1290" i="34"/>
  <c r="K1288" i="34"/>
  <c r="K1286" i="34"/>
  <c r="K1285" i="34"/>
  <c r="K1284" i="34"/>
  <c r="K1283" i="34"/>
  <c r="K1280" i="34"/>
  <c r="K1277" i="34"/>
  <c r="K1276" i="34"/>
  <c r="K1274" i="34"/>
  <c r="K1273" i="34"/>
  <c r="K1271" i="34"/>
  <c r="K1270" i="34"/>
  <c r="K1269" i="34"/>
  <c r="K1268" i="34"/>
  <c r="K1267" i="34"/>
  <c r="K1265" i="34"/>
  <c r="K1263" i="34"/>
  <c r="K1261" i="34"/>
  <c r="K1260" i="34"/>
  <c r="K1259" i="34"/>
  <c r="K1258" i="34"/>
  <c r="K1257" i="34"/>
  <c r="K1255" i="34"/>
  <c r="K1254" i="34"/>
  <c r="K1252" i="34"/>
  <c r="K1251" i="34"/>
  <c r="K1250" i="34"/>
  <c r="K1249" i="34"/>
  <c r="K1248" i="34"/>
  <c r="K1246" i="34"/>
  <c r="K1245" i="34"/>
  <c r="K1244" i="34"/>
  <c r="K1242" i="34"/>
  <c r="K1240" i="34"/>
  <c r="K1238" i="34"/>
  <c r="K1237" i="34"/>
  <c r="K1235" i="34"/>
  <c r="K1234" i="34"/>
  <c r="K1233" i="34"/>
  <c r="K1230" i="34"/>
  <c r="K1228" i="34"/>
  <c r="K1227" i="34"/>
  <c r="K1226" i="34"/>
  <c r="K1224" i="34"/>
  <c r="K1222" i="34"/>
  <c r="K1221" i="34"/>
  <c r="K1219" i="34"/>
  <c r="K1218" i="34"/>
  <c r="K1216" i="34"/>
  <c r="K1215" i="34"/>
  <c r="K1214" i="34"/>
  <c r="K1212" i="34"/>
  <c r="K1209" i="34"/>
  <c r="K1207" i="34"/>
  <c r="K1205" i="34"/>
  <c r="K1203" i="34"/>
  <c r="K1202" i="34"/>
  <c r="K1201" i="34"/>
  <c r="K1199" i="34"/>
  <c r="K1197" i="34"/>
  <c r="K1196" i="34"/>
  <c r="K1194" i="34"/>
  <c r="K1193" i="34"/>
  <c r="K1192" i="34"/>
  <c r="K1190" i="34"/>
  <c r="K1188" i="34"/>
  <c r="K1187" i="34"/>
  <c r="K1185" i="34"/>
  <c r="K1183" i="34"/>
  <c r="K1182" i="34"/>
  <c r="K1181" i="34"/>
  <c r="K1179" i="34"/>
  <c r="K1178" i="34"/>
  <c r="K1177" i="34"/>
  <c r="K1176" i="34"/>
  <c r="K1174" i="34"/>
  <c r="K1173" i="34"/>
  <c r="K1171" i="34"/>
  <c r="K1170" i="34"/>
  <c r="K1169" i="34"/>
  <c r="K1168" i="34"/>
  <c r="K1167" i="34"/>
  <c r="K1166" i="34"/>
  <c r="K1165" i="34"/>
  <c r="K1163" i="34"/>
  <c r="K1161" i="34"/>
  <c r="K1159" i="34"/>
  <c r="K1157" i="34"/>
  <c r="K1156" i="34"/>
  <c r="K1155" i="34"/>
  <c r="K1153" i="34"/>
  <c r="K1151" i="34"/>
  <c r="K1149" i="34"/>
  <c r="K1148" i="34"/>
  <c r="K1146" i="34"/>
  <c r="K1145" i="34"/>
  <c r="K1143" i="34"/>
  <c r="K1142" i="34"/>
  <c r="K1141" i="34"/>
  <c r="K1140" i="34"/>
  <c r="K1138" i="34"/>
  <c r="K1136" i="34"/>
  <c r="K1135" i="34"/>
  <c r="K1134" i="34"/>
  <c r="K1133" i="34"/>
  <c r="K1132" i="34"/>
  <c r="K1131" i="34"/>
  <c r="K1130" i="34"/>
  <c r="K1129" i="34"/>
  <c r="K1128" i="34"/>
  <c r="K1126" i="34"/>
  <c r="K1124" i="34"/>
  <c r="K1122" i="34"/>
  <c r="K1120" i="34"/>
  <c r="K1119" i="34"/>
  <c r="K1118" i="34"/>
  <c r="K1117" i="34"/>
  <c r="K1116" i="34"/>
  <c r="K1115" i="34"/>
  <c r="K1114" i="34"/>
  <c r="K1113" i="34"/>
  <c r="K1112" i="34"/>
  <c r="K1111" i="34"/>
  <c r="K1109" i="34"/>
  <c r="K1108" i="34"/>
  <c r="K1107" i="34"/>
  <c r="K1106" i="34"/>
  <c r="K1105" i="34"/>
  <c r="K1104" i="34"/>
  <c r="K1102" i="34"/>
  <c r="K1100" i="34"/>
  <c r="K1099" i="34"/>
  <c r="K1097" i="34"/>
  <c r="K1095" i="34"/>
  <c r="K1094" i="34"/>
  <c r="K1093" i="34"/>
  <c r="K1092" i="34"/>
  <c r="K1090" i="34"/>
  <c r="K1088" i="34"/>
  <c r="K1087" i="34"/>
  <c r="K1085" i="34"/>
  <c r="K1083" i="34"/>
  <c r="K1082" i="34"/>
  <c r="K1081" i="34"/>
  <c r="K1080" i="34"/>
  <c r="K1078" i="34"/>
  <c r="K1077" i="34"/>
  <c r="K1075" i="34"/>
  <c r="K1074" i="34"/>
  <c r="K1073" i="34"/>
  <c r="K1072" i="34"/>
  <c r="K1071" i="34"/>
  <c r="K1070" i="34"/>
  <c r="K1069" i="34"/>
  <c r="K1067" i="34"/>
  <c r="K1066" i="34"/>
  <c r="K1065" i="34"/>
  <c r="K1064" i="34"/>
  <c r="K1063" i="34"/>
  <c r="K1062" i="34"/>
  <c r="K1061" i="34"/>
  <c r="K1059" i="34"/>
  <c r="K1058" i="34"/>
  <c r="K1056" i="34"/>
  <c r="K1054" i="34"/>
  <c r="K1053" i="34"/>
  <c r="K1051" i="34"/>
  <c r="K1049" i="34"/>
  <c r="K1048" i="34"/>
  <c r="K1046" i="34"/>
  <c r="K1045" i="34"/>
  <c r="K1044" i="34"/>
  <c r="K1043" i="34"/>
  <c r="K1041" i="34"/>
  <c r="K1040" i="34"/>
  <c r="K1038" i="34"/>
  <c r="K1037" i="34"/>
  <c r="K1035" i="34"/>
  <c r="K1034" i="34"/>
  <c r="K1033" i="34"/>
  <c r="K1031" i="34"/>
  <c r="K1030" i="34"/>
  <c r="K1028" i="34"/>
  <c r="K1027" i="34"/>
  <c r="K1023" i="34"/>
  <c r="K1025" i="34"/>
  <c r="K1021" i="34"/>
  <c r="K1020" i="34"/>
  <c r="K1019" i="34"/>
  <c r="K1017" i="34"/>
  <c r="K1016" i="34"/>
  <c r="K1013" i="34"/>
  <c r="K1011" i="34"/>
  <c r="K1009" i="34"/>
  <c r="K1007" i="34"/>
  <c r="K1006" i="34"/>
  <c r="K1004" i="34"/>
  <c r="K1003" i="34"/>
  <c r="K1002" i="34"/>
  <c r="K1000" i="34"/>
  <c r="K999" i="34"/>
  <c r="K998" i="34"/>
  <c r="K997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1" i="34"/>
  <c r="K980" i="34"/>
  <c r="K979" i="34"/>
  <c r="K977" i="34"/>
  <c r="K975" i="34"/>
  <c r="K974" i="34"/>
  <c r="K971" i="34"/>
  <c r="K969" i="34"/>
  <c r="K968" i="34"/>
  <c r="K966" i="34"/>
  <c r="K965" i="34"/>
  <c r="K964" i="34"/>
  <c r="K963" i="34"/>
  <c r="K962" i="34"/>
  <c r="K961" i="34"/>
  <c r="K959" i="34"/>
  <c r="K958" i="34"/>
  <c r="K956" i="34"/>
  <c r="K955" i="34"/>
  <c r="K953" i="34"/>
  <c r="K950" i="34"/>
  <c r="K948" i="34"/>
  <c r="K947" i="34"/>
  <c r="K934" i="34"/>
  <c r="K932" i="34"/>
  <c r="K931" i="34"/>
  <c r="K930" i="34"/>
  <c r="K928" i="34"/>
  <c r="K926" i="34"/>
  <c r="K925" i="34"/>
  <c r="K923" i="34"/>
  <c r="K922" i="34"/>
  <c r="K921" i="34"/>
  <c r="K920" i="34"/>
  <c r="K919" i="34"/>
  <c r="K918" i="34"/>
  <c r="K917" i="34"/>
  <c r="K916" i="34"/>
  <c r="K914" i="34"/>
  <c r="K912" i="34"/>
  <c r="K911" i="34"/>
  <c r="K910" i="34"/>
  <c r="K908" i="34"/>
  <c r="K907" i="34"/>
  <c r="K906" i="34"/>
  <c r="K905" i="34"/>
  <c r="K904" i="34"/>
  <c r="K903" i="34"/>
  <c r="K902" i="34"/>
  <c r="K901" i="34"/>
  <c r="K899" i="34"/>
  <c r="K898" i="34"/>
  <c r="K897" i="34"/>
  <c r="K896" i="34"/>
  <c r="K895" i="34"/>
  <c r="K894" i="34"/>
  <c r="K892" i="34"/>
  <c r="K891" i="34"/>
  <c r="K890" i="34"/>
  <c r="K889" i="34"/>
  <c r="K888" i="34"/>
  <c r="K887" i="34"/>
  <c r="K886" i="34"/>
  <c r="K885" i="34"/>
  <c r="K884" i="34"/>
  <c r="K883" i="34"/>
  <c r="K881" i="34"/>
  <c r="K880" i="34"/>
  <c r="K879" i="34"/>
  <c r="K877" i="34"/>
  <c r="K876" i="34"/>
  <c r="K874" i="34"/>
  <c r="K873" i="34"/>
  <c r="K871" i="34"/>
  <c r="K870" i="34"/>
  <c r="K869" i="34"/>
  <c r="K867" i="34"/>
  <c r="K865" i="34"/>
  <c r="K864" i="34"/>
  <c r="K862" i="34"/>
  <c r="K861" i="34"/>
  <c r="K859" i="34"/>
  <c r="K858" i="34"/>
  <c r="K857" i="34"/>
  <c r="K856" i="34"/>
  <c r="K855" i="34"/>
  <c r="K854" i="34"/>
  <c r="K853" i="34"/>
  <c r="K852" i="34"/>
  <c r="K851" i="34"/>
  <c r="K849" i="34"/>
  <c r="K848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7" i="34"/>
  <c r="K825" i="34"/>
  <c r="K823" i="34"/>
  <c r="K821" i="34"/>
  <c r="K819" i="34"/>
  <c r="K817" i="34"/>
  <c r="K816" i="34"/>
  <c r="K815" i="34"/>
  <c r="K813" i="34"/>
  <c r="K811" i="34"/>
  <c r="K809" i="34"/>
  <c r="K807" i="34"/>
  <c r="K805" i="34"/>
  <c r="K803" i="34"/>
  <c r="K801" i="34"/>
  <c r="K800" i="34"/>
  <c r="K799" i="34"/>
  <c r="K798" i="34"/>
  <c r="K796" i="34"/>
  <c r="K794" i="34"/>
  <c r="K791" i="34"/>
  <c r="K790" i="34"/>
  <c r="K788" i="34"/>
  <c r="K787" i="34"/>
  <c r="K786" i="34"/>
  <c r="K784" i="34"/>
  <c r="K782" i="34"/>
  <c r="K781" i="34"/>
  <c r="K780" i="34"/>
  <c r="K779" i="34"/>
  <c r="K778" i="34"/>
  <c r="K777" i="34"/>
  <c r="K764" i="34"/>
  <c r="K762" i="34"/>
  <c r="K747" i="34"/>
  <c r="K760" i="34"/>
  <c r="K759" i="34"/>
  <c r="K758" i="34"/>
  <c r="K756" i="34"/>
  <c r="K755" i="34"/>
  <c r="K754" i="34"/>
  <c r="K753" i="34"/>
  <c r="K752" i="34"/>
  <c r="K751" i="34"/>
  <c r="K750" i="34"/>
  <c r="K749" i="34"/>
  <c r="K745" i="34"/>
  <c r="K744" i="34"/>
  <c r="K742" i="34"/>
  <c r="K741" i="34"/>
  <c r="K740" i="34"/>
  <c r="K739" i="34"/>
  <c r="K738" i="34"/>
  <c r="K736" i="34"/>
  <c r="K735" i="34"/>
  <c r="K733" i="34"/>
  <c r="K732" i="34"/>
  <c r="K731" i="34"/>
  <c r="K730" i="34"/>
  <c r="K729" i="34"/>
  <c r="K728" i="34"/>
  <c r="K727" i="34"/>
  <c r="K726" i="34"/>
  <c r="K725" i="34"/>
  <c r="K723" i="34"/>
  <c r="K721" i="34"/>
  <c r="K719" i="34"/>
  <c r="K717" i="34"/>
  <c r="K716" i="34"/>
  <c r="K714" i="34"/>
  <c r="K712" i="34"/>
  <c r="K710" i="34"/>
  <c r="K709" i="34"/>
  <c r="K708" i="34"/>
  <c r="K707" i="34"/>
  <c r="K706" i="34"/>
  <c r="K705" i="34"/>
  <c r="K704" i="34"/>
  <c r="K703" i="34"/>
  <c r="K702" i="34"/>
  <c r="K701" i="34"/>
  <c r="K699" i="34"/>
  <c r="K698" i="34"/>
  <c r="K697" i="34"/>
  <c r="K696" i="34"/>
  <c r="K695" i="34"/>
  <c r="K694" i="34"/>
  <c r="K692" i="34"/>
  <c r="K691" i="34"/>
  <c r="K690" i="34"/>
  <c r="K688" i="34"/>
  <c r="K687" i="34"/>
  <c r="K686" i="34"/>
  <c r="K685" i="34"/>
  <c r="K684" i="34"/>
  <c r="K683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6" i="34"/>
  <c r="K665" i="34"/>
  <c r="K662" i="34"/>
  <c r="K661" i="34"/>
  <c r="K660" i="34"/>
  <c r="K659" i="34"/>
  <c r="K658" i="34"/>
  <c r="K657" i="34"/>
  <c r="K656" i="34"/>
  <c r="K655" i="34"/>
  <c r="K653" i="34"/>
  <c r="K651" i="34"/>
  <c r="K650" i="34"/>
  <c r="K649" i="34"/>
  <c r="K648" i="34"/>
  <c r="K647" i="34"/>
  <c r="K646" i="34"/>
  <c r="K645" i="34"/>
  <c r="K644" i="34"/>
  <c r="K643" i="34"/>
  <c r="K642" i="34"/>
  <c r="K640" i="34"/>
  <c r="K639" i="34"/>
  <c r="K638" i="34"/>
  <c r="K637" i="34"/>
  <c r="K636" i="34"/>
  <c r="K635" i="34"/>
  <c r="K634" i="34"/>
  <c r="K633" i="34"/>
  <c r="K632" i="34"/>
  <c r="K631" i="34"/>
  <c r="K629" i="34"/>
  <c r="K628" i="34"/>
  <c r="K627" i="34"/>
  <c r="K624" i="34"/>
  <c r="K622" i="34"/>
  <c r="K620" i="34"/>
  <c r="K619" i="34"/>
  <c r="K616" i="34"/>
  <c r="K614" i="34"/>
  <c r="K612" i="34"/>
  <c r="K610" i="34"/>
  <c r="K609" i="34"/>
  <c r="K607" i="34"/>
  <c r="K606" i="34"/>
  <c r="K605" i="34"/>
  <c r="K602" i="34"/>
  <c r="K601" i="34"/>
  <c r="K600" i="34"/>
  <c r="K599" i="34"/>
  <c r="K597" i="34"/>
  <c r="K595" i="34"/>
  <c r="K593" i="34"/>
  <c r="K592" i="34"/>
  <c r="K590" i="34"/>
  <c r="K589" i="34"/>
  <c r="K587" i="34"/>
  <c r="K585" i="34"/>
  <c r="K584" i="34"/>
  <c r="K583" i="34"/>
  <c r="K582" i="34"/>
  <c r="K580" i="34"/>
  <c r="K579" i="34"/>
  <c r="K578" i="34"/>
  <c r="K577" i="34"/>
  <c r="K575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6" i="34"/>
  <c r="K545" i="34"/>
  <c r="K543" i="34"/>
  <c r="K541" i="34"/>
  <c r="K540" i="34"/>
  <c r="K539" i="34"/>
  <c r="K538" i="34"/>
  <c r="K537" i="34"/>
  <c r="K535" i="34"/>
  <c r="K532" i="34"/>
  <c r="K529" i="34"/>
  <c r="K528" i="34"/>
  <c r="K526" i="34"/>
  <c r="K525" i="34"/>
  <c r="K524" i="34"/>
  <c r="K523" i="34"/>
  <c r="K520" i="34"/>
  <c r="K519" i="34"/>
  <c r="K518" i="34"/>
  <c r="K517" i="34"/>
  <c r="K516" i="34"/>
  <c r="K514" i="34"/>
  <c r="K512" i="34"/>
  <c r="K511" i="34"/>
  <c r="K510" i="34"/>
  <c r="K509" i="34"/>
  <c r="K508" i="34"/>
  <c r="K507" i="34"/>
  <c r="K506" i="34"/>
  <c r="K505" i="34"/>
  <c r="K504" i="34"/>
  <c r="K503" i="34"/>
  <c r="K501" i="34"/>
  <c r="K499" i="34"/>
  <c r="K497" i="34"/>
  <c r="K495" i="34"/>
  <c r="K494" i="34"/>
  <c r="K493" i="34"/>
  <c r="K492" i="34"/>
  <c r="K491" i="34"/>
  <c r="K489" i="34"/>
  <c r="K488" i="34"/>
  <c r="K487" i="34"/>
  <c r="K486" i="34"/>
  <c r="K484" i="34"/>
  <c r="K483" i="34"/>
  <c r="K482" i="34"/>
  <c r="K481" i="34"/>
  <c r="K480" i="34"/>
  <c r="K479" i="34"/>
  <c r="K478" i="34"/>
  <c r="K477" i="34"/>
  <c r="K476" i="34"/>
  <c r="K475" i="34"/>
  <c r="K473" i="34"/>
  <c r="K472" i="34"/>
  <c r="K471" i="34"/>
  <c r="K470" i="34"/>
  <c r="K469" i="34"/>
  <c r="K468" i="34"/>
  <c r="K467" i="34"/>
  <c r="K466" i="34"/>
  <c r="K465" i="34"/>
  <c r="K464" i="34"/>
  <c r="K462" i="34"/>
  <c r="K461" i="34"/>
  <c r="K460" i="34"/>
  <c r="K459" i="34"/>
  <c r="K458" i="34"/>
  <c r="K457" i="34"/>
  <c r="K456" i="34"/>
  <c r="K455" i="34"/>
  <c r="K454" i="34"/>
  <c r="K453" i="34"/>
  <c r="K451" i="34"/>
  <c r="K450" i="34"/>
  <c r="K449" i="34"/>
  <c r="K448" i="34"/>
  <c r="K447" i="34"/>
  <c r="K445" i="34"/>
  <c r="K443" i="34"/>
  <c r="K442" i="34"/>
  <c r="K441" i="34"/>
  <c r="K439" i="34"/>
  <c r="K438" i="34"/>
  <c r="K437" i="34"/>
  <c r="K434" i="34"/>
  <c r="K433" i="34"/>
  <c r="K431" i="34"/>
  <c r="K429" i="34"/>
  <c r="K428" i="34"/>
  <c r="K426" i="34"/>
  <c r="K424" i="34"/>
  <c r="K423" i="34"/>
  <c r="K421" i="34"/>
  <c r="K420" i="34"/>
  <c r="K417" i="34"/>
  <c r="K416" i="34"/>
  <c r="K415" i="34"/>
  <c r="K414" i="34"/>
  <c r="K413" i="34"/>
  <c r="K412" i="34"/>
  <c r="K411" i="34"/>
  <c r="K409" i="34"/>
  <c r="K407" i="34"/>
  <c r="K406" i="34"/>
  <c r="K405" i="34"/>
  <c r="K404" i="34"/>
  <c r="K403" i="34"/>
  <c r="K402" i="34"/>
  <c r="K400" i="34"/>
  <c r="K399" i="34"/>
  <c r="K398" i="34"/>
  <c r="K397" i="34"/>
  <c r="K396" i="34"/>
  <c r="K394" i="34"/>
  <c r="K393" i="34"/>
  <c r="K392" i="34"/>
  <c r="K391" i="34"/>
  <c r="K390" i="34"/>
  <c r="K388" i="34"/>
  <c r="K386" i="34"/>
  <c r="K384" i="34"/>
  <c r="K383" i="34"/>
  <c r="K382" i="34"/>
  <c r="K381" i="34"/>
  <c r="K380" i="34"/>
  <c r="K379" i="34"/>
  <c r="K377" i="34"/>
  <c r="K376" i="34"/>
  <c r="K373" i="34"/>
  <c r="K372" i="34"/>
  <c r="K370" i="34"/>
  <c r="K369" i="34"/>
  <c r="K368" i="34"/>
  <c r="K367" i="34"/>
  <c r="K366" i="34"/>
  <c r="K364" i="34"/>
  <c r="K362" i="34"/>
  <c r="K360" i="34"/>
  <c r="K359" i="34"/>
  <c r="K354" i="34"/>
  <c r="K353" i="34"/>
  <c r="K352" i="34"/>
  <c r="K351" i="34"/>
  <c r="K356" i="34"/>
  <c r="K349" i="34"/>
  <c r="K347" i="34"/>
  <c r="K346" i="34"/>
  <c r="K345" i="34"/>
  <c r="K344" i="34"/>
  <c r="K343" i="34"/>
  <c r="K341" i="34"/>
  <c r="K340" i="34"/>
  <c r="K338" i="34"/>
  <c r="K337" i="34"/>
  <c r="K336" i="34"/>
  <c r="K334" i="34"/>
  <c r="K333" i="34"/>
  <c r="K332" i="34"/>
  <c r="K331" i="34"/>
  <c r="K330" i="34"/>
  <c r="K329" i="34"/>
  <c r="K327" i="34"/>
  <c r="K326" i="34"/>
  <c r="K325" i="34"/>
  <c r="K324" i="34"/>
  <c r="K323" i="34"/>
  <c r="K322" i="34"/>
  <c r="K312" i="34"/>
  <c r="K311" i="34"/>
  <c r="K310" i="34"/>
  <c r="K309" i="34"/>
  <c r="K308" i="34"/>
  <c r="K320" i="34"/>
  <c r="K319" i="34"/>
  <c r="K318" i="34"/>
  <c r="K317" i="34"/>
  <c r="K316" i="34"/>
  <c r="K315" i="34"/>
  <c r="K314" i="34"/>
  <c r="K306" i="34"/>
  <c r="K305" i="34"/>
  <c r="K304" i="34"/>
  <c r="K303" i="34"/>
  <c r="K301" i="34"/>
  <c r="K300" i="34"/>
  <c r="K298" i="34"/>
  <c r="K297" i="34"/>
  <c r="K296" i="34"/>
  <c r="K295" i="34"/>
  <c r="K294" i="34"/>
  <c r="K293" i="34"/>
  <c r="K292" i="34"/>
  <c r="K291" i="34"/>
  <c r="K289" i="34"/>
  <c r="K287" i="34"/>
  <c r="K285" i="34"/>
  <c r="K284" i="34"/>
  <c r="K283" i="34"/>
  <c r="K282" i="34"/>
  <c r="K281" i="34"/>
  <c r="K280" i="34"/>
  <c r="K278" i="34"/>
  <c r="K277" i="34"/>
  <c r="K276" i="34"/>
  <c r="K270" i="34"/>
  <c r="K268" i="34"/>
  <c r="K274" i="34"/>
  <c r="K272" i="34"/>
  <c r="K266" i="34"/>
  <c r="K265" i="34"/>
  <c r="K262" i="34"/>
  <c r="K260" i="34"/>
  <c r="K257" i="34"/>
  <c r="K256" i="34"/>
  <c r="K255" i="34"/>
  <c r="K252" i="34"/>
  <c r="K251" i="34"/>
  <c r="K250" i="34"/>
  <c r="K248" i="34"/>
  <c r="K247" i="34"/>
  <c r="K245" i="34"/>
  <c r="K244" i="34"/>
  <c r="K243" i="34"/>
  <c r="K242" i="34"/>
  <c r="K240" i="34"/>
  <c r="K239" i="34"/>
  <c r="K238" i="34"/>
  <c r="K237" i="34"/>
  <c r="K235" i="34"/>
  <c r="K234" i="34"/>
  <c r="K233" i="34"/>
  <c r="K232" i="34"/>
  <c r="K231" i="34"/>
  <c r="K230" i="34"/>
  <c r="K228" i="34"/>
  <c r="K227" i="34"/>
  <c r="K226" i="34"/>
  <c r="K225" i="34"/>
  <c r="K223" i="34"/>
  <c r="K222" i="34"/>
  <c r="K221" i="34"/>
  <c r="K220" i="34"/>
  <c r="K218" i="34"/>
  <c r="K217" i="34"/>
  <c r="K215" i="34"/>
  <c r="K213" i="34"/>
  <c r="K212" i="34"/>
  <c r="K211" i="34"/>
  <c r="K210" i="34"/>
  <c r="K208" i="34"/>
  <c r="K207" i="34"/>
  <c r="K205" i="34"/>
  <c r="K204" i="34"/>
  <c r="K203" i="34"/>
  <c r="K202" i="34"/>
  <c r="K200" i="34"/>
  <c r="K197" i="34"/>
  <c r="K195" i="34"/>
  <c r="K193" i="34"/>
  <c r="K191" i="34"/>
  <c r="K190" i="34"/>
  <c r="K189" i="34"/>
  <c r="K188" i="34"/>
  <c r="K186" i="34"/>
  <c r="K185" i="34"/>
  <c r="K183" i="34"/>
  <c r="K182" i="34"/>
  <c r="K180" i="34"/>
  <c r="K179" i="34"/>
  <c r="K177" i="34"/>
  <c r="K175" i="34"/>
  <c r="K174" i="34"/>
  <c r="K173" i="34"/>
  <c r="K170" i="34"/>
  <c r="K168" i="34"/>
  <c r="K166" i="34"/>
  <c r="K165" i="34"/>
  <c r="K164" i="34"/>
  <c r="K163" i="34"/>
  <c r="K162" i="34"/>
  <c r="K161" i="34"/>
  <c r="K160" i="34"/>
  <c r="K159" i="34"/>
  <c r="K158" i="34"/>
  <c r="K155" i="34"/>
  <c r="K153" i="34"/>
  <c r="K151" i="34"/>
  <c r="K150" i="34"/>
  <c r="K148" i="34"/>
  <c r="K147" i="34"/>
  <c r="K146" i="34"/>
  <c r="K143" i="34"/>
  <c r="K142" i="34"/>
  <c r="K140" i="34"/>
  <c r="K139" i="34"/>
  <c r="K138" i="34"/>
  <c r="K136" i="34"/>
  <c r="K135" i="34"/>
  <c r="K132" i="34"/>
  <c r="K130" i="34"/>
  <c r="K129" i="34"/>
  <c r="K128" i="34"/>
  <c r="K127" i="34"/>
  <c r="K124" i="34"/>
  <c r="K123" i="34"/>
  <c r="K121" i="34"/>
  <c r="K119" i="34"/>
  <c r="K117" i="34"/>
  <c r="K116" i="34"/>
  <c r="K115" i="34"/>
  <c r="K114" i="34"/>
  <c r="K113" i="34"/>
  <c r="K112" i="34"/>
  <c r="K111" i="34"/>
  <c r="K109" i="34"/>
  <c r="K108" i="34"/>
  <c r="K106" i="34"/>
  <c r="K104" i="34"/>
  <c r="K103" i="34"/>
  <c r="K102" i="34"/>
  <c r="K101" i="34"/>
  <c r="K99" i="34"/>
  <c r="K97" i="34"/>
  <c r="K96" i="34"/>
  <c r="K95" i="34"/>
  <c r="K94" i="34"/>
  <c r="K93" i="34"/>
  <c r="K92" i="34"/>
  <c r="K91" i="34"/>
  <c r="K90" i="34"/>
  <c r="K88" i="34"/>
  <c r="K86" i="34"/>
  <c r="K85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K664" i="34" l="1"/>
  <c r="A82" i="55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502" i="34"/>
  <c r="A2502" i="34" s="1"/>
  <c r="B2500" i="34"/>
  <c r="A2500" i="34" s="1"/>
  <c r="B1915" i="34"/>
  <c r="A1915" i="34" s="1"/>
  <c r="B1913" i="34"/>
  <c r="A1913" i="34" s="1"/>
  <c r="B1803" i="34"/>
  <c r="A1803" i="34" s="1"/>
  <c r="B1609" i="34"/>
  <c r="A1609" i="34" s="1"/>
  <c r="B1607" i="34"/>
  <c r="A1607" i="34" s="1"/>
  <c r="B1404" i="34"/>
  <c r="A1404" i="34" s="1"/>
  <c r="B1058" i="34"/>
  <c r="A1058" i="34" s="1"/>
  <c r="R2500" i="34" l="1"/>
  <c r="V2500" i="34"/>
  <c r="AA2500" i="34"/>
  <c r="P2500" i="34"/>
  <c r="Q2500" i="34"/>
  <c r="R1609" i="34"/>
  <c r="V1609" i="34"/>
  <c r="P1609" i="34"/>
  <c r="Q1609" i="34"/>
  <c r="AA1609" i="34"/>
  <c r="R2502" i="34"/>
  <c r="V2502" i="34"/>
  <c r="AA2502" i="34"/>
  <c r="P2502" i="34"/>
  <c r="Q2502" i="34"/>
  <c r="S1803" i="34"/>
  <c r="AA1803" i="34"/>
  <c r="P1803" i="34"/>
  <c r="T1803" i="34"/>
  <c r="Q1803" i="34"/>
  <c r="U1803" i="34"/>
  <c r="R1803" i="34"/>
  <c r="V1803" i="34"/>
  <c r="AA1404" i="34"/>
  <c r="P1404" i="34"/>
  <c r="R1404" i="34"/>
  <c r="V1404" i="34"/>
  <c r="Q1404" i="34"/>
  <c r="R1913" i="34"/>
  <c r="V1913" i="34"/>
  <c r="P1913" i="34"/>
  <c r="T1913" i="34"/>
  <c r="S1913" i="34"/>
  <c r="U1913" i="34"/>
  <c r="AA1913" i="34"/>
  <c r="Q1913" i="34"/>
  <c r="P1058" i="34"/>
  <c r="Q1058" i="34"/>
  <c r="R1058" i="34"/>
  <c r="V1058" i="34"/>
  <c r="AA1058" i="34"/>
  <c r="R1607" i="34"/>
  <c r="V1607" i="34"/>
  <c r="P1607" i="34"/>
  <c r="Q1607" i="34"/>
  <c r="AA1607" i="34"/>
  <c r="R1915" i="34"/>
  <c r="V1915" i="34"/>
  <c r="P1915" i="34"/>
  <c r="T1915" i="34"/>
  <c r="Q1915" i="34"/>
  <c r="S1915" i="34"/>
  <c r="U1915" i="34"/>
  <c r="AA1915" i="34"/>
  <c r="B90" i="55"/>
  <c r="A89" i="55"/>
  <c r="B2838" i="34"/>
  <c r="A2838" i="34" s="1"/>
  <c r="B2045" i="34"/>
  <c r="A2045" i="34" s="1"/>
  <c r="B1236" i="34"/>
  <c r="A1236" i="34" s="1"/>
  <c r="B1235" i="34"/>
  <c r="A1235" i="34" s="1"/>
  <c r="B1234" i="34"/>
  <c r="A1234" i="34" s="1"/>
  <c r="B1233" i="34"/>
  <c r="A1233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621" i="34"/>
  <c r="A1621" i="34" s="1"/>
  <c r="B1600" i="34"/>
  <c r="A1600" i="34" s="1"/>
  <c r="B1599" i="34"/>
  <c r="A1599" i="34" s="1"/>
  <c r="B1497" i="34"/>
  <c r="A1497" i="34" s="1"/>
  <c r="B1496" i="34"/>
  <c r="A1496" i="34" s="1"/>
  <c r="B1428" i="34"/>
  <c r="A1428" i="34" s="1"/>
  <c r="B1427" i="34"/>
  <c r="A1427" i="34" s="1"/>
  <c r="B1398" i="34"/>
  <c r="A1398" i="34" s="1"/>
  <c r="B1397" i="34"/>
  <c r="A1397" i="34" s="1"/>
  <c r="B1362" i="34"/>
  <c r="A1362" i="34" s="1"/>
  <c r="B1361" i="34"/>
  <c r="A1361" i="34" s="1"/>
  <c r="B1354" i="34"/>
  <c r="A1354" i="34" s="1"/>
  <c r="B1353" i="34"/>
  <c r="A1353" i="34" s="1"/>
  <c r="B1352" i="34"/>
  <c r="A1352" i="34" s="1"/>
  <c r="B1351" i="34"/>
  <c r="A1351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283" i="34"/>
  <c r="A1283" i="34" s="1"/>
  <c r="B1281" i="34"/>
  <c r="A1281" i="34" s="1"/>
  <c r="B1280" i="34"/>
  <c r="A1280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39" i="34"/>
  <c r="A1239" i="34" s="1"/>
  <c r="B1238" i="34"/>
  <c r="A1238" i="34" s="1"/>
  <c r="B1237" i="34"/>
  <c r="A1237" i="34" s="1"/>
  <c r="B1759" i="34"/>
  <c r="A1759" i="34" s="1"/>
  <c r="B1758" i="34"/>
  <c r="A1758" i="34" s="1"/>
  <c r="B1757" i="34"/>
  <c r="A1757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689" i="34"/>
  <c r="A1689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64" i="34"/>
  <c r="A1664" i="34" s="1"/>
  <c r="B1663" i="34"/>
  <c r="A1663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0" i="34"/>
  <c r="A1500" i="34" s="1"/>
  <c r="B1464" i="34"/>
  <c r="A1464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556" i="34"/>
  <c r="A1556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17" i="34"/>
  <c r="A1517" i="34" s="1"/>
  <c r="B1516" i="34"/>
  <c r="A1516" i="34" s="1"/>
  <c r="B1515" i="34"/>
  <c r="A1515" i="34" s="1"/>
  <c r="B1514" i="34"/>
  <c r="A1514" i="34" s="1"/>
  <c r="A78" i="70"/>
  <c r="B554" i="34"/>
  <c r="A554" i="34" s="1"/>
  <c r="R1516" i="34" l="1"/>
  <c r="V1516" i="34"/>
  <c r="AA1516" i="34"/>
  <c r="P1516" i="34"/>
  <c r="Q1516" i="34"/>
  <c r="R1514" i="34"/>
  <c r="V1514" i="34"/>
  <c r="AA1514" i="34"/>
  <c r="P1514" i="34"/>
  <c r="Q1514" i="34"/>
  <c r="R1549" i="34"/>
  <c r="V1549" i="34"/>
  <c r="AA1549" i="34"/>
  <c r="P1549" i="34"/>
  <c r="Q1549" i="34"/>
  <c r="R1553" i="34"/>
  <c r="V1553" i="34"/>
  <c r="AA1553" i="34"/>
  <c r="P1553" i="34"/>
  <c r="Q1553" i="34"/>
  <c r="AA1760" i="34"/>
  <c r="P1760" i="34"/>
  <c r="Q1760" i="34"/>
  <c r="R1760" i="34"/>
  <c r="V1760" i="34"/>
  <c r="S1764" i="34"/>
  <c r="AA1764" i="34"/>
  <c r="P1764" i="34"/>
  <c r="T1764" i="34"/>
  <c r="Q1764" i="34"/>
  <c r="U1764" i="34"/>
  <c r="R1764" i="34"/>
  <c r="V1764" i="34"/>
  <c r="S1768" i="34"/>
  <c r="AA1768" i="34"/>
  <c r="P1768" i="34"/>
  <c r="T1768" i="34"/>
  <c r="Q1768" i="34"/>
  <c r="U1768" i="34"/>
  <c r="R1768" i="34"/>
  <c r="V1768" i="34"/>
  <c r="R1430" i="34"/>
  <c r="V1430" i="34"/>
  <c r="P1430" i="34"/>
  <c r="AA1430" i="34"/>
  <c r="Q1430" i="34"/>
  <c r="R1434" i="34"/>
  <c r="V1434" i="34"/>
  <c r="P1434" i="34"/>
  <c r="AA1434" i="34"/>
  <c r="Q1434" i="34"/>
  <c r="R1456" i="34"/>
  <c r="V1456" i="34"/>
  <c r="AA1456" i="34"/>
  <c r="P1456" i="34"/>
  <c r="Q1456" i="34"/>
  <c r="R1460" i="34"/>
  <c r="V1460" i="34"/>
  <c r="AA1460" i="34"/>
  <c r="P1460" i="34"/>
  <c r="Q1460" i="34"/>
  <c r="R1464" i="34"/>
  <c r="V1464" i="34"/>
  <c r="AA1464" i="34"/>
  <c r="P1464" i="34"/>
  <c r="Q1464" i="34"/>
  <c r="R1504" i="34"/>
  <c r="V1504" i="34"/>
  <c r="AA1504" i="34"/>
  <c r="P1504" i="34"/>
  <c r="Q1504" i="34"/>
  <c r="R1508" i="34"/>
  <c r="V1508" i="34"/>
  <c r="AA1508" i="34"/>
  <c r="P1508" i="34"/>
  <c r="Q1508" i="34"/>
  <c r="R1512" i="34"/>
  <c r="V1512" i="34"/>
  <c r="AA1512" i="34"/>
  <c r="P1512" i="34"/>
  <c r="Q1512" i="34"/>
  <c r="Q1624" i="34"/>
  <c r="R1624" i="34"/>
  <c r="V1624" i="34"/>
  <c r="AA1624" i="34"/>
  <c r="P1624" i="34"/>
  <c r="Q1628" i="34"/>
  <c r="R1628" i="34"/>
  <c r="V1628" i="34"/>
  <c r="AA1628" i="34"/>
  <c r="P1628" i="34"/>
  <c r="Q1677" i="34"/>
  <c r="R1677" i="34"/>
  <c r="V1677" i="34"/>
  <c r="AA1677" i="34"/>
  <c r="P1677" i="34"/>
  <c r="Q1681" i="34"/>
  <c r="R1681" i="34"/>
  <c r="V1681" i="34"/>
  <c r="AA1681" i="34"/>
  <c r="P1681" i="34"/>
  <c r="Q1687" i="34"/>
  <c r="R1687" i="34"/>
  <c r="V1687" i="34"/>
  <c r="AA1687" i="34"/>
  <c r="P1687" i="34"/>
  <c r="Q1709" i="34"/>
  <c r="R1709" i="34"/>
  <c r="V1709" i="34"/>
  <c r="AA1709" i="34"/>
  <c r="P1709" i="34"/>
  <c r="Q1713" i="34"/>
  <c r="R1713" i="34"/>
  <c r="V1713" i="34"/>
  <c r="AA1713" i="34"/>
  <c r="P1713" i="34"/>
  <c r="Q1737" i="34"/>
  <c r="R1737" i="34"/>
  <c r="V1737" i="34"/>
  <c r="AA1737" i="34"/>
  <c r="P1737" i="34"/>
  <c r="Q1741" i="34"/>
  <c r="R1741" i="34"/>
  <c r="V1741" i="34"/>
  <c r="AA1741" i="34"/>
  <c r="P1741" i="34"/>
  <c r="Q1745" i="34"/>
  <c r="R1745" i="34"/>
  <c r="V1745" i="34"/>
  <c r="AA1745" i="34"/>
  <c r="P1745" i="34"/>
  <c r="AA1237" i="34"/>
  <c r="P1237" i="34"/>
  <c r="Q1237" i="34"/>
  <c r="R1237" i="34"/>
  <c r="V1237" i="34"/>
  <c r="Q1274" i="34"/>
  <c r="R1274" i="34"/>
  <c r="V1274" i="34"/>
  <c r="AA1274" i="34"/>
  <c r="P1274" i="34"/>
  <c r="Q1278" i="34"/>
  <c r="R1278" i="34"/>
  <c r="V1278" i="34"/>
  <c r="AA1278" i="34"/>
  <c r="P1278" i="34"/>
  <c r="AA1305" i="34"/>
  <c r="P1305" i="34"/>
  <c r="Q1305" i="34"/>
  <c r="R1305" i="34"/>
  <c r="V1305" i="34"/>
  <c r="AA1309" i="34"/>
  <c r="P1309" i="34"/>
  <c r="Q1309" i="34"/>
  <c r="R1309" i="34"/>
  <c r="V1309" i="34"/>
  <c r="AA1313" i="34"/>
  <c r="P1313" i="34"/>
  <c r="Q1313" i="34"/>
  <c r="R1313" i="34"/>
  <c r="V1313" i="34"/>
  <c r="Q1336" i="34"/>
  <c r="R1336" i="34"/>
  <c r="V1336" i="34"/>
  <c r="AA1336" i="34"/>
  <c r="P1336" i="34"/>
  <c r="Q1352" i="34"/>
  <c r="R1352" i="34"/>
  <c r="V1352" i="34"/>
  <c r="AA1352" i="34"/>
  <c r="P1352" i="34"/>
  <c r="Q1362" i="34"/>
  <c r="R1362" i="34"/>
  <c r="V1362" i="34"/>
  <c r="AA1362" i="34"/>
  <c r="P1362" i="34"/>
  <c r="R1428" i="34"/>
  <c r="V1428" i="34"/>
  <c r="P1428" i="34"/>
  <c r="AA1428" i="34"/>
  <c r="Q1428" i="34"/>
  <c r="P1600" i="34"/>
  <c r="Q1600" i="34"/>
  <c r="R1600" i="34"/>
  <c r="V1600" i="34"/>
  <c r="AA1600" i="34"/>
  <c r="Q1110" i="34"/>
  <c r="R1110" i="34"/>
  <c r="V1110" i="34"/>
  <c r="AA1110" i="34"/>
  <c r="P1110" i="34"/>
  <c r="Q1114" i="34"/>
  <c r="R1114" i="34"/>
  <c r="V1114" i="34"/>
  <c r="AA1114" i="34"/>
  <c r="P1114" i="34"/>
  <c r="Q1144" i="34"/>
  <c r="R1144" i="34"/>
  <c r="V1144" i="34"/>
  <c r="AA1144" i="34"/>
  <c r="P1144" i="34"/>
  <c r="Q1148" i="34"/>
  <c r="R1148" i="34"/>
  <c r="V1148" i="34"/>
  <c r="AA1148" i="34"/>
  <c r="P1148" i="34"/>
  <c r="Q1184" i="34"/>
  <c r="R1184" i="34"/>
  <c r="V1184" i="34"/>
  <c r="AA1184" i="34"/>
  <c r="P1184" i="34"/>
  <c r="Q1188" i="34"/>
  <c r="R1188" i="34"/>
  <c r="V1188" i="34"/>
  <c r="AA1188" i="34"/>
  <c r="P1188" i="34"/>
  <c r="Q1192" i="34"/>
  <c r="R1192" i="34"/>
  <c r="V1192" i="34"/>
  <c r="AA1192" i="34"/>
  <c r="P1192" i="34"/>
  <c r="AA1224" i="34"/>
  <c r="P1224" i="34"/>
  <c r="Q1224" i="34"/>
  <c r="R1224" i="34"/>
  <c r="V1224" i="34"/>
  <c r="AA1228" i="34"/>
  <c r="P1228" i="34"/>
  <c r="Q1228" i="34"/>
  <c r="R1228" i="34"/>
  <c r="V1228" i="34"/>
  <c r="AA1233" i="34"/>
  <c r="P1233" i="34"/>
  <c r="Q1233" i="34"/>
  <c r="R1233" i="34"/>
  <c r="V1233" i="34"/>
  <c r="S2045" i="34"/>
  <c r="AA2045" i="34"/>
  <c r="P2045" i="34"/>
  <c r="T2045" i="34"/>
  <c r="Q2045" i="34"/>
  <c r="U2045" i="34"/>
  <c r="R2045" i="34"/>
  <c r="V2045" i="34"/>
  <c r="P1550" i="34"/>
  <c r="Q1550" i="34"/>
  <c r="R1550" i="34"/>
  <c r="V1550" i="34"/>
  <c r="AA1550" i="34"/>
  <c r="P1554" i="34"/>
  <c r="Q1554" i="34"/>
  <c r="R1554" i="34"/>
  <c r="V1554" i="34"/>
  <c r="AA1554" i="34"/>
  <c r="Q1761" i="34"/>
  <c r="R1761" i="34"/>
  <c r="V1761" i="34"/>
  <c r="AA1761" i="34"/>
  <c r="P1761" i="34"/>
  <c r="Q1765" i="34"/>
  <c r="U1765" i="34"/>
  <c r="R1765" i="34"/>
  <c r="V1765" i="34"/>
  <c r="S1765" i="34"/>
  <c r="AA1765" i="34"/>
  <c r="P1765" i="34"/>
  <c r="T1765" i="34"/>
  <c r="Q1769" i="34"/>
  <c r="U1769" i="34"/>
  <c r="R1769" i="34"/>
  <c r="V1769" i="34"/>
  <c r="S1769" i="34"/>
  <c r="AA1769" i="34"/>
  <c r="P1769" i="34"/>
  <c r="T1769" i="34"/>
  <c r="P1431" i="34"/>
  <c r="R1431" i="34"/>
  <c r="V1431" i="34"/>
  <c r="AA1431" i="34"/>
  <c r="Q1431" i="34"/>
  <c r="P1435" i="34"/>
  <c r="R1435" i="34"/>
  <c r="V1435" i="34"/>
  <c r="AA1435" i="34"/>
  <c r="Q1435" i="34"/>
  <c r="P1457" i="34"/>
  <c r="Q1457" i="34"/>
  <c r="R1457" i="34"/>
  <c r="V1457" i="34"/>
  <c r="AA1457" i="34"/>
  <c r="P1461" i="34"/>
  <c r="Q1461" i="34"/>
  <c r="R1461" i="34"/>
  <c r="V1461" i="34"/>
  <c r="AA1461" i="34"/>
  <c r="P1500" i="34"/>
  <c r="Q1500" i="34"/>
  <c r="R1500" i="34"/>
  <c r="V1500" i="34"/>
  <c r="AA1500" i="34"/>
  <c r="P1505" i="34"/>
  <c r="Q1505" i="34"/>
  <c r="R1505" i="34"/>
  <c r="V1505" i="34"/>
  <c r="AA1505" i="34"/>
  <c r="P1509" i="34"/>
  <c r="Q1509" i="34"/>
  <c r="R1509" i="34"/>
  <c r="V1509" i="34"/>
  <c r="AA1509" i="34"/>
  <c r="P1513" i="34"/>
  <c r="Q1513" i="34"/>
  <c r="R1513" i="34"/>
  <c r="V1513" i="34"/>
  <c r="AA1513" i="34"/>
  <c r="AA1625" i="34"/>
  <c r="P1625" i="34"/>
  <c r="Q1625" i="34"/>
  <c r="R1625" i="34"/>
  <c r="V1625" i="34"/>
  <c r="AA1629" i="34"/>
  <c r="P1629" i="34"/>
  <c r="Q1629" i="34"/>
  <c r="R1629" i="34"/>
  <c r="V1629" i="34"/>
  <c r="AA1678" i="34"/>
  <c r="P1678" i="34"/>
  <c r="Q1678" i="34"/>
  <c r="R1678" i="34"/>
  <c r="V1678" i="34"/>
  <c r="AA1683" i="34"/>
  <c r="P1683" i="34"/>
  <c r="Q1683" i="34"/>
  <c r="R1683" i="34"/>
  <c r="V1683" i="34"/>
  <c r="AA1688" i="34"/>
  <c r="P1688" i="34"/>
  <c r="Q1688" i="34"/>
  <c r="R1688" i="34"/>
  <c r="V1688" i="34"/>
  <c r="AA1710" i="34"/>
  <c r="P1710" i="34"/>
  <c r="Q1710" i="34"/>
  <c r="R1710" i="34"/>
  <c r="V1710" i="34"/>
  <c r="AA1714" i="34"/>
  <c r="P1714" i="34"/>
  <c r="Q1714" i="34"/>
  <c r="R1714" i="34"/>
  <c r="V1714" i="34"/>
  <c r="AA1738" i="34"/>
  <c r="P1738" i="34"/>
  <c r="Q1738" i="34"/>
  <c r="R1738" i="34"/>
  <c r="V1738" i="34"/>
  <c r="AA1742" i="34"/>
  <c r="P1742" i="34"/>
  <c r="Q1742" i="34"/>
  <c r="R1742" i="34"/>
  <c r="V1742" i="34"/>
  <c r="Q1757" i="34"/>
  <c r="R1757" i="34"/>
  <c r="V1757" i="34"/>
  <c r="AA1757" i="34"/>
  <c r="P1757" i="34"/>
  <c r="Q1238" i="34"/>
  <c r="R1238" i="34"/>
  <c r="V1238" i="34"/>
  <c r="AA1238" i="34"/>
  <c r="P1238" i="34"/>
  <c r="AA1275" i="34"/>
  <c r="P1275" i="34"/>
  <c r="Q1275" i="34"/>
  <c r="R1275" i="34"/>
  <c r="V1275" i="34"/>
  <c r="AA1280" i="34"/>
  <c r="P1280" i="34"/>
  <c r="Q1280" i="34"/>
  <c r="R1280" i="34"/>
  <c r="V1280" i="34"/>
  <c r="Q1306" i="34"/>
  <c r="R1306" i="34"/>
  <c r="V1306" i="34"/>
  <c r="AA1306" i="34"/>
  <c r="P1306" i="34"/>
  <c r="Q1310" i="34"/>
  <c r="R1310" i="34"/>
  <c r="V1310" i="34"/>
  <c r="AA1310" i="34"/>
  <c r="P1310" i="34"/>
  <c r="AA1333" i="34"/>
  <c r="P1333" i="34"/>
  <c r="Q1333" i="34"/>
  <c r="R1333" i="34"/>
  <c r="V1333" i="34"/>
  <c r="AA1337" i="34"/>
  <c r="P1337" i="34"/>
  <c r="Q1337" i="34"/>
  <c r="R1337" i="34"/>
  <c r="V1337" i="34"/>
  <c r="AA1353" i="34"/>
  <c r="P1353" i="34"/>
  <c r="Q1353" i="34"/>
  <c r="R1353" i="34"/>
  <c r="V1353" i="34"/>
  <c r="Q1397" i="34"/>
  <c r="R1397" i="34"/>
  <c r="V1397" i="34"/>
  <c r="P1397" i="34"/>
  <c r="AA1397" i="34"/>
  <c r="P1496" i="34"/>
  <c r="Q1496" i="34"/>
  <c r="R1496" i="34"/>
  <c r="V1496" i="34"/>
  <c r="AA1496" i="34"/>
  <c r="AA1621" i="34"/>
  <c r="P1621" i="34"/>
  <c r="Q1621" i="34"/>
  <c r="R1621" i="34"/>
  <c r="V1621" i="34"/>
  <c r="AA1111" i="34"/>
  <c r="P1111" i="34"/>
  <c r="Q1111" i="34"/>
  <c r="R1111" i="34"/>
  <c r="V1111" i="34"/>
  <c r="AA1115" i="34"/>
  <c r="P1115" i="34"/>
  <c r="Q1115" i="34"/>
  <c r="R1115" i="34"/>
  <c r="V1115" i="34"/>
  <c r="AA1145" i="34"/>
  <c r="P1145" i="34"/>
  <c r="Q1145" i="34"/>
  <c r="R1145" i="34"/>
  <c r="V1145" i="34"/>
  <c r="AA1149" i="34"/>
  <c r="P1149" i="34"/>
  <c r="Q1149" i="34"/>
  <c r="R1149" i="34"/>
  <c r="V1149" i="34"/>
  <c r="AA1185" i="34"/>
  <c r="P1185" i="34"/>
  <c r="Q1185" i="34"/>
  <c r="R1185" i="34"/>
  <c r="V1185" i="34"/>
  <c r="AA1189" i="34"/>
  <c r="P1189" i="34"/>
  <c r="Q1189" i="34"/>
  <c r="R1189" i="34"/>
  <c r="V1189" i="34"/>
  <c r="Q1221" i="34"/>
  <c r="R1221" i="34"/>
  <c r="V1221" i="34"/>
  <c r="AA1221" i="34"/>
  <c r="P1221" i="34"/>
  <c r="Q1225" i="34"/>
  <c r="R1225" i="34"/>
  <c r="V1225" i="34"/>
  <c r="AA1225" i="34"/>
  <c r="P1225" i="34"/>
  <c r="Q1229" i="34"/>
  <c r="R1229" i="34"/>
  <c r="V1229" i="34"/>
  <c r="AA1229" i="34"/>
  <c r="P1229" i="34"/>
  <c r="Q1234" i="34"/>
  <c r="R1234" i="34"/>
  <c r="V1234" i="34"/>
  <c r="AA1234" i="34"/>
  <c r="P1234" i="34"/>
  <c r="Q2838" i="34"/>
  <c r="R2838" i="34"/>
  <c r="V2838" i="34"/>
  <c r="AA2838" i="34"/>
  <c r="P2838" i="34"/>
  <c r="P1515" i="34"/>
  <c r="Q1515" i="34"/>
  <c r="R1515" i="34"/>
  <c r="V1515" i="34"/>
  <c r="AA1515" i="34"/>
  <c r="R1551" i="34"/>
  <c r="V1551" i="34"/>
  <c r="AA1551" i="34"/>
  <c r="P1551" i="34"/>
  <c r="Q1551" i="34"/>
  <c r="AA1762" i="34"/>
  <c r="P1762" i="34"/>
  <c r="Q1762" i="34"/>
  <c r="R1762" i="34"/>
  <c r="V1762" i="34"/>
  <c r="S1766" i="34"/>
  <c r="AA1766" i="34"/>
  <c r="P1766" i="34"/>
  <c r="T1766" i="34"/>
  <c r="Q1766" i="34"/>
  <c r="U1766" i="34"/>
  <c r="R1766" i="34"/>
  <c r="V1766" i="34"/>
  <c r="S1770" i="34"/>
  <c r="AA1770" i="34"/>
  <c r="P1770" i="34"/>
  <c r="T1770" i="34"/>
  <c r="Q1770" i="34"/>
  <c r="U1770" i="34"/>
  <c r="R1770" i="34"/>
  <c r="V1770" i="34"/>
  <c r="R1432" i="34"/>
  <c r="V1432" i="34"/>
  <c r="P1432" i="34"/>
  <c r="AA1432" i="34"/>
  <c r="Q1432" i="34"/>
  <c r="R1436" i="34"/>
  <c r="V1436" i="34"/>
  <c r="P1436" i="34"/>
  <c r="AA1436" i="34"/>
  <c r="Q1436" i="34"/>
  <c r="R1458" i="34"/>
  <c r="V1458" i="34"/>
  <c r="AA1458" i="34"/>
  <c r="P1458" i="34"/>
  <c r="Q1458" i="34"/>
  <c r="R1462" i="34"/>
  <c r="V1462" i="34"/>
  <c r="AA1462" i="34"/>
  <c r="P1462" i="34"/>
  <c r="Q1462" i="34"/>
  <c r="R1502" i="34"/>
  <c r="V1502" i="34"/>
  <c r="AA1502" i="34"/>
  <c r="P1502" i="34"/>
  <c r="Q1502" i="34"/>
  <c r="R1506" i="34"/>
  <c r="V1506" i="34"/>
  <c r="AA1506" i="34"/>
  <c r="P1506" i="34"/>
  <c r="Q1506" i="34"/>
  <c r="R1510" i="34"/>
  <c r="V1510" i="34"/>
  <c r="AA1510" i="34"/>
  <c r="P1510" i="34"/>
  <c r="Q1510" i="34"/>
  <c r="Q1622" i="34"/>
  <c r="R1622" i="34"/>
  <c r="V1622" i="34"/>
  <c r="AA1622" i="34"/>
  <c r="P1622" i="34"/>
  <c r="Q1626" i="34"/>
  <c r="R1626" i="34"/>
  <c r="V1626" i="34"/>
  <c r="AA1626" i="34"/>
  <c r="P1626" i="34"/>
  <c r="AA1663" i="34"/>
  <c r="P1663" i="34"/>
  <c r="Q1663" i="34"/>
  <c r="R1663" i="34"/>
  <c r="V1663" i="34"/>
  <c r="Q1679" i="34"/>
  <c r="R1679" i="34"/>
  <c r="V1679" i="34"/>
  <c r="AA1679" i="34"/>
  <c r="P1679" i="34"/>
  <c r="Q1684" i="34"/>
  <c r="R1684" i="34"/>
  <c r="V1684" i="34"/>
  <c r="AA1684" i="34"/>
  <c r="P1684" i="34"/>
  <c r="Q1689" i="34"/>
  <c r="R1689" i="34"/>
  <c r="V1689" i="34"/>
  <c r="AA1689" i="34"/>
  <c r="P1689" i="34"/>
  <c r="Q1711" i="34"/>
  <c r="R1711" i="34"/>
  <c r="V1711" i="34"/>
  <c r="AA1711" i="34"/>
  <c r="P1711" i="34"/>
  <c r="Q1715" i="34"/>
  <c r="R1715" i="34"/>
  <c r="V1715" i="34"/>
  <c r="AA1715" i="34"/>
  <c r="P1715" i="34"/>
  <c r="Q1739" i="34"/>
  <c r="R1739" i="34"/>
  <c r="V1739" i="34"/>
  <c r="AA1739" i="34"/>
  <c r="P1739" i="34"/>
  <c r="Q1743" i="34"/>
  <c r="R1743" i="34"/>
  <c r="V1743" i="34"/>
  <c r="AA1743" i="34"/>
  <c r="P1743" i="34"/>
  <c r="AA1758" i="34"/>
  <c r="P1758" i="34"/>
  <c r="Q1758" i="34"/>
  <c r="R1758" i="34"/>
  <c r="V1758" i="34"/>
  <c r="AA1239" i="34"/>
  <c r="P1239" i="34"/>
  <c r="Q1239" i="34"/>
  <c r="R1239" i="34"/>
  <c r="V1239" i="34"/>
  <c r="Q1276" i="34"/>
  <c r="R1276" i="34"/>
  <c r="V1276" i="34"/>
  <c r="AA1276" i="34"/>
  <c r="P1276" i="34"/>
  <c r="Q1281" i="34"/>
  <c r="R1281" i="34"/>
  <c r="V1281" i="34"/>
  <c r="AA1281" i="34"/>
  <c r="P1281" i="34"/>
  <c r="AA1307" i="34"/>
  <c r="P1307" i="34"/>
  <c r="Q1307" i="34"/>
  <c r="R1307" i="34"/>
  <c r="V1307" i="34"/>
  <c r="AA1311" i="34"/>
  <c r="P1311" i="34"/>
  <c r="Q1311" i="34"/>
  <c r="R1311" i="34"/>
  <c r="V1311" i="34"/>
  <c r="Q1334" i="34"/>
  <c r="R1334" i="34"/>
  <c r="V1334" i="34"/>
  <c r="AA1334" i="34"/>
  <c r="P1334" i="34"/>
  <c r="Q1338" i="34"/>
  <c r="R1338" i="34"/>
  <c r="V1338" i="34"/>
  <c r="AA1338" i="34"/>
  <c r="P1338" i="34"/>
  <c r="Q1354" i="34"/>
  <c r="R1354" i="34"/>
  <c r="V1354" i="34"/>
  <c r="AA1354" i="34"/>
  <c r="P1354" i="34"/>
  <c r="AA1398" i="34"/>
  <c r="P1398" i="34"/>
  <c r="R1398" i="34"/>
  <c r="V1398" i="34"/>
  <c r="Q1398" i="34"/>
  <c r="R1497" i="34"/>
  <c r="V1497" i="34"/>
  <c r="AA1497" i="34"/>
  <c r="P1497" i="34"/>
  <c r="Q1497" i="34"/>
  <c r="Q1108" i="34"/>
  <c r="R1108" i="34"/>
  <c r="V1108" i="34"/>
  <c r="AA1108" i="34"/>
  <c r="P1108" i="34"/>
  <c r="Q1112" i="34"/>
  <c r="R1112" i="34"/>
  <c r="V1112" i="34"/>
  <c r="AA1112" i="34"/>
  <c r="P1112" i="34"/>
  <c r="Q1116" i="34"/>
  <c r="R1116" i="34"/>
  <c r="V1116" i="34"/>
  <c r="AA1116" i="34"/>
  <c r="P1116" i="34"/>
  <c r="Q1146" i="34"/>
  <c r="R1146" i="34"/>
  <c r="V1146" i="34"/>
  <c r="AA1146" i="34"/>
  <c r="P1146" i="34"/>
  <c r="Q1150" i="34"/>
  <c r="R1150" i="34"/>
  <c r="V1150" i="34"/>
  <c r="AA1150" i="34"/>
  <c r="P1150" i="34"/>
  <c r="Q1186" i="34"/>
  <c r="R1186" i="34"/>
  <c r="V1186" i="34"/>
  <c r="AA1186" i="34"/>
  <c r="P1186" i="34"/>
  <c r="Q1190" i="34"/>
  <c r="R1190" i="34"/>
  <c r="V1190" i="34"/>
  <c r="AA1190" i="34"/>
  <c r="P1190" i="34"/>
  <c r="AA1222" i="34"/>
  <c r="P1222" i="34"/>
  <c r="Q1222" i="34"/>
  <c r="R1222" i="34"/>
  <c r="V1222" i="34"/>
  <c r="AA1226" i="34"/>
  <c r="P1226" i="34"/>
  <c r="Q1226" i="34"/>
  <c r="R1226" i="34"/>
  <c r="V1226" i="34"/>
  <c r="AA1230" i="34"/>
  <c r="P1230" i="34"/>
  <c r="Q1230" i="34"/>
  <c r="R1230" i="34"/>
  <c r="V1230" i="34"/>
  <c r="AA1235" i="34"/>
  <c r="P1235" i="34"/>
  <c r="Q1235" i="34"/>
  <c r="R1235" i="34"/>
  <c r="V1235" i="34"/>
  <c r="AA554" i="34"/>
  <c r="P554" i="34"/>
  <c r="Q554" i="34"/>
  <c r="R554" i="34"/>
  <c r="V554" i="34"/>
  <c r="R1555" i="34"/>
  <c r="V1555" i="34"/>
  <c r="AA1555" i="34"/>
  <c r="P1555" i="34"/>
  <c r="Q1555" i="34"/>
  <c r="P1517" i="34"/>
  <c r="Q1517" i="34"/>
  <c r="R1517" i="34"/>
  <c r="V1517" i="34"/>
  <c r="AA1517" i="34"/>
  <c r="P1552" i="34"/>
  <c r="Q1552" i="34"/>
  <c r="R1552" i="34"/>
  <c r="V1552" i="34"/>
  <c r="AA1552" i="34"/>
  <c r="P1556" i="34"/>
  <c r="Q1556" i="34"/>
  <c r="R1556" i="34"/>
  <c r="V1556" i="34"/>
  <c r="AA1556" i="34"/>
  <c r="Q1763" i="34"/>
  <c r="U1763" i="34"/>
  <c r="R1763" i="34"/>
  <c r="V1763" i="34"/>
  <c r="S1763" i="34"/>
  <c r="AA1763" i="34"/>
  <c r="P1763" i="34"/>
  <c r="T1763" i="34"/>
  <c r="Q1767" i="34"/>
  <c r="U1767" i="34"/>
  <c r="R1767" i="34"/>
  <c r="V1767" i="34"/>
  <c r="S1767" i="34"/>
  <c r="AA1767" i="34"/>
  <c r="P1767" i="34"/>
  <c r="T1767" i="34"/>
  <c r="P1429" i="34"/>
  <c r="R1429" i="34"/>
  <c r="V1429" i="34"/>
  <c r="AA1429" i="34"/>
  <c r="Q1429" i="34"/>
  <c r="P1433" i="34"/>
  <c r="R1433" i="34"/>
  <c r="V1433" i="34"/>
  <c r="AA1433" i="34"/>
  <c r="Q1433" i="34"/>
  <c r="P1437" i="34"/>
  <c r="R1437" i="34"/>
  <c r="V1437" i="34"/>
  <c r="AA1437" i="34"/>
  <c r="Q1437" i="34"/>
  <c r="P1459" i="34"/>
  <c r="Q1459" i="34"/>
  <c r="R1459" i="34"/>
  <c r="V1459" i="34"/>
  <c r="AA1459" i="34"/>
  <c r="P1463" i="34"/>
  <c r="Q1463" i="34"/>
  <c r="R1463" i="34"/>
  <c r="V1463" i="34"/>
  <c r="AA1463" i="34"/>
  <c r="P1503" i="34"/>
  <c r="Q1503" i="34"/>
  <c r="R1503" i="34"/>
  <c r="V1503" i="34"/>
  <c r="AA1503" i="34"/>
  <c r="P1507" i="34"/>
  <c r="Q1507" i="34"/>
  <c r="R1507" i="34"/>
  <c r="V1507" i="34"/>
  <c r="AA1507" i="34"/>
  <c r="P1511" i="34"/>
  <c r="Q1511" i="34"/>
  <c r="R1511" i="34"/>
  <c r="V1511" i="34"/>
  <c r="AA1511" i="34"/>
  <c r="AA1623" i="34"/>
  <c r="P1623" i="34"/>
  <c r="Q1623" i="34"/>
  <c r="R1623" i="34"/>
  <c r="V1623" i="34"/>
  <c r="AA1627" i="34"/>
  <c r="P1627" i="34"/>
  <c r="Q1627" i="34"/>
  <c r="R1627" i="34"/>
  <c r="V1627" i="34"/>
  <c r="Q1664" i="34"/>
  <c r="R1664" i="34"/>
  <c r="V1664" i="34"/>
  <c r="AA1664" i="34"/>
  <c r="P1664" i="34"/>
  <c r="AA1680" i="34"/>
  <c r="P1680" i="34"/>
  <c r="Q1680" i="34"/>
  <c r="R1680" i="34"/>
  <c r="V1680" i="34"/>
  <c r="AA1685" i="34"/>
  <c r="P1685" i="34"/>
  <c r="Q1685" i="34"/>
  <c r="R1685" i="34"/>
  <c r="V1685" i="34"/>
  <c r="AA1708" i="34"/>
  <c r="P1708" i="34"/>
  <c r="Q1708" i="34"/>
  <c r="R1708" i="34"/>
  <c r="V1708" i="34"/>
  <c r="AA1712" i="34"/>
  <c r="P1712" i="34"/>
  <c r="Q1712" i="34"/>
  <c r="R1712" i="34"/>
  <c r="V1712" i="34"/>
  <c r="AA1716" i="34"/>
  <c r="P1716" i="34"/>
  <c r="Q1716" i="34"/>
  <c r="R1716" i="34"/>
  <c r="V1716" i="34"/>
  <c r="AA1740" i="34"/>
  <c r="P1740" i="34"/>
  <c r="Q1740" i="34"/>
  <c r="R1740" i="34"/>
  <c r="V1740" i="34"/>
  <c r="AA1744" i="34"/>
  <c r="P1744" i="34"/>
  <c r="Q1744" i="34"/>
  <c r="R1744" i="34"/>
  <c r="V1744" i="34"/>
  <c r="Q1759" i="34"/>
  <c r="R1759" i="34"/>
  <c r="V1759" i="34"/>
  <c r="AA1759" i="34"/>
  <c r="P1759" i="34"/>
  <c r="AA1273" i="34"/>
  <c r="P1273" i="34"/>
  <c r="Q1273" i="34"/>
  <c r="R1273" i="34"/>
  <c r="V1273" i="34"/>
  <c r="AA1277" i="34"/>
  <c r="P1277" i="34"/>
  <c r="Q1277" i="34"/>
  <c r="R1277" i="34"/>
  <c r="V1277" i="34"/>
  <c r="AA1283" i="34"/>
  <c r="P1283" i="34"/>
  <c r="Q1283" i="34"/>
  <c r="R1283" i="34"/>
  <c r="V1283" i="34"/>
  <c r="Q1308" i="34"/>
  <c r="R1308" i="34"/>
  <c r="V1308" i="34"/>
  <c r="AA1308" i="34"/>
  <c r="P1308" i="34"/>
  <c r="Q1312" i="34"/>
  <c r="R1312" i="34"/>
  <c r="V1312" i="34"/>
  <c r="AA1312" i="34"/>
  <c r="P1312" i="34"/>
  <c r="AA1335" i="34"/>
  <c r="P1335" i="34"/>
  <c r="Q1335" i="34"/>
  <c r="R1335" i="34"/>
  <c r="V1335" i="34"/>
  <c r="AA1351" i="34"/>
  <c r="P1351" i="34"/>
  <c r="Q1351" i="34"/>
  <c r="R1351" i="34"/>
  <c r="V1351" i="34"/>
  <c r="AA1361" i="34"/>
  <c r="P1361" i="34"/>
  <c r="Q1361" i="34"/>
  <c r="R1361" i="34"/>
  <c r="V1361" i="34"/>
  <c r="P1427" i="34"/>
  <c r="R1427" i="34"/>
  <c r="V1427" i="34"/>
  <c r="AA1427" i="34"/>
  <c r="Q1427" i="34"/>
  <c r="R1599" i="34"/>
  <c r="V1599" i="34"/>
  <c r="AA1599" i="34"/>
  <c r="P1599" i="34"/>
  <c r="Q1599" i="34"/>
  <c r="AA1109" i="34"/>
  <c r="P1109" i="34"/>
  <c r="Q1109" i="34"/>
  <c r="R1109" i="34"/>
  <c r="V1109" i="34"/>
  <c r="AA1113" i="34"/>
  <c r="P1113" i="34"/>
  <c r="Q1113" i="34"/>
  <c r="R1113" i="34"/>
  <c r="V1113" i="34"/>
  <c r="AA1143" i="34"/>
  <c r="P1143" i="34"/>
  <c r="Q1143" i="34"/>
  <c r="R1143" i="34"/>
  <c r="V1143" i="34"/>
  <c r="AA1147" i="34"/>
  <c r="P1147" i="34"/>
  <c r="Q1147" i="34"/>
  <c r="R1147" i="34"/>
  <c r="V1147" i="34"/>
  <c r="AA1151" i="34"/>
  <c r="P1151" i="34"/>
  <c r="Q1151" i="34"/>
  <c r="R1151" i="34"/>
  <c r="V1151" i="34"/>
  <c r="AA1187" i="34"/>
  <c r="P1187" i="34"/>
  <c r="Q1187" i="34"/>
  <c r="R1187" i="34"/>
  <c r="V1187" i="34"/>
  <c r="AA1191" i="34"/>
  <c r="P1191" i="34"/>
  <c r="Q1191" i="34"/>
  <c r="R1191" i="34"/>
  <c r="V1191" i="34"/>
  <c r="Q1223" i="34"/>
  <c r="R1223" i="34"/>
  <c r="V1223" i="34"/>
  <c r="AA1223" i="34"/>
  <c r="P1223" i="34"/>
  <c r="Q1227" i="34"/>
  <c r="R1227" i="34"/>
  <c r="V1227" i="34"/>
  <c r="AA1227" i="34"/>
  <c r="P1227" i="34"/>
  <c r="Q1231" i="34"/>
  <c r="R1231" i="34"/>
  <c r="V1231" i="34"/>
  <c r="AA1231" i="34"/>
  <c r="P1231" i="34"/>
  <c r="Q1236" i="34"/>
  <c r="R1236" i="34"/>
  <c r="V1236" i="34"/>
  <c r="AA1236" i="34"/>
  <c r="P1236" i="34"/>
  <c r="B91" i="55"/>
  <c r="A90" i="55"/>
  <c r="B309" i="34"/>
  <c r="A309" i="34" s="1"/>
  <c r="B308" i="34"/>
  <c r="A308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07" i="34"/>
  <c r="A307" i="34" s="1"/>
  <c r="B306" i="34"/>
  <c r="A306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9" i="34"/>
  <c r="A299" i="34" s="1"/>
  <c r="B298" i="34"/>
  <c r="A298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569" i="34"/>
  <c r="A569" i="34" s="1"/>
  <c r="B568" i="34"/>
  <c r="A568" i="34" s="1"/>
  <c r="B567" i="34"/>
  <c r="A567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1063" i="34"/>
  <c r="A1063" i="34" s="1"/>
  <c r="B1062" i="34"/>
  <c r="A106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Q874" i="34" l="1"/>
  <c r="R874" i="34"/>
  <c r="V874" i="34"/>
  <c r="AA874" i="34"/>
  <c r="P874" i="34"/>
  <c r="P1062" i="34"/>
  <c r="Q1062" i="34"/>
  <c r="R1062" i="34"/>
  <c r="V1062" i="34"/>
  <c r="AA1062" i="34"/>
  <c r="Q844" i="34"/>
  <c r="R844" i="34"/>
  <c r="V844" i="34"/>
  <c r="AA844" i="34"/>
  <c r="P844" i="34"/>
  <c r="Q860" i="34"/>
  <c r="R860" i="34"/>
  <c r="V860" i="34"/>
  <c r="AA860" i="34"/>
  <c r="P860" i="34"/>
  <c r="Q555" i="34"/>
  <c r="R555" i="34"/>
  <c r="V555" i="34"/>
  <c r="AA555" i="34"/>
  <c r="P555" i="34"/>
  <c r="Q876" i="34"/>
  <c r="R876" i="34"/>
  <c r="V876" i="34"/>
  <c r="AA876" i="34"/>
  <c r="P876" i="34"/>
  <c r="Q884" i="34"/>
  <c r="R884" i="34"/>
  <c r="V884" i="34"/>
  <c r="AA884" i="34"/>
  <c r="P884" i="34"/>
  <c r="Q830" i="34"/>
  <c r="R830" i="34"/>
  <c r="V830" i="34"/>
  <c r="AA830" i="34"/>
  <c r="P830" i="34"/>
  <c r="Q838" i="34"/>
  <c r="R838" i="34"/>
  <c r="V838" i="34"/>
  <c r="AA838" i="34"/>
  <c r="P838" i="34"/>
  <c r="Q846" i="34"/>
  <c r="R846" i="34"/>
  <c r="V846" i="34"/>
  <c r="AA846" i="34"/>
  <c r="P846" i="34"/>
  <c r="Q854" i="34"/>
  <c r="R854" i="34"/>
  <c r="V854" i="34"/>
  <c r="AA854" i="34"/>
  <c r="P854" i="34"/>
  <c r="Q862" i="34"/>
  <c r="R862" i="34"/>
  <c r="V862" i="34"/>
  <c r="AA862" i="34"/>
  <c r="P862" i="34"/>
  <c r="Q870" i="34"/>
  <c r="R870" i="34"/>
  <c r="V870" i="34"/>
  <c r="AA870" i="34"/>
  <c r="P870" i="34"/>
  <c r="Q448" i="34"/>
  <c r="R448" i="34"/>
  <c r="V448" i="34"/>
  <c r="AA448" i="34"/>
  <c r="P448" i="34"/>
  <c r="AA799" i="34"/>
  <c r="P799" i="34"/>
  <c r="Q799" i="34"/>
  <c r="R799" i="34"/>
  <c r="V799" i="34"/>
  <c r="AA811" i="34"/>
  <c r="P811" i="34"/>
  <c r="Q811" i="34"/>
  <c r="R811" i="34"/>
  <c r="V811" i="34"/>
  <c r="AA877" i="34"/>
  <c r="P877" i="34"/>
  <c r="Q877" i="34"/>
  <c r="R877" i="34"/>
  <c r="V877" i="34"/>
  <c r="AA881" i="34"/>
  <c r="P881" i="34"/>
  <c r="Q881" i="34"/>
  <c r="R881" i="34"/>
  <c r="V881" i="34"/>
  <c r="AA885" i="34"/>
  <c r="P885" i="34"/>
  <c r="Q885" i="34"/>
  <c r="R885" i="34"/>
  <c r="V885" i="34"/>
  <c r="AA831" i="34"/>
  <c r="P831" i="34"/>
  <c r="Q831" i="34"/>
  <c r="R831" i="34"/>
  <c r="V831" i="34"/>
  <c r="AA835" i="34"/>
  <c r="P835" i="34"/>
  <c r="Q835" i="34"/>
  <c r="R835" i="34"/>
  <c r="V835" i="34"/>
  <c r="AA839" i="34"/>
  <c r="P839" i="34"/>
  <c r="Q839" i="34"/>
  <c r="R839" i="34"/>
  <c r="V839" i="34"/>
  <c r="AA843" i="34"/>
  <c r="P843" i="34"/>
  <c r="Q843" i="34"/>
  <c r="R843" i="34"/>
  <c r="V843" i="34"/>
  <c r="AA847" i="34"/>
  <c r="P847" i="34"/>
  <c r="Q847" i="34"/>
  <c r="R847" i="34"/>
  <c r="V847" i="34"/>
  <c r="AA851" i="34"/>
  <c r="P851" i="34"/>
  <c r="Q851" i="34"/>
  <c r="R851" i="34"/>
  <c r="V851" i="34"/>
  <c r="AA855" i="34"/>
  <c r="P855" i="34"/>
  <c r="Q855" i="34"/>
  <c r="R855" i="34"/>
  <c r="V855" i="34"/>
  <c r="AA859" i="34"/>
  <c r="P859" i="34"/>
  <c r="Q859" i="34"/>
  <c r="R859" i="34"/>
  <c r="V859" i="34"/>
  <c r="AA863" i="34"/>
  <c r="P863" i="34"/>
  <c r="Q863" i="34"/>
  <c r="R863" i="34"/>
  <c r="V863" i="34"/>
  <c r="AA867" i="34"/>
  <c r="P867" i="34"/>
  <c r="Q867" i="34"/>
  <c r="R867" i="34"/>
  <c r="V867" i="34"/>
  <c r="AA871" i="34"/>
  <c r="P871" i="34"/>
  <c r="Q871" i="34"/>
  <c r="R871" i="34"/>
  <c r="V871" i="34"/>
  <c r="AA445" i="34"/>
  <c r="P445" i="34"/>
  <c r="Q445" i="34"/>
  <c r="R445" i="34"/>
  <c r="V445" i="34"/>
  <c r="AA449" i="34"/>
  <c r="P449" i="34"/>
  <c r="Q449" i="34"/>
  <c r="R449" i="34"/>
  <c r="V449" i="34"/>
  <c r="AA558" i="34"/>
  <c r="P558" i="34"/>
  <c r="Q558" i="34"/>
  <c r="R558" i="34"/>
  <c r="V558" i="34"/>
  <c r="Q800" i="34"/>
  <c r="R800" i="34"/>
  <c r="V800" i="34"/>
  <c r="AA800" i="34"/>
  <c r="P800" i="34"/>
  <c r="Q804" i="34"/>
  <c r="R804" i="34"/>
  <c r="V804" i="34"/>
  <c r="AA804" i="34"/>
  <c r="P804" i="34"/>
  <c r="Q808" i="34"/>
  <c r="R808" i="34"/>
  <c r="V808" i="34"/>
  <c r="AA808" i="34"/>
  <c r="P808" i="34"/>
  <c r="Q812" i="34"/>
  <c r="R812" i="34"/>
  <c r="V812" i="34"/>
  <c r="AA812" i="34"/>
  <c r="P812" i="34"/>
  <c r="Q816" i="34"/>
  <c r="R816" i="34"/>
  <c r="V816" i="34"/>
  <c r="AA816" i="34"/>
  <c r="P816" i="34"/>
  <c r="Q820" i="34"/>
  <c r="R820" i="34"/>
  <c r="V820" i="34"/>
  <c r="AA820" i="34"/>
  <c r="P820" i="34"/>
  <c r="Q824" i="34"/>
  <c r="R824" i="34"/>
  <c r="V824" i="34"/>
  <c r="AA824" i="34"/>
  <c r="P824" i="34"/>
  <c r="Q828" i="34"/>
  <c r="R828" i="34"/>
  <c r="V828" i="34"/>
  <c r="AA828" i="34"/>
  <c r="P828" i="34"/>
  <c r="AA400" i="34"/>
  <c r="P400" i="34"/>
  <c r="R400" i="34"/>
  <c r="V400" i="34"/>
  <c r="Q400" i="34"/>
  <c r="P404" i="34"/>
  <c r="R404" i="34"/>
  <c r="V404" i="34"/>
  <c r="Q404" i="34"/>
  <c r="AA404" i="34"/>
  <c r="P408" i="34"/>
  <c r="R408" i="34"/>
  <c r="V408" i="34"/>
  <c r="Q408" i="34"/>
  <c r="AA408" i="34"/>
  <c r="P412" i="34"/>
  <c r="R412" i="34"/>
  <c r="V412" i="34"/>
  <c r="Q412" i="34"/>
  <c r="AA412" i="34"/>
  <c r="Q416" i="34"/>
  <c r="R416" i="34"/>
  <c r="V416" i="34"/>
  <c r="AA416" i="34"/>
  <c r="P416" i="34"/>
  <c r="Q421" i="34"/>
  <c r="R421" i="34"/>
  <c r="V421" i="34"/>
  <c r="AA421" i="34"/>
  <c r="P421" i="34"/>
  <c r="Q425" i="34"/>
  <c r="R425" i="34"/>
  <c r="V425" i="34"/>
  <c r="AA425" i="34"/>
  <c r="P425" i="34"/>
  <c r="Q429" i="34"/>
  <c r="R429" i="34"/>
  <c r="V429" i="34"/>
  <c r="AA429" i="34"/>
  <c r="P429" i="34"/>
  <c r="Q433" i="34"/>
  <c r="R433" i="34"/>
  <c r="V433" i="34"/>
  <c r="AA433" i="34"/>
  <c r="P433" i="34"/>
  <c r="Q438" i="34"/>
  <c r="R438" i="34"/>
  <c r="V438" i="34"/>
  <c r="AA438" i="34"/>
  <c r="P438" i="34"/>
  <c r="Q442" i="34"/>
  <c r="R442" i="34"/>
  <c r="V442" i="34"/>
  <c r="AA442" i="34"/>
  <c r="P442" i="34"/>
  <c r="Q569" i="34"/>
  <c r="AA569" i="34"/>
  <c r="P569" i="34"/>
  <c r="R569" i="34"/>
  <c r="V569" i="34"/>
  <c r="Q280" i="34"/>
  <c r="R280" i="34"/>
  <c r="V280" i="34"/>
  <c r="AA280" i="34"/>
  <c r="P280" i="34"/>
  <c r="Q284" i="34"/>
  <c r="R284" i="34"/>
  <c r="V284" i="34"/>
  <c r="AA284" i="34"/>
  <c r="P284" i="34"/>
  <c r="Q288" i="34"/>
  <c r="R288" i="34"/>
  <c r="V288" i="34"/>
  <c r="AA288" i="34"/>
  <c r="P288" i="34"/>
  <c r="Q292" i="34"/>
  <c r="R292" i="34"/>
  <c r="V292" i="34"/>
  <c r="AA292" i="34"/>
  <c r="P292" i="34"/>
  <c r="Q296" i="34"/>
  <c r="R296" i="34"/>
  <c r="V296" i="34"/>
  <c r="P296" i="34"/>
  <c r="AA296" i="34"/>
  <c r="Q300" i="34"/>
  <c r="R300" i="34"/>
  <c r="V300" i="34"/>
  <c r="P300" i="34"/>
  <c r="AA300" i="34"/>
  <c r="R304" i="34"/>
  <c r="V304" i="34"/>
  <c r="P304" i="34"/>
  <c r="AA304" i="34"/>
  <c r="Q304" i="34"/>
  <c r="AA314" i="34"/>
  <c r="P314" i="34"/>
  <c r="Q314" i="34"/>
  <c r="R314" i="34"/>
  <c r="V314" i="34"/>
  <c r="AA318" i="34"/>
  <c r="P318" i="34"/>
  <c r="Q318" i="34"/>
  <c r="R318" i="34"/>
  <c r="V318" i="34"/>
  <c r="R308" i="34"/>
  <c r="V308" i="34"/>
  <c r="Q308" i="34"/>
  <c r="AA308" i="34"/>
  <c r="P308" i="34"/>
  <c r="Q878" i="34"/>
  <c r="R878" i="34"/>
  <c r="V878" i="34"/>
  <c r="AA878" i="34"/>
  <c r="P878" i="34"/>
  <c r="Q836" i="34"/>
  <c r="R836" i="34"/>
  <c r="V836" i="34"/>
  <c r="AA836" i="34"/>
  <c r="P836" i="34"/>
  <c r="Q856" i="34"/>
  <c r="R856" i="34"/>
  <c r="V856" i="34"/>
  <c r="AA856" i="34"/>
  <c r="P856" i="34"/>
  <c r="Q446" i="34"/>
  <c r="R446" i="34"/>
  <c r="V446" i="34"/>
  <c r="AA446" i="34"/>
  <c r="P446" i="34"/>
  <c r="AA805" i="34"/>
  <c r="P805" i="34"/>
  <c r="Q805" i="34"/>
  <c r="R805" i="34"/>
  <c r="V805" i="34"/>
  <c r="AA813" i="34"/>
  <c r="P813" i="34"/>
  <c r="Q813" i="34"/>
  <c r="R813" i="34"/>
  <c r="V813" i="34"/>
  <c r="AA825" i="34"/>
  <c r="P825" i="34"/>
  <c r="Q825" i="34"/>
  <c r="R825" i="34"/>
  <c r="V825" i="34"/>
  <c r="Q401" i="34"/>
  <c r="R401" i="34"/>
  <c r="V401" i="34"/>
  <c r="P401" i="34"/>
  <c r="AA401" i="34"/>
  <c r="R409" i="34"/>
  <c r="V409" i="34"/>
  <c r="P409" i="34"/>
  <c r="AA409" i="34"/>
  <c r="Q409" i="34"/>
  <c r="AA417" i="34"/>
  <c r="P417" i="34"/>
  <c r="Q417" i="34"/>
  <c r="R417" i="34"/>
  <c r="V417" i="34"/>
  <c r="AA426" i="34"/>
  <c r="P426" i="34"/>
  <c r="Q426" i="34"/>
  <c r="R426" i="34"/>
  <c r="V426" i="34"/>
  <c r="AA434" i="34"/>
  <c r="P434" i="34"/>
  <c r="Q434" i="34"/>
  <c r="R434" i="34"/>
  <c r="V434" i="34"/>
  <c r="AA439" i="34"/>
  <c r="P439" i="34"/>
  <c r="Q439" i="34"/>
  <c r="R439" i="34"/>
  <c r="V439" i="34"/>
  <c r="AA443" i="34"/>
  <c r="P443" i="34"/>
  <c r="Q443" i="34"/>
  <c r="R443" i="34"/>
  <c r="V443" i="34"/>
  <c r="AA281" i="34"/>
  <c r="P281" i="34"/>
  <c r="Q281" i="34"/>
  <c r="R281" i="34"/>
  <c r="V281" i="34"/>
  <c r="AA285" i="34"/>
  <c r="P285" i="34"/>
  <c r="Q285" i="34"/>
  <c r="R285" i="34"/>
  <c r="V285" i="34"/>
  <c r="AA289" i="34"/>
  <c r="P289" i="34"/>
  <c r="Q289" i="34"/>
  <c r="R289" i="34"/>
  <c r="V289" i="34"/>
  <c r="AA293" i="34"/>
  <c r="P293" i="34"/>
  <c r="Q293" i="34"/>
  <c r="R293" i="34"/>
  <c r="V293" i="34"/>
  <c r="AA297" i="34"/>
  <c r="P297" i="34"/>
  <c r="R297" i="34"/>
  <c r="V297" i="34"/>
  <c r="Q297" i="34"/>
  <c r="AA301" i="34"/>
  <c r="P301" i="34"/>
  <c r="R301" i="34"/>
  <c r="V301" i="34"/>
  <c r="Q301" i="34"/>
  <c r="P305" i="34"/>
  <c r="R305" i="34"/>
  <c r="V305" i="34"/>
  <c r="AA305" i="34"/>
  <c r="Q305" i="34"/>
  <c r="Q315" i="34"/>
  <c r="R315" i="34"/>
  <c r="V315" i="34"/>
  <c r="AA315" i="34"/>
  <c r="P315" i="34"/>
  <c r="Q319" i="34"/>
  <c r="R319" i="34"/>
  <c r="V319" i="34"/>
  <c r="AA319" i="34"/>
  <c r="P319" i="34"/>
  <c r="Q309" i="34"/>
  <c r="R309" i="34"/>
  <c r="V309" i="34"/>
  <c r="AA309" i="34"/>
  <c r="P309" i="34"/>
  <c r="Q832" i="34"/>
  <c r="R832" i="34"/>
  <c r="V832" i="34"/>
  <c r="AA832" i="34"/>
  <c r="P832" i="34"/>
  <c r="Q848" i="34"/>
  <c r="R848" i="34"/>
  <c r="V848" i="34"/>
  <c r="AA848" i="34"/>
  <c r="P848" i="34"/>
  <c r="Q864" i="34"/>
  <c r="R864" i="34"/>
  <c r="V864" i="34"/>
  <c r="AA864" i="34"/>
  <c r="P864" i="34"/>
  <c r="Q872" i="34"/>
  <c r="R872" i="34"/>
  <c r="V872" i="34"/>
  <c r="AA872" i="34"/>
  <c r="P872" i="34"/>
  <c r="Q559" i="34"/>
  <c r="R559" i="34"/>
  <c r="V559" i="34"/>
  <c r="AA559" i="34"/>
  <c r="P559" i="34"/>
  <c r="AA809" i="34"/>
  <c r="P809" i="34"/>
  <c r="Q809" i="34"/>
  <c r="R809" i="34"/>
  <c r="V809" i="34"/>
  <c r="AA817" i="34"/>
  <c r="P817" i="34"/>
  <c r="Q817" i="34"/>
  <c r="R817" i="34"/>
  <c r="V817" i="34"/>
  <c r="AA821" i="34"/>
  <c r="P821" i="34"/>
  <c r="Q821" i="34"/>
  <c r="R821" i="34"/>
  <c r="V821" i="34"/>
  <c r="AA829" i="34"/>
  <c r="P829" i="34"/>
  <c r="Q829" i="34"/>
  <c r="R829" i="34"/>
  <c r="V829" i="34"/>
  <c r="R405" i="34"/>
  <c r="V405" i="34"/>
  <c r="P405" i="34"/>
  <c r="AA405" i="34"/>
  <c r="Q405" i="34"/>
  <c r="P413" i="34"/>
  <c r="R413" i="34"/>
  <c r="V413" i="34"/>
  <c r="AA413" i="34"/>
  <c r="Q413" i="34"/>
  <c r="AA422" i="34"/>
  <c r="P422" i="34"/>
  <c r="Q422" i="34"/>
  <c r="R422" i="34"/>
  <c r="V422" i="34"/>
  <c r="AA430" i="34"/>
  <c r="P430" i="34"/>
  <c r="Q430" i="34"/>
  <c r="R430" i="34"/>
  <c r="V430" i="34"/>
  <c r="AA277" i="34"/>
  <c r="P277" i="34"/>
  <c r="Q277" i="34"/>
  <c r="R277" i="34"/>
  <c r="V277" i="34"/>
  <c r="AA875" i="34"/>
  <c r="P875" i="34"/>
  <c r="Q875" i="34"/>
  <c r="R875" i="34"/>
  <c r="V875" i="34"/>
  <c r="AA879" i="34"/>
  <c r="P879" i="34"/>
  <c r="Q879" i="34"/>
  <c r="R879" i="34"/>
  <c r="V879" i="34"/>
  <c r="AA883" i="34"/>
  <c r="P883" i="34"/>
  <c r="Q883" i="34"/>
  <c r="R883" i="34"/>
  <c r="V883" i="34"/>
  <c r="R1063" i="34"/>
  <c r="V1063" i="34"/>
  <c r="AA1063" i="34"/>
  <c r="P1063" i="34"/>
  <c r="Q1063" i="34"/>
  <c r="AA833" i="34"/>
  <c r="P833" i="34"/>
  <c r="Q833" i="34"/>
  <c r="R833" i="34"/>
  <c r="V833" i="34"/>
  <c r="AA837" i="34"/>
  <c r="P837" i="34"/>
  <c r="Q837" i="34"/>
  <c r="R837" i="34"/>
  <c r="V837" i="34"/>
  <c r="AA841" i="34"/>
  <c r="P841" i="34"/>
  <c r="Q841" i="34"/>
  <c r="R841" i="34"/>
  <c r="V841" i="34"/>
  <c r="AA845" i="34"/>
  <c r="P845" i="34"/>
  <c r="Q845" i="34"/>
  <c r="R845" i="34"/>
  <c r="V845" i="34"/>
  <c r="AA849" i="34"/>
  <c r="P849" i="34"/>
  <c r="Q849" i="34"/>
  <c r="R849" i="34"/>
  <c r="V849" i="34"/>
  <c r="AA853" i="34"/>
  <c r="P853" i="34"/>
  <c r="Q853" i="34"/>
  <c r="R853" i="34"/>
  <c r="V853" i="34"/>
  <c r="AA857" i="34"/>
  <c r="P857" i="34"/>
  <c r="Q857" i="34"/>
  <c r="R857" i="34"/>
  <c r="V857" i="34"/>
  <c r="AA861" i="34"/>
  <c r="P861" i="34"/>
  <c r="Q861" i="34"/>
  <c r="R861" i="34"/>
  <c r="V861" i="34"/>
  <c r="AA865" i="34"/>
  <c r="P865" i="34"/>
  <c r="Q865" i="34"/>
  <c r="R865" i="34"/>
  <c r="V865" i="34"/>
  <c r="AA869" i="34"/>
  <c r="P869" i="34"/>
  <c r="Q869" i="34"/>
  <c r="R869" i="34"/>
  <c r="V869" i="34"/>
  <c r="AA873" i="34"/>
  <c r="P873" i="34"/>
  <c r="Q873" i="34"/>
  <c r="R873" i="34"/>
  <c r="V873" i="34"/>
  <c r="AA447" i="34"/>
  <c r="P447" i="34"/>
  <c r="Q447" i="34"/>
  <c r="R447" i="34"/>
  <c r="V447" i="34"/>
  <c r="AA556" i="34"/>
  <c r="P556" i="34"/>
  <c r="Q556" i="34"/>
  <c r="R556" i="34"/>
  <c r="V556" i="34"/>
  <c r="Q798" i="34"/>
  <c r="R798" i="34"/>
  <c r="V798" i="34"/>
  <c r="AA798" i="34"/>
  <c r="P798" i="34"/>
  <c r="Q802" i="34"/>
  <c r="R802" i="34"/>
  <c r="V802" i="34"/>
  <c r="AA802" i="34"/>
  <c r="P802" i="34"/>
  <c r="Q806" i="34"/>
  <c r="R806" i="34"/>
  <c r="V806" i="34"/>
  <c r="AA806" i="34"/>
  <c r="P806" i="34"/>
  <c r="Q810" i="34"/>
  <c r="R810" i="34"/>
  <c r="V810" i="34"/>
  <c r="AA810" i="34"/>
  <c r="P810" i="34"/>
  <c r="Q814" i="34"/>
  <c r="R814" i="34"/>
  <c r="V814" i="34"/>
  <c r="AA814" i="34"/>
  <c r="P814" i="34"/>
  <c r="Q818" i="34"/>
  <c r="R818" i="34"/>
  <c r="V818" i="34"/>
  <c r="AA818" i="34"/>
  <c r="P818" i="34"/>
  <c r="Q822" i="34"/>
  <c r="R822" i="34"/>
  <c r="V822" i="34"/>
  <c r="AA822" i="34"/>
  <c r="P822" i="34"/>
  <c r="Q826" i="34"/>
  <c r="R826" i="34"/>
  <c r="V826" i="34"/>
  <c r="AA826" i="34"/>
  <c r="P826" i="34"/>
  <c r="AA398" i="34"/>
  <c r="P398" i="34"/>
  <c r="R398" i="34"/>
  <c r="V398" i="34"/>
  <c r="Q398" i="34"/>
  <c r="P402" i="34"/>
  <c r="R402" i="34"/>
  <c r="V402" i="34"/>
  <c r="Q402" i="34"/>
  <c r="AA402" i="34"/>
  <c r="P406" i="34"/>
  <c r="R406" i="34"/>
  <c r="V406" i="34"/>
  <c r="Q406" i="34"/>
  <c r="AA406" i="34"/>
  <c r="P410" i="34"/>
  <c r="R410" i="34"/>
  <c r="V410" i="34"/>
  <c r="Q410" i="34"/>
  <c r="AA410" i="34"/>
  <c r="Q414" i="34"/>
  <c r="R414" i="34"/>
  <c r="V414" i="34"/>
  <c r="AA414" i="34"/>
  <c r="P414" i="34"/>
  <c r="Q418" i="34"/>
  <c r="R418" i="34"/>
  <c r="V418" i="34"/>
  <c r="AA418" i="34"/>
  <c r="P418" i="34"/>
  <c r="Q423" i="34"/>
  <c r="R423" i="34"/>
  <c r="V423" i="34"/>
  <c r="AA423" i="34"/>
  <c r="P423" i="34"/>
  <c r="Q427" i="34"/>
  <c r="R427" i="34"/>
  <c r="V427" i="34"/>
  <c r="AA427" i="34"/>
  <c r="P427" i="34"/>
  <c r="Q431" i="34"/>
  <c r="R431" i="34"/>
  <c r="V431" i="34"/>
  <c r="AA431" i="34"/>
  <c r="P431" i="34"/>
  <c r="Q435" i="34"/>
  <c r="R435" i="34"/>
  <c r="V435" i="34"/>
  <c r="AA435" i="34"/>
  <c r="P435" i="34"/>
  <c r="Q440" i="34"/>
  <c r="R440" i="34"/>
  <c r="V440" i="34"/>
  <c r="AA440" i="34"/>
  <c r="P440" i="34"/>
  <c r="Q567" i="34"/>
  <c r="AA567" i="34"/>
  <c r="P567" i="34"/>
  <c r="R567" i="34"/>
  <c r="V567" i="34"/>
  <c r="Q278" i="34"/>
  <c r="R278" i="34"/>
  <c r="V278" i="34"/>
  <c r="AA278" i="34"/>
  <c r="P278" i="34"/>
  <c r="Q282" i="34"/>
  <c r="R282" i="34"/>
  <c r="V282" i="34"/>
  <c r="AA282" i="34"/>
  <c r="P282" i="34"/>
  <c r="Q286" i="34"/>
  <c r="R286" i="34"/>
  <c r="V286" i="34"/>
  <c r="AA286" i="34"/>
  <c r="P286" i="34"/>
  <c r="Q290" i="34"/>
  <c r="R290" i="34"/>
  <c r="V290" i="34"/>
  <c r="AA290" i="34"/>
  <c r="P290" i="34"/>
  <c r="Q294" i="34"/>
  <c r="R294" i="34"/>
  <c r="V294" i="34"/>
  <c r="AA294" i="34"/>
  <c r="P294" i="34"/>
  <c r="Q298" i="34"/>
  <c r="R298" i="34"/>
  <c r="V298" i="34"/>
  <c r="P298" i="34"/>
  <c r="AA298" i="34"/>
  <c r="Q302" i="34"/>
  <c r="R302" i="34"/>
  <c r="V302" i="34"/>
  <c r="P302" i="34"/>
  <c r="AA302" i="34"/>
  <c r="R306" i="34"/>
  <c r="V306" i="34"/>
  <c r="P306" i="34"/>
  <c r="AA306" i="34"/>
  <c r="Q306" i="34"/>
  <c r="AA316" i="34"/>
  <c r="P316" i="34"/>
  <c r="Q316" i="34"/>
  <c r="R316" i="34"/>
  <c r="V316" i="34"/>
  <c r="AA320" i="34"/>
  <c r="P320" i="34"/>
  <c r="Q320" i="34"/>
  <c r="R320" i="34"/>
  <c r="V320" i="34"/>
  <c r="Q882" i="34"/>
  <c r="R882" i="34"/>
  <c r="V882" i="34"/>
  <c r="AA882" i="34"/>
  <c r="P882" i="34"/>
  <c r="Q840" i="34"/>
  <c r="R840" i="34"/>
  <c r="V840" i="34"/>
  <c r="AA840" i="34"/>
  <c r="P840" i="34"/>
  <c r="Q852" i="34"/>
  <c r="R852" i="34"/>
  <c r="V852" i="34"/>
  <c r="AA852" i="34"/>
  <c r="P852" i="34"/>
  <c r="Q868" i="34"/>
  <c r="R868" i="34"/>
  <c r="V868" i="34"/>
  <c r="AA868" i="34"/>
  <c r="P868" i="34"/>
  <c r="AA801" i="34"/>
  <c r="P801" i="34"/>
  <c r="Q801" i="34"/>
  <c r="R801" i="34"/>
  <c r="V801" i="34"/>
  <c r="Q880" i="34"/>
  <c r="R880" i="34"/>
  <c r="V880" i="34"/>
  <c r="AA880" i="34"/>
  <c r="P880" i="34"/>
  <c r="Q834" i="34"/>
  <c r="R834" i="34"/>
  <c r="V834" i="34"/>
  <c r="AA834" i="34"/>
  <c r="P834" i="34"/>
  <c r="Q842" i="34"/>
  <c r="R842" i="34"/>
  <c r="V842" i="34"/>
  <c r="AA842" i="34"/>
  <c r="P842" i="34"/>
  <c r="Q850" i="34"/>
  <c r="R850" i="34"/>
  <c r="V850" i="34"/>
  <c r="AA850" i="34"/>
  <c r="P850" i="34"/>
  <c r="Q858" i="34"/>
  <c r="R858" i="34"/>
  <c r="V858" i="34"/>
  <c r="AA858" i="34"/>
  <c r="P858" i="34"/>
  <c r="Q866" i="34"/>
  <c r="R866" i="34"/>
  <c r="V866" i="34"/>
  <c r="AA866" i="34"/>
  <c r="P866" i="34"/>
  <c r="Q444" i="34"/>
  <c r="R444" i="34"/>
  <c r="V444" i="34"/>
  <c r="AA444" i="34"/>
  <c r="P444" i="34"/>
  <c r="Q557" i="34"/>
  <c r="R557" i="34"/>
  <c r="V557" i="34"/>
  <c r="AA557" i="34"/>
  <c r="P557" i="34"/>
  <c r="AA803" i="34"/>
  <c r="P803" i="34"/>
  <c r="Q803" i="34"/>
  <c r="R803" i="34"/>
  <c r="V803" i="34"/>
  <c r="AA807" i="34"/>
  <c r="P807" i="34"/>
  <c r="Q807" i="34"/>
  <c r="R807" i="34"/>
  <c r="V807" i="34"/>
  <c r="AA815" i="34"/>
  <c r="P815" i="34"/>
  <c r="Q815" i="34"/>
  <c r="R815" i="34"/>
  <c r="V815" i="34"/>
  <c r="AA819" i="34"/>
  <c r="P819" i="34"/>
  <c r="Q819" i="34"/>
  <c r="R819" i="34"/>
  <c r="V819" i="34"/>
  <c r="AA823" i="34"/>
  <c r="P823" i="34"/>
  <c r="Q823" i="34"/>
  <c r="R823" i="34"/>
  <c r="V823" i="34"/>
  <c r="AA827" i="34"/>
  <c r="P827" i="34"/>
  <c r="Q827" i="34"/>
  <c r="R827" i="34"/>
  <c r="V827" i="34"/>
  <c r="Q399" i="34"/>
  <c r="R399" i="34"/>
  <c r="V399" i="34"/>
  <c r="P399" i="34"/>
  <c r="AA399" i="34"/>
  <c r="R403" i="34"/>
  <c r="V403" i="34"/>
  <c r="P403" i="34"/>
  <c r="AA403" i="34"/>
  <c r="Q403" i="34"/>
  <c r="R407" i="34"/>
  <c r="V407" i="34"/>
  <c r="P407" i="34"/>
  <c r="AA407" i="34"/>
  <c r="Q407" i="34"/>
  <c r="R411" i="34"/>
  <c r="V411" i="34"/>
  <c r="P411" i="34"/>
  <c r="AA411" i="34"/>
  <c r="Q411" i="34"/>
  <c r="AA415" i="34"/>
  <c r="P415" i="34"/>
  <c r="Q415" i="34"/>
  <c r="R415" i="34"/>
  <c r="V415" i="34"/>
  <c r="AA420" i="34"/>
  <c r="P420" i="34"/>
  <c r="Q420" i="34"/>
  <c r="R420" i="34"/>
  <c r="V420" i="34"/>
  <c r="AA424" i="34"/>
  <c r="P424" i="34"/>
  <c r="Q424" i="34"/>
  <c r="R424" i="34"/>
  <c r="V424" i="34"/>
  <c r="AA428" i="34"/>
  <c r="P428" i="34"/>
  <c r="Q428" i="34"/>
  <c r="R428" i="34"/>
  <c r="V428" i="34"/>
  <c r="AA432" i="34"/>
  <c r="P432" i="34"/>
  <c r="Q432" i="34"/>
  <c r="R432" i="34"/>
  <c r="V432" i="34"/>
  <c r="AA437" i="34"/>
  <c r="P437" i="34"/>
  <c r="Q437" i="34"/>
  <c r="R437" i="34"/>
  <c r="V437" i="34"/>
  <c r="AA441" i="34"/>
  <c r="P441" i="34"/>
  <c r="Q441" i="34"/>
  <c r="R441" i="34"/>
  <c r="V441" i="34"/>
  <c r="AA568" i="34"/>
  <c r="Q568" i="34"/>
  <c r="P568" i="34"/>
  <c r="R568" i="34"/>
  <c r="V568" i="34"/>
  <c r="AA279" i="34"/>
  <c r="P279" i="34"/>
  <c r="Q279" i="34"/>
  <c r="R279" i="34"/>
  <c r="V279" i="34"/>
  <c r="AA283" i="34"/>
  <c r="P283" i="34"/>
  <c r="Q283" i="34"/>
  <c r="R283" i="34"/>
  <c r="V283" i="34"/>
  <c r="AA287" i="34"/>
  <c r="P287" i="34"/>
  <c r="Q287" i="34"/>
  <c r="R287" i="34"/>
  <c r="V287" i="34"/>
  <c r="AA291" i="34"/>
  <c r="P291" i="34"/>
  <c r="Q291" i="34"/>
  <c r="R291" i="34"/>
  <c r="V291" i="34"/>
  <c r="AA295" i="34"/>
  <c r="P295" i="34"/>
  <c r="Q295" i="34"/>
  <c r="R295" i="34"/>
  <c r="V295" i="34"/>
  <c r="AA299" i="34"/>
  <c r="P299" i="34"/>
  <c r="R299" i="34"/>
  <c r="V299" i="34"/>
  <c r="Q299" i="34"/>
  <c r="P303" i="34"/>
  <c r="R303" i="34"/>
  <c r="V303" i="34"/>
  <c r="AA303" i="34"/>
  <c r="Q303" i="34"/>
  <c r="P307" i="34"/>
  <c r="R307" i="34"/>
  <c r="V307" i="34"/>
  <c r="AA307" i="34"/>
  <c r="Q307" i="34"/>
  <c r="Q317" i="34"/>
  <c r="R317" i="34"/>
  <c r="V317" i="34"/>
  <c r="AA317" i="34"/>
  <c r="P317" i="34"/>
  <c r="Q321" i="34"/>
  <c r="R321" i="34"/>
  <c r="V321" i="34"/>
  <c r="AA321" i="34"/>
  <c r="P321" i="34"/>
  <c r="A91" i="55"/>
  <c r="B92" i="55"/>
  <c r="A92" i="55" l="1"/>
  <c r="B93" i="55"/>
  <c r="B1611" i="34"/>
  <c r="A1611" i="34" s="1"/>
  <c r="B2806" i="34"/>
  <c r="A2806" i="34" s="1"/>
  <c r="P2806" i="34" l="1"/>
  <c r="R2806" i="34"/>
  <c r="V2806" i="34"/>
  <c r="Q2806" i="34"/>
  <c r="AA2806" i="34"/>
  <c r="R1611" i="34"/>
  <c r="V1611" i="34"/>
  <c r="P1611" i="34"/>
  <c r="Q1611" i="34"/>
  <c r="AA1611" i="34"/>
  <c r="A93" i="55"/>
  <c r="B94" i="55"/>
  <c r="B2805" i="34"/>
  <c r="A2805" i="34" s="1"/>
  <c r="B2804" i="34"/>
  <c r="A2804" i="34" s="1"/>
  <c r="B83" i="34"/>
  <c r="A83" i="34" s="1"/>
  <c r="Q83" i="34" l="1"/>
  <c r="R83" i="34"/>
  <c r="V83" i="34"/>
  <c r="AA83" i="34"/>
  <c r="P83" i="34"/>
  <c r="P2804" i="34"/>
  <c r="R2804" i="34"/>
  <c r="V2804" i="34"/>
  <c r="Q2804" i="34"/>
  <c r="AA2804" i="34"/>
  <c r="R2805" i="34"/>
  <c r="V2805" i="34"/>
  <c r="P2805" i="34"/>
  <c r="AA2805" i="34"/>
  <c r="Q2805" i="34"/>
  <c r="A94" i="55"/>
  <c r="B95" i="55"/>
  <c r="B3447" i="34"/>
  <c r="B3448" i="34"/>
  <c r="B3449" i="34"/>
  <c r="B3450" i="34"/>
  <c r="B3451" i="34"/>
  <c r="B3452" i="34"/>
  <c r="B3453" i="34"/>
  <c r="B3454" i="34"/>
  <c r="B3455" i="34"/>
  <c r="B3456" i="34"/>
  <c r="B3458" i="34"/>
  <c r="B3459" i="34"/>
  <c r="B3460" i="34"/>
  <c r="B3461" i="34"/>
  <c r="B3462" i="34"/>
  <c r="B3463" i="34"/>
  <c r="B3464" i="34"/>
  <c r="B3466" i="34"/>
  <c r="B3467" i="34"/>
  <c r="B3468" i="34"/>
  <c r="B3469" i="34"/>
  <c r="B2594" i="34"/>
  <c r="A2594" i="34" s="1"/>
  <c r="B2595" i="34"/>
  <c r="A2595" i="34" s="1"/>
  <c r="B2596" i="34"/>
  <c r="A2596" i="34" s="1"/>
  <c r="B2597" i="34"/>
  <c r="A2597" i="34" s="1"/>
  <c r="B2598" i="34"/>
  <c r="A2598" i="34" s="1"/>
  <c r="B2608" i="34"/>
  <c r="A2608" i="34" s="1"/>
  <c r="B2609" i="34"/>
  <c r="A2609" i="34" s="1"/>
  <c r="B2610" i="34"/>
  <c r="A2610" i="34" s="1"/>
  <c r="B2611" i="34"/>
  <c r="A2611" i="34" s="1"/>
  <c r="B2612" i="34"/>
  <c r="A2612" i="34" s="1"/>
  <c r="B2613" i="34"/>
  <c r="A2613" i="34" s="1"/>
  <c r="B2614" i="34"/>
  <c r="A2614" i="34" s="1"/>
  <c r="B2616" i="34"/>
  <c r="A2616" i="34" s="1"/>
  <c r="B2617" i="34"/>
  <c r="A2617" i="34" s="1"/>
  <c r="B2618" i="34"/>
  <c r="A2618" i="34" s="1"/>
  <c r="B2619" i="34"/>
  <c r="A2619" i="34" s="1"/>
  <c r="B2620" i="34"/>
  <c r="A2620" i="34" s="1"/>
  <c r="B2621" i="34"/>
  <c r="A2621" i="34" s="1"/>
  <c r="B2623" i="34"/>
  <c r="A2623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40" i="34"/>
  <c r="A2640" i="34" s="1"/>
  <c r="B2641" i="34"/>
  <c r="A2641" i="34" s="1"/>
  <c r="B2667" i="34"/>
  <c r="A2667" i="34" s="1"/>
  <c r="B2668" i="34"/>
  <c r="A2668" i="34" s="1"/>
  <c r="B2669" i="34"/>
  <c r="A2669" i="34" s="1"/>
  <c r="B2670" i="34"/>
  <c r="A2670" i="34" s="1"/>
  <c r="B2671" i="34"/>
  <c r="A2671" i="34" s="1"/>
  <c r="B2672" i="34"/>
  <c r="A2672" i="34" s="1"/>
  <c r="B2673" i="34"/>
  <c r="A2673" i="34" s="1"/>
  <c r="B2674" i="34"/>
  <c r="A2674" i="34" s="1"/>
  <c r="B2675" i="34"/>
  <c r="A2675" i="34" s="1"/>
  <c r="B2676" i="34"/>
  <c r="A2676" i="34" s="1"/>
  <c r="B2677" i="34"/>
  <c r="A2677" i="34" s="1"/>
  <c r="B2678" i="34"/>
  <c r="A2678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807" i="34"/>
  <c r="A2807" i="34" s="1"/>
  <c r="B2808" i="34"/>
  <c r="A2808" i="34" s="1"/>
  <c r="B2809" i="34"/>
  <c r="A2809" i="34" s="1"/>
  <c r="B2810" i="34"/>
  <c r="A2810" i="34" s="1"/>
  <c r="B2811" i="34"/>
  <c r="A2811" i="34" s="1"/>
  <c r="B2812" i="34"/>
  <c r="A2812" i="34" s="1"/>
  <c r="B2813" i="34"/>
  <c r="A2813" i="34" s="1"/>
  <c r="B2814" i="34"/>
  <c r="A2814" i="34" s="1"/>
  <c r="B2815" i="34"/>
  <c r="A2815" i="34" s="1"/>
  <c r="B2816" i="34"/>
  <c r="A2816" i="34" s="1"/>
  <c r="B2817" i="34"/>
  <c r="A2817" i="34" s="1"/>
  <c r="B2818" i="34"/>
  <c r="A2818" i="34" s="1"/>
  <c r="B2819" i="34"/>
  <c r="A2819" i="34" s="1"/>
  <c r="B2820" i="34"/>
  <c r="A2820" i="34" s="1"/>
  <c r="B2821" i="34"/>
  <c r="A2821" i="34" s="1"/>
  <c r="B2822" i="34"/>
  <c r="A2822" i="34" s="1"/>
  <c r="B2823" i="34"/>
  <c r="A2823" i="34" s="1"/>
  <c r="B2824" i="34"/>
  <c r="A2824" i="34" s="1"/>
  <c r="B2825" i="34"/>
  <c r="A2825" i="34" s="1"/>
  <c r="B2826" i="34"/>
  <c r="A2826" i="34" s="1"/>
  <c r="B2827" i="34"/>
  <c r="A2827" i="34" s="1"/>
  <c r="B2828" i="34"/>
  <c r="A2828" i="34" s="1"/>
  <c r="B2829" i="34"/>
  <c r="A2829" i="34" s="1"/>
  <c r="B2830" i="34"/>
  <c r="A2830" i="34" s="1"/>
  <c r="B2831" i="34"/>
  <c r="A2831" i="34" s="1"/>
  <c r="B2832" i="34"/>
  <c r="A2832" i="34" s="1"/>
  <c r="B2833" i="34"/>
  <c r="A2833" i="34" s="1"/>
  <c r="B2834" i="34"/>
  <c r="A2834" i="34" s="1"/>
  <c r="B2835" i="34"/>
  <c r="A2835" i="34" s="1"/>
  <c r="B2642" i="34"/>
  <c r="A2642" i="34" s="1"/>
  <c r="B2603" i="34"/>
  <c r="A2603" i="34" s="1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7" i="34"/>
  <c r="A2687" i="34" s="1"/>
  <c r="B2769" i="34"/>
  <c r="A2769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0" i="34"/>
  <c r="A2750" i="34" s="1"/>
  <c r="B2749" i="34"/>
  <c r="A2749" i="34" s="1"/>
  <c r="B2748" i="34"/>
  <c r="A2748" i="34" s="1"/>
  <c r="B2747" i="34"/>
  <c r="A274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02" i="34"/>
  <c r="A2602" i="34" s="1"/>
  <c r="B2601" i="34"/>
  <c r="A2601" i="34" s="1"/>
  <c r="B2639" i="34"/>
  <c r="A2639" i="34" s="1"/>
  <c r="B2638" i="34"/>
  <c r="A2638" i="34" s="1"/>
  <c r="B2803" i="34"/>
  <c r="A2803" i="34" s="1"/>
  <c r="B2637" i="34"/>
  <c r="A2637" i="34" s="1"/>
  <c r="B2636" i="34"/>
  <c r="A2636" i="34" s="1"/>
  <c r="B2635" i="34"/>
  <c r="A2635" i="34" s="1"/>
  <c r="B2607" i="34"/>
  <c r="A2607" i="34" s="1"/>
  <c r="B2606" i="34"/>
  <c r="A2606" i="34" s="1"/>
  <c r="B2605" i="34"/>
  <c r="A2605" i="34" s="1"/>
  <c r="B2600" i="34"/>
  <c r="A2600" i="34" s="1"/>
  <c r="B2599" i="34"/>
  <c r="A2599" i="34" s="1"/>
  <c r="B2624" i="34"/>
  <c r="A2624" i="34" s="1"/>
  <c r="B2622" i="34"/>
  <c r="A2622" i="34" s="1"/>
  <c r="B2615" i="34"/>
  <c r="A2615" i="34" s="1"/>
  <c r="B2593" i="34"/>
  <c r="A2593" i="34" s="1"/>
  <c r="B2591" i="34"/>
  <c r="A2591" i="34" s="1"/>
  <c r="B2592" i="34"/>
  <c r="A2592" i="34" s="1"/>
  <c r="B2878" i="34"/>
  <c r="A2878" i="34" s="1"/>
  <c r="B2877" i="34"/>
  <c r="A2877" i="34" s="1"/>
  <c r="B2876" i="34"/>
  <c r="A2876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63" i="34"/>
  <c r="A2863" i="34" s="1"/>
  <c r="B2862" i="34"/>
  <c r="A2862" i="34" s="1"/>
  <c r="B2861" i="34"/>
  <c r="A2861" i="34" s="1"/>
  <c r="B2860" i="34"/>
  <c r="A2860" i="34" s="1"/>
  <c r="B2859" i="34"/>
  <c r="A2859" i="34" s="1"/>
  <c r="B2858" i="34"/>
  <c r="A2858" i="34" s="1"/>
  <c r="B2857" i="34"/>
  <c r="A2857" i="34" s="1"/>
  <c r="B2856" i="34"/>
  <c r="A2856" i="34" s="1"/>
  <c r="B2855" i="34"/>
  <c r="A2855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41" i="34"/>
  <c r="A2841" i="34" s="1"/>
  <c r="B2840" i="34"/>
  <c r="A2840" i="34" s="1"/>
  <c r="B2839" i="34"/>
  <c r="A2839" i="34" s="1"/>
  <c r="B2837" i="34"/>
  <c r="A2837" i="34" s="1"/>
  <c r="B2836" i="34"/>
  <c r="A2836" i="34" s="1"/>
  <c r="B2770" i="34"/>
  <c r="A2770" i="34" s="1"/>
  <c r="B3457" i="34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53" i="34"/>
  <c r="A2753" i="34" s="1"/>
  <c r="B2752" i="34"/>
  <c r="A2752" i="34" s="1"/>
  <c r="B2751" i="34"/>
  <c r="A2751" i="34" s="1"/>
  <c r="B2712" i="34"/>
  <c r="A2712" i="34" s="1"/>
  <c r="B2711" i="34"/>
  <c r="A2711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3480" i="34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56" i="34"/>
  <c r="A2756" i="34" s="1"/>
  <c r="B2755" i="34"/>
  <c r="A2755" i="34" s="1"/>
  <c r="B2754" i="34"/>
  <c r="A2754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604" i="34"/>
  <c r="A2604" i="34" s="1"/>
  <c r="B3479" i="34"/>
  <c r="B3478" i="34"/>
  <c r="B3477" i="34"/>
  <c r="B3476" i="34"/>
  <c r="B3475" i="34"/>
  <c r="B3474" i="34"/>
  <c r="B3473" i="34"/>
  <c r="B3472" i="34"/>
  <c r="B3471" i="34"/>
  <c r="B3470" i="34"/>
  <c r="B3465" i="34"/>
  <c r="B2110" i="34"/>
  <c r="A2110" i="34" s="1"/>
  <c r="B2118" i="34"/>
  <c r="A2118" i="34" s="1"/>
  <c r="B2119" i="34"/>
  <c r="A2119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099" i="34"/>
  <c r="A2099" i="34" s="1"/>
  <c r="B2100" i="34"/>
  <c r="A2100" i="34" s="1"/>
  <c r="B2103" i="34"/>
  <c r="A2103" i="34" s="1"/>
  <c r="B2104" i="34"/>
  <c r="A2104" i="34" s="1"/>
  <c r="B2105" i="34"/>
  <c r="A2105" i="34" s="1"/>
  <c r="B2111" i="34"/>
  <c r="A2111" i="34" s="1"/>
  <c r="B2164" i="34"/>
  <c r="A2164" i="34" s="1"/>
  <c r="B2165" i="34"/>
  <c r="A2165" i="34" s="1"/>
  <c r="B2166" i="34"/>
  <c r="A2166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7" i="34"/>
  <c r="A2177" i="34" s="1"/>
  <c r="B2178" i="34"/>
  <c r="A2178" i="34" s="1"/>
  <c r="B2180" i="34"/>
  <c r="A2180" i="34" s="1"/>
  <c r="B2181" i="34"/>
  <c r="A2181" i="34" s="1"/>
  <c r="B2183" i="34"/>
  <c r="A2183" i="34" s="1"/>
  <c r="B2184" i="34"/>
  <c r="A2184" i="34" s="1"/>
  <c r="B2185" i="34"/>
  <c r="A2185" i="34" s="1"/>
  <c r="B2312" i="34"/>
  <c r="A2312" i="34" s="1"/>
  <c r="B2313" i="34"/>
  <c r="A2313" i="34" s="1"/>
  <c r="B2314" i="34"/>
  <c r="A2314" i="34" s="1"/>
  <c r="B2318" i="34"/>
  <c r="A2318" i="34" s="1"/>
  <c r="B2319" i="34"/>
  <c r="A2319" i="34" s="1"/>
  <c r="B2320" i="34"/>
  <c r="A2320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58" i="34"/>
  <c r="A2358" i="34" s="1"/>
  <c r="B2359" i="34"/>
  <c r="A2359" i="34" s="1"/>
  <c r="B2360" i="34"/>
  <c r="A2360" i="34" s="1"/>
  <c r="B2362" i="34"/>
  <c r="A2362" i="34" s="1"/>
  <c r="B2363" i="34"/>
  <c r="A2363" i="34" s="1"/>
  <c r="B2335" i="34"/>
  <c r="A2335" i="34" s="1"/>
  <c r="B2336" i="34"/>
  <c r="A2336" i="34" s="1"/>
  <c r="B2337" i="34"/>
  <c r="A2337" i="34" s="1"/>
  <c r="B2342" i="34"/>
  <c r="A2342" i="34" s="1"/>
  <c r="B2343" i="34"/>
  <c r="A2343" i="34" s="1"/>
  <c r="B2344" i="34"/>
  <c r="A2344" i="34" s="1"/>
  <c r="B2347" i="34"/>
  <c r="A2347" i="34" s="1"/>
  <c r="B2348" i="34"/>
  <c r="A2348" i="34" s="1"/>
  <c r="B2349" i="34"/>
  <c r="A2349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055" i="34"/>
  <c r="A2055" i="34" s="1"/>
  <c r="B2515" i="34"/>
  <c r="A2515" i="34" s="1"/>
  <c r="B2516" i="34"/>
  <c r="A2516" i="34" s="1"/>
  <c r="B2517" i="34"/>
  <c r="A2517" i="34" s="1"/>
  <c r="B2518" i="34"/>
  <c r="A2518" i="34" s="1"/>
  <c r="B2519" i="34"/>
  <c r="A2519" i="34" s="1"/>
  <c r="B2521" i="34"/>
  <c r="A2521" i="34" s="1"/>
  <c r="B2522" i="34"/>
  <c r="A2522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112" i="34"/>
  <c r="A2112" i="34" s="1"/>
  <c r="B2113" i="34"/>
  <c r="A2113" i="34" s="1"/>
  <c r="B2114" i="34"/>
  <c r="A2114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8" i="34"/>
  <c r="A2128" i="34" s="1"/>
  <c r="B2129" i="34"/>
  <c r="A2129" i="34" s="1"/>
  <c r="B2116" i="34"/>
  <c r="A2116" i="34" s="1"/>
  <c r="B2117" i="34"/>
  <c r="A2117" i="34" s="1"/>
  <c r="B2091" i="34"/>
  <c r="A2091" i="34" s="1"/>
  <c r="B2092" i="34"/>
  <c r="A2092" i="34" s="1"/>
  <c r="B2093" i="34"/>
  <c r="A2093" i="34" s="1"/>
  <c r="B2094" i="34"/>
  <c r="A2094" i="34" s="1"/>
  <c r="B2186" i="34"/>
  <c r="A2186" i="34" s="1"/>
  <c r="B2187" i="34"/>
  <c r="A2187" i="34" s="1"/>
  <c r="B2191" i="34"/>
  <c r="A2191" i="34" s="1"/>
  <c r="B2192" i="34"/>
  <c r="A2192" i="34" s="1"/>
  <c r="B2194" i="34"/>
  <c r="A2194" i="34" s="1"/>
  <c r="B2195" i="34"/>
  <c r="A2195" i="34" s="1"/>
  <c r="B2197" i="34"/>
  <c r="A2197" i="34" s="1"/>
  <c r="B2126" i="34"/>
  <c r="A2126" i="34" s="1"/>
  <c r="B2127" i="34"/>
  <c r="A2127" i="34" s="1"/>
  <c r="B2198" i="34"/>
  <c r="A2198" i="34" s="1"/>
  <c r="B2200" i="34"/>
  <c r="A2200" i="34" s="1"/>
  <c r="B2201" i="34"/>
  <c r="A2201" i="34" s="1"/>
  <c r="B2202" i="34"/>
  <c r="A2202" i="34" s="1"/>
  <c r="B2204" i="34"/>
  <c r="A2204" i="34" s="1"/>
  <c r="B2205" i="34"/>
  <c r="A2205" i="34" s="1"/>
  <c r="B2206" i="34"/>
  <c r="A2206" i="34" s="1"/>
  <c r="B2208" i="34"/>
  <c r="A2208" i="34" s="1"/>
  <c r="B2396" i="34"/>
  <c r="A2396" i="34" s="1"/>
  <c r="B2397" i="34"/>
  <c r="A2397" i="34" s="1"/>
  <c r="B2410" i="34"/>
  <c r="A2410" i="34" s="1"/>
  <c r="B2412" i="34"/>
  <c r="A2412" i="34" s="1"/>
  <c r="B2391" i="34"/>
  <c r="A2391" i="34" s="1"/>
  <c r="B2392" i="34"/>
  <c r="A2392" i="34" s="1"/>
  <c r="B2389" i="34"/>
  <c r="A2389" i="34" s="1"/>
  <c r="B2390" i="34"/>
  <c r="A2390" i="34" s="1"/>
  <c r="B2387" i="34"/>
  <c r="A2387" i="34" s="1"/>
  <c r="B2388" i="34"/>
  <c r="A2388" i="34" s="1"/>
  <c r="B2378" i="34"/>
  <c r="A2378" i="34" s="1"/>
  <c r="B2379" i="34"/>
  <c r="A2379" i="34" s="1"/>
  <c r="B2399" i="34"/>
  <c r="A2399" i="34" s="1"/>
  <c r="B2400" i="34"/>
  <c r="A2400" i="34" s="1"/>
  <c r="B2415" i="34"/>
  <c r="A2415" i="34" s="1"/>
  <c r="B2416" i="34"/>
  <c r="A2416" i="34" s="1"/>
  <c r="B2384" i="34"/>
  <c r="A2384" i="34" s="1"/>
  <c r="B2386" i="34"/>
  <c r="A2386" i="34" s="1"/>
  <c r="B2256" i="34"/>
  <c r="A2256" i="34" s="1"/>
  <c r="B2257" i="34"/>
  <c r="A2257" i="34" s="1"/>
  <c r="B2269" i="34"/>
  <c r="A2269" i="34" s="1"/>
  <c r="B2270" i="34"/>
  <c r="A2270" i="34" s="1"/>
  <c r="B2259" i="34"/>
  <c r="A2259" i="34" s="1"/>
  <c r="B2260" i="34"/>
  <c r="A2260" i="34" s="1"/>
  <c r="B2261" i="34"/>
  <c r="A2261" i="34" s="1"/>
  <c r="B2263" i="34"/>
  <c r="A2263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109" i="34"/>
  <c r="A2109" i="34" s="1"/>
  <c r="B2361" i="34"/>
  <c r="A2361" i="34" s="1"/>
  <c r="B2189" i="34"/>
  <c r="A218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109" i="34" l="1"/>
  <c r="R2109" i="34"/>
  <c r="V2109" i="34"/>
  <c r="AA2109" i="34"/>
  <c r="P2109" i="34"/>
  <c r="P2469" i="34"/>
  <c r="R2469" i="34"/>
  <c r="V2469" i="34"/>
  <c r="AA2469" i="34"/>
  <c r="Q2469" i="34"/>
  <c r="P2465" i="34"/>
  <c r="R2465" i="34"/>
  <c r="V2465" i="34"/>
  <c r="AA2465" i="34"/>
  <c r="Q2465" i="34"/>
  <c r="AA2263" i="34"/>
  <c r="P2263" i="34"/>
  <c r="Q2263" i="34"/>
  <c r="R2263" i="34"/>
  <c r="V2263" i="34"/>
  <c r="Q2270" i="34"/>
  <c r="R2270" i="34"/>
  <c r="V2270" i="34"/>
  <c r="AA2270" i="34"/>
  <c r="P2270" i="34"/>
  <c r="Q2386" i="34"/>
  <c r="R2386" i="34"/>
  <c r="V2386" i="34"/>
  <c r="AA2386" i="34"/>
  <c r="P2386" i="34"/>
  <c r="Q2400" i="34"/>
  <c r="R2400" i="34"/>
  <c r="V2400" i="34"/>
  <c r="AA2400" i="34"/>
  <c r="P2400" i="34"/>
  <c r="Q2388" i="34"/>
  <c r="R2388" i="34"/>
  <c r="V2388" i="34"/>
  <c r="AA2388" i="34"/>
  <c r="P2388" i="34"/>
  <c r="Q2392" i="34"/>
  <c r="R2392" i="34"/>
  <c r="V2392" i="34"/>
  <c r="AA2392" i="34"/>
  <c r="P2392" i="34"/>
  <c r="AA2397" i="34"/>
  <c r="P2397" i="34"/>
  <c r="Q2397" i="34"/>
  <c r="R2397" i="34"/>
  <c r="V2397" i="34"/>
  <c r="AA2205" i="34"/>
  <c r="P2205" i="34"/>
  <c r="Q2205" i="34"/>
  <c r="R2205" i="34"/>
  <c r="V2205" i="34"/>
  <c r="Q2200" i="34"/>
  <c r="R2200" i="34"/>
  <c r="V2200" i="34"/>
  <c r="AA2200" i="34"/>
  <c r="P2200" i="34"/>
  <c r="AA2197" i="34"/>
  <c r="P2197" i="34"/>
  <c r="Q2197" i="34"/>
  <c r="R2197" i="34"/>
  <c r="V2197" i="34"/>
  <c r="AA2191" i="34"/>
  <c r="P2191" i="34"/>
  <c r="Q2191" i="34"/>
  <c r="R2191" i="34"/>
  <c r="V2191" i="34"/>
  <c r="Q2093" i="34"/>
  <c r="R2093" i="34"/>
  <c r="V2093" i="34"/>
  <c r="AA2093" i="34"/>
  <c r="P2093" i="34"/>
  <c r="AA2116" i="34"/>
  <c r="P2116" i="34"/>
  <c r="Q2116" i="34"/>
  <c r="R2116" i="34"/>
  <c r="V2116" i="34"/>
  <c r="Q2123" i="34"/>
  <c r="R2123" i="34"/>
  <c r="V2123" i="34"/>
  <c r="AA2123" i="34"/>
  <c r="P2123" i="34"/>
  <c r="AA2114" i="34"/>
  <c r="P2114" i="34"/>
  <c r="Q2114" i="34"/>
  <c r="R2114" i="34"/>
  <c r="V2114" i="34"/>
  <c r="P2583" i="34"/>
  <c r="Q2583" i="34"/>
  <c r="R2583" i="34"/>
  <c r="V2583" i="34"/>
  <c r="AA2583" i="34"/>
  <c r="P2522" i="34"/>
  <c r="Q2522" i="34"/>
  <c r="R2522" i="34"/>
  <c r="V2522" i="34"/>
  <c r="AA2522" i="34"/>
  <c r="P2517" i="34"/>
  <c r="Q2517" i="34"/>
  <c r="R2517" i="34"/>
  <c r="V2517" i="34"/>
  <c r="AA2517" i="34"/>
  <c r="P2461" i="34"/>
  <c r="R2461" i="34"/>
  <c r="V2461" i="34"/>
  <c r="AA2461" i="34"/>
  <c r="Q2461" i="34"/>
  <c r="P2457" i="34"/>
  <c r="R2457" i="34"/>
  <c r="V2457" i="34"/>
  <c r="AA2457" i="34"/>
  <c r="Q2457" i="34"/>
  <c r="P2453" i="34"/>
  <c r="R2453" i="34"/>
  <c r="V2453" i="34"/>
  <c r="AA2453" i="34"/>
  <c r="Q2453" i="34"/>
  <c r="P2449" i="34"/>
  <c r="R2449" i="34"/>
  <c r="V2449" i="34"/>
  <c r="AA2449" i="34"/>
  <c r="Q2449" i="34"/>
  <c r="P2445" i="34"/>
  <c r="R2445" i="34"/>
  <c r="V2445" i="34"/>
  <c r="AA2445" i="34"/>
  <c r="Q2445" i="34"/>
  <c r="P2441" i="34"/>
  <c r="R2441" i="34"/>
  <c r="V2441" i="34"/>
  <c r="AA2441" i="34"/>
  <c r="Q2441" i="34"/>
  <c r="P2437" i="34"/>
  <c r="R2437" i="34"/>
  <c r="V2437" i="34"/>
  <c r="AA2437" i="34"/>
  <c r="Q2437" i="34"/>
  <c r="AA2433" i="34"/>
  <c r="P2433" i="34"/>
  <c r="R2433" i="34"/>
  <c r="V2433" i="34"/>
  <c r="Q2433" i="34"/>
  <c r="AA2347" i="34"/>
  <c r="P2347" i="34"/>
  <c r="Q2347" i="34"/>
  <c r="R2347" i="34"/>
  <c r="V2347" i="34"/>
  <c r="AA2337" i="34"/>
  <c r="P2337" i="34"/>
  <c r="Q2337" i="34"/>
  <c r="R2337" i="34"/>
  <c r="V2337" i="34"/>
  <c r="Q2362" i="34"/>
  <c r="R2362" i="34"/>
  <c r="V2362" i="34"/>
  <c r="AA2362" i="34"/>
  <c r="P2362" i="34"/>
  <c r="Q2330" i="34"/>
  <c r="R2330" i="34"/>
  <c r="V2330" i="34"/>
  <c r="AA2330" i="34"/>
  <c r="P2330" i="34"/>
  <c r="Q2326" i="34"/>
  <c r="R2326" i="34"/>
  <c r="V2326" i="34"/>
  <c r="AA2326" i="34"/>
  <c r="P2326" i="34"/>
  <c r="Q2318" i="34"/>
  <c r="R2318" i="34"/>
  <c r="V2318" i="34"/>
  <c r="AA2318" i="34"/>
  <c r="P2318" i="34"/>
  <c r="AA2185" i="34"/>
  <c r="P2185" i="34"/>
  <c r="Q2185" i="34"/>
  <c r="R2185" i="34"/>
  <c r="V2185" i="34"/>
  <c r="Q2180" i="34"/>
  <c r="R2180" i="34"/>
  <c r="V2180" i="34"/>
  <c r="AA2180" i="34"/>
  <c r="P2180" i="34"/>
  <c r="AA2174" i="34"/>
  <c r="P2174" i="34"/>
  <c r="Q2174" i="34"/>
  <c r="R2174" i="34"/>
  <c r="V2174" i="34"/>
  <c r="AA2170" i="34"/>
  <c r="P2170" i="34"/>
  <c r="Q2170" i="34"/>
  <c r="R2170" i="34"/>
  <c r="V2170" i="34"/>
  <c r="AA2165" i="34"/>
  <c r="P2165" i="34"/>
  <c r="Q2165" i="34"/>
  <c r="R2165" i="34"/>
  <c r="V2165" i="34"/>
  <c r="AA2104" i="34"/>
  <c r="P2104" i="34"/>
  <c r="Q2104" i="34"/>
  <c r="R2104" i="34"/>
  <c r="V2104" i="34"/>
  <c r="AA2136" i="34"/>
  <c r="P2136" i="34"/>
  <c r="Q2136" i="34"/>
  <c r="R2136" i="34"/>
  <c r="V2136" i="34"/>
  <c r="AA2132" i="34"/>
  <c r="P2132" i="34"/>
  <c r="Q2132" i="34"/>
  <c r="R2132" i="34"/>
  <c r="V2132" i="34"/>
  <c r="AA2110" i="34"/>
  <c r="P2110" i="34"/>
  <c r="Q2110" i="34"/>
  <c r="R2110" i="34"/>
  <c r="V2110" i="34"/>
  <c r="R3472" i="34"/>
  <c r="V3472" i="34"/>
  <c r="P3472" i="34"/>
  <c r="AA3472" i="34"/>
  <c r="Q3472" i="34"/>
  <c r="P3476" i="34"/>
  <c r="Q3476" i="34"/>
  <c r="R3476" i="34"/>
  <c r="V3476" i="34"/>
  <c r="AA3476" i="34"/>
  <c r="R2715" i="34"/>
  <c r="V2715" i="34"/>
  <c r="AA2715" i="34"/>
  <c r="P2715" i="34"/>
  <c r="Q2715" i="34"/>
  <c r="R2719" i="34"/>
  <c r="V2719" i="34"/>
  <c r="AA2719" i="34"/>
  <c r="P2719" i="34"/>
  <c r="Q2719" i="34"/>
  <c r="R2723" i="34"/>
  <c r="V2723" i="34"/>
  <c r="AA2723" i="34"/>
  <c r="P2723" i="34"/>
  <c r="Q2723" i="34"/>
  <c r="R2727" i="34"/>
  <c r="V2727" i="34"/>
  <c r="AA2727" i="34"/>
  <c r="P2727" i="34"/>
  <c r="Q2727" i="34"/>
  <c r="R2731" i="34"/>
  <c r="V2731" i="34"/>
  <c r="AA2731" i="34"/>
  <c r="P2731" i="34"/>
  <c r="Q2731" i="34"/>
  <c r="R2735" i="34"/>
  <c r="V2735" i="34"/>
  <c r="AA2735" i="34"/>
  <c r="P2735" i="34"/>
  <c r="Q2735" i="34"/>
  <c r="R2739" i="34"/>
  <c r="V2739" i="34"/>
  <c r="AA2739" i="34"/>
  <c r="P2739" i="34"/>
  <c r="Q2739" i="34"/>
  <c r="R2743" i="34"/>
  <c r="V2743" i="34"/>
  <c r="AA2743" i="34"/>
  <c r="P2743" i="34"/>
  <c r="Q2743" i="34"/>
  <c r="P2754" i="34"/>
  <c r="Q2754" i="34"/>
  <c r="R2754" i="34"/>
  <c r="V2754" i="34"/>
  <c r="AA2754" i="34"/>
  <c r="P2792" i="34"/>
  <c r="Q2792" i="34"/>
  <c r="R2792" i="34"/>
  <c r="V2792" i="34"/>
  <c r="AA2792" i="34"/>
  <c r="P2796" i="34"/>
  <c r="R2796" i="34"/>
  <c r="V2796" i="34"/>
  <c r="AA2796" i="34"/>
  <c r="Q2796" i="34"/>
  <c r="P2800" i="34"/>
  <c r="R2800" i="34"/>
  <c r="V2800" i="34"/>
  <c r="Q2800" i="34"/>
  <c r="AA2800" i="34"/>
  <c r="P2688" i="34"/>
  <c r="Q2688" i="34"/>
  <c r="R2688" i="34"/>
  <c r="V2688" i="34"/>
  <c r="AA2688" i="34"/>
  <c r="P2692" i="34"/>
  <c r="Q2692" i="34"/>
  <c r="R2692" i="34"/>
  <c r="V2692" i="34"/>
  <c r="AA2692" i="34"/>
  <c r="P2696" i="34"/>
  <c r="Q2696" i="34"/>
  <c r="R2696" i="34"/>
  <c r="V2696" i="34"/>
  <c r="AA2696" i="34"/>
  <c r="P2700" i="34"/>
  <c r="Q2700" i="34"/>
  <c r="R2700" i="34"/>
  <c r="V2700" i="34"/>
  <c r="AA2700" i="34"/>
  <c r="P2704" i="34"/>
  <c r="Q2704" i="34"/>
  <c r="R2704" i="34"/>
  <c r="V2704" i="34"/>
  <c r="AA2704" i="34"/>
  <c r="P2708" i="34"/>
  <c r="Q2708" i="34"/>
  <c r="R2708" i="34"/>
  <c r="V2708" i="34"/>
  <c r="AA2708" i="34"/>
  <c r="P2712" i="34"/>
  <c r="Q2712" i="34"/>
  <c r="R2712" i="34"/>
  <c r="V2712" i="34"/>
  <c r="AA2712" i="34"/>
  <c r="R2779" i="34"/>
  <c r="V2779" i="34"/>
  <c r="AA2779" i="34"/>
  <c r="P2779" i="34"/>
  <c r="Q2779" i="34"/>
  <c r="R2783" i="34"/>
  <c r="V2783" i="34"/>
  <c r="AA2783" i="34"/>
  <c r="P2783" i="34"/>
  <c r="Q2783" i="34"/>
  <c r="R2787" i="34"/>
  <c r="V2787" i="34"/>
  <c r="AA2787" i="34"/>
  <c r="P2787" i="34"/>
  <c r="Q2787" i="34"/>
  <c r="AA2879" i="34"/>
  <c r="P2879" i="34"/>
  <c r="Q2879" i="34"/>
  <c r="R2879" i="34"/>
  <c r="V2879" i="34"/>
  <c r="AA2883" i="34"/>
  <c r="P2883" i="34"/>
  <c r="Q2883" i="34"/>
  <c r="R2883" i="34"/>
  <c r="V2883" i="34"/>
  <c r="AA2837" i="34"/>
  <c r="P2837" i="34"/>
  <c r="Q2837" i="34"/>
  <c r="R2837" i="34"/>
  <c r="V2837" i="34"/>
  <c r="Q2842" i="34"/>
  <c r="R2842" i="34"/>
  <c r="V2842" i="34"/>
  <c r="AA2842" i="34"/>
  <c r="P2842" i="34"/>
  <c r="Q2846" i="34"/>
  <c r="R2846" i="34"/>
  <c r="V2846" i="34"/>
  <c r="AA2846" i="34"/>
  <c r="P2846" i="34"/>
  <c r="Q2850" i="34"/>
  <c r="R2850" i="34"/>
  <c r="V2850" i="34"/>
  <c r="AA2850" i="34"/>
  <c r="P2850" i="34"/>
  <c r="Q2854" i="34"/>
  <c r="R2854" i="34"/>
  <c r="V2854" i="34"/>
  <c r="AA2854" i="34"/>
  <c r="P2854" i="34"/>
  <c r="Q2858" i="34"/>
  <c r="R2858" i="34"/>
  <c r="V2858" i="34"/>
  <c r="AA2858" i="34"/>
  <c r="P2858" i="34"/>
  <c r="Q2862" i="34"/>
  <c r="R2862" i="34"/>
  <c r="V2862" i="34"/>
  <c r="AA2862" i="34"/>
  <c r="P2862" i="34"/>
  <c r="Q2866" i="34"/>
  <c r="R2866" i="34"/>
  <c r="V2866" i="34"/>
  <c r="AA2866" i="34"/>
  <c r="P2866" i="34"/>
  <c r="Q2870" i="34"/>
  <c r="R2870" i="34"/>
  <c r="V2870" i="34"/>
  <c r="AA2870" i="34"/>
  <c r="P2870" i="34"/>
  <c r="Q2874" i="34"/>
  <c r="R2874" i="34"/>
  <c r="V2874" i="34"/>
  <c r="AA2874" i="34"/>
  <c r="P2874" i="34"/>
  <c r="Q2878" i="34"/>
  <c r="R2878" i="34"/>
  <c r="V2878" i="34"/>
  <c r="AA2878" i="34"/>
  <c r="P2878" i="34"/>
  <c r="P2615" i="34"/>
  <c r="Q2615" i="34"/>
  <c r="R2615" i="34"/>
  <c r="V2615" i="34"/>
  <c r="AA2615" i="34"/>
  <c r="R2600" i="34"/>
  <c r="V2600" i="34"/>
  <c r="AA2600" i="34"/>
  <c r="P2600" i="34"/>
  <c r="Q2600" i="34"/>
  <c r="P2635" i="34"/>
  <c r="Q2635" i="34"/>
  <c r="R2635" i="34"/>
  <c r="V2635" i="34"/>
  <c r="AA2635" i="34"/>
  <c r="R2638" i="34"/>
  <c r="V2638" i="34"/>
  <c r="AA2638" i="34"/>
  <c r="P2638" i="34"/>
  <c r="Q2638" i="34"/>
  <c r="R2645" i="34"/>
  <c r="V2645" i="34"/>
  <c r="AA2645" i="34"/>
  <c r="P2645" i="34"/>
  <c r="Q2645" i="34"/>
  <c r="R2649" i="34"/>
  <c r="V2649" i="34"/>
  <c r="AA2649" i="34"/>
  <c r="P2649" i="34"/>
  <c r="Q2649" i="34"/>
  <c r="R2653" i="34"/>
  <c r="V2653" i="34"/>
  <c r="AA2653" i="34"/>
  <c r="P2653" i="34"/>
  <c r="Q2653" i="34"/>
  <c r="R2657" i="34"/>
  <c r="V2657" i="34"/>
  <c r="AA2657" i="34"/>
  <c r="P2657" i="34"/>
  <c r="Q2657" i="34"/>
  <c r="R2661" i="34"/>
  <c r="V2661" i="34"/>
  <c r="AA2661" i="34"/>
  <c r="P2661" i="34"/>
  <c r="Q2661" i="34"/>
  <c r="R2665" i="34"/>
  <c r="V2665" i="34"/>
  <c r="AA2665" i="34"/>
  <c r="P2665" i="34"/>
  <c r="Q2665" i="34"/>
  <c r="R2749" i="34"/>
  <c r="V2749" i="34"/>
  <c r="AA2749" i="34"/>
  <c r="P2749" i="34"/>
  <c r="Q2749" i="34"/>
  <c r="R2759" i="34"/>
  <c r="V2759" i="34"/>
  <c r="AA2759" i="34"/>
  <c r="P2759" i="34"/>
  <c r="Q2759" i="34"/>
  <c r="R2763" i="34"/>
  <c r="V2763" i="34"/>
  <c r="AA2763" i="34"/>
  <c r="P2763" i="34"/>
  <c r="Q2763" i="34"/>
  <c r="R2767" i="34"/>
  <c r="V2767" i="34"/>
  <c r="AA2767" i="34"/>
  <c r="P2767" i="34"/>
  <c r="Q2767" i="34"/>
  <c r="P2686" i="34"/>
  <c r="Q2686" i="34"/>
  <c r="R2686" i="34"/>
  <c r="V2686" i="34"/>
  <c r="AA2686" i="34"/>
  <c r="P2682" i="34"/>
  <c r="Q2682" i="34"/>
  <c r="R2682" i="34"/>
  <c r="V2682" i="34"/>
  <c r="AA2682" i="34"/>
  <c r="P2603" i="34"/>
  <c r="Q2603" i="34"/>
  <c r="R2603" i="34"/>
  <c r="V2603" i="34"/>
  <c r="AA2603" i="34"/>
  <c r="AA2833" i="34"/>
  <c r="P2833" i="34"/>
  <c r="Q2833" i="34"/>
  <c r="R2833" i="34"/>
  <c r="V2833" i="34"/>
  <c r="AA2829" i="34"/>
  <c r="P2829" i="34"/>
  <c r="Q2829" i="34"/>
  <c r="R2829" i="34"/>
  <c r="V2829" i="34"/>
  <c r="AA2825" i="34"/>
  <c r="P2825" i="34"/>
  <c r="Q2825" i="34"/>
  <c r="R2825" i="34"/>
  <c r="V2825" i="34"/>
  <c r="AA2821" i="34"/>
  <c r="P2821" i="34"/>
  <c r="Q2821" i="34"/>
  <c r="R2821" i="34"/>
  <c r="V2821" i="34"/>
  <c r="AA2817" i="34"/>
  <c r="P2817" i="34"/>
  <c r="Q2817" i="34"/>
  <c r="R2817" i="34"/>
  <c r="V2817" i="34"/>
  <c r="AA2813" i="34"/>
  <c r="P2813" i="34"/>
  <c r="Q2813" i="34"/>
  <c r="R2813" i="34"/>
  <c r="V2813" i="34"/>
  <c r="P2809" i="34"/>
  <c r="AA2809" i="34"/>
  <c r="Q2809" i="34"/>
  <c r="R2809" i="34"/>
  <c r="V2809" i="34"/>
  <c r="R2777" i="34"/>
  <c r="V2777" i="34"/>
  <c r="AA2777" i="34"/>
  <c r="P2777" i="34"/>
  <c r="Q2777" i="34"/>
  <c r="R2773" i="34"/>
  <c r="V2773" i="34"/>
  <c r="AA2773" i="34"/>
  <c r="P2773" i="34"/>
  <c r="Q2773" i="34"/>
  <c r="R2677" i="34"/>
  <c r="V2677" i="34"/>
  <c r="AA2677" i="34"/>
  <c r="P2677" i="34"/>
  <c r="Q2677" i="34"/>
  <c r="R2673" i="34"/>
  <c r="V2673" i="34"/>
  <c r="AA2673" i="34"/>
  <c r="P2673" i="34"/>
  <c r="Q2673" i="34"/>
  <c r="R2669" i="34"/>
  <c r="V2669" i="34"/>
  <c r="AA2669" i="34"/>
  <c r="P2669" i="34"/>
  <c r="Q2669" i="34"/>
  <c r="R2641" i="34"/>
  <c r="V2641" i="34"/>
  <c r="AA2641" i="34"/>
  <c r="P2641" i="34"/>
  <c r="Q2641" i="34"/>
  <c r="P2633" i="34"/>
  <c r="Q2633" i="34"/>
  <c r="R2633" i="34"/>
  <c r="V2633" i="34"/>
  <c r="AA2633" i="34"/>
  <c r="P2629" i="34"/>
  <c r="Q2629" i="34"/>
  <c r="R2629" i="34"/>
  <c r="V2629" i="34"/>
  <c r="AA2629" i="34"/>
  <c r="P2625" i="34"/>
  <c r="Q2625" i="34"/>
  <c r="R2625" i="34"/>
  <c r="V2625" i="34"/>
  <c r="AA2625" i="34"/>
  <c r="P2619" i="34"/>
  <c r="Q2619" i="34"/>
  <c r="R2619" i="34"/>
  <c r="V2619" i="34"/>
  <c r="AA2619" i="34"/>
  <c r="R2614" i="34"/>
  <c r="V2614" i="34"/>
  <c r="AA2614" i="34"/>
  <c r="P2614" i="34"/>
  <c r="Q2614" i="34"/>
  <c r="R2610" i="34"/>
  <c r="V2610" i="34"/>
  <c r="AA2610" i="34"/>
  <c r="P2610" i="34"/>
  <c r="Q2610" i="34"/>
  <c r="P2597" i="34"/>
  <c r="Q2597" i="34"/>
  <c r="R2597" i="34"/>
  <c r="V2597" i="34"/>
  <c r="AA2597" i="34"/>
  <c r="P3469" i="34"/>
  <c r="R3469" i="34"/>
  <c r="V3469" i="34"/>
  <c r="Q3469" i="34"/>
  <c r="AA3469" i="34"/>
  <c r="R3464" i="34"/>
  <c r="V3464" i="34"/>
  <c r="P3464" i="34"/>
  <c r="AA3464" i="34"/>
  <c r="Q3464" i="34"/>
  <c r="R3460" i="34"/>
  <c r="V3460" i="34"/>
  <c r="P3460" i="34"/>
  <c r="AA3460" i="34"/>
  <c r="Q3460" i="34"/>
  <c r="P3455" i="34"/>
  <c r="R3455" i="34"/>
  <c r="V3455" i="34"/>
  <c r="Q3455" i="34"/>
  <c r="AA3455" i="34"/>
  <c r="P3451" i="34"/>
  <c r="R3451" i="34"/>
  <c r="V3451" i="34"/>
  <c r="Q3451" i="34"/>
  <c r="AA3451" i="34"/>
  <c r="P3447" i="34"/>
  <c r="R3447" i="34"/>
  <c r="V3447" i="34"/>
  <c r="Q3447" i="34"/>
  <c r="AA3447" i="34"/>
  <c r="R2472" i="34"/>
  <c r="V2472" i="34"/>
  <c r="P2472" i="34"/>
  <c r="AA2472" i="34"/>
  <c r="Q2472" i="34"/>
  <c r="R2468" i="34"/>
  <c r="V2468" i="34"/>
  <c r="P2468" i="34"/>
  <c r="AA2468" i="34"/>
  <c r="Q2468" i="34"/>
  <c r="R2464" i="34"/>
  <c r="V2464" i="34"/>
  <c r="P2464" i="34"/>
  <c r="AA2464" i="34"/>
  <c r="Q2464" i="34"/>
  <c r="AA2261" i="34"/>
  <c r="P2261" i="34"/>
  <c r="Q2261" i="34"/>
  <c r="R2261" i="34"/>
  <c r="V2261" i="34"/>
  <c r="AA2269" i="34"/>
  <c r="P2269" i="34"/>
  <c r="Q2269" i="34"/>
  <c r="R2269" i="34"/>
  <c r="V2269" i="34"/>
  <c r="Q2384" i="34"/>
  <c r="R2384" i="34"/>
  <c r="V2384" i="34"/>
  <c r="AA2384" i="34"/>
  <c r="P2384" i="34"/>
  <c r="AA2399" i="34"/>
  <c r="P2399" i="34"/>
  <c r="Q2399" i="34"/>
  <c r="R2399" i="34"/>
  <c r="V2399" i="34"/>
  <c r="AA2387" i="34"/>
  <c r="P2387" i="34"/>
  <c r="Q2387" i="34"/>
  <c r="R2387" i="34"/>
  <c r="V2387" i="34"/>
  <c r="AA2391" i="34"/>
  <c r="P2391" i="34"/>
  <c r="Q2391" i="34"/>
  <c r="R2391" i="34"/>
  <c r="V2391" i="34"/>
  <c r="Q2396" i="34"/>
  <c r="R2396" i="34"/>
  <c r="V2396" i="34"/>
  <c r="AA2396" i="34"/>
  <c r="P2396" i="34"/>
  <c r="Q2204" i="34"/>
  <c r="R2204" i="34"/>
  <c r="V2204" i="34"/>
  <c r="AA2204" i="34"/>
  <c r="P2204" i="34"/>
  <c r="Q2198" i="34"/>
  <c r="R2198" i="34"/>
  <c r="V2198" i="34"/>
  <c r="AA2198" i="34"/>
  <c r="P2198" i="34"/>
  <c r="AA2195" i="34"/>
  <c r="P2195" i="34"/>
  <c r="Q2195" i="34"/>
  <c r="R2195" i="34"/>
  <c r="V2195" i="34"/>
  <c r="AA2187" i="34"/>
  <c r="P2187" i="34"/>
  <c r="Q2187" i="34"/>
  <c r="R2187" i="34"/>
  <c r="V2187" i="34"/>
  <c r="AA2092" i="34"/>
  <c r="P2092" i="34"/>
  <c r="Q2092" i="34"/>
  <c r="R2092" i="34"/>
  <c r="V2092" i="34"/>
  <c r="Q2129" i="34"/>
  <c r="R2129" i="34"/>
  <c r="V2129" i="34"/>
  <c r="AA2129" i="34"/>
  <c r="P2129" i="34"/>
  <c r="AA2122" i="34"/>
  <c r="P2122" i="34"/>
  <c r="Q2122" i="34"/>
  <c r="R2122" i="34"/>
  <c r="V2122" i="34"/>
  <c r="Q2113" i="34"/>
  <c r="R2113" i="34"/>
  <c r="V2113" i="34"/>
  <c r="AA2113" i="34"/>
  <c r="P2113" i="34"/>
  <c r="R2582" i="34"/>
  <c r="V2582" i="34"/>
  <c r="AA2582" i="34"/>
  <c r="P2582" i="34"/>
  <c r="Q2582" i="34"/>
  <c r="R2521" i="34"/>
  <c r="V2521" i="34"/>
  <c r="AA2521" i="34"/>
  <c r="P2521" i="34"/>
  <c r="Q2521" i="34"/>
  <c r="R2516" i="34"/>
  <c r="V2516" i="34"/>
  <c r="AA2516" i="34"/>
  <c r="P2516" i="34"/>
  <c r="Q2516" i="34"/>
  <c r="R2460" i="34"/>
  <c r="V2460" i="34"/>
  <c r="P2460" i="34"/>
  <c r="AA2460" i="34"/>
  <c r="Q2460" i="34"/>
  <c r="R2456" i="34"/>
  <c r="V2456" i="34"/>
  <c r="P2456" i="34"/>
  <c r="AA2456" i="34"/>
  <c r="Q2456" i="34"/>
  <c r="R2452" i="34"/>
  <c r="V2452" i="34"/>
  <c r="P2452" i="34"/>
  <c r="AA2452" i="34"/>
  <c r="Q2452" i="34"/>
  <c r="R2448" i="34"/>
  <c r="V2448" i="34"/>
  <c r="P2448" i="34"/>
  <c r="AA2448" i="34"/>
  <c r="Q2448" i="34"/>
  <c r="R2444" i="34"/>
  <c r="V2444" i="34"/>
  <c r="P2444" i="34"/>
  <c r="AA2444" i="34"/>
  <c r="Q2444" i="34"/>
  <c r="R2440" i="34"/>
  <c r="V2440" i="34"/>
  <c r="P2440" i="34"/>
  <c r="AA2440" i="34"/>
  <c r="Q2440" i="34"/>
  <c r="R2436" i="34"/>
  <c r="V2436" i="34"/>
  <c r="P2436" i="34"/>
  <c r="AA2436" i="34"/>
  <c r="Q2436" i="34"/>
  <c r="Q2432" i="34"/>
  <c r="R2432" i="34"/>
  <c r="V2432" i="34"/>
  <c r="P2432" i="34"/>
  <c r="AA2432" i="34"/>
  <c r="Q2344" i="34"/>
  <c r="R2344" i="34"/>
  <c r="V2344" i="34"/>
  <c r="AA2344" i="34"/>
  <c r="P2344" i="34"/>
  <c r="Q2336" i="34"/>
  <c r="R2336" i="34"/>
  <c r="V2336" i="34"/>
  <c r="AA2336" i="34"/>
  <c r="P2336" i="34"/>
  <c r="Q2360" i="34"/>
  <c r="R2360" i="34"/>
  <c r="V2360" i="34"/>
  <c r="AA2360" i="34"/>
  <c r="P2360" i="34"/>
  <c r="AA2329" i="34"/>
  <c r="P2329" i="34"/>
  <c r="Q2329" i="34"/>
  <c r="R2329" i="34"/>
  <c r="V2329" i="34"/>
  <c r="AA2325" i="34"/>
  <c r="P2325" i="34"/>
  <c r="Q2325" i="34"/>
  <c r="R2325" i="34"/>
  <c r="V2325" i="34"/>
  <c r="Q2314" i="34"/>
  <c r="R2314" i="34"/>
  <c r="V2314" i="34"/>
  <c r="AA2314" i="34"/>
  <c r="P2314" i="34"/>
  <c r="Q2184" i="34"/>
  <c r="R2184" i="34"/>
  <c r="V2184" i="34"/>
  <c r="AA2184" i="34"/>
  <c r="P2184" i="34"/>
  <c r="Q2178" i="34"/>
  <c r="R2178" i="34"/>
  <c r="V2178" i="34"/>
  <c r="AA2178" i="34"/>
  <c r="P2178" i="34"/>
  <c r="Q2173" i="34"/>
  <c r="R2173" i="34"/>
  <c r="V2173" i="34"/>
  <c r="AA2173" i="34"/>
  <c r="P2173" i="34"/>
  <c r="Q2169" i="34"/>
  <c r="R2169" i="34"/>
  <c r="V2169" i="34"/>
  <c r="AA2169" i="34"/>
  <c r="P2169" i="34"/>
  <c r="Q2164" i="34"/>
  <c r="R2164" i="34"/>
  <c r="V2164" i="34"/>
  <c r="AA2164" i="34"/>
  <c r="P2164" i="34"/>
  <c r="Q2103" i="34"/>
  <c r="R2103" i="34"/>
  <c r="V2103" i="34"/>
  <c r="AA2103" i="34"/>
  <c r="P2103" i="34"/>
  <c r="Q2135" i="34"/>
  <c r="R2135" i="34"/>
  <c r="V2135" i="34"/>
  <c r="AA2135" i="34"/>
  <c r="P2135" i="34"/>
  <c r="Q2131" i="34"/>
  <c r="R2131" i="34"/>
  <c r="V2131" i="34"/>
  <c r="AA2131" i="34"/>
  <c r="P2131" i="34"/>
  <c r="P3465" i="34"/>
  <c r="R3465" i="34"/>
  <c r="V3465" i="34"/>
  <c r="Q3465" i="34"/>
  <c r="AA3465" i="34"/>
  <c r="R3473" i="34"/>
  <c r="V3473" i="34"/>
  <c r="P3473" i="34"/>
  <c r="Q3473" i="34"/>
  <c r="AA3473" i="34"/>
  <c r="R3477" i="34"/>
  <c r="V3477" i="34"/>
  <c r="P3477" i="34"/>
  <c r="Q3477" i="34"/>
  <c r="AA3477" i="34"/>
  <c r="R2604" i="34"/>
  <c r="V2604" i="34"/>
  <c r="AA2604" i="34"/>
  <c r="P2604" i="34"/>
  <c r="Q2604" i="34"/>
  <c r="P2716" i="34"/>
  <c r="Q2716" i="34"/>
  <c r="R2716" i="34"/>
  <c r="V2716" i="34"/>
  <c r="AA2716" i="34"/>
  <c r="P2720" i="34"/>
  <c r="Q2720" i="34"/>
  <c r="R2720" i="34"/>
  <c r="V2720" i="34"/>
  <c r="AA2720" i="34"/>
  <c r="P2724" i="34"/>
  <c r="Q2724" i="34"/>
  <c r="R2724" i="34"/>
  <c r="V2724" i="34"/>
  <c r="AA2724" i="34"/>
  <c r="P2728" i="34"/>
  <c r="Q2728" i="34"/>
  <c r="R2728" i="34"/>
  <c r="V2728" i="34"/>
  <c r="AA2728" i="34"/>
  <c r="P2732" i="34"/>
  <c r="Q2732" i="34"/>
  <c r="R2732" i="34"/>
  <c r="V2732" i="34"/>
  <c r="AA2732" i="34"/>
  <c r="P2736" i="34"/>
  <c r="Q2736" i="34"/>
  <c r="R2736" i="34"/>
  <c r="V2736" i="34"/>
  <c r="AA2736" i="34"/>
  <c r="P2740" i="34"/>
  <c r="Q2740" i="34"/>
  <c r="R2740" i="34"/>
  <c r="V2740" i="34"/>
  <c r="AA2740" i="34"/>
  <c r="P2744" i="34"/>
  <c r="Q2744" i="34"/>
  <c r="R2744" i="34"/>
  <c r="V2744" i="34"/>
  <c r="AA2744" i="34"/>
  <c r="R2755" i="34"/>
  <c r="V2755" i="34"/>
  <c r="AA2755" i="34"/>
  <c r="P2755" i="34"/>
  <c r="Q2755" i="34"/>
  <c r="R2793" i="34"/>
  <c r="V2793" i="34"/>
  <c r="P2793" i="34"/>
  <c r="Q2793" i="34"/>
  <c r="AA2793" i="34"/>
  <c r="R2797" i="34"/>
  <c r="V2797" i="34"/>
  <c r="P2797" i="34"/>
  <c r="Q2797" i="34"/>
  <c r="AA2797" i="34"/>
  <c r="R2801" i="34"/>
  <c r="V2801" i="34"/>
  <c r="P2801" i="34"/>
  <c r="AA2801" i="34"/>
  <c r="Q2801" i="34"/>
  <c r="R2689" i="34"/>
  <c r="V2689" i="34"/>
  <c r="AA2689" i="34"/>
  <c r="P2689" i="34"/>
  <c r="Q2689" i="34"/>
  <c r="R2693" i="34"/>
  <c r="V2693" i="34"/>
  <c r="AA2693" i="34"/>
  <c r="P2693" i="34"/>
  <c r="Q2693" i="34"/>
  <c r="R2697" i="34"/>
  <c r="V2697" i="34"/>
  <c r="AA2697" i="34"/>
  <c r="P2697" i="34"/>
  <c r="Q2697" i="34"/>
  <c r="R2701" i="34"/>
  <c r="V2701" i="34"/>
  <c r="AA2701" i="34"/>
  <c r="P2701" i="34"/>
  <c r="Q2701" i="34"/>
  <c r="R2705" i="34"/>
  <c r="V2705" i="34"/>
  <c r="AA2705" i="34"/>
  <c r="P2705" i="34"/>
  <c r="Q2705" i="34"/>
  <c r="R2709" i="34"/>
  <c r="V2709" i="34"/>
  <c r="AA2709" i="34"/>
  <c r="P2709" i="34"/>
  <c r="Q2709" i="34"/>
  <c r="R2751" i="34"/>
  <c r="V2751" i="34"/>
  <c r="AA2751" i="34"/>
  <c r="P2751" i="34"/>
  <c r="Q2751" i="34"/>
  <c r="P2780" i="34"/>
  <c r="Q2780" i="34"/>
  <c r="R2780" i="34"/>
  <c r="V2780" i="34"/>
  <c r="AA2780" i="34"/>
  <c r="P2784" i="34"/>
  <c r="Q2784" i="34"/>
  <c r="R2784" i="34"/>
  <c r="V2784" i="34"/>
  <c r="AA2784" i="34"/>
  <c r="P2788" i="34"/>
  <c r="Q2788" i="34"/>
  <c r="R2788" i="34"/>
  <c r="V2788" i="34"/>
  <c r="AA2788" i="34"/>
  <c r="Q2880" i="34"/>
  <c r="R2880" i="34"/>
  <c r="V2880" i="34"/>
  <c r="AA2880" i="34"/>
  <c r="P2880" i="34"/>
  <c r="P3457" i="34"/>
  <c r="R3457" i="34"/>
  <c r="V3457" i="34"/>
  <c r="Q3457" i="34"/>
  <c r="AA3457" i="34"/>
  <c r="AA2839" i="34"/>
  <c r="P2839" i="34"/>
  <c r="Q2839" i="34"/>
  <c r="R2839" i="34"/>
  <c r="V2839" i="34"/>
  <c r="AA2843" i="34"/>
  <c r="P2843" i="34"/>
  <c r="Q2843" i="34"/>
  <c r="R2843" i="34"/>
  <c r="V2843" i="34"/>
  <c r="AA2847" i="34"/>
  <c r="P2847" i="34"/>
  <c r="Q2847" i="34"/>
  <c r="R2847" i="34"/>
  <c r="V2847" i="34"/>
  <c r="AA2851" i="34"/>
  <c r="P2851" i="34"/>
  <c r="Q2851" i="34"/>
  <c r="R2851" i="34"/>
  <c r="V2851" i="34"/>
  <c r="AA2855" i="34"/>
  <c r="P2855" i="34"/>
  <c r="Q2855" i="34"/>
  <c r="R2855" i="34"/>
  <c r="V2855" i="34"/>
  <c r="AA2859" i="34"/>
  <c r="P2859" i="34"/>
  <c r="Q2859" i="34"/>
  <c r="R2859" i="34"/>
  <c r="V2859" i="34"/>
  <c r="AA2863" i="34"/>
  <c r="P2863" i="34"/>
  <c r="Q2863" i="34"/>
  <c r="R2863" i="34"/>
  <c r="V2863" i="34"/>
  <c r="AA2867" i="34"/>
  <c r="P2867" i="34"/>
  <c r="Q2867" i="34"/>
  <c r="R2867" i="34"/>
  <c r="V2867" i="34"/>
  <c r="AA2871" i="34"/>
  <c r="P2871" i="34"/>
  <c r="Q2871" i="34"/>
  <c r="R2871" i="34"/>
  <c r="V2871" i="34"/>
  <c r="AA2875" i="34"/>
  <c r="P2875" i="34"/>
  <c r="Q2875" i="34"/>
  <c r="R2875" i="34"/>
  <c r="V2875" i="34"/>
  <c r="R2592" i="34"/>
  <c r="V2592" i="34"/>
  <c r="AA2592" i="34"/>
  <c r="P2592" i="34"/>
  <c r="Q2592" i="34"/>
  <c r="R2622" i="34"/>
  <c r="V2622" i="34"/>
  <c r="AA2622" i="34"/>
  <c r="P2622" i="34"/>
  <c r="Q2622" i="34"/>
  <c r="P2605" i="34"/>
  <c r="Q2605" i="34"/>
  <c r="R2605" i="34"/>
  <c r="V2605" i="34"/>
  <c r="AA2605" i="34"/>
  <c r="R2636" i="34"/>
  <c r="V2636" i="34"/>
  <c r="AA2636" i="34"/>
  <c r="P2636" i="34"/>
  <c r="Q2636" i="34"/>
  <c r="P2639" i="34"/>
  <c r="Q2639" i="34"/>
  <c r="R2639" i="34"/>
  <c r="V2639" i="34"/>
  <c r="AA2639" i="34"/>
  <c r="P2646" i="34"/>
  <c r="Q2646" i="34"/>
  <c r="R2646" i="34"/>
  <c r="V2646" i="34"/>
  <c r="AA2646" i="34"/>
  <c r="P2650" i="34"/>
  <c r="Q2650" i="34"/>
  <c r="R2650" i="34"/>
  <c r="V2650" i="34"/>
  <c r="AA2650" i="34"/>
  <c r="P2654" i="34"/>
  <c r="Q2654" i="34"/>
  <c r="R2654" i="34"/>
  <c r="V2654" i="34"/>
  <c r="AA2654" i="34"/>
  <c r="P2658" i="34"/>
  <c r="Q2658" i="34"/>
  <c r="R2658" i="34"/>
  <c r="V2658" i="34"/>
  <c r="AA2658" i="34"/>
  <c r="P2662" i="34"/>
  <c r="Q2662" i="34"/>
  <c r="R2662" i="34"/>
  <c r="V2662" i="34"/>
  <c r="AA2662" i="34"/>
  <c r="P2666" i="34"/>
  <c r="Q2666" i="34"/>
  <c r="R2666" i="34"/>
  <c r="V2666" i="34"/>
  <c r="AA2666" i="34"/>
  <c r="P2750" i="34"/>
  <c r="Q2750" i="34"/>
  <c r="R2750" i="34"/>
  <c r="V2750" i="34"/>
  <c r="AA2750" i="34"/>
  <c r="P2760" i="34"/>
  <c r="Q2760" i="34"/>
  <c r="R2760" i="34"/>
  <c r="V2760" i="34"/>
  <c r="AA2760" i="34"/>
  <c r="P2764" i="34"/>
  <c r="Q2764" i="34"/>
  <c r="R2764" i="34"/>
  <c r="V2764" i="34"/>
  <c r="AA2764" i="34"/>
  <c r="P2768" i="34"/>
  <c r="Q2768" i="34"/>
  <c r="R2768" i="34"/>
  <c r="V2768" i="34"/>
  <c r="AA2768" i="34"/>
  <c r="R2685" i="34"/>
  <c r="V2685" i="34"/>
  <c r="AA2685" i="34"/>
  <c r="P2685" i="34"/>
  <c r="Q2685" i="34"/>
  <c r="R2681" i="34"/>
  <c r="V2681" i="34"/>
  <c r="AA2681" i="34"/>
  <c r="P2681" i="34"/>
  <c r="Q2681" i="34"/>
  <c r="R2642" i="34"/>
  <c r="V2642" i="34"/>
  <c r="AA2642" i="34"/>
  <c r="P2642" i="34"/>
  <c r="Q2642" i="34"/>
  <c r="Q2832" i="34"/>
  <c r="R2832" i="34"/>
  <c r="V2832" i="34"/>
  <c r="AA2832" i="34"/>
  <c r="P2832" i="34"/>
  <c r="Q2828" i="34"/>
  <c r="R2828" i="34"/>
  <c r="V2828" i="34"/>
  <c r="AA2828" i="34"/>
  <c r="P2828" i="34"/>
  <c r="Q2824" i="34"/>
  <c r="R2824" i="34"/>
  <c r="V2824" i="34"/>
  <c r="AA2824" i="34"/>
  <c r="P2824" i="34"/>
  <c r="Q2820" i="34"/>
  <c r="R2820" i="34"/>
  <c r="V2820" i="34"/>
  <c r="AA2820" i="34"/>
  <c r="P2820" i="34"/>
  <c r="Q2816" i="34"/>
  <c r="R2816" i="34"/>
  <c r="V2816" i="34"/>
  <c r="AA2816" i="34"/>
  <c r="P2816" i="34"/>
  <c r="Q2812" i="34"/>
  <c r="R2812" i="34"/>
  <c r="V2812" i="34"/>
  <c r="AA2812" i="34"/>
  <c r="P2812" i="34"/>
  <c r="P2808" i="34"/>
  <c r="R2808" i="34"/>
  <c r="V2808" i="34"/>
  <c r="Q2808" i="34"/>
  <c r="AA2808" i="34"/>
  <c r="P2776" i="34"/>
  <c r="Q2776" i="34"/>
  <c r="R2776" i="34"/>
  <c r="V2776" i="34"/>
  <c r="AA2776" i="34"/>
  <c r="P2772" i="34"/>
  <c r="Q2772" i="34"/>
  <c r="R2772" i="34"/>
  <c r="V2772" i="34"/>
  <c r="AA2772" i="34"/>
  <c r="P2676" i="34"/>
  <c r="Q2676" i="34"/>
  <c r="R2676" i="34"/>
  <c r="V2676" i="34"/>
  <c r="AA2676" i="34"/>
  <c r="P2672" i="34"/>
  <c r="Q2672" i="34"/>
  <c r="R2672" i="34"/>
  <c r="V2672" i="34"/>
  <c r="AA2672" i="34"/>
  <c r="P2668" i="34"/>
  <c r="Q2668" i="34"/>
  <c r="R2668" i="34"/>
  <c r="V2668" i="34"/>
  <c r="AA2668" i="34"/>
  <c r="R2632" i="34"/>
  <c r="V2632" i="34"/>
  <c r="AA2632" i="34"/>
  <c r="P2632" i="34"/>
  <c r="Q2632" i="34"/>
  <c r="R2628" i="34"/>
  <c r="V2628" i="34"/>
  <c r="AA2628" i="34"/>
  <c r="P2628" i="34"/>
  <c r="Q2628" i="34"/>
  <c r="P2623" i="34"/>
  <c r="Q2623" i="34"/>
  <c r="R2623" i="34"/>
  <c r="V2623" i="34"/>
  <c r="AA2623" i="34"/>
  <c r="R2618" i="34"/>
  <c r="V2618" i="34"/>
  <c r="AA2618" i="34"/>
  <c r="P2618" i="34"/>
  <c r="Q2618" i="34"/>
  <c r="P2613" i="34"/>
  <c r="Q2613" i="34"/>
  <c r="R2613" i="34"/>
  <c r="V2613" i="34"/>
  <c r="AA2613" i="34"/>
  <c r="P2609" i="34"/>
  <c r="Q2609" i="34"/>
  <c r="R2609" i="34"/>
  <c r="V2609" i="34"/>
  <c r="AA2609" i="34"/>
  <c r="R2596" i="34"/>
  <c r="V2596" i="34"/>
  <c r="AA2596" i="34"/>
  <c r="P2596" i="34"/>
  <c r="Q2596" i="34"/>
  <c r="R3468" i="34"/>
  <c r="V3468" i="34"/>
  <c r="P3468" i="34"/>
  <c r="AA3468" i="34"/>
  <c r="Q3468" i="34"/>
  <c r="P3463" i="34"/>
  <c r="R3463" i="34"/>
  <c r="V3463" i="34"/>
  <c r="Q3463" i="34"/>
  <c r="AA3463" i="34"/>
  <c r="P3459" i="34"/>
  <c r="R3459" i="34"/>
  <c r="V3459" i="34"/>
  <c r="Q3459" i="34"/>
  <c r="AA3459" i="34"/>
  <c r="R3454" i="34"/>
  <c r="V3454" i="34"/>
  <c r="P3454" i="34"/>
  <c r="AA3454" i="34"/>
  <c r="Q3454" i="34"/>
  <c r="R3450" i="34"/>
  <c r="V3450" i="34"/>
  <c r="P3450" i="34"/>
  <c r="AA3450" i="34"/>
  <c r="Q3450" i="34"/>
  <c r="AA2189" i="34"/>
  <c r="P2189" i="34"/>
  <c r="Q2189" i="34"/>
  <c r="R2189" i="34"/>
  <c r="V2189" i="34"/>
  <c r="P2471" i="34"/>
  <c r="R2471" i="34"/>
  <c r="V2471" i="34"/>
  <c r="AA2471" i="34"/>
  <c r="Q2471" i="34"/>
  <c r="P2467" i="34"/>
  <c r="R2467" i="34"/>
  <c r="V2467" i="34"/>
  <c r="AA2467" i="34"/>
  <c r="Q2467" i="34"/>
  <c r="P2463" i="34"/>
  <c r="R2463" i="34"/>
  <c r="V2463" i="34"/>
  <c r="AA2463" i="34"/>
  <c r="Q2463" i="34"/>
  <c r="Q2260" i="34"/>
  <c r="R2260" i="34"/>
  <c r="V2260" i="34"/>
  <c r="AA2260" i="34"/>
  <c r="P2260" i="34"/>
  <c r="AA2257" i="34"/>
  <c r="P2257" i="34"/>
  <c r="Q2257" i="34"/>
  <c r="R2257" i="34"/>
  <c r="V2257" i="34"/>
  <c r="Q2416" i="34"/>
  <c r="R2416" i="34"/>
  <c r="V2416" i="34"/>
  <c r="AA2416" i="34"/>
  <c r="P2416" i="34"/>
  <c r="AA2379" i="34"/>
  <c r="P2379" i="34"/>
  <c r="Q2379" i="34"/>
  <c r="R2379" i="34"/>
  <c r="V2379" i="34"/>
  <c r="Q2390" i="34"/>
  <c r="R2390" i="34"/>
  <c r="V2390" i="34"/>
  <c r="AA2390" i="34"/>
  <c r="P2390" i="34"/>
  <c r="Q2412" i="34"/>
  <c r="R2412" i="34"/>
  <c r="V2412" i="34"/>
  <c r="AA2412" i="34"/>
  <c r="P2412" i="34"/>
  <c r="Q2208" i="34"/>
  <c r="R2208" i="34"/>
  <c r="V2208" i="34"/>
  <c r="AA2208" i="34"/>
  <c r="P2208" i="34"/>
  <c r="Q2202" i="34"/>
  <c r="R2202" i="34"/>
  <c r="V2202" i="34"/>
  <c r="AA2202" i="34"/>
  <c r="P2202" i="34"/>
  <c r="Q2127" i="34"/>
  <c r="R2127" i="34"/>
  <c r="V2127" i="34"/>
  <c r="AA2127" i="34"/>
  <c r="P2127" i="34"/>
  <c r="Q2194" i="34"/>
  <c r="R2194" i="34"/>
  <c r="V2194" i="34"/>
  <c r="AA2194" i="34"/>
  <c r="P2194" i="34"/>
  <c r="Q2186" i="34"/>
  <c r="R2186" i="34"/>
  <c r="V2186" i="34"/>
  <c r="AA2186" i="34"/>
  <c r="P2186" i="34"/>
  <c r="Q2091" i="34"/>
  <c r="R2091" i="34"/>
  <c r="V2091" i="34"/>
  <c r="AA2091" i="34"/>
  <c r="P2091" i="34"/>
  <c r="AA2128" i="34"/>
  <c r="P2128" i="34"/>
  <c r="Q2128" i="34"/>
  <c r="R2128" i="34"/>
  <c r="V2128" i="34"/>
  <c r="Q2121" i="34"/>
  <c r="R2121" i="34"/>
  <c r="V2121" i="34"/>
  <c r="AA2121" i="34"/>
  <c r="P2121" i="34"/>
  <c r="AA2112" i="34"/>
  <c r="P2112" i="34"/>
  <c r="Q2112" i="34"/>
  <c r="R2112" i="34"/>
  <c r="V2112" i="34"/>
  <c r="P2581" i="34"/>
  <c r="Q2581" i="34"/>
  <c r="R2581" i="34"/>
  <c r="V2581" i="34"/>
  <c r="AA2581" i="34"/>
  <c r="P2519" i="34"/>
  <c r="Q2519" i="34"/>
  <c r="R2519" i="34"/>
  <c r="V2519" i="34"/>
  <c r="AA2519" i="34"/>
  <c r="P2515" i="34"/>
  <c r="Q2515" i="34"/>
  <c r="R2515" i="34"/>
  <c r="V2515" i="34"/>
  <c r="AA2515" i="34"/>
  <c r="P2459" i="34"/>
  <c r="R2459" i="34"/>
  <c r="V2459" i="34"/>
  <c r="AA2459" i="34"/>
  <c r="Q2459" i="34"/>
  <c r="P2455" i="34"/>
  <c r="R2455" i="34"/>
  <c r="V2455" i="34"/>
  <c r="AA2455" i="34"/>
  <c r="Q2455" i="34"/>
  <c r="P2451" i="34"/>
  <c r="R2451" i="34"/>
  <c r="V2451" i="34"/>
  <c r="AA2451" i="34"/>
  <c r="Q2451" i="34"/>
  <c r="P2447" i="34"/>
  <c r="R2447" i="34"/>
  <c r="V2447" i="34"/>
  <c r="AA2447" i="34"/>
  <c r="Q2447" i="34"/>
  <c r="P2443" i="34"/>
  <c r="R2443" i="34"/>
  <c r="V2443" i="34"/>
  <c r="AA2443" i="34"/>
  <c r="Q2443" i="34"/>
  <c r="P2439" i="34"/>
  <c r="R2439" i="34"/>
  <c r="V2439" i="34"/>
  <c r="AA2439" i="34"/>
  <c r="Q2439" i="34"/>
  <c r="AA2435" i="34"/>
  <c r="P2435" i="34"/>
  <c r="R2435" i="34"/>
  <c r="V2435" i="34"/>
  <c r="Q2435" i="34"/>
  <c r="AA2349" i="34"/>
  <c r="P2349" i="34"/>
  <c r="Q2349" i="34"/>
  <c r="R2349" i="34"/>
  <c r="V2349" i="34"/>
  <c r="AA2343" i="34"/>
  <c r="P2343" i="34"/>
  <c r="Q2343" i="34"/>
  <c r="R2343" i="34"/>
  <c r="V2343" i="34"/>
  <c r="AA2335" i="34"/>
  <c r="P2335" i="34"/>
  <c r="Q2335" i="34"/>
  <c r="R2335" i="34"/>
  <c r="V2335" i="34"/>
  <c r="AA2359" i="34"/>
  <c r="P2359" i="34"/>
  <c r="Q2359" i="34"/>
  <c r="R2359" i="34"/>
  <c r="V2359" i="34"/>
  <c r="Q2328" i="34"/>
  <c r="R2328" i="34"/>
  <c r="V2328" i="34"/>
  <c r="AA2328" i="34"/>
  <c r="P2328" i="34"/>
  <c r="Q2320" i="34"/>
  <c r="R2320" i="34"/>
  <c r="V2320" i="34"/>
  <c r="AA2320" i="34"/>
  <c r="P2320" i="34"/>
  <c r="AA2313" i="34"/>
  <c r="P2313" i="34"/>
  <c r="Q2313" i="34"/>
  <c r="R2313" i="34"/>
  <c r="V2313" i="34"/>
  <c r="AA2183" i="34"/>
  <c r="P2183" i="34"/>
  <c r="Q2183" i="34"/>
  <c r="R2183" i="34"/>
  <c r="V2183" i="34"/>
  <c r="AA2177" i="34"/>
  <c r="P2177" i="34"/>
  <c r="Q2177" i="34"/>
  <c r="R2177" i="34"/>
  <c r="V2177" i="34"/>
  <c r="AA2172" i="34"/>
  <c r="P2172" i="34"/>
  <c r="Q2172" i="34"/>
  <c r="R2172" i="34"/>
  <c r="V2172" i="34"/>
  <c r="AA2168" i="34"/>
  <c r="P2168" i="34"/>
  <c r="Q2168" i="34"/>
  <c r="R2168" i="34"/>
  <c r="V2168" i="34"/>
  <c r="Q2111" i="34"/>
  <c r="R2111" i="34"/>
  <c r="V2111" i="34"/>
  <c r="AA2111" i="34"/>
  <c r="P2111" i="34"/>
  <c r="AA2100" i="34"/>
  <c r="P2100" i="34"/>
  <c r="Q2100" i="34"/>
  <c r="R2100" i="34"/>
  <c r="V2100" i="34"/>
  <c r="AA2134" i="34"/>
  <c r="P2134" i="34"/>
  <c r="Q2134" i="34"/>
  <c r="R2134" i="34"/>
  <c r="V2134" i="34"/>
  <c r="Q2119" i="34"/>
  <c r="R2119" i="34"/>
  <c r="V2119" i="34"/>
  <c r="AA2119" i="34"/>
  <c r="P2119" i="34"/>
  <c r="R3470" i="34"/>
  <c r="V3470" i="34"/>
  <c r="P3470" i="34"/>
  <c r="AA3470" i="34"/>
  <c r="Q3470" i="34"/>
  <c r="P3474" i="34"/>
  <c r="Q3474" i="34"/>
  <c r="R3474" i="34"/>
  <c r="V3474" i="34"/>
  <c r="AA3474" i="34"/>
  <c r="P3478" i="34"/>
  <c r="Q3478" i="34"/>
  <c r="R3478" i="34"/>
  <c r="V3478" i="34"/>
  <c r="AA3478" i="34"/>
  <c r="R2713" i="34"/>
  <c r="V2713" i="34"/>
  <c r="AA2713" i="34"/>
  <c r="P2713" i="34"/>
  <c r="Q2713" i="34"/>
  <c r="R2717" i="34"/>
  <c r="V2717" i="34"/>
  <c r="AA2717" i="34"/>
  <c r="P2717" i="34"/>
  <c r="Q2717" i="34"/>
  <c r="R2721" i="34"/>
  <c r="V2721" i="34"/>
  <c r="AA2721" i="34"/>
  <c r="P2721" i="34"/>
  <c r="Q2721" i="34"/>
  <c r="R2725" i="34"/>
  <c r="V2725" i="34"/>
  <c r="AA2725" i="34"/>
  <c r="P2725" i="34"/>
  <c r="Q2725" i="34"/>
  <c r="R2729" i="34"/>
  <c r="V2729" i="34"/>
  <c r="AA2729" i="34"/>
  <c r="P2729" i="34"/>
  <c r="Q2729" i="34"/>
  <c r="R2733" i="34"/>
  <c r="V2733" i="34"/>
  <c r="AA2733" i="34"/>
  <c r="P2733" i="34"/>
  <c r="Q2733" i="34"/>
  <c r="R2737" i="34"/>
  <c r="V2737" i="34"/>
  <c r="AA2737" i="34"/>
  <c r="P2737" i="34"/>
  <c r="Q2737" i="34"/>
  <c r="R2741" i="34"/>
  <c r="V2741" i="34"/>
  <c r="AA2741" i="34"/>
  <c r="P2741" i="34"/>
  <c r="Q2741" i="34"/>
  <c r="R2745" i="34"/>
  <c r="V2745" i="34"/>
  <c r="AA2745" i="34"/>
  <c r="P2745" i="34"/>
  <c r="Q2745" i="34"/>
  <c r="P2756" i="34"/>
  <c r="Q2756" i="34"/>
  <c r="R2756" i="34"/>
  <c r="V2756" i="34"/>
  <c r="AA2756" i="34"/>
  <c r="P2794" i="34"/>
  <c r="R2794" i="34"/>
  <c r="V2794" i="34"/>
  <c r="AA2794" i="34"/>
  <c r="Q2794" i="34"/>
  <c r="P2798" i="34"/>
  <c r="R2798" i="34"/>
  <c r="V2798" i="34"/>
  <c r="Q2798" i="34"/>
  <c r="AA2798" i="34"/>
  <c r="P2802" i="34"/>
  <c r="R2802" i="34"/>
  <c r="V2802" i="34"/>
  <c r="Q2802" i="34"/>
  <c r="AA2802" i="34"/>
  <c r="P2690" i="34"/>
  <c r="Q2690" i="34"/>
  <c r="R2690" i="34"/>
  <c r="V2690" i="34"/>
  <c r="AA2690" i="34"/>
  <c r="P2694" i="34"/>
  <c r="Q2694" i="34"/>
  <c r="R2694" i="34"/>
  <c r="V2694" i="34"/>
  <c r="AA2694" i="34"/>
  <c r="P2698" i="34"/>
  <c r="Q2698" i="34"/>
  <c r="R2698" i="34"/>
  <c r="V2698" i="34"/>
  <c r="AA2698" i="34"/>
  <c r="P2702" i="34"/>
  <c r="Q2702" i="34"/>
  <c r="R2702" i="34"/>
  <c r="V2702" i="34"/>
  <c r="AA2702" i="34"/>
  <c r="P2706" i="34"/>
  <c r="Q2706" i="34"/>
  <c r="R2706" i="34"/>
  <c r="V2706" i="34"/>
  <c r="AA2706" i="34"/>
  <c r="P2710" i="34"/>
  <c r="Q2710" i="34"/>
  <c r="R2710" i="34"/>
  <c r="V2710" i="34"/>
  <c r="AA2710" i="34"/>
  <c r="P2752" i="34"/>
  <c r="Q2752" i="34"/>
  <c r="R2752" i="34"/>
  <c r="V2752" i="34"/>
  <c r="AA2752" i="34"/>
  <c r="R2781" i="34"/>
  <c r="V2781" i="34"/>
  <c r="AA2781" i="34"/>
  <c r="P2781" i="34"/>
  <c r="Q2781" i="34"/>
  <c r="R2785" i="34"/>
  <c r="V2785" i="34"/>
  <c r="AA2785" i="34"/>
  <c r="P2785" i="34"/>
  <c r="Q2785" i="34"/>
  <c r="R2789" i="34"/>
  <c r="V2789" i="34"/>
  <c r="AA2789" i="34"/>
  <c r="P2789" i="34"/>
  <c r="Q2789" i="34"/>
  <c r="AA2881" i="34"/>
  <c r="P2881" i="34"/>
  <c r="Q2881" i="34"/>
  <c r="R2881" i="34"/>
  <c r="V2881" i="34"/>
  <c r="P2770" i="34"/>
  <c r="Q2770" i="34"/>
  <c r="R2770" i="34"/>
  <c r="V2770" i="34"/>
  <c r="AA2770" i="34"/>
  <c r="Q2840" i="34"/>
  <c r="R2840" i="34"/>
  <c r="V2840" i="34"/>
  <c r="AA2840" i="34"/>
  <c r="P2840" i="34"/>
  <c r="Q2844" i="34"/>
  <c r="R2844" i="34"/>
  <c r="V2844" i="34"/>
  <c r="AA2844" i="34"/>
  <c r="P2844" i="34"/>
  <c r="Q2848" i="34"/>
  <c r="R2848" i="34"/>
  <c r="V2848" i="34"/>
  <c r="AA2848" i="34"/>
  <c r="P2848" i="34"/>
  <c r="Q2852" i="34"/>
  <c r="R2852" i="34"/>
  <c r="V2852" i="34"/>
  <c r="AA2852" i="34"/>
  <c r="P2852" i="34"/>
  <c r="Q2856" i="34"/>
  <c r="R2856" i="34"/>
  <c r="V2856" i="34"/>
  <c r="AA2856" i="34"/>
  <c r="P2856" i="34"/>
  <c r="Q2860" i="34"/>
  <c r="R2860" i="34"/>
  <c r="V2860" i="34"/>
  <c r="AA2860" i="34"/>
  <c r="P2860" i="34"/>
  <c r="Q2864" i="34"/>
  <c r="R2864" i="34"/>
  <c r="V2864" i="34"/>
  <c r="AA2864" i="34"/>
  <c r="P2864" i="34"/>
  <c r="Q2868" i="34"/>
  <c r="R2868" i="34"/>
  <c r="V2868" i="34"/>
  <c r="AA2868" i="34"/>
  <c r="P2868" i="34"/>
  <c r="Q2872" i="34"/>
  <c r="R2872" i="34"/>
  <c r="V2872" i="34"/>
  <c r="AA2872" i="34"/>
  <c r="P2872" i="34"/>
  <c r="Q2876" i="34"/>
  <c r="R2876" i="34"/>
  <c r="V2876" i="34"/>
  <c r="AA2876" i="34"/>
  <c r="P2876" i="34"/>
  <c r="P2591" i="34"/>
  <c r="Q2591" i="34"/>
  <c r="R2591" i="34"/>
  <c r="V2591" i="34"/>
  <c r="AA2591" i="34"/>
  <c r="R2624" i="34"/>
  <c r="V2624" i="34"/>
  <c r="AA2624" i="34"/>
  <c r="P2624" i="34"/>
  <c r="Q2624" i="34"/>
  <c r="R2606" i="34"/>
  <c r="V2606" i="34"/>
  <c r="AA2606" i="34"/>
  <c r="P2606" i="34"/>
  <c r="Q2606" i="34"/>
  <c r="P2637" i="34"/>
  <c r="Q2637" i="34"/>
  <c r="R2637" i="34"/>
  <c r="V2637" i="34"/>
  <c r="AA2637" i="34"/>
  <c r="P2601" i="34"/>
  <c r="Q2601" i="34"/>
  <c r="R2601" i="34"/>
  <c r="V2601" i="34"/>
  <c r="AA2601" i="34"/>
  <c r="R2647" i="34"/>
  <c r="V2647" i="34"/>
  <c r="AA2647" i="34"/>
  <c r="P2647" i="34"/>
  <c r="Q2647" i="34"/>
  <c r="R2651" i="34"/>
  <c r="V2651" i="34"/>
  <c r="AA2651" i="34"/>
  <c r="P2651" i="34"/>
  <c r="Q2651" i="34"/>
  <c r="R2655" i="34"/>
  <c r="V2655" i="34"/>
  <c r="AA2655" i="34"/>
  <c r="P2655" i="34"/>
  <c r="Q2655" i="34"/>
  <c r="R2659" i="34"/>
  <c r="V2659" i="34"/>
  <c r="AA2659" i="34"/>
  <c r="P2659" i="34"/>
  <c r="Q2659" i="34"/>
  <c r="R2663" i="34"/>
  <c r="V2663" i="34"/>
  <c r="AA2663" i="34"/>
  <c r="P2663" i="34"/>
  <c r="Q2663" i="34"/>
  <c r="R2747" i="34"/>
  <c r="V2747" i="34"/>
  <c r="AA2747" i="34"/>
  <c r="P2747" i="34"/>
  <c r="Q2747" i="34"/>
  <c r="R2757" i="34"/>
  <c r="V2757" i="34"/>
  <c r="AA2757" i="34"/>
  <c r="P2757" i="34"/>
  <c r="Q2757" i="34"/>
  <c r="R2761" i="34"/>
  <c r="V2761" i="34"/>
  <c r="AA2761" i="34"/>
  <c r="P2761" i="34"/>
  <c r="Q2761" i="34"/>
  <c r="R2765" i="34"/>
  <c r="V2765" i="34"/>
  <c r="AA2765" i="34"/>
  <c r="P2765" i="34"/>
  <c r="Q2765" i="34"/>
  <c r="R2769" i="34"/>
  <c r="V2769" i="34"/>
  <c r="AA2769" i="34"/>
  <c r="P2769" i="34"/>
  <c r="Q2769" i="34"/>
  <c r="P2684" i="34"/>
  <c r="Q2684" i="34"/>
  <c r="R2684" i="34"/>
  <c r="V2684" i="34"/>
  <c r="AA2684" i="34"/>
  <c r="P2680" i="34"/>
  <c r="Q2680" i="34"/>
  <c r="R2680" i="34"/>
  <c r="V2680" i="34"/>
  <c r="AA2680" i="34"/>
  <c r="AA2835" i="34"/>
  <c r="P2835" i="34"/>
  <c r="Q2835" i="34"/>
  <c r="R2835" i="34"/>
  <c r="V2835" i="34"/>
  <c r="AA2831" i="34"/>
  <c r="P2831" i="34"/>
  <c r="Q2831" i="34"/>
  <c r="R2831" i="34"/>
  <c r="V2831" i="34"/>
  <c r="AA2827" i="34"/>
  <c r="P2827" i="34"/>
  <c r="Q2827" i="34"/>
  <c r="R2827" i="34"/>
  <c r="V2827" i="34"/>
  <c r="AA2823" i="34"/>
  <c r="P2823" i="34"/>
  <c r="Q2823" i="34"/>
  <c r="R2823" i="34"/>
  <c r="V2823" i="34"/>
  <c r="AA2819" i="34"/>
  <c r="P2819" i="34"/>
  <c r="Q2819" i="34"/>
  <c r="R2819" i="34"/>
  <c r="V2819" i="34"/>
  <c r="AA2815" i="34"/>
  <c r="P2815" i="34"/>
  <c r="Q2815" i="34"/>
  <c r="R2815" i="34"/>
  <c r="V2815" i="34"/>
  <c r="AA2811" i="34"/>
  <c r="P2811" i="34"/>
  <c r="Q2811" i="34"/>
  <c r="R2811" i="34"/>
  <c r="V2811" i="34"/>
  <c r="R2807" i="34"/>
  <c r="V2807" i="34"/>
  <c r="P2807" i="34"/>
  <c r="AA2807" i="34"/>
  <c r="Q2807" i="34"/>
  <c r="R2775" i="34"/>
  <c r="V2775" i="34"/>
  <c r="AA2775" i="34"/>
  <c r="P2775" i="34"/>
  <c r="Q2775" i="34"/>
  <c r="R2771" i="34"/>
  <c r="V2771" i="34"/>
  <c r="AA2771" i="34"/>
  <c r="P2771" i="34"/>
  <c r="Q2771" i="34"/>
  <c r="R2675" i="34"/>
  <c r="V2675" i="34"/>
  <c r="AA2675" i="34"/>
  <c r="P2675" i="34"/>
  <c r="Q2675" i="34"/>
  <c r="R2671" i="34"/>
  <c r="V2671" i="34"/>
  <c r="AA2671" i="34"/>
  <c r="P2671" i="34"/>
  <c r="Q2671" i="34"/>
  <c r="R2667" i="34"/>
  <c r="V2667" i="34"/>
  <c r="AA2667" i="34"/>
  <c r="P2667" i="34"/>
  <c r="Q2667" i="34"/>
  <c r="R2640" i="34"/>
  <c r="V2640" i="34"/>
  <c r="AA2640" i="34"/>
  <c r="P2640" i="34"/>
  <c r="Q2640" i="34"/>
  <c r="P2631" i="34"/>
  <c r="Q2631" i="34"/>
  <c r="R2631" i="34"/>
  <c r="V2631" i="34"/>
  <c r="AA2631" i="34"/>
  <c r="P2627" i="34"/>
  <c r="Q2627" i="34"/>
  <c r="R2627" i="34"/>
  <c r="V2627" i="34"/>
  <c r="AA2627" i="34"/>
  <c r="P2621" i="34"/>
  <c r="Q2621" i="34"/>
  <c r="R2621" i="34"/>
  <c r="V2621" i="34"/>
  <c r="AA2621" i="34"/>
  <c r="P2617" i="34"/>
  <c r="Q2617" i="34"/>
  <c r="R2617" i="34"/>
  <c r="V2617" i="34"/>
  <c r="AA2617" i="34"/>
  <c r="R2612" i="34"/>
  <c r="V2612" i="34"/>
  <c r="AA2612" i="34"/>
  <c r="P2612" i="34"/>
  <c r="Q2612" i="34"/>
  <c r="R2608" i="34"/>
  <c r="V2608" i="34"/>
  <c r="AA2608" i="34"/>
  <c r="P2608" i="34"/>
  <c r="Q2608" i="34"/>
  <c r="P2595" i="34"/>
  <c r="Q2595" i="34"/>
  <c r="R2595" i="34"/>
  <c r="V2595" i="34"/>
  <c r="AA2595" i="34"/>
  <c r="P3467" i="34"/>
  <c r="R3467" i="34"/>
  <c r="V3467" i="34"/>
  <c r="Q3467" i="34"/>
  <c r="AA3467" i="34"/>
  <c r="R3462" i="34"/>
  <c r="V3462" i="34"/>
  <c r="P3462" i="34"/>
  <c r="AA3462" i="34"/>
  <c r="Q3462" i="34"/>
  <c r="R3458" i="34"/>
  <c r="V3458" i="34"/>
  <c r="P3458" i="34"/>
  <c r="AA3458" i="34"/>
  <c r="Q3458" i="34"/>
  <c r="P3453" i="34"/>
  <c r="R3453" i="34"/>
  <c r="V3453" i="34"/>
  <c r="Q3453" i="34"/>
  <c r="AA3453" i="34"/>
  <c r="P3449" i="34"/>
  <c r="R3449" i="34"/>
  <c r="V3449" i="34"/>
  <c r="Q3449" i="34"/>
  <c r="AA3449" i="34"/>
  <c r="AA2361" i="34"/>
  <c r="P2361" i="34"/>
  <c r="Q2361" i="34"/>
  <c r="R2361" i="34"/>
  <c r="V2361" i="34"/>
  <c r="R2470" i="34"/>
  <c r="V2470" i="34"/>
  <c r="P2470" i="34"/>
  <c r="AA2470" i="34"/>
  <c r="Q2470" i="34"/>
  <c r="R2466" i="34"/>
  <c r="V2466" i="34"/>
  <c r="P2466" i="34"/>
  <c r="AA2466" i="34"/>
  <c r="Q2466" i="34"/>
  <c r="R2462" i="34"/>
  <c r="V2462" i="34"/>
  <c r="P2462" i="34"/>
  <c r="AA2462" i="34"/>
  <c r="Q2462" i="34"/>
  <c r="AA2259" i="34"/>
  <c r="P2259" i="34"/>
  <c r="Q2259" i="34"/>
  <c r="R2259" i="34"/>
  <c r="V2259" i="34"/>
  <c r="Q2256" i="34"/>
  <c r="R2256" i="34"/>
  <c r="V2256" i="34"/>
  <c r="AA2256" i="34"/>
  <c r="P2256" i="34"/>
  <c r="AA2415" i="34"/>
  <c r="P2415" i="34"/>
  <c r="Q2415" i="34"/>
  <c r="R2415" i="34"/>
  <c r="V2415" i="34"/>
  <c r="Q2378" i="34"/>
  <c r="R2378" i="34"/>
  <c r="V2378" i="34"/>
  <c r="AA2378" i="34"/>
  <c r="P2378" i="34"/>
  <c r="AA2389" i="34"/>
  <c r="P2389" i="34"/>
  <c r="Q2389" i="34"/>
  <c r="R2389" i="34"/>
  <c r="V2389" i="34"/>
  <c r="Q2410" i="34"/>
  <c r="R2410" i="34"/>
  <c r="V2410" i="34"/>
  <c r="AA2410" i="34"/>
  <c r="P2410" i="34"/>
  <c r="Q2206" i="34"/>
  <c r="R2206" i="34"/>
  <c r="V2206" i="34"/>
  <c r="AA2206" i="34"/>
  <c r="P2206" i="34"/>
  <c r="AA2201" i="34"/>
  <c r="P2201" i="34"/>
  <c r="Q2201" i="34"/>
  <c r="R2201" i="34"/>
  <c r="V2201" i="34"/>
  <c r="AA2126" i="34"/>
  <c r="P2126" i="34"/>
  <c r="Q2126" i="34"/>
  <c r="R2126" i="34"/>
  <c r="V2126" i="34"/>
  <c r="Q2192" i="34"/>
  <c r="R2192" i="34"/>
  <c r="V2192" i="34"/>
  <c r="AA2192" i="34"/>
  <c r="P2192" i="34"/>
  <c r="AA2094" i="34"/>
  <c r="P2094" i="34"/>
  <c r="Q2094" i="34"/>
  <c r="R2094" i="34"/>
  <c r="V2094" i="34"/>
  <c r="Q2117" i="34"/>
  <c r="R2117" i="34"/>
  <c r="V2117" i="34"/>
  <c r="AA2117" i="34"/>
  <c r="P2117" i="34"/>
  <c r="AA2124" i="34"/>
  <c r="P2124" i="34"/>
  <c r="Q2124" i="34"/>
  <c r="R2124" i="34"/>
  <c r="V2124" i="34"/>
  <c r="AA2120" i="34"/>
  <c r="P2120" i="34"/>
  <c r="Q2120" i="34"/>
  <c r="R2120" i="34"/>
  <c r="V2120" i="34"/>
  <c r="R2584" i="34"/>
  <c r="V2584" i="34"/>
  <c r="AA2584" i="34"/>
  <c r="P2584" i="34"/>
  <c r="Q2584" i="34"/>
  <c r="R2580" i="34"/>
  <c r="V2580" i="34"/>
  <c r="AA2580" i="34"/>
  <c r="P2580" i="34"/>
  <c r="Q2580" i="34"/>
  <c r="R2518" i="34"/>
  <c r="V2518" i="34"/>
  <c r="AA2518" i="34"/>
  <c r="P2518" i="34"/>
  <c r="Q2518" i="34"/>
  <c r="Q2055" i="34"/>
  <c r="U2055" i="34"/>
  <c r="R2055" i="34"/>
  <c r="V2055" i="34"/>
  <c r="S2055" i="34"/>
  <c r="AA2055" i="34"/>
  <c r="P2055" i="34"/>
  <c r="T2055" i="34"/>
  <c r="R2458" i="34"/>
  <c r="V2458" i="34"/>
  <c r="P2458" i="34"/>
  <c r="AA2458" i="34"/>
  <c r="Q2458" i="34"/>
  <c r="R2454" i="34"/>
  <c r="V2454" i="34"/>
  <c r="P2454" i="34"/>
  <c r="AA2454" i="34"/>
  <c r="Q2454" i="34"/>
  <c r="R2450" i="34"/>
  <c r="V2450" i="34"/>
  <c r="P2450" i="34"/>
  <c r="AA2450" i="34"/>
  <c r="Q2450" i="34"/>
  <c r="R2446" i="34"/>
  <c r="V2446" i="34"/>
  <c r="P2446" i="34"/>
  <c r="AA2446" i="34"/>
  <c r="Q2446" i="34"/>
  <c r="R2442" i="34"/>
  <c r="V2442" i="34"/>
  <c r="P2442" i="34"/>
  <c r="AA2442" i="34"/>
  <c r="Q2442" i="34"/>
  <c r="R2438" i="34"/>
  <c r="V2438" i="34"/>
  <c r="P2438" i="34"/>
  <c r="AA2438" i="34"/>
  <c r="Q2438" i="34"/>
  <c r="Q2434" i="34"/>
  <c r="R2434" i="34"/>
  <c r="V2434" i="34"/>
  <c r="P2434" i="34"/>
  <c r="AA2434" i="34"/>
  <c r="Q2348" i="34"/>
  <c r="R2348" i="34"/>
  <c r="V2348" i="34"/>
  <c r="AA2348" i="34"/>
  <c r="P2348" i="34"/>
  <c r="Q2342" i="34"/>
  <c r="R2342" i="34"/>
  <c r="V2342" i="34"/>
  <c r="AA2342" i="34"/>
  <c r="P2342" i="34"/>
  <c r="AA2363" i="34"/>
  <c r="P2363" i="34"/>
  <c r="Q2363" i="34"/>
  <c r="R2363" i="34"/>
  <c r="V2363" i="34"/>
  <c r="Q2358" i="34"/>
  <c r="R2358" i="34"/>
  <c r="V2358" i="34"/>
  <c r="AA2358" i="34"/>
  <c r="P2358" i="34"/>
  <c r="AA2327" i="34"/>
  <c r="P2327" i="34"/>
  <c r="Q2327" i="34"/>
  <c r="R2327" i="34"/>
  <c r="V2327" i="34"/>
  <c r="AA2319" i="34"/>
  <c r="P2319" i="34"/>
  <c r="Q2319" i="34"/>
  <c r="R2319" i="34"/>
  <c r="V2319" i="34"/>
  <c r="Q2312" i="34"/>
  <c r="R2312" i="34"/>
  <c r="V2312" i="34"/>
  <c r="AA2312" i="34"/>
  <c r="P2312" i="34"/>
  <c r="AA2181" i="34"/>
  <c r="P2181" i="34"/>
  <c r="Q2181" i="34"/>
  <c r="R2181" i="34"/>
  <c r="V2181" i="34"/>
  <c r="Q2175" i="34"/>
  <c r="R2175" i="34"/>
  <c r="V2175" i="34"/>
  <c r="AA2175" i="34"/>
  <c r="P2175" i="34"/>
  <c r="Q2171" i="34"/>
  <c r="R2171" i="34"/>
  <c r="V2171" i="34"/>
  <c r="AA2171" i="34"/>
  <c r="P2171" i="34"/>
  <c r="Q2166" i="34"/>
  <c r="R2166" i="34"/>
  <c r="V2166" i="34"/>
  <c r="AA2166" i="34"/>
  <c r="P2166" i="34"/>
  <c r="Q2105" i="34"/>
  <c r="R2105" i="34"/>
  <c r="V2105" i="34"/>
  <c r="AA2105" i="34"/>
  <c r="P2105" i="34"/>
  <c r="Q2099" i="34"/>
  <c r="R2099" i="34"/>
  <c r="V2099" i="34"/>
  <c r="AA2099" i="34"/>
  <c r="P2099" i="34"/>
  <c r="Q2133" i="34"/>
  <c r="R2133" i="34"/>
  <c r="V2133" i="34"/>
  <c r="AA2133" i="34"/>
  <c r="P2133" i="34"/>
  <c r="AA2118" i="34"/>
  <c r="P2118" i="34"/>
  <c r="Q2118" i="34"/>
  <c r="R2118" i="34"/>
  <c r="V2118" i="34"/>
  <c r="P3471" i="34"/>
  <c r="R3471" i="34"/>
  <c r="V3471" i="34"/>
  <c r="Q3471" i="34"/>
  <c r="AA3471" i="34"/>
  <c r="R3475" i="34"/>
  <c r="V3475" i="34"/>
  <c r="P3475" i="34"/>
  <c r="Q3475" i="34"/>
  <c r="AA3475" i="34"/>
  <c r="R3479" i="34"/>
  <c r="V3479" i="34"/>
  <c r="P3479" i="34"/>
  <c r="Q3479" i="34"/>
  <c r="AA3479" i="34"/>
  <c r="P2714" i="34"/>
  <c r="Q2714" i="34"/>
  <c r="R2714" i="34"/>
  <c r="V2714" i="34"/>
  <c r="AA2714" i="34"/>
  <c r="P2718" i="34"/>
  <c r="Q2718" i="34"/>
  <c r="R2718" i="34"/>
  <c r="V2718" i="34"/>
  <c r="AA2718" i="34"/>
  <c r="P2722" i="34"/>
  <c r="Q2722" i="34"/>
  <c r="R2722" i="34"/>
  <c r="V2722" i="34"/>
  <c r="AA2722" i="34"/>
  <c r="P2726" i="34"/>
  <c r="Q2726" i="34"/>
  <c r="R2726" i="34"/>
  <c r="V2726" i="34"/>
  <c r="AA2726" i="34"/>
  <c r="P2730" i="34"/>
  <c r="Q2730" i="34"/>
  <c r="R2730" i="34"/>
  <c r="V2730" i="34"/>
  <c r="AA2730" i="34"/>
  <c r="P2734" i="34"/>
  <c r="Q2734" i="34"/>
  <c r="R2734" i="34"/>
  <c r="V2734" i="34"/>
  <c r="AA2734" i="34"/>
  <c r="P2738" i="34"/>
  <c r="Q2738" i="34"/>
  <c r="R2738" i="34"/>
  <c r="V2738" i="34"/>
  <c r="AA2738" i="34"/>
  <c r="P2742" i="34"/>
  <c r="Q2742" i="34"/>
  <c r="R2742" i="34"/>
  <c r="V2742" i="34"/>
  <c r="AA2742" i="34"/>
  <c r="P2746" i="34"/>
  <c r="Q2746" i="34"/>
  <c r="R2746" i="34"/>
  <c r="V2746" i="34"/>
  <c r="AA2746" i="34"/>
  <c r="R2791" i="34"/>
  <c r="V2791" i="34"/>
  <c r="AA2791" i="34"/>
  <c r="P2791" i="34"/>
  <c r="Q2791" i="34"/>
  <c r="R2795" i="34"/>
  <c r="V2795" i="34"/>
  <c r="P2795" i="34"/>
  <c r="Q2795" i="34"/>
  <c r="AA2795" i="34"/>
  <c r="R2799" i="34"/>
  <c r="V2799" i="34"/>
  <c r="P2799" i="34"/>
  <c r="AA2799" i="34"/>
  <c r="Q2799" i="34"/>
  <c r="P3480" i="34"/>
  <c r="Q3480" i="34"/>
  <c r="R3480" i="34"/>
  <c r="V3480" i="34"/>
  <c r="AA3480" i="34"/>
  <c r="R2691" i="34"/>
  <c r="V2691" i="34"/>
  <c r="AA2691" i="34"/>
  <c r="P2691" i="34"/>
  <c r="Q2691" i="34"/>
  <c r="R2695" i="34"/>
  <c r="V2695" i="34"/>
  <c r="AA2695" i="34"/>
  <c r="P2695" i="34"/>
  <c r="Q2695" i="34"/>
  <c r="R2699" i="34"/>
  <c r="V2699" i="34"/>
  <c r="AA2699" i="34"/>
  <c r="P2699" i="34"/>
  <c r="Q2699" i="34"/>
  <c r="R2703" i="34"/>
  <c r="V2703" i="34"/>
  <c r="AA2703" i="34"/>
  <c r="P2703" i="34"/>
  <c r="Q2703" i="34"/>
  <c r="R2707" i="34"/>
  <c r="V2707" i="34"/>
  <c r="AA2707" i="34"/>
  <c r="P2707" i="34"/>
  <c r="Q2707" i="34"/>
  <c r="R2711" i="34"/>
  <c r="V2711" i="34"/>
  <c r="AA2711" i="34"/>
  <c r="P2711" i="34"/>
  <c r="Q2711" i="34"/>
  <c r="R2753" i="34"/>
  <c r="V2753" i="34"/>
  <c r="AA2753" i="34"/>
  <c r="P2753" i="34"/>
  <c r="Q2753" i="34"/>
  <c r="P2782" i="34"/>
  <c r="Q2782" i="34"/>
  <c r="R2782" i="34"/>
  <c r="V2782" i="34"/>
  <c r="AA2782" i="34"/>
  <c r="P2786" i="34"/>
  <c r="Q2786" i="34"/>
  <c r="R2786" i="34"/>
  <c r="V2786" i="34"/>
  <c r="AA2786" i="34"/>
  <c r="P2790" i="34"/>
  <c r="Q2790" i="34"/>
  <c r="R2790" i="34"/>
  <c r="V2790" i="34"/>
  <c r="AA2790" i="34"/>
  <c r="Q2882" i="34"/>
  <c r="R2882" i="34"/>
  <c r="V2882" i="34"/>
  <c r="AA2882" i="34"/>
  <c r="P2882" i="34"/>
  <c r="Q2836" i="34"/>
  <c r="R2836" i="34"/>
  <c r="V2836" i="34"/>
  <c r="AA2836" i="34"/>
  <c r="P2836" i="34"/>
  <c r="AA2841" i="34"/>
  <c r="P2841" i="34"/>
  <c r="Q2841" i="34"/>
  <c r="R2841" i="34"/>
  <c r="V2841" i="34"/>
  <c r="AA2845" i="34"/>
  <c r="P2845" i="34"/>
  <c r="Q2845" i="34"/>
  <c r="R2845" i="34"/>
  <c r="V2845" i="34"/>
  <c r="AA2849" i="34"/>
  <c r="P2849" i="34"/>
  <c r="Q2849" i="34"/>
  <c r="R2849" i="34"/>
  <c r="V2849" i="34"/>
  <c r="AA2853" i="34"/>
  <c r="P2853" i="34"/>
  <c r="Q2853" i="34"/>
  <c r="R2853" i="34"/>
  <c r="V2853" i="34"/>
  <c r="AA2857" i="34"/>
  <c r="P2857" i="34"/>
  <c r="Q2857" i="34"/>
  <c r="R2857" i="34"/>
  <c r="V2857" i="34"/>
  <c r="AA2861" i="34"/>
  <c r="P2861" i="34"/>
  <c r="Q2861" i="34"/>
  <c r="R2861" i="34"/>
  <c r="V2861" i="34"/>
  <c r="AA2865" i="34"/>
  <c r="P2865" i="34"/>
  <c r="Q2865" i="34"/>
  <c r="R2865" i="34"/>
  <c r="V2865" i="34"/>
  <c r="AA2869" i="34"/>
  <c r="P2869" i="34"/>
  <c r="Q2869" i="34"/>
  <c r="R2869" i="34"/>
  <c r="V2869" i="34"/>
  <c r="AA2873" i="34"/>
  <c r="P2873" i="34"/>
  <c r="Q2873" i="34"/>
  <c r="R2873" i="34"/>
  <c r="V2873" i="34"/>
  <c r="AA2877" i="34"/>
  <c r="P2877" i="34"/>
  <c r="Q2877" i="34"/>
  <c r="R2877" i="34"/>
  <c r="V2877" i="34"/>
  <c r="P2593" i="34"/>
  <c r="Q2593" i="34"/>
  <c r="R2593" i="34"/>
  <c r="V2593" i="34"/>
  <c r="AA2593" i="34"/>
  <c r="P2599" i="34"/>
  <c r="Q2599" i="34"/>
  <c r="R2599" i="34"/>
  <c r="V2599" i="34"/>
  <c r="AA2599" i="34"/>
  <c r="P2607" i="34"/>
  <c r="Q2607" i="34"/>
  <c r="R2607" i="34"/>
  <c r="V2607" i="34"/>
  <c r="AA2607" i="34"/>
  <c r="R2803" i="34"/>
  <c r="V2803" i="34"/>
  <c r="P2803" i="34"/>
  <c r="AA2803" i="34"/>
  <c r="Q2803" i="34"/>
  <c r="R2602" i="34"/>
  <c r="V2602" i="34"/>
  <c r="AA2602" i="34"/>
  <c r="P2602" i="34"/>
  <c r="Q2602" i="34"/>
  <c r="P2644" i="34"/>
  <c r="Q2644" i="34"/>
  <c r="R2644" i="34"/>
  <c r="V2644" i="34"/>
  <c r="AA2644" i="34"/>
  <c r="P2648" i="34"/>
  <c r="Q2648" i="34"/>
  <c r="R2648" i="34"/>
  <c r="V2648" i="34"/>
  <c r="AA2648" i="34"/>
  <c r="P2652" i="34"/>
  <c r="Q2652" i="34"/>
  <c r="R2652" i="34"/>
  <c r="V2652" i="34"/>
  <c r="AA2652" i="34"/>
  <c r="P2656" i="34"/>
  <c r="Q2656" i="34"/>
  <c r="R2656" i="34"/>
  <c r="V2656" i="34"/>
  <c r="AA2656" i="34"/>
  <c r="P2660" i="34"/>
  <c r="Q2660" i="34"/>
  <c r="R2660" i="34"/>
  <c r="V2660" i="34"/>
  <c r="AA2660" i="34"/>
  <c r="P2664" i="34"/>
  <c r="Q2664" i="34"/>
  <c r="R2664" i="34"/>
  <c r="V2664" i="34"/>
  <c r="AA2664" i="34"/>
  <c r="P2748" i="34"/>
  <c r="Q2748" i="34"/>
  <c r="R2748" i="34"/>
  <c r="V2748" i="34"/>
  <c r="AA2748" i="34"/>
  <c r="P2758" i="34"/>
  <c r="Q2758" i="34"/>
  <c r="R2758" i="34"/>
  <c r="V2758" i="34"/>
  <c r="AA2758" i="34"/>
  <c r="P2762" i="34"/>
  <c r="Q2762" i="34"/>
  <c r="R2762" i="34"/>
  <c r="V2762" i="34"/>
  <c r="AA2762" i="34"/>
  <c r="P2766" i="34"/>
  <c r="Q2766" i="34"/>
  <c r="R2766" i="34"/>
  <c r="V2766" i="34"/>
  <c r="AA2766" i="34"/>
  <c r="R2687" i="34"/>
  <c r="V2687" i="34"/>
  <c r="AA2687" i="34"/>
  <c r="P2687" i="34"/>
  <c r="Q2687" i="34"/>
  <c r="R2683" i="34"/>
  <c r="V2683" i="34"/>
  <c r="AA2683" i="34"/>
  <c r="P2683" i="34"/>
  <c r="Q2683" i="34"/>
  <c r="R2679" i="34"/>
  <c r="V2679" i="34"/>
  <c r="AA2679" i="34"/>
  <c r="P2679" i="34"/>
  <c r="Q2679" i="34"/>
  <c r="Q2834" i="34"/>
  <c r="R2834" i="34"/>
  <c r="V2834" i="34"/>
  <c r="AA2834" i="34"/>
  <c r="P2834" i="34"/>
  <c r="Q2830" i="34"/>
  <c r="R2830" i="34"/>
  <c r="V2830" i="34"/>
  <c r="AA2830" i="34"/>
  <c r="P2830" i="34"/>
  <c r="Q2826" i="34"/>
  <c r="R2826" i="34"/>
  <c r="V2826" i="34"/>
  <c r="AA2826" i="34"/>
  <c r="P2826" i="34"/>
  <c r="Q2822" i="34"/>
  <c r="R2822" i="34"/>
  <c r="V2822" i="34"/>
  <c r="AA2822" i="34"/>
  <c r="P2822" i="34"/>
  <c r="Q2818" i="34"/>
  <c r="R2818" i="34"/>
  <c r="V2818" i="34"/>
  <c r="AA2818" i="34"/>
  <c r="P2818" i="34"/>
  <c r="Q2814" i="34"/>
  <c r="R2814" i="34"/>
  <c r="V2814" i="34"/>
  <c r="AA2814" i="34"/>
  <c r="P2814" i="34"/>
  <c r="Q2810" i="34"/>
  <c r="R2810" i="34"/>
  <c r="V2810" i="34"/>
  <c r="AA2810" i="34"/>
  <c r="P2810" i="34"/>
  <c r="P2778" i="34"/>
  <c r="Q2778" i="34"/>
  <c r="R2778" i="34"/>
  <c r="V2778" i="34"/>
  <c r="AA2778" i="34"/>
  <c r="P2774" i="34"/>
  <c r="Q2774" i="34"/>
  <c r="R2774" i="34"/>
  <c r="V2774" i="34"/>
  <c r="AA2774" i="34"/>
  <c r="P2678" i="34"/>
  <c r="Q2678" i="34"/>
  <c r="R2678" i="34"/>
  <c r="V2678" i="34"/>
  <c r="AA2678" i="34"/>
  <c r="P2674" i="34"/>
  <c r="Q2674" i="34"/>
  <c r="R2674" i="34"/>
  <c r="V2674" i="34"/>
  <c r="AA2674" i="34"/>
  <c r="P2670" i="34"/>
  <c r="Q2670" i="34"/>
  <c r="R2670" i="34"/>
  <c r="V2670" i="34"/>
  <c r="AA2670" i="34"/>
  <c r="R2634" i="34"/>
  <c r="V2634" i="34"/>
  <c r="AA2634" i="34"/>
  <c r="P2634" i="34"/>
  <c r="Q2634" i="34"/>
  <c r="R2630" i="34"/>
  <c r="V2630" i="34"/>
  <c r="AA2630" i="34"/>
  <c r="P2630" i="34"/>
  <c r="Q2630" i="34"/>
  <c r="R2626" i="34"/>
  <c r="V2626" i="34"/>
  <c r="AA2626" i="34"/>
  <c r="P2626" i="34"/>
  <c r="Q2626" i="34"/>
  <c r="R2620" i="34"/>
  <c r="V2620" i="34"/>
  <c r="AA2620" i="34"/>
  <c r="P2620" i="34"/>
  <c r="Q2620" i="34"/>
  <c r="R2616" i="34"/>
  <c r="V2616" i="34"/>
  <c r="AA2616" i="34"/>
  <c r="P2616" i="34"/>
  <c r="Q2616" i="34"/>
  <c r="P2611" i="34"/>
  <c r="Q2611" i="34"/>
  <c r="R2611" i="34"/>
  <c r="V2611" i="34"/>
  <c r="AA2611" i="34"/>
  <c r="R2598" i="34"/>
  <c r="V2598" i="34"/>
  <c r="AA2598" i="34"/>
  <c r="P2598" i="34"/>
  <c r="Q2598" i="34"/>
  <c r="R2594" i="34"/>
  <c r="V2594" i="34"/>
  <c r="AA2594" i="34"/>
  <c r="P2594" i="34"/>
  <c r="Q2594" i="34"/>
  <c r="R3466" i="34"/>
  <c r="V3466" i="34"/>
  <c r="P3466" i="34"/>
  <c r="AA3466" i="34"/>
  <c r="Q3466" i="34"/>
  <c r="P3461" i="34"/>
  <c r="R3461" i="34"/>
  <c r="V3461" i="34"/>
  <c r="Q3461" i="34"/>
  <c r="AA3461" i="34"/>
  <c r="R3456" i="34"/>
  <c r="V3456" i="34"/>
  <c r="P3456" i="34"/>
  <c r="AA3456" i="34"/>
  <c r="Q3456" i="34"/>
  <c r="R3452" i="34"/>
  <c r="V3452" i="34"/>
  <c r="P3452" i="34"/>
  <c r="AA3452" i="34"/>
  <c r="Q3452" i="34"/>
  <c r="R3448" i="34"/>
  <c r="V3448" i="34"/>
  <c r="P3448" i="34"/>
  <c r="AA3448" i="34"/>
  <c r="Q3448" i="34"/>
  <c r="B96" i="55"/>
  <c r="A95" i="55"/>
  <c r="A3470" i="34"/>
  <c r="A3474" i="34"/>
  <c r="A3478" i="34"/>
  <c r="A3468" i="34"/>
  <c r="A3464" i="34"/>
  <c r="A3460" i="34"/>
  <c r="A3456" i="34"/>
  <c r="A3452" i="34"/>
  <c r="A3448" i="34"/>
  <c r="A3471" i="34"/>
  <c r="A3475" i="34"/>
  <c r="A3479" i="34"/>
  <c r="A3480" i="34"/>
  <c r="A3467" i="34"/>
  <c r="A3463" i="34"/>
  <c r="A3459" i="34"/>
  <c r="A3455" i="34"/>
  <c r="A3451" i="34"/>
  <c r="A3447" i="34"/>
  <c r="A3472" i="34"/>
  <c r="A3476" i="34"/>
  <c r="A3466" i="34"/>
  <c r="A3462" i="34"/>
  <c r="A3458" i="34"/>
  <c r="A3454" i="34"/>
  <c r="A3450" i="34"/>
  <c r="A3465" i="34"/>
  <c r="A3473" i="34"/>
  <c r="A3477" i="34"/>
  <c r="A3457" i="34"/>
  <c r="A3469" i="34"/>
  <c r="A3461" i="34"/>
  <c r="A3453" i="34"/>
  <c r="A3449" i="34"/>
  <c r="A96" i="55" l="1"/>
  <c r="B97" i="55"/>
  <c r="B2000" i="34"/>
  <c r="A2000" i="34" s="1"/>
  <c r="B1999" i="34"/>
  <c r="A1999" i="34" s="1"/>
  <c r="B1998" i="34"/>
  <c r="A1998" i="34" s="1"/>
  <c r="B1977" i="34"/>
  <c r="A1977" i="34" s="1"/>
  <c r="B2002" i="34"/>
  <c r="A2002" i="34" s="1"/>
  <c r="B2001" i="34"/>
  <c r="A2001" i="34" s="1"/>
  <c r="B2003" i="34"/>
  <c r="A2003" i="34" s="1"/>
  <c r="B1972" i="34"/>
  <c r="A1972" i="34" s="1"/>
  <c r="B1971" i="34"/>
  <c r="A1971" i="34" s="1"/>
  <c r="B1970" i="34"/>
  <c r="A1970" i="34" s="1"/>
  <c r="B1969" i="34"/>
  <c r="A1969" i="34" s="1"/>
  <c r="B1974" i="34"/>
  <c r="A1974" i="34" s="1"/>
  <c r="B1973" i="34"/>
  <c r="A1973" i="34" s="1"/>
  <c r="B1975" i="34"/>
  <c r="A1975" i="34" s="1"/>
  <c r="B1935" i="34"/>
  <c r="A1935" i="34" s="1"/>
  <c r="B1934" i="34"/>
  <c r="A1934" i="34" s="1"/>
  <c r="B1933" i="34"/>
  <c r="A1933" i="34" s="1"/>
  <c r="B1967" i="34"/>
  <c r="A1967" i="34" s="1"/>
  <c r="B1936" i="34"/>
  <c r="A1936" i="34" s="1"/>
  <c r="B2562" i="34"/>
  <c r="A2562" i="34" s="1"/>
  <c r="B2036" i="34"/>
  <c r="A2036" i="34" s="1"/>
  <c r="S1970" i="34" l="1"/>
  <c r="AA1970" i="34"/>
  <c r="P1970" i="34"/>
  <c r="T1970" i="34"/>
  <c r="Q1970" i="34"/>
  <c r="U1970" i="34"/>
  <c r="R1970" i="34"/>
  <c r="V1970" i="34"/>
  <c r="Q2001" i="34"/>
  <c r="U2001" i="34"/>
  <c r="R2001" i="34"/>
  <c r="V2001" i="34"/>
  <c r="S2001" i="34"/>
  <c r="AA2001" i="34"/>
  <c r="P2001" i="34"/>
  <c r="T2001" i="34"/>
  <c r="Q1999" i="34"/>
  <c r="U1999" i="34"/>
  <c r="R1999" i="34"/>
  <c r="V1999" i="34"/>
  <c r="S1999" i="34"/>
  <c r="AA1999" i="34"/>
  <c r="P1999" i="34"/>
  <c r="T1999" i="34"/>
  <c r="Q1967" i="34"/>
  <c r="U1967" i="34"/>
  <c r="R1967" i="34"/>
  <c r="V1967" i="34"/>
  <c r="S1967" i="34"/>
  <c r="AA1967" i="34"/>
  <c r="P1967" i="34"/>
  <c r="T1967" i="34"/>
  <c r="Q1973" i="34"/>
  <c r="U1973" i="34"/>
  <c r="R1973" i="34"/>
  <c r="V1973" i="34"/>
  <c r="S1973" i="34"/>
  <c r="AA1973" i="34"/>
  <c r="P1973" i="34"/>
  <c r="T1973" i="34"/>
  <c r="Q1971" i="34"/>
  <c r="U1971" i="34"/>
  <c r="R1971" i="34"/>
  <c r="V1971" i="34"/>
  <c r="S1971" i="34"/>
  <c r="AA1971" i="34"/>
  <c r="P1971" i="34"/>
  <c r="T1971" i="34"/>
  <c r="S2002" i="34"/>
  <c r="AA2002" i="34"/>
  <c r="P2002" i="34"/>
  <c r="T2002" i="34"/>
  <c r="Q2002" i="34"/>
  <c r="U2002" i="34"/>
  <c r="R2002" i="34"/>
  <c r="V2002" i="34"/>
  <c r="S2000" i="34"/>
  <c r="AA2000" i="34"/>
  <c r="P2000" i="34"/>
  <c r="T2000" i="34"/>
  <c r="Q2000" i="34"/>
  <c r="U2000" i="34"/>
  <c r="R2000" i="34"/>
  <c r="V2000" i="34"/>
  <c r="Q2036" i="34"/>
  <c r="U2036" i="34"/>
  <c r="R2036" i="34"/>
  <c r="V2036" i="34"/>
  <c r="S2036" i="34"/>
  <c r="AA2036" i="34"/>
  <c r="P2036" i="34"/>
  <c r="T2036" i="34"/>
  <c r="P2562" i="34"/>
  <c r="Q2562" i="34"/>
  <c r="R2562" i="34"/>
  <c r="V2562" i="34"/>
  <c r="AA2562" i="34"/>
  <c r="P1934" i="34"/>
  <c r="T1934" i="34"/>
  <c r="U1934" i="34"/>
  <c r="Q1934" i="34"/>
  <c r="V1934" i="34"/>
  <c r="AA1934" i="34"/>
  <c r="R1934" i="34"/>
  <c r="S1934" i="34"/>
  <c r="S1974" i="34"/>
  <c r="AA1974" i="34"/>
  <c r="P1974" i="34"/>
  <c r="T1974" i="34"/>
  <c r="Q1974" i="34"/>
  <c r="U1974" i="34"/>
  <c r="R1974" i="34"/>
  <c r="V1974" i="34"/>
  <c r="S1972" i="34"/>
  <c r="AA1972" i="34"/>
  <c r="P1972" i="34"/>
  <c r="T1972" i="34"/>
  <c r="Q1972" i="34"/>
  <c r="U1972" i="34"/>
  <c r="R1972" i="34"/>
  <c r="V1972" i="34"/>
  <c r="Q1977" i="34"/>
  <c r="U1977" i="34"/>
  <c r="R1977" i="34"/>
  <c r="V1977" i="34"/>
  <c r="S1977" i="34"/>
  <c r="AA1977" i="34"/>
  <c r="P1977" i="34"/>
  <c r="T1977" i="34"/>
  <c r="Q1975" i="34"/>
  <c r="U1975" i="34"/>
  <c r="R1975" i="34"/>
  <c r="V1975" i="34"/>
  <c r="S1975" i="34"/>
  <c r="AA1975" i="34"/>
  <c r="P1975" i="34"/>
  <c r="T1975" i="34"/>
  <c r="R1933" i="34"/>
  <c r="V1933" i="34"/>
  <c r="T1933" i="34"/>
  <c r="P1933" i="34"/>
  <c r="U1933" i="34"/>
  <c r="Q1933" i="34"/>
  <c r="AA1933" i="34"/>
  <c r="S1933" i="34"/>
  <c r="S1936" i="34"/>
  <c r="AA1936" i="34"/>
  <c r="P1936" i="34"/>
  <c r="T1936" i="34"/>
  <c r="Q1936" i="34"/>
  <c r="U1936" i="34"/>
  <c r="R1936" i="34"/>
  <c r="V1936" i="34"/>
  <c r="R1935" i="34"/>
  <c r="P1935" i="34"/>
  <c r="U1935" i="34"/>
  <c r="Q1935" i="34"/>
  <c r="V1935" i="34"/>
  <c r="S1935" i="34"/>
  <c r="AA1935" i="34"/>
  <c r="T1935" i="34"/>
  <c r="Q1969" i="34"/>
  <c r="U1969" i="34"/>
  <c r="R1969" i="34"/>
  <c r="V1969" i="34"/>
  <c r="S1969" i="34"/>
  <c r="AA1969" i="34"/>
  <c r="P1969" i="34"/>
  <c r="T1969" i="34"/>
  <c r="Q2003" i="34"/>
  <c r="U2003" i="34"/>
  <c r="R2003" i="34"/>
  <c r="V2003" i="34"/>
  <c r="S2003" i="34"/>
  <c r="AA2003" i="34"/>
  <c r="P2003" i="34"/>
  <c r="T2003" i="34"/>
  <c r="S1998" i="34"/>
  <c r="AA1998" i="34"/>
  <c r="P1998" i="34"/>
  <c r="T1998" i="34"/>
  <c r="Q1998" i="34"/>
  <c r="U1998" i="34"/>
  <c r="R1998" i="34"/>
  <c r="V1998" i="34"/>
  <c r="A97" i="55"/>
  <c r="B98" i="55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55" i="34"/>
  <c r="A1755" i="34" s="1"/>
  <c r="B1754" i="34"/>
  <c r="A1754" i="34" s="1"/>
  <c r="B1753" i="34"/>
  <c r="A1753" i="34" s="1"/>
  <c r="B1752" i="34"/>
  <c r="A1752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07" i="34"/>
  <c r="A1707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74" i="34"/>
  <c r="A1674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02" i="34"/>
  <c r="A1602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48" i="34"/>
  <c r="A1548" i="34" s="1"/>
  <c r="B1547" i="34"/>
  <c r="A1547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499" i="34"/>
  <c r="A1499" i="34" s="1"/>
  <c r="B1482" i="34"/>
  <c r="A1482" i="34" s="1"/>
  <c r="B1481" i="34"/>
  <c r="A1481" i="34" s="1"/>
  <c r="B1480" i="34"/>
  <c r="A1480" i="34" s="1"/>
  <c r="B1478" i="34"/>
  <c r="A1478" i="34" s="1"/>
  <c r="B1477" i="34"/>
  <c r="A1477" i="34" s="1"/>
  <c r="B1476" i="34"/>
  <c r="A1476" i="34" s="1"/>
  <c r="B1475" i="34"/>
  <c r="A1475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00" i="34"/>
  <c r="A1400" i="34" s="1"/>
  <c r="B1365" i="34"/>
  <c r="A1365" i="34" s="1"/>
  <c r="B1360" i="34"/>
  <c r="A1360" i="34" s="1"/>
  <c r="B1359" i="34"/>
  <c r="A1359" i="34" s="1"/>
  <c r="B1358" i="34"/>
  <c r="A1358" i="34" s="1"/>
  <c r="B1349" i="34"/>
  <c r="A1349" i="34" s="1"/>
  <c r="B1348" i="34"/>
  <c r="A1348" i="34" s="1"/>
  <c r="B1347" i="34"/>
  <c r="A1347" i="34" s="1"/>
  <c r="B1346" i="34"/>
  <c r="A1346" i="34" s="1"/>
  <c r="B1345" i="34"/>
  <c r="A1345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0" i="34"/>
  <c r="A1210" i="34" s="1"/>
  <c r="B1209" i="34"/>
  <c r="A1209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41" i="34"/>
  <c r="A1141" i="34" s="1"/>
  <c r="B1140" i="34"/>
  <c r="A114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53" i="34"/>
  <c r="A1853" i="34" s="1"/>
  <c r="B1815" i="34"/>
  <c r="A1815" i="34" s="1"/>
  <c r="B1938" i="34"/>
  <c r="A1938" i="34" s="1"/>
  <c r="B1937" i="34"/>
  <c r="A1937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52" i="34"/>
  <c r="A1852" i="34" s="1"/>
  <c r="B1851" i="34"/>
  <c r="A1851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43" i="34"/>
  <c r="A1843" i="34" s="1"/>
  <c r="B1842" i="34"/>
  <c r="A1842" i="34" s="1"/>
  <c r="B1814" i="34"/>
  <c r="A1814" i="34" s="1"/>
  <c r="B1813" i="34"/>
  <c r="A1813" i="34" s="1"/>
  <c r="B1825" i="34"/>
  <c r="A1825" i="34" s="1"/>
  <c r="B1824" i="34"/>
  <c r="A1824" i="34" s="1"/>
  <c r="B1823" i="34"/>
  <c r="A1823" i="34" s="1"/>
  <c r="B1809" i="34"/>
  <c r="A1809" i="34" s="1"/>
  <c r="B1808" i="34"/>
  <c r="A1808" i="34" s="1"/>
  <c r="B2025" i="34"/>
  <c r="A2025" i="34" s="1"/>
  <c r="B2024" i="34"/>
  <c r="A2024" i="34" s="1"/>
  <c r="B2023" i="34"/>
  <c r="A2023" i="34" s="1"/>
  <c r="B2006" i="34"/>
  <c r="A2006" i="34" s="1"/>
  <c r="B2005" i="34"/>
  <c r="A2005" i="34" s="1"/>
  <c r="B2004" i="34"/>
  <c r="A2004" i="34" s="1"/>
  <c r="B1976" i="34"/>
  <c r="A1976" i="34" s="1"/>
  <c r="B1968" i="34"/>
  <c r="A1968" i="34" s="1"/>
  <c r="B1932" i="34"/>
  <c r="A1932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2040" i="34"/>
  <c r="A2040" i="34" s="1"/>
  <c r="B2039" i="34"/>
  <c r="A2039" i="34" s="1"/>
  <c r="B2038" i="34"/>
  <c r="A2038" i="34" s="1"/>
  <c r="B2034" i="34"/>
  <c r="A2034" i="34" s="1"/>
  <c r="B2033" i="34"/>
  <c r="A2033" i="34" s="1"/>
  <c r="B2032" i="34"/>
  <c r="A2032" i="34" s="1"/>
  <c r="B2031" i="34"/>
  <c r="A203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4" i="34"/>
  <c r="A1914" i="34" s="1"/>
  <c r="B1912" i="34"/>
  <c r="A1912" i="34" s="1"/>
  <c r="B1911" i="34"/>
  <c r="A1911" i="34" s="1"/>
  <c r="B1910" i="34"/>
  <c r="A1910" i="34" s="1"/>
  <c r="B1841" i="34"/>
  <c r="A1841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2" i="34"/>
  <c r="A1812" i="34" s="1"/>
  <c r="B1811" i="34"/>
  <c r="A1811" i="34" s="1"/>
  <c r="B1810" i="34"/>
  <c r="A1810" i="34" s="1"/>
  <c r="B2563" i="34"/>
  <c r="A2563" i="34" s="1"/>
  <c r="B2561" i="34"/>
  <c r="A2561" i="34" s="1"/>
  <c r="B2037" i="34"/>
  <c r="A2037" i="34" s="1"/>
  <c r="B2035" i="34"/>
  <c r="A2035" i="34" s="1"/>
  <c r="B1805" i="34"/>
  <c r="A1805" i="34" s="1"/>
  <c r="B1804" i="34"/>
  <c r="A1804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098" i="34"/>
  <c r="A2098" i="34" s="1"/>
  <c r="B2097" i="34"/>
  <c r="A2097" i="34" s="1"/>
  <c r="B2095" i="34"/>
  <c r="A2095" i="34" s="1"/>
  <c r="B2341" i="34"/>
  <c r="A2341" i="34" s="1"/>
  <c r="B2108" i="34"/>
  <c r="A2108" i="34" s="1"/>
  <c r="B2107" i="34"/>
  <c r="A2107" i="34" s="1"/>
  <c r="B2106" i="34"/>
  <c r="A2106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573" i="34"/>
  <c r="A2573" i="34" s="1"/>
  <c r="B2572" i="34"/>
  <c r="A2572" i="34" s="1"/>
  <c r="B2571" i="34"/>
  <c r="A2571" i="34" s="1"/>
  <c r="B2570" i="34"/>
  <c r="A2570" i="34" s="1"/>
  <c r="B2569" i="34"/>
  <c r="A2569" i="34" s="1"/>
  <c r="B2568" i="34"/>
  <c r="A2568" i="34" s="1"/>
  <c r="B2567" i="34"/>
  <c r="A2567" i="34" s="1"/>
  <c r="B2566" i="34"/>
  <c r="A2566" i="34" s="1"/>
  <c r="B2565" i="34"/>
  <c r="A2565" i="34" s="1"/>
  <c r="B2564" i="34"/>
  <c r="A2564" i="34" s="1"/>
  <c r="B2560" i="34"/>
  <c r="A2560" i="34" s="1"/>
  <c r="B2559" i="34"/>
  <c r="A2559" i="34" s="1"/>
  <c r="B2558" i="34"/>
  <c r="A2558" i="34" s="1"/>
  <c r="B2557" i="34"/>
  <c r="A2557" i="34" s="1"/>
  <c r="B2556" i="34"/>
  <c r="A2556" i="34" s="1"/>
  <c r="B2555" i="34"/>
  <c r="A2555" i="34" s="1"/>
  <c r="B2548" i="34"/>
  <c r="A2548" i="34" s="1"/>
  <c r="B2547" i="34"/>
  <c r="A2547" i="34" s="1"/>
  <c r="B2546" i="34"/>
  <c r="A2546" i="34" s="1"/>
  <c r="B2545" i="34"/>
  <c r="A2545" i="34" s="1"/>
  <c r="B2544" i="34"/>
  <c r="A2544" i="34" s="1"/>
  <c r="B2543" i="34"/>
  <c r="A2543" i="34" s="1"/>
  <c r="B2537" i="34"/>
  <c r="A2537" i="34" s="1"/>
  <c r="B2536" i="34"/>
  <c r="A2536" i="34" s="1"/>
  <c r="B2506" i="34"/>
  <c r="A2506" i="34" s="1"/>
  <c r="B2505" i="34"/>
  <c r="A2505" i="34" s="1"/>
  <c r="B2504" i="34"/>
  <c r="A2504" i="34" s="1"/>
  <c r="B2503" i="34"/>
  <c r="A2503" i="34" s="1"/>
  <c r="B2501" i="34"/>
  <c r="A2501" i="34" s="1"/>
  <c r="B2499" i="34"/>
  <c r="A2499" i="34" s="1"/>
  <c r="B2498" i="34"/>
  <c r="A2498" i="34" s="1"/>
  <c r="B2497" i="34"/>
  <c r="A2497" i="34" s="1"/>
  <c r="B2267" i="34"/>
  <c r="A2267" i="34" s="1"/>
  <c r="B2212" i="34"/>
  <c r="A2212" i="34" s="1"/>
  <c r="B2211" i="34"/>
  <c r="A2211" i="34" s="1"/>
  <c r="B2210" i="34"/>
  <c r="A2210" i="34" s="1"/>
  <c r="B2080" i="34"/>
  <c r="A2080" i="34" s="1"/>
  <c r="B2079" i="34"/>
  <c r="A2079" i="34" s="1"/>
  <c r="B2059" i="34"/>
  <c r="A2059" i="34" s="1"/>
  <c r="B2058" i="34"/>
  <c r="A2058" i="34" s="1"/>
  <c r="B2042" i="34"/>
  <c r="A2042" i="34" s="1"/>
  <c r="B2030" i="34"/>
  <c r="A2030" i="34" s="1"/>
  <c r="B2028" i="34"/>
  <c r="A2028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54" i="34"/>
  <c r="A1854" i="34" s="1"/>
  <c r="B1816" i="34"/>
  <c r="A1816" i="34" s="1"/>
  <c r="B2027" i="34"/>
  <c r="A2027" i="34" s="1"/>
  <c r="B2026" i="34"/>
  <c r="A2026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52" i="34"/>
  <c r="A1952" i="34" s="1"/>
  <c r="B1951" i="34"/>
  <c r="A1951" i="34" s="1"/>
  <c r="B1950" i="34"/>
  <c r="A1950" i="34" s="1"/>
  <c r="B2266" i="34"/>
  <c r="A2266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7" i="34"/>
  <c r="A2237" i="34" s="1"/>
  <c r="B2236" i="34"/>
  <c r="A2236" i="34" s="1"/>
  <c r="B2235" i="34"/>
  <c r="A2235" i="34" s="1"/>
  <c r="B2233" i="34"/>
  <c r="A2233" i="34" s="1"/>
  <c r="B2232" i="34"/>
  <c r="A2232" i="34" s="1"/>
  <c r="B2230" i="34"/>
  <c r="A2230" i="34" s="1"/>
  <c r="B2229" i="34"/>
  <c r="A2229" i="34" s="1"/>
  <c r="B2227" i="34"/>
  <c r="A2227" i="34" s="1"/>
  <c r="B2226" i="34"/>
  <c r="A2226" i="34" s="1"/>
  <c r="B2224" i="34"/>
  <c r="A2224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5" i="34"/>
  <c r="A2215" i="34" s="1"/>
  <c r="B2214" i="34"/>
  <c r="A221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02" i="34"/>
  <c r="A2102" i="34" s="1"/>
  <c r="B2101" i="34"/>
  <c r="A2101" i="34" s="1"/>
  <c r="B2078" i="34"/>
  <c r="A2078" i="34" s="1"/>
  <c r="B2077" i="34"/>
  <c r="A2077" i="34" s="1"/>
  <c r="B2076" i="34"/>
  <c r="A2076" i="34" s="1"/>
  <c r="B2075" i="34"/>
  <c r="A2075" i="34" s="1"/>
  <c r="B2074" i="34"/>
  <c r="A2074" i="34" s="1"/>
  <c r="B2073" i="34"/>
  <c r="A2073" i="34" s="1"/>
  <c r="B2072" i="34"/>
  <c r="A2072" i="34" s="1"/>
  <c r="B2071" i="34"/>
  <c r="A2071" i="34" s="1"/>
  <c r="B2070" i="34"/>
  <c r="A2070" i="34" s="1"/>
  <c r="B2069" i="34"/>
  <c r="A2069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1" i="34"/>
  <c r="A2061" i="34" s="1"/>
  <c r="B2060" i="34"/>
  <c r="A2060" i="34" s="1"/>
  <c r="B2054" i="34"/>
  <c r="A2054" i="34" s="1"/>
  <c r="B2053" i="34"/>
  <c r="A2053" i="34" s="1"/>
  <c r="B2052" i="34"/>
  <c r="A2052" i="34" s="1"/>
  <c r="B2050" i="34"/>
  <c r="A2050" i="34" s="1"/>
  <c r="B2049" i="34"/>
  <c r="A2049" i="34" s="1"/>
  <c r="B2048" i="34"/>
  <c r="A2048" i="34" s="1"/>
  <c r="B2047" i="34"/>
  <c r="A2047" i="34" s="1"/>
  <c r="B2579" i="34"/>
  <c r="A2579" i="34" s="1"/>
  <c r="B2578" i="34"/>
  <c r="A2578" i="34" s="1"/>
  <c r="B2577" i="34"/>
  <c r="A2577" i="34" s="1"/>
  <c r="B2576" i="34"/>
  <c r="A2576" i="34" s="1"/>
  <c r="B2575" i="34"/>
  <c r="A2575" i="34" s="1"/>
  <c r="B2574" i="34"/>
  <c r="A2574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044" i="34"/>
  <c r="A2044" i="34" s="1"/>
  <c r="B2043" i="34"/>
  <c r="A2043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324" i="34"/>
  <c r="A2324" i="34" s="1"/>
  <c r="B2323" i="34"/>
  <c r="A2323" i="34" s="1"/>
  <c r="B2322" i="34"/>
  <c r="A2322" i="34" s="1"/>
  <c r="B2321" i="34"/>
  <c r="A2321" i="34" s="1"/>
  <c r="B2373" i="34"/>
  <c r="A2373" i="34" s="1"/>
  <c r="B2371" i="34"/>
  <c r="A2371" i="34" s="1"/>
  <c r="B2418" i="34"/>
  <c r="A2418" i="34" s="1"/>
  <c r="B2417" i="34"/>
  <c r="A2417" i="34" s="1"/>
  <c r="B2296" i="34"/>
  <c r="A2296" i="34" s="1"/>
  <c r="B2295" i="34"/>
  <c r="A2295" i="34" s="1"/>
  <c r="B2294" i="34"/>
  <c r="A2294" i="34" s="1"/>
  <c r="B2346" i="34"/>
  <c r="A2346" i="34" s="1"/>
  <c r="B2345" i="34"/>
  <c r="A2345" i="34" s="1"/>
  <c r="B2340" i="34"/>
  <c r="A2340" i="34" s="1"/>
  <c r="B2339" i="34"/>
  <c r="A2339" i="34" s="1"/>
  <c r="B2338" i="34"/>
  <c r="A2338" i="34" s="1"/>
  <c r="B2365" i="34"/>
  <c r="A2365" i="34" s="1"/>
  <c r="B2364" i="34"/>
  <c r="A2364" i="34" s="1"/>
  <c r="B2355" i="34"/>
  <c r="A2355" i="34" s="1"/>
  <c r="B2354" i="34"/>
  <c r="A2354" i="34" s="1"/>
  <c r="B2299" i="34"/>
  <c r="A2299" i="34" s="1"/>
  <c r="B2298" i="34"/>
  <c r="A2298" i="34" s="1"/>
  <c r="B2297" i="34"/>
  <c r="A2297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3" i="34"/>
  <c r="A2273" i="34" s="1"/>
  <c r="B2272" i="34"/>
  <c r="A2272" i="34" s="1"/>
  <c r="B2271" i="34"/>
  <c r="A2271" i="34" s="1"/>
  <c r="B2268" i="34"/>
  <c r="A2268" i="34" s="1"/>
  <c r="B2163" i="34"/>
  <c r="A2163" i="34" s="1"/>
  <c r="B2162" i="34"/>
  <c r="A2162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Q2159" i="34" l="1"/>
  <c r="R2159" i="34"/>
  <c r="V2159" i="34"/>
  <c r="AA2159" i="34"/>
  <c r="P2159" i="34"/>
  <c r="Q2268" i="34"/>
  <c r="R2268" i="34"/>
  <c r="V2268" i="34"/>
  <c r="AA2268" i="34"/>
  <c r="P2268" i="34"/>
  <c r="Q2276" i="34"/>
  <c r="R2276" i="34"/>
  <c r="V2276" i="34"/>
  <c r="AA2276" i="34"/>
  <c r="P2276" i="34"/>
  <c r="Q2280" i="34"/>
  <c r="R2280" i="34"/>
  <c r="V2280" i="34"/>
  <c r="AA2280" i="34"/>
  <c r="P2280" i="34"/>
  <c r="Q2284" i="34"/>
  <c r="R2284" i="34"/>
  <c r="V2284" i="34"/>
  <c r="AA2284" i="34"/>
  <c r="P2284" i="34"/>
  <c r="AA2289" i="34"/>
  <c r="P2289" i="34"/>
  <c r="Q2289" i="34"/>
  <c r="R2289" i="34"/>
  <c r="V2289" i="34"/>
  <c r="AA2297" i="34"/>
  <c r="P2297" i="34"/>
  <c r="Q2297" i="34"/>
  <c r="R2297" i="34"/>
  <c r="V2297" i="34"/>
  <c r="AA2355" i="34"/>
  <c r="P2355" i="34"/>
  <c r="Q2355" i="34"/>
  <c r="R2355" i="34"/>
  <c r="V2355" i="34"/>
  <c r="AA2339" i="34"/>
  <c r="P2339" i="34"/>
  <c r="Q2339" i="34"/>
  <c r="R2339" i="34"/>
  <c r="V2339" i="34"/>
  <c r="Q2294" i="34"/>
  <c r="R2294" i="34"/>
  <c r="V2294" i="34"/>
  <c r="AA2294" i="34"/>
  <c r="P2294" i="34"/>
  <c r="Q2418" i="34"/>
  <c r="R2418" i="34"/>
  <c r="V2418" i="34"/>
  <c r="AA2418" i="34"/>
  <c r="P2418" i="34"/>
  <c r="Q2322" i="34"/>
  <c r="R2322" i="34"/>
  <c r="V2322" i="34"/>
  <c r="AA2322" i="34"/>
  <c r="P2322" i="34"/>
  <c r="AA2423" i="34"/>
  <c r="P2423" i="34"/>
  <c r="R2423" i="34"/>
  <c r="V2423" i="34"/>
  <c r="Q2423" i="34"/>
  <c r="AA2427" i="34"/>
  <c r="P2427" i="34"/>
  <c r="R2427" i="34"/>
  <c r="V2427" i="34"/>
  <c r="Q2427" i="34"/>
  <c r="AA2431" i="34"/>
  <c r="P2431" i="34"/>
  <c r="R2431" i="34"/>
  <c r="V2431" i="34"/>
  <c r="Q2431" i="34"/>
  <c r="R2508" i="34"/>
  <c r="V2508" i="34"/>
  <c r="AA2508" i="34"/>
  <c r="P2508" i="34"/>
  <c r="Q2508" i="34"/>
  <c r="R2512" i="34"/>
  <c r="V2512" i="34"/>
  <c r="AA2512" i="34"/>
  <c r="P2512" i="34"/>
  <c r="Q2512" i="34"/>
  <c r="R2574" i="34"/>
  <c r="V2574" i="34"/>
  <c r="AA2574" i="34"/>
  <c r="P2574" i="34"/>
  <c r="Q2574" i="34"/>
  <c r="R2578" i="34"/>
  <c r="V2578" i="34"/>
  <c r="AA2578" i="34"/>
  <c r="P2578" i="34"/>
  <c r="Q2578" i="34"/>
  <c r="S2049" i="34"/>
  <c r="AA2049" i="34"/>
  <c r="P2049" i="34"/>
  <c r="T2049" i="34"/>
  <c r="Q2049" i="34"/>
  <c r="U2049" i="34"/>
  <c r="R2049" i="34"/>
  <c r="V2049" i="34"/>
  <c r="S2054" i="34"/>
  <c r="AA2054" i="34"/>
  <c r="P2054" i="34"/>
  <c r="T2054" i="34"/>
  <c r="Q2054" i="34"/>
  <c r="U2054" i="34"/>
  <c r="R2054" i="34"/>
  <c r="V2054" i="34"/>
  <c r="S2064" i="34"/>
  <c r="AA2064" i="34"/>
  <c r="P2064" i="34"/>
  <c r="T2064" i="34"/>
  <c r="Q2064" i="34"/>
  <c r="U2064" i="34"/>
  <c r="R2064" i="34"/>
  <c r="V2064" i="34"/>
  <c r="S2068" i="34"/>
  <c r="AA2068" i="34"/>
  <c r="P2068" i="34"/>
  <c r="T2068" i="34"/>
  <c r="Q2068" i="34"/>
  <c r="U2068" i="34"/>
  <c r="R2068" i="34"/>
  <c r="V2068" i="34"/>
  <c r="S2072" i="34"/>
  <c r="AA2072" i="34"/>
  <c r="P2072" i="34"/>
  <c r="T2072" i="34"/>
  <c r="Q2072" i="34"/>
  <c r="U2072" i="34"/>
  <c r="R2072" i="34"/>
  <c r="V2072" i="34"/>
  <c r="S2076" i="34"/>
  <c r="AA2076" i="34"/>
  <c r="P2076" i="34"/>
  <c r="T2076" i="34"/>
  <c r="Q2076" i="34"/>
  <c r="U2076" i="34"/>
  <c r="R2076" i="34"/>
  <c r="V2076" i="34"/>
  <c r="AA2102" i="34"/>
  <c r="P2102" i="34"/>
  <c r="Q2102" i="34"/>
  <c r="R2102" i="34"/>
  <c r="V2102" i="34"/>
  <c r="AA2140" i="34"/>
  <c r="P2140" i="34"/>
  <c r="Q2140" i="34"/>
  <c r="R2140" i="34"/>
  <c r="V2140" i="34"/>
  <c r="Q2214" i="34"/>
  <c r="R2214" i="34"/>
  <c r="V2214" i="34"/>
  <c r="AA2214" i="34"/>
  <c r="P2214" i="34"/>
  <c r="AA2219" i="34"/>
  <c r="P2219" i="34"/>
  <c r="Q2219" i="34"/>
  <c r="R2219" i="34"/>
  <c r="V2219" i="34"/>
  <c r="Q2224" i="34"/>
  <c r="R2224" i="34"/>
  <c r="V2224" i="34"/>
  <c r="AA2224" i="34"/>
  <c r="P2224" i="34"/>
  <c r="Q2230" i="34"/>
  <c r="R2230" i="34"/>
  <c r="V2230" i="34"/>
  <c r="AA2230" i="34"/>
  <c r="P2230" i="34"/>
  <c r="Q2236" i="34"/>
  <c r="R2236" i="34"/>
  <c r="V2236" i="34"/>
  <c r="AA2236" i="34"/>
  <c r="P2236" i="34"/>
  <c r="Q2242" i="34"/>
  <c r="R2242" i="34"/>
  <c r="V2242" i="34"/>
  <c r="AA2242" i="34"/>
  <c r="P2242" i="34"/>
  <c r="Q2246" i="34"/>
  <c r="R2246" i="34"/>
  <c r="V2246" i="34"/>
  <c r="AA2246" i="34"/>
  <c r="P2246" i="34"/>
  <c r="Q1951" i="34"/>
  <c r="U1951" i="34"/>
  <c r="R1951" i="34"/>
  <c r="V1951" i="34"/>
  <c r="S1951" i="34"/>
  <c r="AA1951" i="34"/>
  <c r="P1951" i="34"/>
  <c r="T1951" i="34"/>
  <c r="S1980" i="34"/>
  <c r="AA1980" i="34"/>
  <c r="P1980" i="34"/>
  <c r="T1980" i="34"/>
  <c r="Q1980" i="34"/>
  <c r="U1980" i="34"/>
  <c r="R1980" i="34"/>
  <c r="V1980" i="34"/>
  <c r="S1984" i="34"/>
  <c r="AA1984" i="34"/>
  <c r="P1984" i="34"/>
  <c r="T1984" i="34"/>
  <c r="Q1984" i="34"/>
  <c r="U1984" i="34"/>
  <c r="R1984" i="34"/>
  <c r="V1984" i="34"/>
  <c r="Q2007" i="34"/>
  <c r="U2007" i="34"/>
  <c r="R2007" i="34"/>
  <c r="V2007" i="34"/>
  <c r="S2007" i="34"/>
  <c r="AA2007" i="34"/>
  <c r="P2007" i="34"/>
  <c r="T2007" i="34"/>
  <c r="Q2011" i="34"/>
  <c r="U2011" i="34"/>
  <c r="R2011" i="34"/>
  <c r="V2011" i="34"/>
  <c r="S2011" i="34"/>
  <c r="AA2011" i="34"/>
  <c r="P2011" i="34"/>
  <c r="T2011" i="34"/>
  <c r="S2026" i="34"/>
  <c r="AA2026" i="34"/>
  <c r="P2026" i="34"/>
  <c r="T2026" i="34"/>
  <c r="Q2026" i="34"/>
  <c r="U2026" i="34"/>
  <c r="R2026" i="34"/>
  <c r="V2026" i="34"/>
  <c r="S1898" i="34"/>
  <c r="AA1898" i="34"/>
  <c r="P1898" i="34"/>
  <c r="T1898" i="34"/>
  <c r="R1898" i="34"/>
  <c r="V1898" i="34"/>
  <c r="Q1898" i="34"/>
  <c r="U1898" i="34"/>
  <c r="S1902" i="34"/>
  <c r="AA1902" i="34"/>
  <c r="P1902" i="34"/>
  <c r="T1902" i="34"/>
  <c r="R1902" i="34"/>
  <c r="V1902" i="34"/>
  <c r="Q1902" i="34"/>
  <c r="U1902" i="34"/>
  <c r="S1906" i="34"/>
  <c r="AA1906" i="34"/>
  <c r="P1906" i="34"/>
  <c r="T1906" i="34"/>
  <c r="R1906" i="34"/>
  <c r="V1906" i="34"/>
  <c r="Q1906" i="34"/>
  <c r="U1906" i="34"/>
  <c r="Q1953" i="34"/>
  <c r="U1953" i="34"/>
  <c r="R1953" i="34"/>
  <c r="V1953" i="34"/>
  <c r="S1953" i="34"/>
  <c r="AA1953" i="34"/>
  <c r="P1953" i="34"/>
  <c r="T1953" i="34"/>
  <c r="Q1957" i="34"/>
  <c r="U1957" i="34"/>
  <c r="R1957" i="34"/>
  <c r="V1957" i="34"/>
  <c r="S1957" i="34"/>
  <c r="AA1957" i="34"/>
  <c r="P1957" i="34"/>
  <c r="T1957" i="34"/>
  <c r="Q1961" i="34"/>
  <c r="U1961" i="34"/>
  <c r="R1961" i="34"/>
  <c r="V1961" i="34"/>
  <c r="S1961" i="34"/>
  <c r="AA1961" i="34"/>
  <c r="P1961" i="34"/>
  <c r="T1961" i="34"/>
  <c r="Q1965" i="34"/>
  <c r="U1965" i="34"/>
  <c r="R1965" i="34"/>
  <c r="V1965" i="34"/>
  <c r="S1965" i="34"/>
  <c r="AA1965" i="34"/>
  <c r="P1965" i="34"/>
  <c r="T1965" i="34"/>
  <c r="S1990" i="34"/>
  <c r="AA1990" i="34"/>
  <c r="P1990" i="34"/>
  <c r="T1990" i="34"/>
  <c r="Q1990" i="34"/>
  <c r="U1990" i="34"/>
  <c r="R1990" i="34"/>
  <c r="V1990" i="34"/>
  <c r="S1994" i="34"/>
  <c r="AA1994" i="34"/>
  <c r="P1994" i="34"/>
  <c r="T1994" i="34"/>
  <c r="Q1994" i="34"/>
  <c r="U1994" i="34"/>
  <c r="R1994" i="34"/>
  <c r="V1994" i="34"/>
  <c r="Q2015" i="34"/>
  <c r="U2015" i="34"/>
  <c r="R2015" i="34"/>
  <c r="V2015" i="34"/>
  <c r="S2015" i="34"/>
  <c r="AA2015" i="34"/>
  <c r="P2015" i="34"/>
  <c r="T2015" i="34"/>
  <c r="Q2019" i="34"/>
  <c r="U2019" i="34"/>
  <c r="R2019" i="34"/>
  <c r="V2019" i="34"/>
  <c r="S2019" i="34"/>
  <c r="AA2019" i="34"/>
  <c r="P2019" i="34"/>
  <c r="T2019" i="34"/>
  <c r="S2028" i="34"/>
  <c r="AA2028" i="34"/>
  <c r="P2028" i="34"/>
  <c r="T2028" i="34"/>
  <c r="Q2028" i="34"/>
  <c r="U2028" i="34"/>
  <c r="R2028" i="34"/>
  <c r="V2028" i="34"/>
  <c r="S2059" i="34"/>
  <c r="AA2059" i="34"/>
  <c r="P2059" i="34"/>
  <c r="T2059" i="34"/>
  <c r="Q2059" i="34"/>
  <c r="U2059" i="34"/>
  <c r="R2059" i="34"/>
  <c r="V2059" i="34"/>
  <c r="AA2211" i="34"/>
  <c r="P2211" i="34"/>
  <c r="Q2211" i="34"/>
  <c r="R2211" i="34"/>
  <c r="V2211" i="34"/>
  <c r="R2498" i="34"/>
  <c r="V2498" i="34"/>
  <c r="AA2498" i="34"/>
  <c r="P2498" i="34"/>
  <c r="Q2498" i="34"/>
  <c r="R2504" i="34"/>
  <c r="V2504" i="34"/>
  <c r="AA2504" i="34"/>
  <c r="P2504" i="34"/>
  <c r="Q2504" i="34"/>
  <c r="R2537" i="34"/>
  <c r="V2537" i="34"/>
  <c r="AA2537" i="34"/>
  <c r="P2537" i="34"/>
  <c r="Q2537" i="34"/>
  <c r="R2546" i="34"/>
  <c r="V2546" i="34"/>
  <c r="AA2546" i="34"/>
  <c r="P2546" i="34"/>
  <c r="Q2546" i="34"/>
  <c r="P2556" i="34"/>
  <c r="Q2556" i="34"/>
  <c r="R2556" i="34"/>
  <c r="V2556" i="34"/>
  <c r="AA2556" i="34"/>
  <c r="P2560" i="34"/>
  <c r="Q2560" i="34"/>
  <c r="R2560" i="34"/>
  <c r="V2560" i="34"/>
  <c r="AA2560" i="34"/>
  <c r="R2567" i="34"/>
  <c r="V2567" i="34"/>
  <c r="AA2567" i="34"/>
  <c r="P2567" i="34"/>
  <c r="Q2567" i="34"/>
  <c r="R2571" i="34"/>
  <c r="V2571" i="34"/>
  <c r="AA2571" i="34"/>
  <c r="P2571" i="34"/>
  <c r="Q2571" i="34"/>
  <c r="S2084" i="34"/>
  <c r="AA2084" i="34"/>
  <c r="P2084" i="34"/>
  <c r="T2084" i="34"/>
  <c r="Q2084" i="34"/>
  <c r="U2084" i="34"/>
  <c r="R2084" i="34"/>
  <c r="V2084" i="34"/>
  <c r="S2088" i="34"/>
  <c r="AA2088" i="34"/>
  <c r="P2088" i="34"/>
  <c r="T2088" i="34"/>
  <c r="Q2088" i="34"/>
  <c r="U2088" i="34"/>
  <c r="R2088" i="34"/>
  <c r="V2088" i="34"/>
  <c r="Q2107" i="34"/>
  <c r="R2107" i="34"/>
  <c r="V2107" i="34"/>
  <c r="AA2107" i="34"/>
  <c r="P2107" i="34"/>
  <c r="Q2097" i="34"/>
  <c r="R2097" i="34"/>
  <c r="V2097" i="34"/>
  <c r="AA2097" i="34"/>
  <c r="P2097" i="34"/>
  <c r="AA2146" i="34"/>
  <c r="P2146" i="34"/>
  <c r="Q2146" i="34"/>
  <c r="R2146" i="34"/>
  <c r="V2146" i="34"/>
  <c r="AA2150" i="34"/>
  <c r="P2150" i="34"/>
  <c r="Q2150" i="34"/>
  <c r="R2150" i="34"/>
  <c r="V2150" i="34"/>
  <c r="AA2154" i="34"/>
  <c r="P2154" i="34"/>
  <c r="Q2154" i="34"/>
  <c r="R2154" i="34"/>
  <c r="V2154" i="34"/>
  <c r="S2035" i="34"/>
  <c r="AA2035" i="34"/>
  <c r="P2035" i="34"/>
  <c r="T2035" i="34"/>
  <c r="Q2035" i="34"/>
  <c r="U2035" i="34"/>
  <c r="R2035" i="34"/>
  <c r="V2035" i="34"/>
  <c r="Q1810" i="34"/>
  <c r="U1810" i="34"/>
  <c r="R1810" i="34"/>
  <c r="V1810" i="34"/>
  <c r="S1810" i="34"/>
  <c r="AA1810" i="34"/>
  <c r="P1810" i="34"/>
  <c r="T1810" i="34"/>
  <c r="Q1818" i="34"/>
  <c r="U1818" i="34"/>
  <c r="R1818" i="34"/>
  <c r="V1818" i="34"/>
  <c r="S1818" i="34"/>
  <c r="AA1818" i="34"/>
  <c r="P1818" i="34"/>
  <c r="T1818" i="34"/>
  <c r="S1841" i="34"/>
  <c r="AA1841" i="34"/>
  <c r="P1841" i="34"/>
  <c r="T1841" i="34"/>
  <c r="Q1841" i="34"/>
  <c r="U1841" i="34"/>
  <c r="R1841" i="34"/>
  <c r="V1841" i="34"/>
  <c r="P1914" i="34"/>
  <c r="T1914" i="34"/>
  <c r="R1914" i="34"/>
  <c r="V1914" i="34"/>
  <c r="Q1914" i="34"/>
  <c r="S1914" i="34"/>
  <c r="U1914" i="34"/>
  <c r="AA1914" i="34"/>
  <c r="R1919" i="34"/>
  <c r="V1919" i="34"/>
  <c r="P1919" i="34"/>
  <c r="T1919" i="34"/>
  <c r="Q1919" i="34"/>
  <c r="S1919" i="34"/>
  <c r="U1919" i="34"/>
  <c r="AA1919" i="34"/>
  <c r="S2033" i="34"/>
  <c r="AA2033" i="34"/>
  <c r="P2033" i="34"/>
  <c r="T2033" i="34"/>
  <c r="Q2033" i="34"/>
  <c r="U2033" i="34"/>
  <c r="R2033" i="34"/>
  <c r="V2033" i="34"/>
  <c r="Q2040" i="34"/>
  <c r="U2040" i="34"/>
  <c r="R2040" i="34"/>
  <c r="V2040" i="34"/>
  <c r="S2040" i="34"/>
  <c r="AA2040" i="34"/>
  <c r="P2040" i="34"/>
  <c r="T2040" i="34"/>
  <c r="S1866" i="34"/>
  <c r="AA1866" i="34"/>
  <c r="P1866" i="34"/>
  <c r="T1866" i="34"/>
  <c r="Q1866" i="34"/>
  <c r="U1866" i="34"/>
  <c r="R1866" i="34"/>
  <c r="V1866" i="34"/>
  <c r="S1870" i="34"/>
  <c r="AA1870" i="34"/>
  <c r="P1870" i="34"/>
  <c r="T1870" i="34"/>
  <c r="Q1870" i="34"/>
  <c r="U1870" i="34"/>
  <c r="R1870" i="34"/>
  <c r="V1870" i="34"/>
  <c r="S1874" i="34"/>
  <c r="AA1874" i="34"/>
  <c r="P1874" i="34"/>
  <c r="T1874" i="34"/>
  <c r="Q1874" i="34"/>
  <c r="U1874" i="34"/>
  <c r="R1874" i="34"/>
  <c r="V1874" i="34"/>
  <c r="P1923" i="34"/>
  <c r="T1923" i="34"/>
  <c r="S1923" i="34"/>
  <c r="U1923" i="34"/>
  <c r="Q1923" i="34"/>
  <c r="V1923" i="34"/>
  <c r="AA1923" i="34"/>
  <c r="R1923" i="34"/>
  <c r="P1927" i="34"/>
  <c r="T1927" i="34"/>
  <c r="Q1927" i="34"/>
  <c r="V1927" i="34"/>
  <c r="AA1927" i="34"/>
  <c r="R1927" i="34"/>
  <c r="S1927" i="34"/>
  <c r="U1927" i="34"/>
  <c r="P1932" i="34"/>
  <c r="T1932" i="34"/>
  <c r="S1932" i="34"/>
  <c r="U1932" i="34"/>
  <c r="Q1932" i="34"/>
  <c r="V1932" i="34"/>
  <c r="AA1932" i="34"/>
  <c r="R1932" i="34"/>
  <c r="Q2005" i="34"/>
  <c r="U2005" i="34"/>
  <c r="R2005" i="34"/>
  <c r="V2005" i="34"/>
  <c r="S2005" i="34"/>
  <c r="AA2005" i="34"/>
  <c r="P2005" i="34"/>
  <c r="T2005" i="34"/>
  <c r="Q2025" i="34"/>
  <c r="U2025" i="34"/>
  <c r="R2025" i="34"/>
  <c r="V2025" i="34"/>
  <c r="S2025" i="34"/>
  <c r="AA2025" i="34"/>
  <c r="P2025" i="34"/>
  <c r="T2025" i="34"/>
  <c r="Q1824" i="34"/>
  <c r="U1824" i="34"/>
  <c r="R1824" i="34"/>
  <c r="V1824" i="34"/>
  <c r="S1824" i="34"/>
  <c r="AA1824" i="34"/>
  <c r="P1824" i="34"/>
  <c r="T1824" i="34"/>
  <c r="Q1842" i="34"/>
  <c r="U1842" i="34"/>
  <c r="R1842" i="34"/>
  <c r="V1842" i="34"/>
  <c r="S1842" i="34"/>
  <c r="AA1842" i="34"/>
  <c r="P1842" i="34"/>
  <c r="T1842" i="34"/>
  <c r="Q1828" i="34"/>
  <c r="U1828" i="34"/>
  <c r="R1828" i="34"/>
  <c r="V1828" i="34"/>
  <c r="S1828" i="34"/>
  <c r="AA1828" i="34"/>
  <c r="P1828" i="34"/>
  <c r="T1828" i="34"/>
  <c r="Q1832" i="34"/>
  <c r="U1832" i="34"/>
  <c r="R1832" i="34"/>
  <c r="V1832" i="34"/>
  <c r="S1832" i="34"/>
  <c r="AA1832" i="34"/>
  <c r="P1832" i="34"/>
  <c r="T1832" i="34"/>
  <c r="Q1836" i="34"/>
  <c r="U1836" i="34"/>
  <c r="R1836" i="34"/>
  <c r="V1836" i="34"/>
  <c r="S1836" i="34"/>
  <c r="AA1836" i="34"/>
  <c r="P1836" i="34"/>
  <c r="T1836" i="34"/>
  <c r="Q1840" i="34"/>
  <c r="U1840" i="34"/>
  <c r="R1840" i="34"/>
  <c r="V1840" i="34"/>
  <c r="S1840" i="34"/>
  <c r="AA1840" i="34"/>
  <c r="P1840" i="34"/>
  <c r="T1840" i="34"/>
  <c r="S1847" i="34"/>
  <c r="AA1847" i="34"/>
  <c r="P1847" i="34"/>
  <c r="T1847" i="34"/>
  <c r="Q1847" i="34"/>
  <c r="U1847" i="34"/>
  <c r="R1847" i="34"/>
  <c r="V1847" i="34"/>
  <c r="S1852" i="34"/>
  <c r="AA1852" i="34"/>
  <c r="P1852" i="34"/>
  <c r="T1852" i="34"/>
  <c r="Q1852" i="34"/>
  <c r="U1852" i="34"/>
  <c r="R1852" i="34"/>
  <c r="V1852" i="34"/>
  <c r="Q1879" i="34"/>
  <c r="U1879" i="34"/>
  <c r="R1879" i="34"/>
  <c r="V1879" i="34"/>
  <c r="S1879" i="34"/>
  <c r="AA1879" i="34"/>
  <c r="P1879" i="34"/>
  <c r="T1879" i="34"/>
  <c r="Q1883" i="34"/>
  <c r="U1883" i="34"/>
  <c r="R1883" i="34"/>
  <c r="V1883" i="34"/>
  <c r="S1883" i="34"/>
  <c r="AA1883" i="34"/>
  <c r="P1883" i="34"/>
  <c r="T1883" i="34"/>
  <c r="S1856" i="34"/>
  <c r="AA1856" i="34"/>
  <c r="P1856" i="34"/>
  <c r="T1856" i="34"/>
  <c r="Q1856" i="34"/>
  <c r="U1856" i="34"/>
  <c r="R1856" i="34"/>
  <c r="V1856" i="34"/>
  <c r="S1860" i="34"/>
  <c r="AA1860" i="34"/>
  <c r="P1860" i="34"/>
  <c r="T1860" i="34"/>
  <c r="Q1860" i="34"/>
  <c r="U1860" i="34"/>
  <c r="R1860" i="34"/>
  <c r="V1860" i="34"/>
  <c r="S1938" i="34"/>
  <c r="AA1938" i="34"/>
  <c r="P1938" i="34"/>
  <c r="T1938" i="34"/>
  <c r="Q1938" i="34"/>
  <c r="U1938" i="34"/>
  <c r="R1938" i="34"/>
  <c r="V1938" i="34"/>
  <c r="Q1887" i="34"/>
  <c r="U1887" i="34"/>
  <c r="R1887" i="34"/>
  <c r="V1887" i="34"/>
  <c r="P1887" i="34"/>
  <c r="T1887" i="34"/>
  <c r="S1887" i="34"/>
  <c r="AA1887" i="34"/>
  <c r="Q1891" i="34"/>
  <c r="U1891" i="34"/>
  <c r="R1891" i="34"/>
  <c r="V1891" i="34"/>
  <c r="P1891" i="34"/>
  <c r="T1891" i="34"/>
  <c r="S1891" i="34"/>
  <c r="AA1891" i="34"/>
  <c r="Q1895" i="34"/>
  <c r="U1895" i="34"/>
  <c r="R1895" i="34"/>
  <c r="V1895" i="34"/>
  <c r="P1895" i="34"/>
  <c r="T1895" i="34"/>
  <c r="S1895" i="34"/>
  <c r="AA1895" i="34"/>
  <c r="S1940" i="34"/>
  <c r="AA1940" i="34"/>
  <c r="P1940" i="34"/>
  <c r="T1940" i="34"/>
  <c r="Q1940" i="34"/>
  <c r="U1940" i="34"/>
  <c r="R1940" i="34"/>
  <c r="V1940" i="34"/>
  <c r="S1944" i="34"/>
  <c r="AA1944" i="34"/>
  <c r="P1944" i="34"/>
  <c r="T1944" i="34"/>
  <c r="Q1944" i="34"/>
  <c r="U1944" i="34"/>
  <c r="R1944" i="34"/>
  <c r="V1944" i="34"/>
  <c r="S1948" i="34"/>
  <c r="AA1948" i="34"/>
  <c r="P1948" i="34"/>
  <c r="T1948" i="34"/>
  <c r="Q1948" i="34"/>
  <c r="U1948" i="34"/>
  <c r="R1948" i="34"/>
  <c r="V1948" i="34"/>
  <c r="Q1166" i="34"/>
  <c r="R1166" i="34"/>
  <c r="V1166" i="34"/>
  <c r="AA1166" i="34"/>
  <c r="P1166" i="34"/>
  <c r="Q1170" i="34"/>
  <c r="R1170" i="34"/>
  <c r="V1170" i="34"/>
  <c r="AA1170" i="34"/>
  <c r="P1170" i="34"/>
  <c r="AA1209" i="34"/>
  <c r="P1209" i="34"/>
  <c r="Q1209" i="34"/>
  <c r="R1209" i="34"/>
  <c r="V1209" i="34"/>
  <c r="AA1214" i="34"/>
  <c r="P1214" i="34"/>
  <c r="Q1214" i="34"/>
  <c r="R1214" i="34"/>
  <c r="V1214" i="34"/>
  <c r="AA1257" i="34"/>
  <c r="P1257" i="34"/>
  <c r="Q1257" i="34"/>
  <c r="R1257" i="34"/>
  <c r="V1257" i="34"/>
  <c r="AA1261" i="34"/>
  <c r="P1261" i="34"/>
  <c r="Q1261" i="34"/>
  <c r="R1261" i="34"/>
  <c r="V1261" i="34"/>
  <c r="AA1265" i="34"/>
  <c r="P1265" i="34"/>
  <c r="Q1265" i="34"/>
  <c r="R1265" i="34"/>
  <c r="V1265" i="34"/>
  <c r="AA1269" i="34"/>
  <c r="P1269" i="34"/>
  <c r="Q1269" i="34"/>
  <c r="R1269" i="34"/>
  <c r="V1269" i="34"/>
  <c r="AA1297" i="34"/>
  <c r="P1297" i="34"/>
  <c r="Q1297" i="34"/>
  <c r="R1297" i="34"/>
  <c r="V1297" i="34"/>
  <c r="AA1301" i="34"/>
  <c r="P1301" i="34"/>
  <c r="Q1301" i="34"/>
  <c r="R1301" i="34"/>
  <c r="V1301" i="34"/>
  <c r="AA1325" i="34"/>
  <c r="P1325" i="34"/>
  <c r="Q1325" i="34"/>
  <c r="R1325" i="34"/>
  <c r="V1325" i="34"/>
  <c r="AA1329" i="34"/>
  <c r="P1329" i="34"/>
  <c r="Q1329" i="34"/>
  <c r="R1329" i="34"/>
  <c r="V1329" i="34"/>
  <c r="AA1345" i="34"/>
  <c r="P1345" i="34"/>
  <c r="Q1345" i="34"/>
  <c r="R1345" i="34"/>
  <c r="V1345" i="34"/>
  <c r="AA1349" i="34"/>
  <c r="P1349" i="34"/>
  <c r="Q1349" i="34"/>
  <c r="R1349" i="34"/>
  <c r="V1349" i="34"/>
  <c r="Q1365" i="34"/>
  <c r="R1365" i="34"/>
  <c r="V1365" i="34"/>
  <c r="AA1365" i="34"/>
  <c r="P1365" i="34"/>
  <c r="R1449" i="34"/>
  <c r="P1449" i="34"/>
  <c r="Q1449" i="34"/>
  <c r="V1449" i="34"/>
  <c r="AA1449" i="34"/>
  <c r="P1453" i="34"/>
  <c r="Q1453" i="34"/>
  <c r="R1453" i="34"/>
  <c r="V1453" i="34"/>
  <c r="AA1453" i="34"/>
  <c r="R1476" i="34"/>
  <c r="V1476" i="34"/>
  <c r="AA1476" i="34"/>
  <c r="P1476" i="34"/>
  <c r="Q1476" i="34"/>
  <c r="R1481" i="34"/>
  <c r="V1481" i="34"/>
  <c r="AA1481" i="34"/>
  <c r="P1481" i="34"/>
  <c r="Q1481" i="34"/>
  <c r="R1534" i="34"/>
  <c r="V1534" i="34"/>
  <c r="AA1534" i="34"/>
  <c r="P1534" i="34"/>
  <c r="Q1534" i="34"/>
  <c r="R1538" i="34"/>
  <c r="V1538" i="34"/>
  <c r="AA1538" i="34"/>
  <c r="P1538" i="34"/>
  <c r="Q1538" i="34"/>
  <c r="R1543" i="34"/>
  <c r="V1543" i="34"/>
  <c r="AA1543" i="34"/>
  <c r="P1543" i="34"/>
  <c r="Q1543" i="34"/>
  <c r="R1547" i="34"/>
  <c r="V1547" i="34"/>
  <c r="AA1547" i="34"/>
  <c r="P1547" i="34"/>
  <c r="Q1547" i="34"/>
  <c r="P1566" i="34"/>
  <c r="Q1566" i="34"/>
  <c r="R1566" i="34"/>
  <c r="V1566" i="34"/>
  <c r="AA1566" i="34"/>
  <c r="P1570" i="34"/>
  <c r="Q1570" i="34"/>
  <c r="R1570" i="34"/>
  <c r="V1570" i="34"/>
  <c r="AA1570" i="34"/>
  <c r="Q1640" i="34"/>
  <c r="R1640" i="34"/>
  <c r="V1640" i="34"/>
  <c r="AA1640" i="34"/>
  <c r="P1640" i="34"/>
  <c r="Q1644" i="34"/>
  <c r="R1644" i="34"/>
  <c r="V1644" i="34"/>
  <c r="AA1644" i="34"/>
  <c r="P1644" i="34"/>
  <c r="AA1700" i="34"/>
  <c r="P1700" i="34"/>
  <c r="Q1700" i="34"/>
  <c r="R1700" i="34"/>
  <c r="V1700" i="34"/>
  <c r="AA1704" i="34"/>
  <c r="P1704" i="34"/>
  <c r="Q1704" i="34"/>
  <c r="R1704" i="34"/>
  <c r="V1704" i="34"/>
  <c r="Q1729" i="34"/>
  <c r="R1729" i="34"/>
  <c r="V1729" i="34"/>
  <c r="AA1729" i="34"/>
  <c r="P1729" i="34"/>
  <c r="Q1733" i="34"/>
  <c r="R1733" i="34"/>
  <c r="V1733" i="34"/>
  <c r="AA1733" i="34"/>
  <c r="P1733" i="34"/>
  <c r="AA1752" i="34"/>
  <c r="P1752" i="34"/>
  <c r="Q1752" i="34"/>
  <c r="R1752" i="34"/>
  <c r="V1752" i="34"/>
  <c r="Q1784" i="34"/>
  <c r="U1784" i="34"/>
  <c r="R1784" i="34"/>
  <c r="V1784" i="34"/>
  <c r="S1784" i="34"/>
  <c r="AA1784" i="34"/>
  <c r="P1784" i="34"/>
  <c r="T1784" i="34"/>
  <c r="Q1788" i="34"/>
  <c r="U1788" i="34"/>
  <c r="R1788" i="34"/>
  <c r="V1788" i="34"/>
  <c r="S1788" i="34"/>
  <c r="AA1788" i="34"/>
  <c r="P1788" i="34"/>
  <c r="T1788" i="34"/>
  <c r="Q1792" i="34"/>
  <c r="U1792" i="34"/>
  <c r="R1792" i="34"/>
  <c r="V1792" i="34"/>
  <c r="S1792" i="34"/>
  <c r="AA1792" i="34"/>
  <c r="P1792" i="34"/>
  <c r="T1792" i="34"/>
  <c r="AA2156" i="34"/>
  <c r="P2156" i="34"/>
  <c r="Q2156" i="34"/>
  <c r="R2156" i="34"/>
  <c r="V2156" i="34"/>
  <c r="AA2160" i="34"/>
  <c r="P2160" i="34"/>
  <c r="Q2160" i="34"/>
  <c r="R2160" i="34"/>
  <c r="V2160" i="34"/>
  <c r="AA2271" i="34"/>
  <c r="P2271" i="34"/>
  <c r="Q2271" i="34"/>
  <c r="R2271" i="34"/>
  <c r="V2271" i="34"/>
  <c r="AA2277" i="34"/>
  <c r="P2277" i="34"/>
  <c r="Q2277" i="34"/>
  <c r="R2277" i="34"/>
  <c r="V2277" i="34"/>
  <c r="AA2281" i="34"/>
  <c r="P2281" i="34"/>
  <c r="Q2281" i="34"/>
  <c r="R2281" i="34"/>
  <c r="V2281" i="34"/>
  <c r="AA2285" i="34"/>
  <c r="P2285" i="34"/>
  <c r="Q2285" i="34"/>
  <c r="R2285" i="34"/>
  <c r="V2285" i="34"/>
  <c r="Q2290" i="34"/>
  <c r="R2290" i="34"/>
  <c r="V2290" i="34"/>
  <c r="AA2290" i="34"/>
  <c r="P2290" i="34"/>
  <c r="Q2298" i="34"/>
  <c r="R2298" i="34"/>
  <c r="V2298" i="34"/>
  <c r="AA2298" i="34"/>
  <c r="P2298" i="34"/>
  <c r="Q2364" i="34"/>
  <c r="R2364" i="34"/>
  <c r="V2364" i="34"/>
  <c r="AA2364" i="34"/>
  <c r="P2364" i="34"/>
  <c r="Q2340" i="34"/>
  <c r="R2340" i="34"/>
  <c r="V2340" i="34"/>
  <c r="AA2340" i="34"/>
  <c r="P2340" i="34"/>
  <c r="AA2295" i="34"/>
  <c r="P2295" i="34"/>
  <c r="Q2295" i="34"/>
  <c r="R2295" i="34"/>
  <c r="V2295" i="34"/>
  <c r="AA2371" i="34"/>
  <c r="P2371" i="34"/>
  <c r="Q2371" i="34"/>
  <c r="R2371" i="34"/>
  <c r="V2371" i="34"/>
  <c r="AA2323" i="34"/>
  <c r="P2323" i="34"/>
  <c r="Q2323" i="34"/>
  <c r="R2323" i="34"/>
  <c r="V2323" i="34"/>
  <c r="Q2424" i="34"/>
  <c r="R2424" i="34"/>
  <c r="V2424" i="34"/>
  <c r="P2424" i="34"/>
  <c r="AA2424" i="34"/>
  <c r="Q2428" i="34"/>
  <c r="R2428" i="34"/>
  <c r="V2428" i="34"/>
  <c r="P2428" i="34"/>
  <c r="AA2428" i="34"/>
  <c r="S2043" i="34"/>
  <c r="AA2043" i="34"/>
  <c r="P2043" i="34"/>
  <c r="T2043" i="34"/>
  <c r="Q2043" i="34"/>
  <c r="U2043" i="34"/>
  <c r="R2043" i="34"/>
  <c r="V2043" i="34"/>
  <c r="P2509" i="34"/>
  <c r="Q2509" i="34"/>
  <c r="R2509" i="34"/>
  <c r="V2509" i="34"/>
  <c r="AA2509" i="34"/>
  <c r="P2513" i="34"/>
  <c r="Q2513" i="34"/>
  <c r="R2513" i="34"/>
  <c r="V2513" i="34"/>
  <c r="AA2513" i="34"/>
  <c r="P2575" i="34"/>
  <c r="Q2575" i="34"/>
  <c r="R2575" i="34"/>
  <c r="V2575" i="34"/>
  <c r="AA2575" i="34"/>
  <c r="P2579" i="34"/>
  <c r="Q2579" i="34"/>
  <c r="R2579" i="34"/>
  <c r="V2579" i="34"/>
  <c r="AA2579" i="34"/>
  <c r="Q2050" i="34"/>
  <c r="U2050" i="34"/>
  <c r="R2050" i="34"/>
  <c r="V2050" i="34"/>
  <c r="S2050" i="34"/>
  <c r="AA2050" i="34"/>
  <c r="P2050" i="34"/>
  <c r="T2050" i="34"/>
  <c r="Q2060" i="34"/>
  <c r="U2060" i="34"/>
  <c r="R2060" i="34"/>
  <c r="V2060" i="34"/>
  <c r="S2060" i="34"/>
  <c r="AA2060" i="34"/>
  <c r="P2060" i="34"/>
  <c r="T2060" i="34"/>
  <c r="Q2065" i="34"/>
  <c r="U2065" i="34"/>
  <c r="R2065" i="34"/>
  <c r="V2065" i="34"/>
  <c r="S2065" i="34"/>
  <c r="AA2065" i="34"/>
  <c r="P2065" i="34"/>
  <c r="T2065" i="34"/>
  <c r="Q2069" i="34"/>
  <c r="U2069" i="34"/>
  <c r="R2069" i="34"/>
  <c r="V2069" i="34"/>
  <c r="S2069" i="34"/>
  <c r="AA2069" i="34"/>
  <c r="P2069" i="34"/>
  <c r="T2069" i="34"/>
  <c r="Q2073" i="34"/>
  <c r="U2073" i="34"/>
  <c r="R2073" i="34"/>
  <c r="V2073" i="34"/>
  <c r="S2073" i="34"/>
  <c r="AA2073" i="34"/>
  <c r="P2073" i="34"/>
  <c r="T2073" i="34"/>
  <c r="Q2077" i="34"/>
  <c r="U2077" i="34"/>
  <c r="R2077" i="34"/>
  <c r="V2077" i="34"/>
  <c r="S2077" i="34"/>
  <c r="AA2077" i="34"/>
  <c r="P2077" i="34"/>
  <c r="T2077" i="34"/>
  <c r="Q2137" i="34"/>
  <c r="R2137" i="34"/>
  <c r="V2137" i="34"/>
  <c r="AA2137" i="34"/>
  <c r="P2137" i="34"/>
  <c r="Q2141" i="34"/>
  <c r="R2141" i="34"/>
  <c r="V2141" i="34"/>
  <c r="AA2141" i="34"/>
  <c r="P2141" i="34"/>
  <c r="AA2215" i="34"/>
  <c r="P2215" i="34"/>
  <c r="Q2215" i="34"/>
  <c r="R2215" i="34"/>
  <c r="V2215" i="34"/>
  <c r="Q2220" i="34"/>
  <c r="R2220" i="34"/>
  <c r="V2220" i="34"/>
  <c r="AA2220" i="34"/>
  <c r="P2220" i="34"/>
  <c r="Q2226" i="34"/>
  <c r="R2226" i="34"/>
  <c r="V2226" i="34"/>
  <c r="AA2226" i="34"/>
  <c r="P2226" i="34"/>
  <c r="Q2232" i="34"/>
  <c r="R2232" i="34"/>
  <c r="V2232" i="34"/>
  <c r="AA2232" i="34"/>
  <c r="P2232" i="34"/>
  <c r="AA2237" i="34"/>
  <c r="P2237" i="34"/>
  <c r="Q2237" i="34"/>
  <c r="R2237" i="34"/>
  <c r="V2237" i="34"/>
  <c r="AA2243" i="34"/>
  <c r="P2243" i="34"/>
  <c r="Q2243" i="34"/>
  <c r="R2243" i="34"/>
  <c r="V2243" i="34"/>
  <c r="AA2247" i="34"/>
  <c r="P2247" i="34"/>
  <c r="Q2247" i="34"/>
  <c r="R2247" i="34"/>
  <c r="V2247" i="34"/>
  <c r="S1952" i="34"/>
  <c r="AA1952" i="34"/>
  <c r="P1952" i="34"/>
  <c r="T1952" i="34"/>
  <c r="Q1952" i="34"/>
  <c r="U1952" i="34"/>
  <c r="R1952" i="34"/>
  <c r="V1952" i="34"/>
  <c r="Q1981" i="34"/>
  <c r="U1981" i="34"/>
  <c r="R1981" i="34"/>
  <c r="V1981" i="34"/>
  <c r="S1981" i="34"/>
  <c r="AA1981" i="34"/>
  <c r="P1981" i="34"/>
  <c r="T1981" i="34"/>
  <c r="Q1985" i="34"/>
  <c r="U1985" i="34"/>
  <c r="R1985" i="34"/>
  <c r="V1985" i="34"/>
  <c r="S1985" i="34"/>
  <c r="AA1985" i="34"/>
  <c r="P1985" i="34"/>
  <c r="T1985" i="34"/>
  <c r="S2008" i="34"/>
  <c r="AA2008" i="34"/>
  <c r="P2008" i="34"/>
  <c r="T2008" i="34"/>
  <c r="Q2008" i="34"/>
  <c r="U2008" i="34"/>
  <c r="R2008" i="34"/>
  <c r="V2008" i="34"/>
  <c r="S2012" i="34"/>
  <c r="AA2012" i="34"/>
  <c r="P2012" i="34"/>
  <c r="T2012" i="34"/>
  <c r="Q2012" i="34"/>
  <c r="U2012" i="34"/>
  <c r="R2012" i="34"/>
  <c r="V2012" i="34"/>
  <c r="Q2027" i="34"/>
  <c r="U2027" i="34"/>
  <c r="R2027" i="34"/>
  <c r="V2027" i="34"/>
  <c r="S2027" i="34"/>
  <c r="AA2027" i="34"/>
  <c r="P2027" i="34"/>
  <c r="T2027" i="34"/>
  <c r="Q1899" i="34"/>
  <c r="U1899" i="34"/>
  <c r="R1899" i="34"/>
  <c r="V1899" i="34"/>
  <c r="P1899" i="34"/>
  <c r="T1899" i="34"/>
  <c r="S1899" i="34"/>
  <c r="AA1899" i="34"/>
  <c r="Q1903" i="34"/>
  <c r="U1903" i="34"/>
  <c r="R1903" i="34"/>
  <c r="V1903" i="34"/>
  <c r="P1903" i="34"/>
  <c r="T1903" i="34"/>
  <c r="S1903" i="34"/>
  <c r="AA1903" i="34"/>
  <c r="Q1907" i="34"/>
  <c r="U1907" i="34"/>
  <c r="R1907" i="34"/>
  <c r="V1907" i="34"/>
  <c r="P1907" i="34"/>
  <c r="T1907" i="34"/>
  <c r="S1907" i="34"/>
  <c r="AA1907" i="34"/>
  <c r="S1954" i="34"/>
  <c r="AA1954" i="34"/>
  <c r="P1954" i="34"/>
  <c r="T1954" i="34"/>
  <c r="Q1954" i="34"/>
  <c r="U1954" i="34"/>
  <c r="R1954" i="34"/>
  <c r="V1954" i="34"/>
  <c r="S1958" i="34"/>
  <c r="AA1958" i="34"/>
  <c r="P1958" i="34"/>
  <c r="T1958" i="34"/>
  <c r="Q1958" i="34"/>
  <c r="U1958" i="34"/>
  <c r="R1958" i="34"/>
  <c r="V1958" i="34"/>
  <c r="S1962" i="34"/>
  <c r="AA1962" i="34"/>
  <c r="P1962" i="34"/>
  <c r="T1962" i="34"/>
  <c r="Q1962" i="34"/>
  <c r="U1962" i="34"/>
  <c r="R1962" i="34"/>
  <c r="V1962" i="34"/>
  <c r="S1966" i="34"/>
  <c r="AA1966" i="34"/>
  <c r="P1966" i="34"/>
  <c r="T1966" i="34"/>
  <c r="Q1966" i="34"/>
  <c r="U1966" i="34"/>
  <c r="R1966" i="34"/>
  <c r="V1966" i="34"/>
  <c r="Q1991" i="34"/>
  <c r="U1991" i="34"/>
  <c r="R1991" i="34"/>
  <c r="V1991" i="34"/>
  <c r="S1991" i="34"/>
  <c r="AA1991" i="34"/>
  <c r="P1991" i="34"/>
  <c r="T1991" i="34"/>
  <c r="Q1995" i="34"/>
  <c r="U1995" i="34"/>
  <c r="R1995" i="34"/>
  <c r="V1995" i="34"/>
  <c r="S1995" i="34"/>
  <c r="AA1995" i="34"/>
  <c r="P1995" i="34"/>
  <c r="T1995" i="34"/>
  <c r="S2016" i="34"/>
  <c r="AA2016" i="34"/>
  <c r="P2016" i="34"/>
  <c r="T2016" i="34"/>
  <c r="Q2016" i="34"/>
  <c r="U2016" i="34"/>
  <c r="R2016" i="34"/>
  <c r="V2016" i="34"/>
  <c r="S2020" i="34"/>
  <c r="AA2020" i="34"/>
  <c r="P2020" i="34"/>
  <c r="T2020" i="34"/>
  <c r="Q2020" i="34"/>
  <c r="U2020" i="34"/>
  <c r="R2020" i="34"/>
  <c r="V2020" i="34"/>
  <c r="Q2030" i="34"/>
  <c r="U2030" i="34"/>
  <c r="R2030" i="34"/>
  <c r="V2030" i="34"/>
  <c r="S2030" i="34"/>
  <c r="AA2030" i="34"/>
  <c r="P2030" i="34"/>
  <c r="T2030" i="34"/>
  <c r="Q2079" i="34"/>
  <c r="U2079" i="34"/>
  <c r="R2079" i="34"/>
  <c r="V2079" i="34"/>
  <c r="S2079" i="34"/>
  <c r="AA2079" i="34"/>
  <c r="P2079" i="34"/>
  <c r="T2079" i="34"/>
  <c r="Q2212" i="34"/>
  <c r="R2212" i="34"/>
  <c r="V2212" i="34"/>
  <c r="AA2212" i="34"/>
  <c r="P2212" i="34"/>
  <c r="P2499" i="34"/>
  <c r="Q2499" i="34"/>
  <c r="R2499" i="34"/>
  <c r="V2499" i="34"/>
  <c r="AA2499" i="34"/>
  <c r="P2505" i="34"/>
  <c r="Q2505" i="34"/>
  <c r="R2505" i="34"/>
  <c r="V2505" i="34"/>
  <c r="AA2505" i="34"/>
  <c r="P2543" i="34"/>
  <c r="Q2543" i="34"/>
  <c r="R2543" i="34"/>
  <c r="V2543" i="34"/>
  <c r="AA2543" i="34"/>
  <c r="P2547" i="34"/>
  <c r="Q2547" i="34"/>
  <c r="R2547" i="34"/>
  <c r="V2547" i="34"/>
  <c r="AA2547" i="34"/>
  <c r="R2557" i="34"/>
  <c r="V2557" i="34"/>
  <c r="AA2557" i="34"/>
  <c r="P2557" i="34"/>
  <c r="Q2557" i="34"/>
  <c r="P2564" i="34"/>
  <c r="Q2564" i="34"/>
  <c r="R2564" i="34"/>
  <c r="V2564" i="34"/>
  <c r="AA2564" i="34"/>
  <c r="P2568" i="34"/>
  <c r="Q2568" i="34"/>
  <c r="R2568" i="34"/>
  <c r="V2568" i="34"/>
  <c r="AA2568" i="34"/>
  <c r="P2572" i="34"/>
  <c r="Q2572" i="34"/>
  <c r="R2572" i="34"/>
  <c r="V2572" i="34"/>
  <c r="AA2572" i="34"/>
  <c r="Q2081" i="34"/>
  <c r="U2081" i="34"/>
  <c r="R2081" i="34"/>
  <c r="V2081" i="34"/>
  <c r="S2081" i="34"/>
  <c r="AA2081" i="34"/>
  <c r="P2081" i="34"/>
  <c r="T2081" i="34"/>
  <c r="Q2085" i="34"/>
  <c r="U2085" i="34"/>
  <c r="R2085" i="34"/>
  <c r="V2085" i="34"/>
  <c r="S2085" i="34"/>
  <c r="AA2085" i="34"/>
  <c r="P2085" i="34"/>
  <c r="T2085" i="34"/>
  <c r="Q2089" i="34"/>
  <c r="U2089" i="34"/>
  <c r="R2089" i="34"/>
  <c r="V2089" i="34"/>
  <c r="S2089" i="34"/>
  <c r="AA2089" i="34"/>
  <c r="P2089" i="34"/>
  <c r="T2089" i="34"/>
  <c r="AA2108" i="34"/>
  <c r="P2108" i="34"/>
  <c r="Q2108" i="34"/>
  <c r="R2108" i="34"/>
  <c r="V2108" i="34"/>
  <c r="AA2098" i="34"/>
  <c r="P2098" i="34"/>
  <c r="Q2098" i="34"/>
  <c r="R2098" i="34"/>
  <c r="V2098" i="34"/>
  <c r="Q2147" i="34"/>
  <c r="R2147" i="34"/>
  <c r="V2147" i="34"/>
  <c r="AA2147" i="34"/>
  <c r="P2147" i="34"/>
  <c r="Q2151" i="34"/>
  <c r="R2151" i="34"/>
  <c r="V2151" i="34"/>
  <c r="AA2151" i="34"/>
  <c r="P2151" i="34"/>
  <c r="Q2155" i="34"/>
  <c r="R2155" i="34"/>
  <c r="V2155" i="34"/>
  <c r="AA2155" i="34"/>
  <c r="P2155" i="34"/>
  <c r="S2037" i="34"/>
  <c r="AA2037" i="34"/>
  <c r="P2037" i="34"/>
  <c r="T2037" i="34"/>
  <c r="Q2037" i="34"/>
  <c r="U2037" i="34"/>
  <c r="R2037" i="34"/>
  <c r="V2037" i="34"/>
  <c r="S1811" i="34"/>
  <c r="AA1811" i="34"/>
  <c r="P1811" i="34"/>
  <c r="T1811" i="34"/>
  <c r="Q1811" i="34"/>
  <c r="U1811" i="34"/>
  <c r="R1811" i="34"/>
  <c r="V1811" i="34"/>
  <c r="S1819" i="34"/>
  <c r="AA1819" i="34"/>
  <c r="P1819" i="34"/>
  <c r="T1819" i="34"/>
  <c r="Q1819" i="34"/>
  <c r="U1819" i="34"/>
  <c r="R1819" i="34"/>
  <c r="V1819" i="34"/>
  <c r="S1910" i="34"/>
  <c r="AA1910" i="34"/>
  <c r="P1910" i="34"/>
  <c r="T1910" i="34"/>
  <c r="R1910" i="34"/>
  <c r="V1910" i="34"/>
  <c r="Q1910" i="34"/>
  <c r="U1910" i="34"/>
  <c r="P1916" i="34"/>
  <c r="T1916" i="34"/>
  <c r="R1916" i="34"/>
  <c r="V1916" i="34"/>
  <c r="U1916" i="34"/>
  <c r="AA1916" i="34"/>
  <c r="Q1916" i="34"/>
  <c r="S1916" i="34"/>
  <c r="P1920" i="34"/>
  <c r="T1920" i="34"/>
  <c r="R1920" i="34"/>
  <c r="V1920" i="34"/>
  <c r="U1920" i="34"/>
  <c r="AA1920" i="34"/>
  <c r="Q1920" i="34"/>
  <c r="S1920" i="34"/>
  <c r="Q2034" i="34"/>
  <c r="U2034" i="34"/>
  <c r="R2034" i="34"/>
  <c r="V2034" i="34"/>
  <c r="S2034" i="34"/>
  <c r="AA2034" i="34"/>
  <c r="P2034" i="34"/>
  <c r="T2034" i="34"/>
  <c r="Q1863" i="34"/>
  <c r="U1863" i="34"/>
  <c r="R1863" i="34"/>
  <c r="V1863" i="34"/>
  <c r="S1863" i="34"/>
  <c r="AA1863" i="34"/>
  <c r="P1863" i="34"/>
  <c r="T1863" i="34"/>
  <c r="Q1867" i="34"/>
  <c r="U1867" i="34"/>
  <c r="R1867" i="34"/>
  <c r="V1867" i="34"/>
  <c r="S1867" i="34"/>
  <c r="AA1867" i="34"/>
  <c r="P1867" i="34"/>
  <c r="T1867" i="34"/>
  <c r="Q1871" i="34"/>
  <c r="U1871" i="34"/>
  <c r="R1871" i="34"/>
  <c r="V1871" i="34"/>
  <c r="S1871" i="34"/>
  <c r="AA1871" i="34"/>
  <c r="P1871" i="34"/>
  <c r="T1871" i="34"/>
  <c r="Q1875" i="34"/>
  <c r="U1875" i="34"/>
  <c r="R1875" i="34"/>
  <c r="V1875" i="34"/>
  <c r="S1875" i="34"/>
  <c r="AA1875" i="34"/>
  <c r="P1875" i="34"/>
  <c r="T1875" i="34"/>
  <c r="R1924" i="34"/>
  <c r="V1924" i="34"/>
  <c r="T1924" i="34"/>
  <c r="P1924" i="34"/>
  <c r="U1924" i="34"/>
  <c r="Q1924" i="34"/>
  <c r="AA1924" i="34"/>
  <c r="S1924" i="34"/>
  <c r="R1928" i="34"/>
  <c r="V1928" i="34"/>
  <c r="Q1928" i="34"/>
  <c r="AA1928" i="34"/>
  <c r="S1928" i="34"/>
  <c r="T1928" i="34"/>
  <c r="P1928" i="34"/>
  <c r="U1928" i="34"/>
  <c r="S1968" i="34"/>
  <c r="AA1968" i="34"/>
  <c r="P1968" i="34"/>
  <c r="T1968" i="34"/>
  <c r="Q1968" i="34"/>
  <c r="U1968" i="34"/>
  <c r="R1968" i="34"/>
  <c r="V1968" i="34"/>
  <c r="S2006" i="34"/>
  <c r="AA2006" i="34"/>
  <c r="P2006" i="34"/>
  <c r="T2006" i="34"/>
  <c r="Q2006" i="34"/>
  <c r="U2006" i="34"/>
  <c r="R2006" i="34"/>
  <c r="V2006" i="34"/>
  <c r="Q1808" i="34"/>
  <c r="U1808" i="34"/>
  <c r="R1808" i="34"/>
  <c r="V1808" i="34"/>
  <c r="S1808" i="34"/>
  <c r="AA1808" i="34"/>
  <c r="P1808" i="34"/>
  <c r="T1808" i="34"/>
  <c r="S1825" i="34"/>
  <c r="AA1825" i="34"/>
  <c r="P1825" i="34"/>
  <c r="T1825" i="34"/>
  <c r="Q1825" i="34"/>
  <c r="U1825" i="34"/>
  <c r="R1825" i="34"/>
  <c r="V1825" i="34"/>
  <c r="S1843" i="34"/>
  <c r="AA1843" i="34"/>
  <c r="P1843" i="34"/>
  <c r="T1843" i="34"/>
  <c r="Q1843" i="34"/>
  <c r="U1843" i="34"/>
  <c r="R1843" i="34"/>
  <c r="V1843" i="34"/>
  <c r="S1829" i="34"/>
  <c r="AA1829" i="34"/>
  <c r="P1829" i="34"/>
  <c r="T1829" i="34"/>
  <c r="Q1829" i="34"/>
  <c r="U1829" i="34"/>
  <c r="R1829" i="34"/>
  <c r="V1829" i="34"/>
  <c r="S1833" i="34"/>
  <c r="AA1833" i="34"/>
  <c r="P1833" i="34"/>
  <c r="T1833" i="34"/>
  <c r="Q1833" i="34"/>
  <c r="U1833" i="34"/>
  <c r="R1833" i="34"/>
  <c r="V1833" i="34"/>
  <c r="S1837" i="34"/>
  <c r="AA1837" i="34"/>
  <c r="P1837" i="34"/>
  <c r="T1837" i="34"/>
  <c r="Q1837" i="34"/>
  <c r="U1837" i="34"/>
  <c r="R1837" i="34"/>
  <c r="V1837" i="34"/>
  <c r="Q1844" i="34"/>
  <c r="U1844" i="34"/>
  <c r="R1844" i="34"/>
  <c r="V1844" i="34"/>
  <c r="S1844" i="34"/>
  <c r="AA1844" i="34"/>
  <c r="P1844" i="34"/>
  <c r="T1844" i="34"/>
  <c r="Q1848" i="34"/>
  <c r="U1848" i="34"/>
  <c r="R1848" i="34"/>
  <c r="V1848" i="34"/>
  <c r="S1848" i="34"/>
  <c r="AA1848" i="34"/>
  <c r="P1848" i="34"/>
  <c r="T1848" i="34"/>
  <c r="S1876" i="34"/>
  <c r="AA1876" i="34"/>
  <c r="P1876" i="34"/>
  <c r="T1876" i="34"/>
  <c r="Q1876" i="34"/>
  <c r="U1876" i="34"/>
  <c r="R1876" i="34"/>
  <c r="V1876" i="34"/>
  <c r="S1880" i="34"/>
  <c r="AA1880" i="34"/>
  <c r="P1880" i="34"/>
  <c r="T1880" i="34"/>
  <c r="Q1880" i="34"/>
  <c r="U1880" i="34"/>
  <c r="R1880" i="34"/>
  <c r="V1880" i="34"/>
  <c r="S1884" i="34"/>
  <c r="AA1884" i="34"/>
  <c r="P1884" i="34"/>
  <c r="T1884" i="34"/>
  <c r="Q1884" i="34"/>
  <c r="U1884" i="34"/>
  <c r="R1884" i="34"/>
  <c r="V1884" i="34"/>
  <c r="Q1857" i="34"/>
  <c r="U1857" i="34"/>
  <c r="R1857" i="34"/>
  <c r="V1857" i="34"/>
  <c r="S1857" i="34"/>
  <c r="AA1857" i="34"/>
  <c r="P1857" i="34"/>
  <c r="T1857" i="34"/>
  <c r="Q1861" i="34"/>
  <c r="U1861" i="34"/>
  <c r="R1861" i="34"/>
  <c r="V1861" i="34"/>
  <c r="S1861" i="34"/>
  <c r="AA1861" i="34"/>
  <c r="P1861" i="34"/>
  <c r="T1861" i="34"/>
  <c r="S1815" i="34"/>
  <c r="AA1815" i="34"/>
  <c r="P1815" i="34"/>
  <c r="T1815" i="34"/>
  <c r="Q1815" i="34"/>
  <c r="U1815" i="34"/>
  <c r="R1815" i="34"/>
  <c r="V1815" i="34"/>
  <c r="S1888" i="34"/>
  <c r="AA1888" i="34"/>
  <c r="P1888" i="34"/>
  <c r="T1888" i="34"/>
  <c r="R1888" i="34"/>
  <c r="V1888" i="34"/>
  <c r="Q1888" i="34"/>
  <c r="U1888" i="34"/>
  <c r="S1892" i="34"/>
  <c r="AA1892" i="34"/>
  <c r="P1892" i="34"/>
  <c r="T1892" i="34"/>
  <c r="R1892" i="34"/>
  <c r="V1892" i="34"/>
  <c r="Q1892" i="34"/>
  <c r="U1892" i="34"/>
  <c r="S1896" i="34"/>
  <c r="AA1896" i="34"/>
  <c r="P1896" i="34"/>
  <c r="T1896" i="34"/>
  <c r="R1896" i="34"/>
  <c r="V1896" i="34"/>
  <c r="Q1896" i="34"/>
  <c r="U1896" i="34"/>
  <c r="Q1941" i="34"/>
  <c r="U1941" i="34"/>
  <c r="R1941" i="34"/>
  <c r="V1941" i="34"/>
  <c r="S1941" i="34"/>
  <c r="AA1941" i="34"/>
  <c r="P1941" i="34"/>
  <c r="T1941" i="34"/>
  <c r="Q1945" i="34"/>
  <c r="U1945" i="34"/>
  <c r="R1945" i="34"/>
  <c r="V1945" i="34"/>
  <c r="S1945" i="34"/>
  <c r="AA1945" i="34"/>
  <c r="P1945" i="34"/>
  <c r="T1945" i="34"/>
  <c r="Q1949" i="34"/>
  <c r="U1949" i="34"/>
  <c r="R1949" i="34"/>
  <c r="V1949" i="34"/>
  <c r="S1949" i="34"/>
  <c r="AA1949" i="34"/>
  <c r="P1949" i="34"/>
  <c r="T1949" i="34"/>
  <c r="AA1167" i="34"/>
  <c r="P1167" i="34"/>
  <c r="Q1167" i="34"/>
  <c r="R1167" i="34"/>
  <c r="V1167" i="34"/>
  <c r="AA1171" i="34"/>
  <c r="P1171" i="34"/>
  <c r="Q1171" i="34"/>
  <c r="R1171" i="34"/>
  <c r="V1171" i="34"/>
  <c r="Q1210" i="34"/>
  <c r="R1210" i="34"/>
  <c r="V1210" i="34"/>
  <c r="AA1210" i="34"/>
  <c r="P1210" i="34"/>
  <c r="Q1215" i="34"/>
  <c r="R1215" i="34"/>
  <c r="V1215" i="34"/>
  <c r="AA1215" i="34"/>
  <c r="P1215" i="34"/>
  <c r="Q1258" i="34"/>
  <c r="R1258" i="34"/>
  <c r="V1258" i="34"/>
  <c r="AA1258" i="34"/>
  <c r="P1258" i="34"/>
  <c r="Q1262" i="34"/>
  <c r="R1262" i="34"/>
  <c r="V1262" i="34"/>
  <c r="AA1262" i="34"/>
  <c r="P1262" i="34"/>
  <c r="Q1266" i="34"/>
  <c r="R1266" i="34"/>
  <c r="V1266" i="34"/>
  <c r="AA1266" i="34"/>
  <c r="P1266" i="34"/>
  <c r="Q1270" i="34"/>
  <c r="R1270" i="34"/>
  <c r="V1270" i="34"/>
  <c r="AA1270" i="34"/>
  <c r="P1270" i="34"/>
  <c r="Q1298" i="34"/>
  <c r="R1298" i="34"/>
  <c r="V1298" i="34"/>
  <c r="AA1298" i="34"/>
  <c r="P1298" i="34"/>
  <c r="Q1302" i="34"/>
  <c r="R1302" i="34"/>
  <c r="V1302" i="34"/>
  <c r="AA1302" i="34"/>
  <c r="P1302" i="34"/>
  <c r="Q1326" i="34"/>
  <c r="R1326" i="34"/>
  <c r="V1326" i="34"/>
  <c r="AA1326" i="34"/>
  <c r="P1326" i="34"/>
  <c r="Q1330" i="34"/>
  <c r="R1330" i="34"/>
  <c r="V1330" i="34"/>
  <c r="AA1330" i="34"/>
  <c r="P1330" i="34"/>
  <c r="Q1346" i="34"/>
  <c r="R1346" i="34"/>
  <c r="V1346" i="34"/>
  <c r="AA1346" i="34"/>
  <c r="P1346" i="34"/>
  <c r="Q1358" i="34"/>
  <c r="R1358" i="34"/>
  <c r="V1358" i="34"/>
  <c r="AA1358" i="34"/>
  <c r="P1358" i="34"/>
  <c r="AA1400" i="34"/>
  <c r="P1400" i="34"/>
  <c r="R1400" i="34"/>
  <c r="V1400" i="34"/>
  <c r="Q1400" i="34"/>
  <c r="R1450" i="34"/>
  <c r="V1450" i="34"/>
  <c r="AA1450" i="34"/>
  <c r="P1450" i="34"/>
  <c r="Q1450" i="34"/>
  <c r="R1454" i="34"/>
  <c r="V1454" i="34"/>
  <c r="AA1454" i="34"/>
  <c r="P1454" i="34"/>
  <c r="Q1454" i="34"/>
  <c r="P1477" i="34"/>
  <c r="Q1477" i="34"/>
  <c r="R1477" i="34"/>
  <c r="V1477" i="34"/>
  <c r="AA1477" i="34"/>
  <c r="P1482" i="34"/>
  <c r="Q1482" i="34"/>
  <c r="R1482" i="34"/>
  <c r="V1482" i="34"/>
  <c r="AA1482" i="34"/>
  <c r="P1535" i="34"/>
  <c r="Q1535" i="34"/>
  <c r="R1535" i="34"/>
  <c r="V1535" i="34"/>
  <c r="AA1535" i="34"/>
  <c r="P1539" i="34"/>
  <c r="Q1539" i="34"/>
  <c r="R1539" i="34"/>
  <c r="V1539" i="34"/>
  <c r="AA1539" i="34"/>
  <c r="P1544" i="34"/>
  <c r="Q1544" i="34"/>
  <c r="R1544" i="34"/>
  <c r="V1544" i="34"/>
  <c r="AA1544" i="34"/>
  <c r="P1548" i="34"/>
  <c r="Q1548" i="34"/>
  <c r="R1548" i="34"/>
  <c r="V1548" i="34"/>
  <c r="AA1548" i="34"/>
  <c r="R1567" i="34"/>
  <c r="V1567" i="34"/>
  <c r="AA1567" i="34"/>
  <c r="P1567" i="34"/>
  <c r="Q1567" i="34"/>
  <c r="P1602" i="34"/>
  <c r="Q1602" i="34"/>
  <c r="R1602" i="34"/>
  <c r="V1602" i="34"/>
  <c r="AA1602" i="34"/>
  <c r="AA1641" i="34"/>
  <c r="P1641" i="34"/>
  <c r="Q1641" i="34"/>
  <c r="R1641" i="34"/>
  <c r="V1641" i="34"/>
  <c r="AA1645" i="34"/>
  <c r="P1645" i="34"/>
  <c r="Q1645" i="34"/>
  <c r="R1645" i="34"/>
  <c r="V1645" i="34"/>
  <c r="Q1701" i="34"/>
  <c r="R1701" i="34"/>
  <c r="V1701" i="34"/>
  <c r="AA1701" i="34"/>
  <c r="P1701" i="34"/>
  <c r="Q1705" i="34"/>
  <c r="R1705" i="34"/>
  <c r="V1705" i="34"/>
  <c r="AA1705" i="34"/>
  <c r="P1705" i="34"/>
  <c r="AA1730" i="34"/>
  <c r="P1730" i="34"/>
  <c r="Q1730" i="34"/>
  <c r="R1730" i="34"/>
  <c r="V1730" i="34"/>
  <c r="AA1734" i="34"/>
  <c r="P1734" i="34"/>
  <c r="Q1734" i="34"/>
  <c r="R1734" i="34"/>
  <c r="V1734" i="34"/>
  <c r="Q1753" i="34"/>
  <c r="R1753" i="34"/>
  <c r="V1753" i="34"/>
  <c r="AA1753" i="34"/>
  <c r="P1753" i="34"/>
  <c r="S1785" i="34"/>
  <c r="AA1785" i="34"/>
  <c r="P1785" i="34"/>
  <c r="T1785" i="34"/>
  <c r="Q1785" i="34"/>
  <c r="U1785" i="34"/>
  <c r="R1785" i="34"/>
  <c r="V1785" i="34"/>
  <c r="S1789" i="34"/>
  <c r="AA1789" i="34"/>
  <c r="P1789" i="34"/>
  <c r="T1789" i="34"/>
  <c r="Q1789" i="34"/>
  <c r="U1789" i="34"/>
  <c r="R1789" i="34"/>
  <c r="V1789" i="34"/>
  <c r="S1793" i="34"/>
  <c r="AA1793" i="34"/>
  <c r="P1793" i="34"/>
  <c r="T1793" i="34"/>
  <c r="Q1793" i="34"/>
  <c r="U1793" i="34"/>
  <c r="R1793" i="34"/>
  <c r="V1793" i="34"/>
  <c r="Q2157" i="34"/>
  <c r="R2157" i="34"/>
  <c r="V2157" i="34"/>
  <c r="AA2157" i="34"/>
  <c r="P2157" i="34"/>
  <c r="Q2162" i="34"/>
  <c r="R2162" i="34"/>
  <c r="V2162" i="34"/>
  <c r="AA2162" i="34"/>
  <c r="P2162" i="34"/>
  <c r="Q2272" i="34"/>
  <c r="R2272" i="34"/>
  <c r="V2272" i="34"/>
  <c r="AA2272" i="34"/>
  <c r="P2272" i="34"/>
  <c r="Q2278" i="34"/>
  <c r="R2278" i="34"/>
  <c r="V2278" i="34"/>
  <c r="AA2278" i="34"/>
  <c r="P2278" i="34"/>
  <c r="Q2282" i="34"/>
  <c r="R2282" i="34"/>
  <c r="V2282" i="34"/>
  <c r="AA2282" i="34"/>
  <c r="P2282" i="34"/>
  <c r="AA2287" i="34"/>
  <c r="P2287" i="34"/>
  <c r="Q2287" i="34"/>
  <c r="R2287" i="34"/>
  <c r="V2287" i="34"/>
  <c r="AA2291" i="34"/>
  <c r="P2291" i="34"/>
  <c r="Q2291" i="34"/>
  <c r="R2291" i="34"/>
  <c r="V2291" i="34"/>
  <c r="AA2299" i="34"/>
  <c r="P2299" i="34"/>
  <c r="Q2299" i="34"/>
  <c r="R2299" i="34"/>
  <c r="V2299" i="34"/>
  <c r="AA2365" i="34"/>
  <c r="P2365" i="34"/>
  <c r="Q2365" i="34"/>
  <c r="R2365" i="34"/>
  <c r="V2365" i="34"/>
  <c r="AA2345" i="34"/>
  <c r="P2345" i="34"/>
  <c r="Q2345" i="34"/>
  <c r="R2345" i="34"/>
  <c r="V2345" i="34"/>
  <c r="Q2296" i="34"/>
  <c r="R2296" i="34"/>
  <c r="V2296" i="34"/>
  <c r="AA2296" i="34"/>
  <c r="P2296" i="34"/>
  <c r="AA2373" i="34"/>
  <c r="P2373" i="34"/>
  <c r="Q2373" i="34"/>
  <c r="R2373" i="34"/>
  <c r="V2373" i="34"/>
  <c r="Q2324" i="34"/>
  <c r="R2324" i="34"/>
  <c r="V2324" i="34"/>
  <c r="AA2324" i="34"/>
  <c r="P2324" i="34"/>
  <c r="AA2425" i="34"/>
  <c r="P2425" i="34"/>
  <c r="R2425" i="34"/>
  <c r="V2425" i="34"/>
  <c r="Q2425" i="34"/>
  <c r="AA2429" i="34"/>
  <c r="P2429" i="34"/>
  <c r="R2429" i="34"/>
  <c r="V2429" i="34"/>
  <c r="Q2429" i="34"/>
  <c r="Q2044" i="34"/>
  <c r="U2044" i="34"/>
  <c r="R2044" i="34"/>
  <c r="V2044" i="34"/>
  <c r="S2044" i="34"/>
  <c r="AA2044" i="34"/>
  <c r="P2044" i="34"/>
  <c r="T2044" i="34"/>
  <c r="R2510" i="34"/>
  <c r="V2510" i="34"/>
  <c r="AA2510" i="34"/>
  <c r="P2510" i="34"/>
  <c r="Q2510" i="34"/>
  <c r="R2514" i="34"/>
  <c r="V2514" i="34"/>
  <c r="AA2514" i="34"/>
  <c r="P2514" i="34"/>
  <c r="Q2514" i="34"/>
  <c r="R2576" i="34"/>
  <c r="V2576" i="34"/>
  <c r="AA2576" i="34"/>
  <c r="P2576" i="34"/>
  <c r="Q2576" i="34"/>
  <c r="S2047" i="34"/>
  <c r="AA2047" i="34"/>
  <c r="P2047" i="34"/>
  <c r="T2047" i="34"/>
  <c r="Q2047" i="34"/>
  <c r="U2047" i="34"/>
  <c r="R2047" i="34"/>
  <c r="V2047" i="34"/>
  <c r="S2052" i="34"/>
  <c r="AA2052" i="34"/>
  <c r="P2052" i="34"/>
  <c r="T2052" i="34"/>
  <c r="Q2052" i="34"/>
  <c r="U2052" i="34"/>
  <c r="R2052" i="34"/>
  <c r="V2052" i="34"/>
  <c r="S2061" i="34"/>
  <c r="AA2061" i="34"/>
  <c r="P2061" i="34"/>
  <c r="T2061" i="34"/>
  <c r="Q2061" i="34"/>
  <c r="U2061" i="34"/>
  <c r="R2061" i="34"/>
  <c r="V2061" i="34"/>
  <c r="S2066" i="34"/>
  <c r="AA2066" i="34"/>
  <c r="P2066" i="34"/>
  <c r="T2066" i="34"/>
  <c r="Q2066" i="34"/>
  <c r="U2066" i="34"/>
  <c r="R2066" i="34"/>
  <c r="V2066" i="34"/>
  <c r="S2070" i="34"/>
  <c r="AA2070" i="34"/>
  <c r="P2070" i="34"/>
  <c r="T2070" i="34"/>
  <c r="Q2070" i="34"/>
  <c r="U2070" i="34"/>
  <c r="R2070" i="34"/>
  <c r="V2070" i="34"/>
  <c r="S2074" i="34"/>
  <c r="AA2074" i="34"/>
  <c r="P2074" i="34"/>
  <c r="T2074" i="34"/>
  <c r="Q2074" i="34"/>
  <c r="U2074" i="34"/>
  <c r="R2074" i="34"/>
  <c r="V2074" i="34"/>
  <c r="S2078" i="34"/>
  <c r="AA2078" i="34"/>
  <c r="P2078" i="34"/>
  <c r="T2078" i="34"/>
  <c r="Q2078" i="34"/>
  <c r="U2078" i="34"/>
  <c r="R2078" i="34"/>
  <c r="V2078" i="34"/>
  <c r="AA2138" i="34"/>
  <c r="P2138" i="34"/>
  <c r="Q2138" i="34"/>
  <c r="R2138" i="34"/>
  <c r="V2138" i="34"/>
  <c r="AA2142" i="34"/>
  <c r="P2142" i="34"/>
  <c r="Q2142" i="34"/>
  <c r="R2142" i="34"/>
  <c r="V2142" i="34"/>
  <c r="AA2217" i="34"/>
  <c r="P2217" i="34"/>
  <c r="Q2217" i="34"/>
  <c r="R2217" i="34"/>
  <c r="V2217" i="34"/>
  <c r="AA2221" i="34"/>
  <c r="P2221" i="34"/>
  <c r="Q2221" i="34"/>
  <c r="R2221" i="34"/>
  <c r="V2221" i="34"/>
  <c r="AA2227" i="34"/>
  <c r="P2227" i="34"/>
  <c r="Q2227" i="34"/>
  <c r="R2227" i="34"/>
  <c r="V2227" i="34"/>
  <c r="AA2233" i="34"/>
  <c r="P2233" i="34"/>
  <c r="Q2233" i="34"/>
  <c r="R2233" i="34"/>
  <c r="V2233" i="34"/>
  <c r="AA2239" i="34"/>
  <c r="P2239" i="34"/>
  <c r="Q2239" i="34"/>
  <c r="R2239" i="34"/>
  <c r="V2239" i="34"/>
  <c r="Q2244" i="34"/>
  <c r="R2244" i="34"/>
  <c r="V2244" i="34"/>
  <c r="AA2244" i="34"/>
  <c r="P2244" i="34"/>
  <c r="Q2266" i="34"/>
  <c r="R2266" i="34"/>
  <c r="V2266" i="34"/>
  <c r="AA2266" i="34"/>
  <c r="P2266" i="34"/>
  <c r="S1978" i="34"/>
  <c r="AA1978" i="34"/>
  <c r="P1978" i="34"/>
  <c r="T1978" i="34"/>
  <c r="Q1978" i="34"/>
  <c r="U1978" i="34"/>
  <c r="R1978" i="34"/>
  <c r="V1978" i="34"/>
  <c r="S1982" i="34"/>
  <c r="AA1982" i="34"/>
  <c r="P1982" i="34"/>
  <c r="T1982" i="34"/>
  <c r="Q1982" i="34"/>
  <c r="U1982" i="34"/>
  <c r="R1982" i="34"/>
  <c r="V1982" i="34"/>
  <c r="S1986" i="34"/>
  <c r="AA1986" i="34"/>
  <c r="P1986" i="34"/>
  <c r="T1986" i="34"/>
  <c r="Q1986" i="34"/>
  <c r="U1986" i="34"/>
  <c r="R1986" i="34"/>
  <c r="V1986" i="34"/>
  <c r="Q2009" i="34"/>
  <c r="U2009" i="34"/>
  <c r="R2009" i="34"/>
  <c r="V2009" i="34"/>
  <c r="S2009" i="34"/>
  <c r="AA2009" i="34"/>
  <c r="P2009" i="34"/>
  <c r="T2009" i="34"/>
  <c r="Q2013" i="34"/>
  <c r="U2013" i="34"/>
  <c r="R2013" i="34"/>
  <c r="V2013" i="34"/>
  <c r="S2013" i="34"/>
  <c r="AA2013" i="34"/>
  <c r="P2013" i="34"/>
  <c r="T2013" i="34"/>
  <c r="Q1816" i="34"/>
  <c r="U1816" i="34"/>
  <c r="R1816" i="34"/>
  <c r="V1816" i="34"/>
  <c r="S1816" i="34"/>
  <c r="AA1816" i="34"/>
  <c r="P1816" i="34"/>
  <c r="T1816" i="34"/>
  <c r="S1900" i="34"/>
  <c r="AA1900" i="34"/>
  <c r="P1900" i="34"/>
  <c r="T1900" i="34"/>
  <c r="R1900" i="34"/>
  <c r="V1900" i="34"/>
  <c r="Q1900" i="34"/>
  <c r="U1900" i="34"/>
  <c r="S1904" i="34"/>
  <c r="AA1904" i="34"/>
  <c r="P1904" i="34"/>
  <c r="T1904" i="34"/>
  <c r="R1904" i="34"/>
  <c r="V1904" i="34"/>
  <c r="Q1904" i="34"/>
  <c r="U1904" i="34"/>
  <c r="S1908" i="34"/>
  <c r="AA1908" i="34"/>
  <c r="P1908" i="34"/>
  <c r="T1908" i="34"/>
  <c r="R1908" i="34"/>
  <c r="V1908" i="34"/>
  <c r="Q1908" i="34"/>
  <c r="U1908" i="34"/>
  <c r="Q1955" i="34"/>
  <c r="U1955" i="34"/>
  <c r="R1955" i="34"/>
  <c r="V1955" i="34"/>
  <c r="S1955" i="34"/>
  <c r="AA1955" i="34"/>
  <c r="P1955" i="34"/>
  <c r="T1955" i="34"/>
  <c r="Q1959" i="34"/>
  <c r="U1959" i="34"/>
  <c r="R1959" i="34"/>
  <c r="V1959" i="34"/>
  <c r="S1959" i="34"/>
  <c r="AA1959" i="34"/>
  <c r="P1959" i="34"/>
  <c r="T1959" i="34"/>
  <c r="Q1963" i="34"/>
  <c r="U1963" i="34"/>
  <c r="R1963" i="34"/>
  <c r="V1963" i="34"/>
  <c r="S1963" i="34"/>
  <c r="AA1963" i="34"/>
  <c r="P1963" i="34"/>
  <c r="T1963" i="34"/>
  <c r="S1988" i="34"/>
  <c r="AA1988" i="34"/>
  <c r="P1988" i="34"/>
  <c r="T1988" i="34"/>
  <c r="Q1988" i="34"/>
  <c r="U1988" i="34"/>
  <c r="R1988" i="34"/>
  <c r="V1988" i="34"/>
  <c r="S1992" i="34"/>
  <c r="AA1992" i="34"/>
  <c r="P1992" i="34"/>
  <c r="T1992" i="34"/>
  <c r="Q1992" i="34"/>
  <c r="U1992" i="34"/>
  <c r="R1992" i="34"/>
  <c r="V1992" i="34"/>
  <c r="S1996" i="34"/>
  <c r="AA1996" i="34"/>
  <c r="P1996" i="34"/>
  <c r="T1996" i="34"/>
  <c r="Q1996" i="34"/>
  <c r="U1996" i="34"/>
  <c r="R1996" i="34"/>
  <c r="V1996" i="34"/>
  <c r="Q2017" i="34"/>
  <c r="U2017" i="34"/>
  <c r="R2017" i="34"/>
  <c r="V2017" i="34"/>
  <c r="S2017" i="34"/>
  <c r="AA2017" i="34"/>
  <c r="P2017" i="34"/>
  <c r="T2017" i="34"/>
  <c r="Q2021" i="34"/>
  <c r="U2021" i="34"/>
  <c r="R2021" i="34"/>
  <c r="V2021" i="34"/>
  <c r="S2021" i="34"/>
  <c r="AA2021" i="34"/>
  <c r="P2021" i="34"/>
  <c r="T2021" i="34"/>
  <c r="Q2042" i="34"/>
  <c r="U2042" i="34"/>
  <c r="R2042" i="34"/>
  <c r="V2042" i="34"/>
  <c r="S2042" i="34"/>
  <c r="AA2042" i="34"/>
  <c r="P2042" i="34"/>
  <c r="T2042" i="34"/>
  <c r="S2080" i="34"/>
  <c r="AA2080" i="34"/>
  <c r="P2080" i="34"/>
  <c r="T2080" i="34"/>
  <c r="Q2080" i="34"/>
  <c r="U2080" i="34"/>
  <c r="R2080" i="34"/>
  <c r="V2080" i="34"/>
  <c r="AA2267" i="34"/>
  <c r="P2267" i="34"/>
  <c r="Q2267" i="34"/>
  <c r="R2267" i="34"/>
  <c r="V2267" i="34"/>
  <c r="P2501" i="34"/>
  <c r="Q2501" i="34"/>
  <c r="R2501" i="34"/>
  <c r="V2501" i="34"/>
  <c r="AA2501" i="34"/>
  <c r="R2506" i="34"/>
  <c r="V2506" i="34"/>
  <c r="AA2506" i="34"/>
  <c r="P2506" i="34"/>
  <c r="Q2506" i="34"/>
  <c r="R2544" i="34"/>
  <c r="V2544" i="34"/>
  <c r="AA2544" i="34"/>
  <c r="P2544" i="34"/>
  <c r="Q2544" i="34"/>
  <c r="R2548" i="34"/>
  <c r="V2548" i="34"/>
  <c r="AA2548" i="34"/>
  <c r="P2548" i="34"/>
  <c r="Q2548" i="34"/>
  <c r="P2558" i="34"/>
  <c r="Q2558" i="34"/>
  <c r="R2558" i="34"/>
  <c r="V2558" i="34"/>
  <c r="AA2558" i="34"/>
  <c r="R2565" i="34"/>
  <c r="V2565" i="34"/>
  <c r="AA2565" i="34"/>
  <c r="P2565" i="34"/>
  <c r="Q2565" i="34"/>
  <c r="R2569" i="34"/>
  <c r="V2569" i="34"/>
  <c r="AA2569" i="34"/>
  <c r="P2569" i="34"/>
  <c r="Q2569" i="34"/>
  <c r="R2573" i="34"/>
  <c r="V2573" i="34"/>
  <c r="AA2573" i="34"/>
  <c r="P2573" i="34"/>
  <c r="Q2573" i="34"/>
  <c r="S2082" i="34"/>
  <c r="AA2082" i="34"/>
  <c r="P2082" i="34"/>
  <c r="T2082" i="34"/>
  <c r="Q2082" i="34"/>
  <c r="U2082" i="34"/>
  <c r="R2082" i="34"/>
  <c r="V2082" i="34"/>
  <c r="S2086" i="34"/>
  <c r="AA2086" i="34"/>
  <c r="P2086" i="34"/>
  <c r="T2086" i="34"/>
  <c r="Q2086" i="34"/>
  <c r="U2086" i="34"/>
  <c r="R2086" i="34"/>
  <c r="V2086" i="34"/>
  <c r="S2090" i="34"/>
  <c r="AA2090" i="34"/>
  <c r="P2090" i="34"/>
  <c r="T2090" i="34"/>
  <c r="Q2090" i="34"/>
  <c r="U2090" i="34"/>
  <c r="R2090" i="34"/>
  <c r="V2090" i="34"/>
  <c r="AA2341" i="34"/>
  <c r="P2341" i="34"/>
  <c r="Q2341" i="34"/>
  <c r="R2341" i="34"/>
  <c r="V2341" i="34"/>
  <c r="AA2144" i="34"/>
  <c r="P2144" i="34"/>
  <c r="Q2144" i="34"/>
  <c r="R2144" i="34"/>
  <c r="V2144" i="34"/>
  <c r="AA2148" i="34"/>
  <c r="P2148" i="34"/>
  <c r="Q2148" i="34"/>
  <c r="R2148" i="34"/>
  <c r="V2148" i="34"/>
  <c r="AA2152" i="34"/>
  <c r="P2152" i="34"/>
  <c r="Q2152" i="34"/>
  <c r="R2152" i="34"/>
  <c r="V2152" i="34"/>
  <c r="Q1804" i="34"/>
  <c r="U1804" i="34"/>
  <c r="R1804" i="34"/>
  <c r="V1804" i="34"/>
  <c r="S1804" i="34"/>
  <c r="AA1804" i="34"/>
  <c r="P1804" i="34"/>
  <c r="T1804" i="34"/>
  <c r="R2561" i="34"/>
  <c r="V2561" i="34"/>
  <c r="AA2561" i="34"/>
  <c r="P2561" i="34"/>
  <c r="Q2561" i="34"/>
  <c r="Q1812" i="34"/>
  <c r="U1812" i="34"/>
  <c r="R1812" i="34"/>
  <c r="V1812" i="34"/>
  <c r="S1812" i="34"/>
  <c r="AA1812" i="34"/>
  <c r="P1812" i="34"/>
  <c r="T1812" i="34"/>
  <c r="Q1820" i="34"/>
  <c r="U1820" i="34"/>
  <c r="R1820" i="34"/>
  <c r="V1820" i="34"/>
  <c r="S1820" i="34"/>
  <c r="AA1820" i="34"/>
  <c r="P1820" i="34"/>
  <c r="T1820" i="34"/>
  <c r="Q1911" i="34"/>
  <c r="U1911" i="34"/>
  <c r="R1911" i="34"/>
  <c r="V1911" i="34"/>
  <c r="P1911" i="34"/>
  <c r="T1911" i="34"/>
  <c r="S1911" i="34"/>
  <c r="AA1911" i="34"/>
  <c r="R1917" i="34"/>
  <c r="V1917" i="34"/>
  <c r="P1917" i="34"/>
  <c r="T1917" i="34"/>
  <c r="S1917" i="34"/>
  <c r="U1917" i="34"/>
  <c r="AA1917" i="34"/>
  <c r="Q1917" i="34"/>
  <c r="S2031" i="34"/>
  <c r="AA2031" i="34"/>
  <c r="P2031" i="34"/>
  <c r="T2031" i="34"/>
  <c r="Q2031" i="34"/>
  <c r="U2031" i="34"/>
  <c r="R2031" i="34"/>
  <c r="V2031" i="34"/>
  <c r="Q2038" i="34"/>
  <c r="U2038" i="34"/>
  <c r="R2038" i="34"/>
  <c r="V2038" i="34"/>
  <c r="S2038" i="34"/>
  <c r="AA2038" i="34"/>
  <c r="P2038" i="34"/>
  <c r="T2038" i="34"/>
  <c r="S1864" i="34"/>
  <c r="AA1864" i="34"/>
  <c r="P1864" i="34"/>
  <c r="T1864" i="34"/>
  <c r="Q1864" i="34"/>
  <c r="U1864" i="34"/>
  <c r="R1864" i="34"/>
  <c r="V1864" i="34"/>
  <c r="S1868" i="34"/>
  <c r="AA1868" i="34"/>
  <c r="P1868" i="34"/>
  <c r="T1868" i="34"/>
  <c r="Q1868" i="34"/>
  <c r="U1868" i="34"/>
  <c r="R1868" i="34"/>
  <c r="V1868" i="34"/>
  <c r="S1872" i="34"/>
  <c r="AA1872" i="34"/>
  <c r="P1872" i="34"/>
  <c r="T1872" i="34"/>
  <c r="Q1872" i="34"/>
  <c r="U1872" i="34"/>
  <c r="R1872" i="34"/>
  <c r="V1872" i="34"/>
  <c r="R1921" i="34"/>
  <c r="V1921" i="34"/>
  <c r="P1921" i="34"/>
  <c r="T1921" i="34"/>
  <c r="S1921" i="34"/>
  <c r="U1921" i="34"/>
  <c r="AA1921" i="34"/>
  <c r="Q1921" i="34"/>
  <c r="P1925" i="34"/>
  <c r="T1925" i="34"/>
  <c r="U1925" i="34"/>
  <c r="Q1925" i="34"/>
  <c r="V1925" i="34"/>
  <c r="AA1925" i="34"/>
  <c r="R1925" i="34"/>
  <c r="S1925" i="34"/>
  <c r="P1929" i="34"/>
  <c r="T1929" i="34"/>
  <c r="R1929" i="34"/>
  <c r="S1929" i="34"/>
  <c r="U1929" i="34"/>
  <c r="Q1929" i="34"/>
  <c r="V1929" i="34"/>
  <c r="AA1929" i="34"/>
  <c r="S1976" i="34"/>
  <c r="AA1976" i="34"/>
  <c r="P1976" i="34"/>
  <c r="T1976" i="34"/>
  <c r="Q1976" i="34"/>
  <c r="U1976" i="34"/>
  <c r="R1976" i="34"/>
  <c r="V1976" i="34"/>
  <c r="Q2023" i="34"/>
  <c r="U2023" i="34"/>
  <c r="R2023" i="34"/>
  <c r="V2023" i="34"/>
  <c r="S2023" i="34"/>
  <c r="AA2023" i="34"/>
  <c r="P2023" i="34"/>
  <c r="T2023" i="34"/>
  <c r="S1809" i="34"/>
  <c r="AA1809" i="34"/>
  <c r="P1809" i="34"/>
  <c r="T1809" i="34"/>
  <c r="Q1809" i="34"/>
  <c r="U1809" i="34"/>
  <c r="R1809" i="34"/>
  <c r="V1809" i="34"/>
  <c r="S1813" i="34"/>
  <c r="AA1813" i="34"/>
  <c r="P1813" i="34"/>
  <c r="T1813" i="34"/>
  <c r="Q1813" i="34"/>
  <c r="U1813" i="34"/>
  <c r="R1813" i="34"/>
  <c r="V1813" i="34"/>
  <c r="Q1826" i="34"/>
  <c r="U1826" i="34"/>
  <c r="R1826" i="34"/>
  <c r="V1826" i="34"/>
  <c r="S1826" i="34"/>
  <c r="AA1826" i="34"/>
  <c r="P1826" i="34"/>
  <c r="T1826" i="34"/>
  <c r="Q1830" i="34"/>
  <c r="U1830" i="34"/>
  <c r="R1830" i="34"/>
  <c r="V1830" i="34"/>
  <c r="S1830" i="34"/>
  <c r="AA1830" i="34"/>
  <c r="P1830" i="34"/>
  <c r="T1830" i="34"/>
  <c r="Q1834" i="34"/>
  <c r="U1834" i="34"/>
  <c r="R1834" i="34"/>
  <c r="V1834" i="34"/>
  <c r="S1834" i="34"/>
  <c r="AA1834" i="34"/>
  <c r="P1834" i="34"/>
  <c r="T1834" i="34"/>
  <c r="Q1838" i="34"/>
  <c r="U1838" i="34"/>
  <c r="R1838" i="34"/>
  <c r="V1838" i="34"/>
  <c r="S1838" i="34"/>
  <c r="AA1838" i="34"/>
  <c r="P1838" i="34"/>
  <c r="T1838" i="34"/>
  <c r="S1845" i="34"/>
  <c r="AA1845" i="34"/>
  <c r="P1845" i="34"/>
  <c r="T1845" i="34"/>
  <c r="Q1845" i="34"/>
  <c r="U1845" i="34"/>
  <c r="R1845" i="34"/>
  <c r="V1845" i="34"/>
  <c r="S1849" i="34"/>
  <c r="AA1849" i="34"/>
  <c r="P1849" i="34"/>
  <c r="T1849" i="34"/>
  <c r="Q1849" i="34"/>
  <c r="U1849" i="34"/>
  <c r="R1849" i="34"/>
  <c r="V1849" i="34"/>
  <c r="Q1877" i="34"/>
  <c r="U1877" i="34"/>
  <c r="R1877" i="34"/>
  <c r="V1877" i="34"/>
  <c r="S1877" i="34"/>
  <c r="AA1877" i="34"/>
  <c r="P1877" i="34"/>
  <c r="T1877" i="34"/>
  <c r="Q1881" i="34"/>
  <c r="U1881" i="34"/>
  <c r="R1881" i="34"/>
  <c r="V1881" i="34"/>
  <c r="S1881" i="34"/>
  <c r="AA1881" i="34"/>
  <c r="P1881" i="34"/>
  <c r="T1881" i="34"/>
  <c r="Q1885" i="34"/>
  <c r="U1885" i="34"/>
  <c r="R1885" i="34"/>
  <c r="V1885" i="34"/>
  <c r="S1885" i="34"/>
  <c r="P1885" i="34"/>
  <c r="T1885" i="34"/>
  <c r="AA1885" i="34"/>
  <c r="S1858" i="34"/>
  <c r="AA1858" i="34"/>
  <c r="P1858" i="34"/>
  <c r="T1858" i="34"/>
  <c r="Q1858" i="34"/>
  <c r="U1858" i="34"/>
  <c r="R1858" i="34"/>
  <c r="V1858" i="34"/>
  <c r="S1862" i="34"/>
  <c r="AA1862" i="34"/>
  <c r="P1862" i="34"/>
  <c r="T1862" i="34"/>
  <c r="Q1862" i="34"/>
  <c r="U1862" i="34"/>
  <c r="R1862" i="34"/>
  <c r="V1862" i="34"/>
  <c r="Q1853" i="34"/>
  <c r="U1853" i="34"/>
  <c r="R1853" i="34"/>
  <c r="V1853" i="34"/>
  <c r="S1853" i="34"/>
  <c r="AA1853" i="34"/>
  <c r="P1853" i="34"/>
  <c r="T1853" i="34"/>
  <c r="Q1889" i="34"/>
  <c r="U1889" i="34"/>
  <c r="R1889" i="34"/>
  <c r="V1889" i="34"/>
  <c r="P1889" i="34"/>
  <c r="T1889" i="34"/>
  <c r="S1889" i="34"/>
  <c r="AA1889" i="34"/>
  <c r="Q1893" i="34"/>
  <c r="U1893" i="34"/>
  <c r="R1893" i="34"/>
  <c r="V1893" i="34"/>
  <c r="P1893" i="34"/>
  <c r="T1893" i="34"/>
  <c r="S1893" i="34"/>
  <c r="AA1893" i="34"/>
  <c r="Q1897" i="34"/>
  <c r="U1897" i="34"/>
  <c r="R1897" i="34"/>
  <c r="V1897" i="34"/>
  <c r="P1897" i="34"/>
  <c r="T1897" i="34"/>
  <c r="S1897" i="34"/>
  <c r="AA1897" i="34"/>
  <c r="S1942" i="34"/>
  <c r="AA1942" i="34"/>
  <c r="P1942" i="34"/>
  <c r="T1942" i="34"/>
  <c r="Q1942" i="34"/>
  <c r="U1942" i="34"/>
  <c r="R1942" i="34"/>
  <c r="V1942" i="34"/>
  <c r="S1946" i="34"/>
  <c r="AA1946" i="34"/>
  <c r="P1946" i="34"/>
  <c r="T1946" i="34"/>
  <c r="Q1946" i="34"/>
  <c r="U1946" i="34"/>
  <c r="R1946" i="34"/>
  <c r="V1946" i="34"/>
  <c r="Q1140" i="34"/>
  <c r="R1140" i="34"/>
  <c r="V1140" i="34"/>
  <c r="AA1140" i="34"/>
  <c r="P1140" i="34"/>
  <c r="Q1168" i="34"/>
  <c r="R1168" i="34"/>
  <c r="V1168" i="34"/>
  <c r="AA1168" i="34"/>
  <c r="P1168" i="34"/>
  <c r="Q1172" i="34"/>
  <c r="R1172" i="34"/>
  <c r="V1172" i="34"/>
  <c r="AA1172" i="34"/>
  <c r="P1172" i="34"/>
  <c r="AA1212" i="34"/>
  <c r="P1212" i="34"/>
  <c r="Q1212" i="34"/>
  <c r="R1212" i="34"/>
  <c r="V1212" i="34"/>
  <c r="AA1216" i="34"/>
  <c r="P1216" i="34"/>
  <c r="Q1216" i="34"/>
  <c r="R1216" i="34"/>
  <c r="V1216" i="34"/>
  <c r="AA1259" i="34"/>
  <c r="P1259" i="34"/>
  <c r="Q1259" i="34"/>
  <c r="R1259" i="34"/>
  <c r="V1259" i="34"/>
  <c r="AA1263" i="34"/>
  <c r="P1263" i="34"/>
  <c r="Q1263" i="34"/>
  <c r="R1263" i="34"/>
  <c r="V1263" i="34"/>
  <c r="AA1267" i="34"/>
  <c r="P1267" i="34"/>
  <c r="Q1267" i="34"/>
  <c r="R1267" i="34"/>
  <c r="V1267" i="34"/>
  <c r="AA1271" i="34"/>
  <c r="P1271" i="34"/>
  <c r="Q1271" i="34"/>
  <c r="R1271" i="34"/>
  <c r="V1271" i="34"/>
  <c r="AA1299" i="34"/>
  <c r="P1299" i="34"/>
  <c r="Q1299" i="34"/>
  <c r="R1299" i="34"/>
  <c r="V1299" i="34"/>
  <c r="AA1303" i="34"/>
  <c r="P1303" i="34"/>
  <c r="Q1303" i="34"/>
  <c r="R1303" i="34"/>
  <c r="V1303" i="34"/>
  <c r="AA1327" i="34"/>
  <c r="P1327" i="34"/>
  <c r="Q1327" i="34"/>
  <c r="R1327" i="34"/>
  <c r="V1327" i="34"/>
  <c r="AA1331" i="34"/>
  <c r="P1331" i="34"/>
  <c r="Q1331" i="34"/>
  <c r="R1331" i="34"/>
  <c r="V1331" i="34"/>
  <c r="AA1347" i="34"/>
  <c r="P1347" i="34"/>
  <c r="Q1347" i="34"/>
  <c r="R1347" i="34"/>
  <c r="V1347" i="34"/>
  <c r="AA1359" i="34"/>
  <c r="P1359" i="34"/>
  <c r="Q1359" i="34"/>
  <c r="R1359" i="34"/>
  <c r="V1359" i="34"/>
  <c r="P1447" i="34"/>
  <c r="R1447" i="34"/>
  <c r="V1447" i="34"/>
  <c r="AA1447" i="34"/>
  <c r="Q1447" i="34"/>
  <c r="P1451" i="34"/>
  <c r="Q1451" i="34"/>
  <c r="R1451" i="34"/>
  <c r="V1451" i="34"/>
  <c r="AA1451" i="34"/>
  <c r="P1455" i="34"/>
  <c r="Q1455" i="34"/>
  <c r="R1455" i="34"/>
  <c r="V1455" i="34"/>
  <c r="AA1455" i="34"/>
  <c r="R1478" i="34"/>
  <c r="V1478" i="34"/>
  <c r="AA1478" i="34"/>
  <c r="P1478" i="34"/>
  <c r="Q1478" i="34"/>
  <c r="R1499" i="34"/>
  <c r="V1499" i="34"/>
  <c r="AA1499" i="34"/>
  <c r="P1499" i="34"/>
  <c r="Q1499" i="34"/>
  <c r="R1536" i="34"/>
  <c r="V1536" i="34"/>
  <c r="AA1536" i="34"/>
  <c r="P1536" i="34"/>
  <c r="Q1536" i="34"/>
  <c r="R1540" i="34"/>
  <c r="V1540" i="34"/>
  <c r="AA1540" i="34"/>
  <c r="P1540" i="34"/>
  <c r="Q1540" i="34"/>
  <c r="R1545" i="34"/>
  <c r="V1545" i="34"/>
  <c r="AA1545" i="34"/>
  <c r="P1545" i="34"/>
  <c r="Q1545" i="34"/>
  <c r="P1564" i="34"/>
  <c r="Q1564" i="34"/>
  <c r="R1564" i="34"/>
  <c r="V1564" i="34"/>
  <c r="AA1564" i="34"/>
  <c r="P1568" i="34"/>
  <c r="Q1568" i="34"/>
  <c r="R1568" i="34"/>
  <c r="V1568" i="34"/>
  <c r="AA1568" i="34"/>
  <c r="Q1638" i="34"/>
  <c r="R1638" i="34"/>
  <c r="V1638" i="34"/>
  <c r="AA1638" i="34"/>
  <c r="P1638" i="34"/>
  <c r="Q1642" i="34"/>
  <c r="R1642" i="34"/>
  <c r="V1642" i="34"/>
  <c r="AA1642" i="34"/>
  <c r="P1642" i="34"/>
  <c r="AA1674" i="34"/>
  <c r="P1674" i="34"/>
  <c r="Q1674" i="34"/>
  <c r="R1674" i="34"/>
  <c r="V1674" i="34"/>
  <c r="AA1702" i="34"/>
  <c r="P1702" i="34"/>
  <c r="Q1702" i="34"/>
  <c r="R1702" i="34"/>
  <c r="V1702" i="34"/>
  <c r="AA1706" i="34"/>
  <c r="P1706" i="34"/>
  <c r="Q1706" i="34"/>
  <c r="R1706" i="34"/>
  <c r="V1706" i="34"/>
  <c r="Q1731" i="34"/>
  <c r="R1731" i="34"/>
  <c r="V1731" i="34"/>
  <c r="AA1731" i="34"/>
  <c r="P1731" i="34"/>
  <c r="Q1735" i="34"/>
  <c r="R1735" i="34"/>
  <c r="V1735" i="34"/>
  <c r="AA1735" i="34"/>
  <c r="P1735" i="34"/>
  <c r="AA1754" i="34"/>
  <c r="P1754" i="34"/>
  <c r="Q1754" i="34"/>
  <c r="R1754" i="34"/>
  <c r="V1754" i="34"/>
  <c r="Q1786" i="34"/>
  <c r="U1786" i="34"/>
  <c r="R1786" i="34"/>
  <c r="V1786" i="34"/>
  <c r="S1786" i="34"/>
  <c r="AA1786" i="34"/>
  <c r="P1786" i="34"/>
  <c r="T1786" i="34"/>
  <c r="Q1790" i="34"/>
  <c r="U1790" i="34"/>
  <c r="R1790" i="34"/>
  <c r="V1790" i="34"/>
  <c r="S1790" i="34"/>
  <c r="AA1790" i="34"/>
  <c r="P1790" i="34"/>
  <c r="T1790" i="34"/>
  <c r="Q1794" i="34"/>
  <c r="U1794" i="34"/>
  <c r="R1794" i="34"/>
  <c r="V1794" i="34"/>
  <c r="S1794" i="34"/>
  <c r="AA1794" i="34"/>
  <c r="P1794" i="34"/>
  <c r="T1794" i="34"/>
  <c r="AA2158" i="34"/>
  <c r="P2158" i="34"/>
  <c r="Q2158" i="34"/>
  <c r="R2158" i="34"/>
  <c r="V2158" i="34"/>
  <c r="AA2163" i="34"/>
  <c r="P2163" i="34"/>
  <c r="Q2163" i="34"/>
  <c r="R2163" i="34"/>
  <c r="V2163" i="34"/>
  <c r="AA2273" i="34"/>
  <c r="P2273" i="34"/>
  <c r="Q2273" i="34"/>
  <c r="R2273" i="34"/>
  <c r="V2273" i="34"/>
  <c r="AA2279" i="34"/>
  <c r="P2279" i="34"/>
  <c r="Q2279" i="34"/>
  <c r="R2279" i="34"/>
  <c r="V2279" i="34"/>
  <c r="AA2283" i="34"/>
  <c r="P2283" i="34"/>
  <c r="Q2283" i="34"/>
  <c r="R2283" i="34"/>
  <c r="V2283" i="34"/>
  <c r="Q2288" i="34"/>
  <c r="R2288" i="34"/>
  <c r="V2288" i="34"/>
  <c r="AA2288" i="34"/>
  <c r="P2288" i="34"/>
  <c r="Q2292" i="34"/>
  <c r="R2292" i="34"/>
  <c r="V2292" i="34"/>
  <c r="AA2292" i="34"/>
  <c r="P2292" i="34"/>
  <c r="Q2354" i="34"/>
  <c r="R2354" i="34"/>
  <c r="V2354" i="34"/>
  <c r="AA2354" i="34"/>
  <c r="P2354" i="34"/>
  <c r="Q2338" i="34"/>
  <c r="R2338" i="34"/>
  <c r="V2338" i="34"/>
  <c r="AA2338" i="34"/>
  <c r="P2338" i="34"/>
  <c r="Q2346" i="34"/>
  <c r="R2346" i="34"/>
  <c r="V2346" i="34"/>
  <c r="AA2346" i="34"/>
  <c r="P2346" i="34"/>
  <c r="AA2417" i="34"/>
  <c r="P2417" i="34"/>
  <c r="Q2417" i="34"/>
  <c r="R2417" i="34"/>
  <c r="V2417" i="34"/>
  <c r="AA2321" i="34"/>
  <c r="P2321" i="34"/>
  <c r="Q2321" i="34"/>
  <c r="R2321" i="34"/>
  <c r="V2321" i="34"/>
  <c r="Q2422" i="34"/>
  <c r="R2422" i="34"/>
  <c r="V2422" i="34"/>
  <c r="P2422" i="34"/>
  <c r="AA2422" i="34"/>
  <c r="Q2426" i="34"/>
  <c r="R2426" i="34"/>
  <c r="V2426" i="34"/>
  <c r="P2426" i="34"/>
  <c r="AA2426" i="34"/>
  <c r="Q2430" i="34"/>
  <c r="R2430" i="34"/>
  <c r="V2430" i="34"/>
  <c r="P2430" i="34"/>
  <c r="AA2430" i="34"/>
  <c r="P2507" i="34"/>
  <c r="Q2507" i="34"/>
  <c r="R2507" i="34"/>
  <c r="V2507" i="34"/>
  <c r="AA2507" i="34"/>
  <c r="P2511" i="34"/>
  <c r="Q2511" i="34"/>
  <c r="R2511" i="34"/>
  <c r="V2511" i="34"/>
  <c r="AA2511" i="34"/>
  <c r="P2577" i="34"/>
  <c r="Q2577" i="34"/>
  <c r="R2577" i="34"/>
  <c r="V2577" i="34"/>
  <c r="AA2577" i="34"/>
  <c r="Q2048" i="34"/>
  <c r="U2048" i="34"/>
  <c r="R2048" i="34"/>
  <c r="V2048" i="34"/>
  <c r="S2048" i="34"/>
  <c r="AA2048" i="34"/>
  <c r="P2048" i="34"/>
  <c r="T2048" i="34"/>
  <c r="Q2053" i="34"/>
  <c r="U2053" i="34"/>
  <c r="R2053" i="34"/>
  <c r="V2053" i="34"/>
  <c r="S2053" i="34"/>
  <c r="AA2053" i="34"/>
  <c r="P2053" i="34"/>
  <c r="T2053" i="34"/>
  <c r="Q2063" i="34"/>
  <c r="U2063" i="34"/>
  <c r="R2063" i="34"/>
  <c r="V2063" i="34"/>
  <c r="S2063" i="34"/>
  <c r="AA2063" i="34"/>
  <c r="P2063" i="34"/>
  <c r="T2063" i="34"/>
  <c r="Q2067" i="34"/>
  <c r="U2067" i="34"/>
  <c r="R2067" i="34"/>
  <c r="V2067" i="34"/>
  <c r="S2067" i="34"/>
  <c r="AA2067" i="34"/>
  <c r="P2067" i="34"/>
  <c r="T2067" i="34"/>
  <c r="Q2071" i="34"/>
  <c r="U2071" i="34"/>
  <c r="R2071" i="34"/>
  <c r="V2071" i="34"/>
  <c r="S2071" i="34"/>
  <c r="AA2071" i="34"/>
  <c r="P2071" i="34"/>
  <c r="T2071" i="34"/>
  <c r="Q2075" i="34"/>
  <c r="U2075" i="34"/>
  <c r="R2075" i="34"/>
  <c r="V2075" i="34"/>
  <c r="S2075" i="34"/>
  <c r="AA2075" i="34"/>
  <c r="P2075" i="34"/>
  <c r="T2075" i="34"/>
  <c r="Q2101" i="34"/>
  <c r="R2101" i="34"/>
  <c r="V2101" i="34"/>
  <c r="AA2101" i="34"/>
  <c r="P2101" i="34"/>
  <c r="Q2139" i="34"/>
  <c r="R2139" i="34"/>
  <c r="V2139" i="34"/>
  <c r="AA2139" i="34"/>
  <c r="P2139" i="34"/>
  <c r="Q2143" i="34"/>
  <c r="R2143" i="34"/>
  <c r="V2143" i="34"/>
  <c r="AA2143" i="34"/>
  <c r="P2143" i="34"/>
  <c r="Q2218" i="34"/>
  <c r="R2218" i="34"/>
  <c r="V2218" i="34"/>
  <c r="AA2218" i="34"/>
  <c r="P2218" i="34"/>
  <c r="Q2222" i="34"/>
  <c r="R2222" i="34"/>
  <c r="V2222" i="34"/>
  <c r="AA2222" i="34"/>
  <c r="P2222" i="34"/>
  <c r="AA2229" i="34"/>
  <c r="P2229" i="34"/>
  <c r="Q2229" i="34"/>
  <c r="R2229" i="34"/>
  <c r="V2229" i="34"/>
  <c r="AA2235" i="34"/>
  <c r="P2235" i="34"/>
  <c r="Q2235" i="34"/>
  <c r="R2235" i="34"/>
  <c r="V2235" i="34"/>
  <c r="Q2240" i="34"/>
  <c r="R2240" i="34"/>
  <c r="V2240" i="34"/>
  <c r="AA2240" i="34"/>
  <c r="P2240" i="34"/>
  <c r="AA2245" i="34"/>
  <c r="P2245" i="34"/>
  <c r="Q2245" i="34"/>
  <c r="R2245" i="34"/>
  <c r="V2245" i="34"/>
  <c r="S1950" i="34"/>
  <c r="AA1950" i="34"/>
  <c r="P1950" i="34"/>
  <c r="T1950" i="34"/>
  <c r="Q1950" i="34"/>
  <c r="U1950" i="34"/>
  <c r="R1950" i="34"/>
  <c r="V1950" i="34"/>
  <c r="Q1979" i="34"/>
  <c r="U1979" i="34"/>
  <c r="R1979" i="34"/>
  <c r="V1979" i="34"/>
  <c r="S1979" i="34"/>
  <c r="AA1979" i="34"/>
  <c r="P1979" i="34"/>
  <c r="T1979" i="34"/>
  <c r="Q1983" i="34"/>
  <c r="U1983" i="34"/>
  <c r="R1983" i="34"/>
  <c r="V1983" i="34"/>
  <c r="S1983" i="34"/>
  <c r="AA1983" i="34"/>
  <c r="P1983" i="34"/>
  <c r="T1983" i="34"/>
  <c r="Q1987" i="34"/>
  <c r="U1987" i="34"/>
  <c r="R1987" i="34"/>
  <c r="V1987" i="34"/>
  <c r="S1987" i="34"/>
  <c r="AA1987" i="34"/>
  <c r="P1987" i="34"/>
  <c r="T1987" i="34"/>
  <c r="S2010" i="34"/>
  <c r="AA2010" i="34"/>
  <c r="P2010" i="34"/>
  <c r="T2010" i="34"/>
  <c r="Q2010" i="34"/>
  <c r="U2010" i="34"/>
  <c r="R2010" i="34"/>
  <c r="V2010" i="34"/>
  <c r="S2014" i="34"/>
  <c r="AA2014" i="34"/>
  <c r="P2014" i="34"/>
  <c r="T2014" i="34"/>
  <c r="Q2014" i="34"/>
  <c r="U2014" i="34"/>
  <c r="R2014" i="34"/>
  <c r="V2014" i="34"/>
  <c r="S1854" i="34"/>
  <c r="AA1854" i="34"/>
  <c r="P1854" i="34"/>
  <c r="T1854" i="34"/>
  <c r="Q1854" i="34"/>
  <c r="U1854" i="34"/>
  <c r="R1854" i="34"/>
  <c r="V1854" i="34"/>
  <c r="Q1901" i="34"/>
  <c r="U1901" i="34"/>
  <c r="R1901" i="34"/>
  <c r="V1901" i="34"/>
  <c r="P1901" i="34"/>
  <c r="T1901" i="34"/>
  <c r="S1901" i="34"/>
  <c r="AA1901" i="34"/>
  <c r="Q1905" i="34"/>
  <c r="U1905" i="34"/>
  <c r="R1905" i="34"/>
  <c r="V1905" i="34"/>
  <c r="P1905" i="34"/>
  <c r="T1905" i="34"/>
  <c r="S1905" i="34"/>
  <c r="AA1905" i="34"/>
  <c r="Q1909" i="34"/>
  <c r="U1909" i="34"/>
  <c r="R1909" i="34"/>
  <c r="V1909" i="34"/>
  <c r="P1909" i="34"/>
  <c r="T1909" i="34"/>
  <c r="S1909" i="34"/>
  <c r="AA1909" i="34"/>
  <c r="S1956" i="34"/>
  <c r="AA1956" i="34"/>
  <c r="P1956" i="34"/>
  <c r="T1956" i="34"/>
  <c r="Q1956" i="34"/>
  <c r="U1956" i="34"/>
  <c r="R1956" i="34"/>
  <c r="V1956" i="34"/>
  <c r="S1960" i="34"/>
  <c r="AA1960" i="34"/>
  <c r="P1960" i="34"/>
  <c r="T1960" i="34"/>
  <c r="Q1960" i="34"/>
  <c r="U1960" i="34"/>
  <c r="R1960" i="34"/>
  <c r="V1960" i="34"/>
  <c r="S1964" i="34"/>
  <c r="AA1964" i="34"/>
  <c r="P1964" i="34"/>
  <c r="T1964" i="34"/>
  <c r="Q1964" i="34"/>
  <c r="U1964" i="34"/>
  <c r="R1964" i="34"/>
  <c r="V1964" i="34"/>
  <c r="Q1989" i="34"/>
  <c r="U1989" i="34"/>
  <c r="R1989" i="34"/>
  <c r="V1989" i="34"/>
  <c r="S1989" i="34"/>
  <c r="AA1989" i="34"/>
  <c r="P1989" i="34"/>
  <c r="T1989" i="34"/>
  <c r="Q1993" i="34"/>
  <c r="U1993" i="34"/>
  <c r="R1993" i="34"/>
  <c r="V1993" i="34"/>
  <c r="S1993" i="34"/>
  <c r="AA1993" i="34"/>
  <c r="P1993" i="34"/>
  <c r="T1993" i="34"/>
  <c r="Q1997" i="34"/>
  <c r="U1997" i="34"/>
  <c r="R1997" i="34"/>
  <c r="V1997" i="34"/>
  <c r="S1997" i="34"/>
  <c r="AA1997" i="34"/>
  <c r="P1997" i="34"/>
  <c r="T1997" i="34"/>
  <c r="S2018" i="34"/>
  <c r="AA2018" i="34"/>
  <c r="P2018" i="34"/>
  <c r="T2018" i="34"/>
  <c r="Q2018" i="34"/>
  <c r="U2018" i="34"/>
  <c r="R2018" i="34"/>
  <c r="V2018" i="34"/>
  <c r="S2022" i="34"/>
  <c r="AA2022" i="34"/>
  <c r="P2022" i="34"/>
  <c r="T2022" i="34"/>
  <c r="Q2022" i="34"/>
  <c r="U2022" i="34"/>
  <c r="R2022" i="34"/>
  <c r="V2022" i="34"/>
  <c r="Q2058" i="34"/>
  <c r="U2058" i="34"/>
  <c r="R2058" i="34"/>
  <c r="V2058" i="34"/>
  <c r="S2058" i="34"/>
  <c r="AA2058" i="34"/>
  <c r="P2058" i="34"/>
  <c r="T2058" i="34"/>
  <c r="Q2210" i="34"/>
  <c r="R2210" i="34"/>
  <c r="V2210" i="34"/>
  <c r="AA2210" i="34"/>
  <c r="P2210" i="34"/>
  <c r="P2497" i="34"/>
  <c r="Q2497" i="34"/>
  <c r="R2497" i="34"/>
  <c r="V2497" i="34"/>
  <c r="AA2497" i="34"/>
  <c r="P2503" i="34"/>
  <c r="Q2503" i="34"/>
  <c r="R2503" i="34"/>
  <c r="V2503" i="34"/>
  <c r="AA2503" i="34"/>
  <c r="P2536" i="34"/>
  <c r="Q2536" i="34"/>
  <c r="R2536" i="34"/>
  <c r="V2536" i="34"/>
  <c r="AA2536" i="34"/>
  <c r="P2545" i="34"/>
  <c r="Q2545" i="34"/>
  <c r="R2545" i="34"/>
  <c r="V2545" i="34"/>
  <c r="AA2545" i="34"/>
  <c r="R2555" i="34"/>
  <c r="V2555" i="34"/>
  <c r="AA2555" i="34"/>
  <c r="P2555" i="34"/>
  <c r="Q2555" i="34"/>
  <c r="R2559" i="34"/>
  <c r="V2559" i="34"/>
  <c r="AA2559" i="34"/>
  <c r="P2559" i="34"/>
  <c r="Q2559" i="34"/>
  <c r="P2566" i="34"/>
  <c r="Q2566" i="34"/>
  <c r="R2566" i="34"/>
  <c r="V2566" i="34"/>
  <c r="AA2566" i="34"/>
  <c r="P2570" i="34"/>
  <c r="Q2570" i="34"/>
  <c r="R2570" i="34"/>
  <c r="V2570" i="34"/>
  <c r="AA2570" i="34"/>
  <c r="Q2083" i="34"/>
  <c r="U2083" i="34"/>
  <c r="R2083" i="34"/>
  <c r="V2083" i="34"/>
  <c r="S2083" i="34"/>
  <c r="AA2083" i="34"/>
  <c r="P2083" i="34"/>
  <c r="T2083" i="34"/>
  <c r="Q2087" i="34"/>
  <c r="U2087" i="34"/>
  <c r="R2087" i="34"/>
  <c r="V2087" i="34"/>
  <c r="S2087" i="34"/>
  <c r="AA2087" i="34"/>
  <c r="P2087" i="34"/>
  <c r="T2087" i="34"/>
  <c r="AA2106" i="34"/>
  <c r="P2106" i="34"/>
  <c r="Q2106" i="34"/>
  <c r="R2106" i="34"/>
  <c r="V2106" i="34"/>
  <c r="Q2095" i="34"/>
  <c r="R2095" i="34"/>
  <c r="V2095" i="34"/>
  <c r="AA2095" i="34"/>
  <c r="P2095" i="34"/>
  <c r="Q2145" i="34"/>
  <c r="R2145" i="34"/>
  <c r="V2145" i="34"/>
  <c r="AA2145" i="34"/>
  <c r="P2145" i="34"/>
  <c r="Q2149" i="34"/>
  <c r="R2149" i="34"/>
  <c r="V2149" i="34"/>
  <c r="AA2149" i="34"/>
  <c r="P2149" i="34"/>
  <c r="Q2153" i="34"/>
  <c r="R2153" i="34"/>
  <c r="V2153" i="34"/>
  <c r="AA2153" i="34"/>
  <c r="P2153" i="34"/>
  <c r="S1805" i="34"/>
  <c r="AA1805" i="34"/>
  <c r="P1805" i="34"/>
  <c r="T1805" i="34"/>
  <c r="Q1805" i="34"/>
  <c r="U1805" i="34"/>
  <c r="R1805" i="34"/>
  <c r="V1805" i="34"/>
  <c r="R2563" i="34"/>
  <c r="V2563" i="34"/>
  <c r="AA2563" i="34"/>
  <c r="P2563" i="34"/>
  <c r="Q2563" i="34"/>
  <c r="S1817" i="34"/>
  <c r="AA1817" i="34"/>
  <c r="P1817" i="34"/>
  <c r="T1817" i="34"/>
  <c r="Q1817" i="34"/>
  <c r="U1817" i="34"/>
  <c r="R1817" i="34"/>
  <c r="V1817" i="34"/>
  <c r="S1821" i="34"/>
  <c r="AA1821" i="34"/>
  <c r="P1821" i="34"/>
  <c r="T1821" i="34"/>
  <c r="Q1821" i="34"/>
  <c r="U1821" i="34"/>
  <c r="R1821" i="34"/>
  <c r="V1821" i="34"/>
  <c r="P1912" i="34"/>
  <c r="T1912" i="34"/>
  <c r="R1912" i="34"/>
  <c r="V1912" i="34"/>
  <c r="U1912" i="34"/>
  <c r="AA1912" i="34"/>
  <c r="Q1912" i="34"/>
  <c r="S1912" i="34"/>
  <c r="P1918" i="34"/>
  <c r="T1918" i="34"/>
  <c r="R1918" i="34"/>
  <c r="V1918" i="34"/>
  <c r="Q1918" i="34"/>
  <c r="S1918" i="34"/>
  <c r="U1918" i="34"/>
  <c r="AA1918" i="34"/>
  <c r="Q2032" i="34"/>
  <c r="U2032" i="34"/>
  <c r="R2032" i="34"/>
  <c r="V2032" i="34"/>
  <c r="S2032" i="34"/>
  <c r="AA2032" i="34"/>
  <c r="P2032" i="34"/>
  <c r="T2032" i="34"/>
  <c r="S2039" i="34"/>
  <c r="AA2039" i="34"/>
  <c r="P2039" i="34"/>
  <c r="T2039" i="34"/>
  <c r="Q2039" i="34"/>
  <c r="U2039" i="34"/>
  <c r="R2039" i="34"/>
  <c r="V2039" i="34"/>
  <c r="Q1865" i="34"/>
  <c r="U1865" i="34"/>
  <c r="R1865" i="34"/>
  <c r="V1865" i="34"/>
  <c r="S1865" i="34"/>
  <c r="AA1865" i="34"/>
  <c r="P1865" i="34"/>
  <c r="T1865" i="34"/>
  <c r="Q1869" i="34"/>
  <c r="U1869" i="34"/>
  <c r="R1869" i="34"/>
  <c r="V1869" i="34"/>
  <c r="S1869" i="34"/>
  <c r="AA1869" i="34"/>
  <c r="P1869" i="34"/>
  <c r="T1869" i="34"/>
  <c r="Q1873" i="34"/>
  <c r="U1873" i="34"/>
  <c r="R1873" i="34"/>
  <c r="V1873" i="34"/>
  <c r="S1873" i="34"/>
  <c r="AA1873" i="34"/>
  <c r="P1873" i="34"/>
  <c r="T1873" i="34"/>
  <c r="P1922" i="34"/>
  <c r="T1922" i="34"/>
  <c r="R1922" i="34"/>
  <c r="V1922" i="34"/>
  <c r="Q1922" i="34"/>
  <c r="S1922" i="34"/>
  <c r="U1922" i="34"/>
  <c r="AA1922" i="34"/>
  <c r="R1926" i="34"/>
  <c r="V1926" i="34"/>
  <c r="P1926" i="34"/>
  <c r="U1926" i="34"/>
  <c r="Q1926" i="34"/>
  <c r="AA1926" i="34"/>
  <c r="S1926" i="34"/>
  <c r="T1926" i="34"/>
  <c r="R1930" i="34"/>
  <c r="V1930" i="34"/>
  <c r="S1930" i="34"/>
  <c r="T1930" i="34"/>
  <c r="P1930" i="34"/>
  <c r="U1930" i="34"/>
  <c r="Q1930" i="34"/>
  <c r="AA1930" i="34"/>
  <c r="S2004" i="34"/>
  <c r="AA2004" i="34"/>
  <c r="P2004" i="34"/>
  <c r="T2004" i="34"/>
  <c r="Q2004" i="34"/>
  <c r="U2004" i="34"/>
  <c r="R2004" i="34"/>
  <c r="V2004" i="34"/>
  <c r="S2024" i="34"/>
  <c r="AA2024" i="34"/>
  <c r="P2024" i="34"/>
  <c r="T2024" i="34"/>
  <c r="Q2024" i="34"/>
  <c r="U2024" i="34"/>
  <c r="R2024" i="34"/>
  <c r="V2024" i="34"/>
  <c r="S1823" i="34"/>
  <c r="AA1823" i="34"/>
  <c r="P1823" i="34"/>
  <c r="T1823" i="34"/>
  <c r="Q1823" i="34"/>
  <c r="U1823" i="34"/>
  <c r="R1823" i="34"/>
  <c r="V1823" i="34"/>
  <c r="Q1814" i="34"/>
  <c r="U1814" i="34"/>
  <c r="R1814" i="34"/>
  <c r="V1814" i="34"/>
  <c r="S1814" i="34"/>
  <c r="AA1814" i="34"/>
  <c r="P1814" i="34"/>
  <c r="T1814" i="34"/>
  <c r="S1827" i="34"/>
  <c r="AA1827" i="34"/>
  <c r="P1827" i="34"/>
  <c r="T1827" i="34"/>
  <c r="Q1827" i="34"/>
  <c r="U1827" i="34"/>
  <c r="R1827" i="34"/>
  <c r="V1827" i="34"/>
  <c r="S1831" i="34"/>
  <c r="AA1831" i="34"/>
  <c r="P1831" i="34"/>
  <c r="T1831" i="34"/>
  <c r="Q1831" i="34"/>
  <c r="U1831" i="34"/>
  <c r="R1831" i="34"/>
  <c r="V1831" i="34"/>
  <c r="S1835" i="34"/>
  <c r="AA1835" i="34"/>
  <c r="P1835" i="34"/>
  <c r="T1835" i="34"/>
  <c r="Q1835" i="34"/>
  <c r="U1835" i="34"/>
  <c r="R1835" i="34"/>
  <c r="V1835" i="34"/>
  <c r="S1839" i="34"/>
  <c r="AA1839" i="34"/>
  <c r="P1839" i="34"/>
  <c r="T1839" i="34"/>
  <c r="Q1839" i="34"/>
  <c r="U1839" i="34"/>
  <c r="R1839" i="34"/>
  <c r="V1839" i="34"/>
  <c r="Q1846" i="34"/>
  <c r="U1846" i="34"/>
  <c r="R1846" i="34"/>
  <c r="V1846" i="34"/>
  <c r="S1846" i="34"/>
  <c r="AA1846" i="34"/>
  <c r="P1846" i="34"/>
  <c r="T1846" i="34"/>
  <c r="Q1851" i="34"/>
  <c r="U1851" i="34"/>
  <c r="R1851" i="34"/>
  <c r="V1851" i="34"/>
  <c r="S1851" i="34"/>
  <c r="AA1851" i="34"/>
  <c r="P1851" i="34"/>
  <c r="T1851" i="34"/>
  <c r="S1878" i="34"/>
  <c r="AA1878" i="34"/>
  <c r="P1878" i="34"/>
  <c r="T1878" i="34"/>
  <c r="Q1878" i="34"/>
  <c r="U1878" i="34"/>
  <c r="R1878" i="34"/>
  <c r="V1878" i="34"/>
  <c r="S1882" i="34"/>
  <c r="AA1882" i="34"/>
  <c r="P1882" i="34"/>
  <c r="T1882" i="34"/>
  <c r="Q1882" i="34"/>
  <c r="U1882" i="34"/>
  <c r="R1882" i="34"/>
  <c r="V1882" i="34"/>
  <c r="Q1855" i="34"/>
  <c r="U1855" i="34"/>
  <c r="R1855" i="34"/>
  <c r="V1855" i="34"/>
  <c r="S1855" i="34"/>
  <c r="AA1855" i="34"/>
  <c r="P1855" i="34"/>
  <c r="T1855" i="34"/>
  <c r="Q1859" i="34"/>
  <c r="U1859" i="34"/>
  <c r="R1859" i="34"/>
  <c r="V1859" i="34"/>
  <c r="S1859" i="34"/>
  <c r="AA1859" i="34"/>
  <c r="P1859" i="34"/>
  <c r="T1859" i="34"/>
  <c r="Q1937" i="34"/>
  <c r="U1937" i="34"/>
  <c r="R1937" i="34"/>
  <c r="V1937" i="34"/>
  <c r="S1937" i="34"/>
  <c r="AA1937" i="34"/>
  <c r="P1937" i="34"/>
  <c r="T1937" i="34"/>
  <c r="S1886" i="34"/>
  <c r="AA1886" i="34"/>
  <c r="P1886" i="34"/>
  <c r="T1886" i="34"/>
  <c r="R1886" i="34"/>
  <c r="V1886" i="34"/>
  <c r="Q1886" i="34"/>
  <c r="U1886" i="34"/>
  <c r="S1890" i="34"/>
  <c r="AA1890" i="34"/>
  <c r="P1890" i="34"/>
  <c r="T1890" i="34"/>
  <c r="R1890" i="34"/>
  <c r="V1890" i="34"/>
  <c r="Q1890" i="34"/>
  <c r="U1890" i="34"/>
  <c r="S1894" i="34"/>
  <c r="AA1894" i="34"/>
  <c r="P1894" i="34"/>
  <c r="T1894" i="34"/>
  <c r="R1894" i="34"/>
  <c r="V1894" i="34"/>
  <c r="Q1894" i="34"/>
  <c r="U1894" i="34"/>
  <c r="Q1939" i="34"/>
  <c r="U1939" i="34"/>
  <c r="R1939" i="34"/>
  <c r="V1939" i="34"/>
  <c r="S1939" i="34"/>
  <c r="AA1939" i="34"/>
  <c r="P1939" i="34"/>
  <c r="T1939" i="34"/>
  <c r="Q1943" i="34"/>
  <c r="U1943" i="34"/>
  <c r="R1943" i="34"/>
  <c r="V1943" i="34"/>
  <c r="S1943" i="34"/>
  <c r="AA1943" i="34"/>
  <c r="P1943" i="34"/>
  <c r="T1943" i="34"/>
  <c r="Q1947" i="34"/>
  <c r="U1947" i="34"/>
  <c r="R1947" i="34"/>
  <c r="V1947" i="34"/>
  <c r="S1947" i="34"/>
  <c r="AA1947" i="34"/>
  <c r="P1947" i="34"/>
  <c r="T1947" i="34"/>
  <c r="AA1141" i="34"/>
  <c r="P1141" i="34"/>
  <c r="Q1141" i="34"/>
  <c r="R1141" i="34"/>
  <c r="V1141" i="34"/>
  <c r="AA1169" i="34"/>
  <c r="P1169" i="34"/>
  <c r="Q1169" i="34"/>
  <c r="R1169" i="34"/>
  <c r="V1169" i="34"/>
  <c r="AA1173" i="34"/>
  <c r="P1173" i="34"/>
  <c r="Q1173" i="34"/>
  <c r="R1173" i="34"/>
  <c r="V1173" i="34"/>
  <c r="Q1213" i="34"/>
  <c r="R1213" i="34"/>
  <c r="V1213" i="34"/>
  <c r="AA1213" i="34"/>
  <c r="P1213" i="34"/>
  <c r="Q1217" i="34"/>
  <c r="R1217" i="34"/>
  <c r="V1217" i="34"/>
  <c r="AA1217" i="34"/>
  <c r="P1217" i="34"/>
  <c r="Q1260" i="34"/>
  <c r="R1260" i="34"/>
  <c r="V1260" i="34"/>
  <c r="AA1260" i="34"/>
  <c r="P1260" i="34"/>
  <c r="Q1264" i="34"/>
  <c r="R1264" i="34"/>
  <c r="V1264" i="34"/>
  <c r="AA1264" i="34"/>
  <c r="P1264" i="34"/>
  <c r="Q1268" i="34"/>
  <c r="R1268" i="34"/>
  <c r="V1268" i="34"/>
  <c r="AA1268" i="34"/>
  <c r="P1268" i="34"/>
  <c r="Q1272" i="34"/>
  <c r="R1272" i="34"/>
  <c r="V1272" i="34"/>
  <c r="AA1272" i="34"/>
  <c r="P1272" i="34"/>
  <c r="Q1300" i="34"/>
  <c r="R1300" i="34"/>
  <c r="V1300" i="34"/>
  <c r="AA1300" i="34"/>
  <c r="P1300" i="34"/>
  <c r="Q1304" i="34"/>
  <c r="R1304" i="34"/>
  <c r="V1304" i="34"/>
  <c r="AA1304" i="34"/>
  <c r="P1304" i="34"/>
  <c r="Q1328" i="34"/>
  <c r="R1328" i="34"/>
  <c r="V1328" i="34"/>
  <c r="AA1328" i="34"/>
  <c r="P1328" i="34"/>
  <c r="Q1332" i="34"/>
  <c r="R1332" i="34"/>
  <c r="V1332" i="34"/>
  <c r="AA1332" i="34"/>
  <c r="P1332" i="34"/>
  <c r="Q1348" i="34"/>
  <c r="R1348" i="34"/>
  <c r="V1348" i="34"/>
  <c r="AA1348" i="34"/>
  <c r="P1348" i="34"/>
  <c r="Q1360" i="34"/>
  <c r="R1360" i="34"/>
  <c r="V1360" i="34"/>
  <c r="AA1360" i="34"/>
  <c r="P1360" i="34"/>
  <c r="R1448" i="34"/>
  <c r="V1448" i="34"/>
  <c r="P1448" i="34"/>
  <c r="AA1448" i="34"/>
  <c r="Q1448" i="34"/>
  <c r="R1452" i="34"/>
  <c r="V1452" i="34"/>
  <c r="AA1452" i="34"/>
  <c r="P1452" i="34"/>
  <c r="Q1452" i="34"/>
  <c r="P1475" i="34"/>
  <c r="Q1475" i="34"/>
  <c r="R1475" i="34"/>
  <c r="V1475" i="34"/>
  <c r="AA1475" i="34"/>
  <c r="P1480" i="34"/>
  <c r="Q1480" i="34"/>
  <c r="R1480" i="34"/>
  <c r="V1480" i="34"/>
  <c r="AA1480" i="34"/>
  <c r="P1533" i="34"/>
  <c r="Q1533" i="34"/>
  <c r="R1533" i="34"/>
  <c r="V1533" i="34"/>
  <c r="AA1533" i="34"/>
  <c r="P1537" i="34"/>
  <c r="Q1537" i="34"/>
  <c r="R1537" i="34"/>
  <c r="V1537" i="34"/>
  <c r="AA1537" i="34"/>
  <c r="P1542" i="34"/>
  <c r="Q1542" i="34"/>
  <c r="R1542" i="34"/>
  <c r="V1542" i="34"/>
  <c r="AA1542" i="34"/>
  <c r="P1546" i="34"/>
  <c r="Q1546" i="34"/>
  <c r="R1546" i="34"/>
  <c r="V1546" i="34"/>
  <c r="AA1546" i="34"/>
  <c r="R1565" i="34"/>
  <c r="V1565" i="34"/>
  <c r="AA1565" i="34"/>
  <c r="P1565" i="34"/>
  <c r="Q1565" i="34"/>
  <c r="R1569" i="34"/>
  <c r="V1569" i="34"/>
  <c r="AA1569" i="34"/>
  <c r="P1569" i="34"/>
  <c r="Q1569" i="34"/>
  <c r="AA1639" i="34"/>
  <c r="P1639" i="34"/>
  <c r="Q1639" i="34"/>
  <c r="R1639" i="34"/>
  <c r="V1639" i="34"/>
  <c r="AA1643" i="34"/>
  <c r="P1643" i="34"/>
  <c r="Q1643" i="34"/>
  <c r="R1643" i="34"/>
  <c r="V1643" i="34"/>
  <c r="Q1699" i="34"/>
  <c r="R1699" i="34"/>
  <c r="V1699" i="34"/>
  <c r="AA1699" i="34"/>
  <c r="P1699" i="34"/>
  <c r="Q1703" i="34"/>
  <c r="R1703" i="34"/>
  <c r="V1703" i="34"/>
  <c r="AA1703" i="34"/>
  <c r="P1703" i="34"/>
  <c r="Q1707" i="34"/>
  <c r="R1707" i="34"/>
  <c r="V1707" i="34"/>
  <c r="AA1707" i="34"/>
  <c r="P1707" i="34"/>
  <c r="AA1732" i="34"/>
  <c r="P1732" i="34"/>
  <c r="Q1732" i="34"/>
  <c r="R1732" i="34"/>
  <c r="V1732" i="34"/>
  <c r="AA1736" i="34"/>
  <c r="P1736" i="34"/>
  <c r="Q1736" i="34"/>
  <c r="R1736" i="34"/>
  <c r="V1736" i="34"/>
  <c r="Q1755" i="34"/>
  <c r="R1755" i="34"/>
  <c r="V1755" i="34"/>
  <c r="AA1755" i="34"/>
  <c r="P1755" i="34"/>
  <c r="S1787" i="34"/>
  <c r="AA1787" i="34"/>
  <c r="P1787" i="34"/>
  <c r="T1787" i="34"/>
  <c r="Q1787" i="34"/>
  <c r="U1787" i="34"/>
  <c r="R1787" i="34"/>
  <c r="V1787" i="34"/>
  <c r="S1791" i="34"/>
  <c r="AA1791" i="34"/>
  <c r="P1791" i="34"/>
  <c r="T1791" i="34"/>
  <c r="Q1791" i="34"/>
  <c r="U1791" i="34"/>
  <c r="R1791" i="34"/>
  <c r="V1791" i="34"/>
  <c r="A98" i="55"/>
  <c r="B99" i="55"/>
  <c r="A99" i="55" l="1"/>
  <c r="B100" i="55"/>
  <c r="B1064" i="34"/>
  <c r="A1064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571" i="34"/>
  <c r="A571" i="34" s="1"/>
  <c r="B570" i="34"/>
  <c r="A570" i="34" s="1"/>
  <c r="B562" i="34"/>
  <c r="A562" i="34" s="1"/>
  <c r="B561" i="34"/>
  <c r="A561" i="34" s="1"/>
  <c r="B560" i="34"/>
  <c r="A560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357" i="34"/>
  <c r="A357" i="34" s="1"/>
  <c r="B356" i="34"/>
  <c r="A356" i="34" s="1"/>
  <c r="B350" i="34"/>
  <c r="A350" i="34" s="1"/>
  <c r="B349" i="34"/>
  <c r="A349" i="34" s="1"/>
  <c r="B348" i="34"/>
  <c r="A348" i="34" s="1"/>
  <c r="B347" i="34"/>
  <c r="A347" i="34" s="1"/>
  <c r="B346" i="34"/>
  <c r="A346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13" i="34"/>
  <c r="A313" i="34" s="1"/>
  <c r="B312" i="34"/>
  <c r="A312" i="34" s="1"/>
  <c r="B311" i="34"/>
  <c r="A311" i="34" s="1"/>
  <c r="B310" i="34"/>
  <c r="A310" i="34" s="1"/>
  <c r="B1075" i="34"/>
  <c r="A1075" i="34" s="1"/>
  <c r="B1076" i="34"/>
  <c r="A1076" i="34" s="1"/>
  <c r="B1077" i="34"/>
  <c r="A1077" i="34" s="1"/>
  <c r="B1078" i="34"/>
  <c r="A1078" i="34" s="1"/>
  <c r="B1079" i="34"/>
  <c r="A1079" i="34" s="1"/>
  <c r="B1080" i="34"/>
  <c r="A1080" i="34" s="1"/>
  <c r="B1081" i="34"/>
  <c r="A1081" i="34" s="1"/>
  <c r="B1082" i="34"/>
  <c r="A1082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02" i="34"/>
  <c r="A1102" i="34" s="1"/>
  <c r="B1103" i="34"/>
  <c r="A1103" i="34" s="1"/>
  <c r="B1117" i="34"/>
  <c r="A1117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24" i="34"/>
  <c r="A1124" i="34" s="1"/>
  <c r="B1125" i="34"/>
  <c r="A1125" i="34" s="1"/>
  <c r="B1126" i="34"/>
  <c r="A1126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76" i="34"/>
  <c r="A1176" i="34" s="1"/>
  <c r="B1177" i="34"/>
  <c r="A1177" i="34" s="1"/>
  <c r="B1178" i="34"/>
  <c r="A1178" i="34" s="1"/>
  <c r="B1179" i="34"/>
  <c r="A1179" i="34" s="1"/>
  <c r="B1180" i="34"/>
  <c r="A1180" i="34" s="1"/>
  <c r="B1181" i="34"/>
  <c r="A1181" i="34" s="1"/>
  <c r="B1182" i="34"/>
  <c r="A1182" i="34" s="1"/>
  <c r="B1183" i="34"/>
  <c r="A1183" i="34" s="1"/>
  <c r="B1193" i="34"/>
  <c r="A1193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199" i="34"/>
  <c r="A1199" i="34" s="1"/>
  <c r="B1200" i="34"/>
  <c r="A1200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314" i="34"/>
  <c r="A1314" i="34" s="1"/>
  <c r="B1315" i="34"/>
  <c r="A1315" i="34" s="1"/>
  <c r="B1316" i="34"/>
  <c r="A1316" i="34" s="1"/>
  <c r="B1339" i="34"/>
  <c r="A1339" i="34" s="1"/>
  <c r="B1371" i="34"/>
  <c r="A1371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393" i="34"/>
  <c r="A1393" i="34" s="1"/>
  <c r="B1394" i="34"/>
  <c r="A1394" i="34" s="1"/>
  <c r="B1395" i="34"/>
  <c r="A1395" i="34" s="1"/>
  <c r="B1406" i="34"/>
  <c r="A1406" i="34" s="1"/>
  <c r="B1407" i="34"/>
  <c r="A1407" i="34" s="1"/>
  <c r="B1408" i="34"/>
  <c r="A1408" i="34" s="1"/>
  <c r="B1409" i="34"/>
  <c r="A1409" i="34" s="1"/>
  <c r="B1410" i="34"/>
  <c r="A1410" i="34" s="1"/>
  <c r="B1411" i="34"/>
  <c r="A1411" i="34" s="1"/>
  <c r="B1412" i="34"/>
  <c r="A1412" i="34" s="1"/>
  <c r="B1413" i="34"/>
  <c r="A1413" i="34" s="1"/>
  <c r="B1414" i="34"/>
  <c r="A1414" i="34" s="1"/>
  <c r="B1415" i="34"/>
  <c r="A1415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2" i="34"/>
  <c r="A1422" i="34" s="1"/>
  <c r="B1487" i="34"/>
  <c r="A1487" i="34" s="1"/>
  <c r="B1488" i="34"/>
  <c r="A1488" i="34" s="1"/>
  <c r="B1489" i="34"/>
  <c r="A1489" i="34" s="1"/>
  <c r="B1490" i="34"/>
  <c r="A1490" i="34" s="1"/>
  <c r="B1491" i="34"/>
  <c r="A1491" i="34" s="1"/>
  <c r="B1492" i="34"/>
  <c r="A1492" i="34" s="1"/>
  <c r="B1493" i="34"/>
  <c r="A1493" i="34" s="1"/>
  <c r="B1574" i="34"/>
  <c r="A1574" i="34" s="1"/>
  <c r="B1575" i="34"/>
  <c r="A1575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4" i="34"/>
  <c r="A1584" i="34" s="1"/>
  <c r="B1585" i="34"/>
  <c r="A1585" i="34" s="1"/>
  <c r="B1586" i="34"/>
  <c r="A1586" i="34" s="1"/>
  <c r="B1587" i="34"/>
  <c r="A1587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593" i="34"/>
  <c r="A1593" i="34" s="1"/>
  <c r="B1594" i="34"/>
  <c r="A1594" i="34" s="1"/>
  <c r="B1612" i="34"/>
  <c r="A1612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50" i="34"/>
  <c r="A1650" i="34" s="1"/>
  <c r="B1651" i="34"/>
  <c r="A1651" i="34" s="1"/>
  <c r="B1652" i="34"/>
  <c r="A1652" i="34" s="1"/>
  <c r="B1653" i="34"/>
  <c r="A1653" i="34" s="1"/>
  <c r="B1654" i="34"/>
  <c r="A1654" i="34" s="1"/>
  <c r="B1655" i="34"/>
  <c r="A1655" i="34" s="1"/>
  <c r="B1656" i="34"/>
  <c r="A1656" i="34" s="1"/>
  <c r="B1657" i="34"/>
  <c r="A1657" i="34" s="1"/>
  <c r="B1665" i="34"/>
  <c r="A1665" i="34" s="1"/>
  <c r="B1666" i="34"/>
  <c r="A1666" i="34" s="1"/>
  <c r="B1668" i="34"/>
  <c r="A1668" i="34" s="1"/>
  <c r="B1669" i="34"/>
  <c r="A1669" i="34" s="1"/>
  <c r="B1670" i="34"/>
  <c r="A1670" i="34" s="1"/>
  <c r="B1671" i="34"/>
  <c r="A1671" i="34" s="1"/>
  <c r="B1672" i="34"/>
  <c r="A1672" i="34" s="1"/>
  <c r="B1717" i="34"/>
  <c r="A1717" i="34" s="1"/>
  <c r="B1718" i="34"/>
  <c r="A1718" i="34" s="1"/>
  <c r="B1719" i="34"/>
  <c r="A1719" i="34" s="1"/>
  <c r="B1074" i="34"/>
  <c r="A1074" i="34" s="1"/>
  <c r="B1159" i="34"/>
  <c r="A1159" i="34" s="1"/>
  <c r="B1158" i="34"/>
  <c r="A1158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720" i="34"/>
  <c r="A1720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357" i="34"/>
  <c r="A1357" i="34" s="1"/>
  <c r="B1356" i="34"/>
  <c r="A1356" i="34" s="1"/>
  <c r="B1355" i="34"/>
  <c r="A135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56" i="34"/>
  <c r="A1256" i="34" s="1"/>
  <c r="B1255" i="34"/>
  <c r="A1255" i="34" s="1"/>
  <c r="B1254" i="34"/>
  <c r="A1254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498" i="34"/>
  <c r="A1498" i="34" s="1"/>
  <c r="B1474" i="34"/>
  <c r="A1474" i="34" s="1"/>
  <c r="B1473" i="34"/>
  <c r="A1473" i="34" s="1"/>
  <c r="B1471" i="34"/>
  <c r="A1471" i="34" s="1"/>
  <c r="B1470" i="34"/>
  <c r="A1470" i="34" s="1"/>
  <c r="B1468" i="34"/>
  <c r="A1468" i="34" s="1"/>
  <c r="B1467" i="34"/>
  <c r="A1467" i="34" s="1"/>
  <c r="B1466" i="34"/>
  <c r="A1466" i="34" s="1"/>
  <c r="B1465" i="34"/>
  <c r="A1465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399" i="34"/>
  <c r="A1399" i="34" s="1"/>
  <c r="B1364" i="34"/>
  <c r="A1364" i="34" s="1"/>
  <c r="B1691" i="34"/>
  <c r="A1691" i="34" s="1"/>
  <c r="B1690" i="34"/>
  <c r="A1690" i="34" s="1"/>
  <c r="B1673" i="34"/>
  <c r="A1673" i="34" s="1"/>
  <c r="B1637" i="34"/>
  <c r="A1637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30" i="34"/>
  <c r="A1630" i="34" s="1"/>
  <c r="B1601" i="34"/>
  <c r="A1601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776" i="34"/>
  <c r="A1776" i="34" s="1"/>
  <c r="B1774" i="34"/>
  <c r="A1774" i="34" s="1"/>
  <c r="B1773" i="34"/>
  <c r="A1773" i="34" s="1"/>
  <c r="B1771" i="34"/>
  <c r="A1771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2250" i="34"/>
  <c r="A2250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070" i="34"/>
  <c r="A1070" i="34" s="1"/>
  <c r="B1069" i="34"/>
  <c r="A1069" i="34" s="1"/>
  <c r="B1240" i="34"/>
  <c r="A1240" i="34" s="1"/>
  <c r="B1068" i="34"/>
  <c r="A1068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046" i="34"/>
  <c r="A2046" i="34" s="1"/>
  <c r="B2353" i="34"/>
  <c r="A2353" i="34" s="1"/>
  <c r="B2352" i="34"/>
  <c r="A2352" i="34" s="1"/>
  <c r="B2383" i="34"/>
  <c r="A2383" i="34" s="1"/>
  <c r="B2382" i="34"/>
  <c r="A2382" i="34" s="1"/>
  <c r="B2357" i="34"/>
  <c r="A2357" i="34" s="1"/>
  <c r="B2356" i="34"/>
  <c r="A2356" i="34" s="1"/>
  <c r="B2406" i="34"/>
  <c r="A2406" i="34" s="1"/>
  <c r="B2405" i="34"/>
  <c r="A2405" i="34" s="1"/>
  <c r="B2404" i="34"/>
  <c r="A2404" i="34" s="1"/>
  <c r="B2367" i="34"/>
  <c r="A2367" i="34" s="1"/>
  <c r="B2366" i="34"/>
  <c r="A2366" i="34" s="1"/>
  <c r="B2409" i="34"/>
  <c r="A2409" i="34" s="1"/>
  <c r="B2407" i="34"/>
  <c r="A2407" i="34" s="1"/>
  <c r="B2403" i="34"/>
  <c r="A2403" i="34" s="1"/>
  <c r="B2402" i="34"/>
  <c r="A2402" i="34" s="1"/>
  <c r="B2401" i="34"/>
  <c r="A2401" i="34" s="1"/>
  <c r="B2255" i="34"/>
  <c r="A2255" i="34" s="1"/>
  <c r="B2254" i="34"/>
  <c r="A2254" i="34" s="1"/>
  <c r="B2253" i="34"/>
  <c r="A2253" i="34" s="1"/>
  <c r="B2252" i="34"/>
  <c r="A2252" i="34" s="1"/>
  <c r="B2523" i="34"/>
  <c r="A2523" i="34" s="1"/>
  <c r="B2056" i="34"/>
  <c r="A2056" i="34" s="1"/>
  <c r="B2489" i="34"/>
  <c r="A2489" i="34" s="1"/>
  <c r="B2488" i="34"/>
  <c r="A2488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2480" i="34"/>
  <c r="A2480" i="34" s="1"/>
  <c r="B2479" i="34"/>
  <c r="A2479" i="34" s="1"/>
  <c r="B2478" i="34"/>
  <c r="A2478" i="34" s="1"/>
  <c r="B2477" i="34"/>
  <c r="A2477" i="34" s="1"/>
  <c r="B2476" i="34"/>
  <c r="A2476" i="34" s="1"/>
  <c r="B2475" i="34"/>
  <c r="A2475" i="34" s="1"/>
  <c r="B2474" i="34"/>
  <c r="A2474" i="34" s="1"/>
  <c r="B2473" i="34"/>
  <c r="A2473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496" i="34"/>
  <c r="A2496" i="34" s="1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2590" i="34"/>
  <c r="A2590" i="34" s="1"/>
  <c r="B2589" i="34"/>
  <c r="A2589" i="34" s="1"/>
  <c r="B2588" i="34"/>
  <c r="A2588" i="34" s="1"/>
  <c r="B2587" i="34"/>
  <c r="A2587" i="34" s="1"/>
  <c r="B2586" i="34"/>
  <c r="A2586" i="34" s="1"/>
  <c r="B2585" i="34"/>
  <c r="A2585" i="34" s="1"/>
  <c r="B2528" i="34"/>
  <c r="A2528" i="34" s="1"/>
  <c r="B2527" i="34"/>
  <c r="A2527" i="34" s="1"/>
  <c r="B2526" i="34"/>
  <c r="A2526" i="34" s="1"/>
  <c r="B2524" i="34"/>
  <c r="A2524" i="34" s="1"/>
  <c r="B1807" i="34"/>
  <c r="A1807" i="34" s="1"/>
  <c r="B1822" i="34"/>
  <c r="A1822" i="34" s="1"/>
  <c r="B2041" i="34"/>
  <c r="A2041" i="34" s="1"/>
  <c r="B1806" i="34"/>
  <c r="A1806" i="34" s="1"/>
  <c r="B3499" i="34"/>
  <c r="B3498" i="34"/>
  <c r="B3497" i="34"/>
  <c r="B3496" i="34"/>
  <c r="R3497" i="34" l="1"/>
  <c r="V3497" i="34"/>
  <c r="AA3497" i="34"/>
  <c r="P3497" i="34"/>
  <c r="Q3497" i="34"/>
  <c r="S2041" i="34"/>
  <c r="AA2041" i="34"/>
  <c r="P2041" i="34"/>
  <c r="T2041" i="34"/>
  <c r="Q2041" i="34"/>
  <c r="U2041" i="34"/>
  <c r="R2041" i="34"/>
  <c r="V2041" i="34"/>
  <c r="P2526" i="34"/>
  <c r="Q2526" i="34"/>
  <c r="R2526" i="34"/>
  <c r="V2526" i="34"/>
  <c r="AA2526" i="34"/>
  <c r="R2586" i="34"/>
  <c r="V2586" i="34"/>
  <c r="AA2586" i="34"/>
  <c r="P2586" i="34"/>
  <c r="Q2586" i="34"/>
  <c r="R2590" i="34"/>
  <c r="V2590" i="34"/>
  <c r="AA2590" i="34"/>
  <c r="P2590" i="34"/>
  <c r="Q2590" i="34"/>
  <c r="P3484" i="34"/>
  <c r="Q3484" i="34"/>
  <c r="R3484" i="34"/>
  <c r="V3484" i="34"/>
  <c r="AA3484" i="34"/>
  <c r="P3488" i="34"/>
  <c r="Q3488" i="34"/>
  <c r="R3488" i="34"/>
  <c r="V3488" i="34"/>
  <c r="AA3488" i="34"/>
  <c r="P3492" i="34"/>
  <c r="Q3492" i="34"/>
  <c r="R3492" i="34"/>
  <c r="V3492" i="34"/>
  <c r="AA3492" i="34"/>
  <c r="R2496" i="34"/>
  <c r="V2496" i="34"/>
  <c r="AA2496" i="34"/>
  <c r="P2496" i="34"/>
  <c r="Q2496" i="34"/>
  <c r="R2552" i="34"/>
  <c r="V2552" i="34"/>
  <c r="AA2552" i="34"/>
  <c r="P2552" i="34"/>
  <c r="Q2552" i="34"/>
  <c r="P2475" i="34"/>
  <c r="R2475" i="34"/>
  <c r="V2475" i="34"/>
  <c r="AA2475" i="34"/>
  <c r="Q2475" i="34"/>
  <c r="P2479" i="34"/>
  <c r="R2479" i="34"/>
  <c r="V2479" i="34"/>
  <c r="AA2479" i="34"/>
  <c r="Q2479" i="34"/>
  <c r="P2483" i="34"/>
  <c r="R2483" i="34"/>
  <c r="V2483" i="34"/>
  <c r="AA2483" i="34"/>
  <c r="Q2483" i="34"/>
  <c r="P2487" i="34"/>
  <c r="R2487" i="34"/>
  <c r="V2487" i="34"/>
  <c r="AA2487" i="34"/>
  <c r="Q2487" i="34"/>
  <c r="R2523" i="34"/>
  <c r="V2523" i="34"/>
  <c r="AA2523" i="34"/>
  <c r="P2523" i="34"/>
  <c r="Q2523" i="34"/>
  <c r="AA2255" i="34"/>
  <c r="P2255" i="34"/>
  <c r="Q2255" i="34"/>
  <c r="R2255" i="34"/>
  <c r="V2255" i="34"/>
  <c r="AA2407" i="34"/>
  <c r="P2407" i="34"/>
  <c r="Q2407" i="34"/>
  <c r="R2407" i="34"/>
  <c r="V2407" i="34"/>
  <c r="Q2404" i="34"/>
  <c r="R2404" i="34"/>
  <c r="V2404" i="34"/>
  <c r="AA2404" i="34"/>
  <c r="P2404" i="34"/>
  <c r="AA2357" i="34"/>
  <c r="P2357" i="34"/>
  <c r="Q2357" i="34"/>
  <c r="R2357" i="34"/>
  <c r="V2357" i="34"/>
  <c r="AA2353" i="34"/>
  <c r="P2353" i="34"/>
  <c r="Q2353" i="34"/>
  <c r="R2353" i="34"/>
  <c r="V2353" i="34"/>
  <c r="R2492" i="34"/>
  <c r="V2492" i="34"/>
  <c r="AA2492" i="34"/>
  <c r="P2492" i="34"/>
  <c r="Q2492" i="34"/>
  <c r="S1777" i="34"/>
  <c r="AA1777" i="34"/>
  <c r="P1777" i="34"/>
  <c r="T1777" i="34"/>
  <c r="Q1777" i="34"/>
  <c r="U1777" i="34"/>
  <c r="R1777" i="34"/>
  <c r="V1777" i="34"/>
  <c r="S1781" i="34"/>
  <c r="AA1781" i="34"/>
  <c r="P1781" i="34"/>
  <c r="T1781" i="34"/>
  <c r="Q1781" i="34"/>
  <c r="U1781" i="34"/>
  <c r="R1781" i="34"/>
  <c r="V1781" i="34"/>
  <c r="Q1240" i="34"/>
  <c r="R1240" i="34"/>
  <c r="V1240" i="34"/>
  <c r="AA1240" i="34"/>
  <c r="P1240" i="34"/>
  <c r="AA1135" i="34"/>
  <c r="P1135" i="34"/>
  <c r="Q1135" i="34"/>
  <c r="R1135" i="34"/>
  <c r="V1135" i="34"/>
  <c r="AA1139" i="34"/>
  <c r="P1139" i="34"/>
  <c r="Q1139" i="34"/>
  <c r="R1139" i="34"/>
  <c r="V1139" i="34"/>
  <c r="AA2303" i="34"/>
  <c r="P2303" i="34"/>
  <c r="Q2303" i="34"/>
  <c r="R2303" i="34"/>
  <c r="V2303" i="34"/>
  <c r="AA2307" i="34"/>
  <c r="P2307" i="34"/>
  <c r="Q2307" i="34"/>
  <c r="R2307" i="34"/>
  <c r="V2307" i="34"/>
  <c r="AA1694" i="34"/>
  <c r="P1694" i="34"/>
  <c r="Q1694" i="34"/>
  <c r="R1694" i="34"/>
  <c r="V1694" i="34"/>
  <c r="AA1698" i="34"/>
  <c r="P1698" i="34"/>
  <c r="Q1698" i="34"/>
  <c r="R1698" i="34"/>
  <c r="V1698" i="34"/>
  <c r="AA1724" i="34"/>
  <c r="P1724" i="34"/>
  <c r="Q1724" i="34"/>
  <c r="R1724" i="34"/>
  <c r="V1724" i="34"/>
  <c r="AA1728" i="34"/>
  <c r="P1728" i="34"/>
  <c r="Q1728" i="34"/>
  <c r="R1728" i="34"/>
  <c r="V1728" i="34"/>
  <c r="Q1749" i="34"/>
  <c r="R1749" i="34"/>
  <c r="V1749" i="34"/>
  <c r="AA1749" i="34"/>
  <c r="P1749" i="34"/>
  <c r="S1773" i="34"/>
  <c r="AA1773" i="34"/>
  <c r="P1773" i="34"/>
  <c r="T1773" i="34"/>
  <c r="Q1773" i="34"/>
  <c r="U1773" i="34"/>
  <c r="R1773" i="34"/>
  <c r="V1773" i="34"/>
  <c r="R1526" i="34"/>
  <c r="V1526" i="34"/>
  <c r="AA1526" i="34"/>
  <c r="P1526" i="34"/>
  <c r="Q1526" i="34"/>
  <c r="R1530" i="34"/>
  <c r="V1530" i="34"/>
  <c r="AA1530" i="34"/>
  <c r="P1530" i="34"/>
  <c r="Q1530" i="34"/>
  <c r="P1558" i="34"/>
  <c r="Q1558" i="34"/>
  <c r="R1558" i="34"/>
  <c r="V1558" i="34"/>
  <c r="AA1558" i="34"/>
  <c r="P1562" i="34"/>
  <c r="Q1562" i="34"/>
  <c r="R1562" i="34"/>
  <c r="V1562" i="34"/>
  <c r="AA1562" i="34"/>
  <c r="AA1631" i="34"/>
  <c r="P1631" i="34"/>
  <c r="Q1631" i="34"/>
  <c r="R1631" i="34"/>
  <c r="V1631" i="34"/>
  <c r="AA1635" i="34"/>
  <c r="P1635" i="34"/>
  <c r="Q1635" i="34"/>
  <c r="R1635" i="34"/>
  <c r="V1635" i="34"/>
  <c r="AA1690" i="34"/>
  <c r="P1690" i="34"/>
  <c r="Q1690" i="34"/>
  <c r="R1690" i="34"/>
  <c r="V1690" i="34"/>
  <c r="R1438" i="34"/>
  <c r="V1438" i="34"/>
  <c r="P1438" i="34"/>
  <c r="AA1438" i="34"/>
  <c r="Q1438" i="34"/>
  <c r="R1442" i="34"/>
  <c r="V1442" i="34"/>
  <c r="P1442" i="34"/>
  <c r="AA1442" i="34"/>
  <c r="Q1442" i="34"/>
  <c r="R1446" i="34"/>
  <c r="V1446" i="34"/>
  <c r="P1446" i="34"/>
  <c r="AA1446" i="34"/>
  <c r="Q1446" i="34"/>
  <c r="R1468" i="34"/>
  <c r="V1468" i="34"/>
  <c r="AA1468" i="34"/>
  <c r="P1468" i="34"/>
  <c r="Q1468" i="34"/>
  <c r="R1474" i="34"/>
  <c r="V1474" i="34"/>
  <c r="AA1474" i="34"/>
  <c r="P1474" i="34"/>
  <c r="Q1474" i="34"/>
  <c r="R1520" i="34"/>
  <c r="V1520" i="34"/>
  <c r="AA1520" i="34"/>
  <c r="P1520" i="34"/>
  <c r="Q1520" i="34"/>
  <c r="R1524" i="34"/>
  <c r="V1524" i="34"/>
  <c r="AA1524" i="34"/>
  <c r="P1524" i="34"/>
  <c r="Q1524" i="34"/>
  <c r="AA1289" i="34"/>
  <c r="P1289" i="34"/>
  <c r="Q1289" i="34"/>
  <c r="R1289" i="34"/>
  <c r="V1289" i="34"/>
  <c r="AA1293" i="34"/>
  <c r="P1293" i="34"/>
  <c r="Q1293" i="34"/>
  <c r="R1293" i="34"/>
  <c r="V1293" i="34"/>
  <c r="AA1317" i="34"/>
  <c r="P1317" i="34"/>
  <c r="Q1317" i="34"/>
  <c r="R1317" i="34"/>
  <c r="V1317" i="34"/>
  <c r="AA1321" i="34"/>
  <c r="P1321" i="34"/>
  <c r="Q1321" i="34"/>
  <c r="R1321" i="34"/>
  <c r="V1321" i="34"/>
  <c r="Q1340" i="34"/>
  <c r="R1340" i="34"/>
  <c r="V1340" i="34"/>
  <c r="AA1340" i="34"/>
  <c r="P1340" i="34"/>
  <c r="Q1344" i="34"/>
  <c r="R1344" i="34"/>
  <c r="V1344" i="34"/>
  <c r="AA1344" i="34"/>
  <c r="P1344" i="34"/>
  <c r="Q1160" i="34"/>
  <c r="R1160" i="34"/>
  <c r="V1160" i="34"/>
  <c r="AA1160" i="34"/>
  <c r="P1160" i="34"/>
  <c r="Q1164" i="34"/>
  <c r="R1164" i="34"/>
  <c r="V1164" i="34"/>
  <c r="AA1164" i="34"/>
  <c r="P1164" i="34"/>
  <c r="AA1203" i="34"/>
  <c r="P1203" i="34"/>
  <c r="Q1203" i="34"/>
  <c r="R1203" i="34"/>
  <c r="V1203" i="34"/>
  <c r="AA1207" i="34"/>
  <c r="P1207" i="34"/>
  <c r="Q1207" i="34"/>
  <c r="R1207" i="34"/>
  <c r="V1207" i="34"/>
  <c r="AA1243" i="34"/>
  <c r="P1243" i="34"/>
  <c r="Q1243" i="34"/>
  <c r="R1243" i="34"/>
  <c r="V1243" i="34"/>
  <c r="AA1247" i="34"/>
  <c r="P1247" i="34"/>
  <c r="Q1247" i="34"/>
  <c r="R1247" i="34"/>
  <c r="V1247" i="34"/>
  <c r="AA1251" i="34"/>
  <c r="P1251" i="34"/>
  <c r="Q1251" i="34"/>
  <c r="R1251" i="34"/>
  <c r="V1251" i="34"/>
  <c r="AA1127" i="34"/>
  <c r="P1127" i="34"/>
  <c r="Q1127" i="34"/>
  <c r="R1127" i="34"/>
  <c r="V1127" i="34"/>
  <c r="AA1131" i="34"/>
  <c r="P1131" i="34"/>
  <c r="Q1131" i="34"/>
  <c r="R1131" i="34"/>
  <c r="V1131" i="34"/>
  <c r="AA1159" i="34"/>
  <c r="P1159" i="34"/>
  <c r="Q1159" i="34"/>
  <c r="R1159" i="34"/>
  <c r="V1159" i="34"/>
  <c r="Q1717" i="34"/>
  <c r="R1717" i="34"/>
  <c r="V1717" i="34"/>
  <c r="AA1717" i="34"/>
  <c r="P1717" i="34"/>
  <c r="Q1669" i="34"/>
  <c r="R1669" i="34"/>
  <c r="V1669" i="34"/>
  <c r="AA1669" i="34"/>
  <c r="P1669" i="34"/>
  <c r="AA1657" i="34"/>
  <c r="P1657" i="34"/>
  <c r="Q1657" i="34"/>
  <c r="R1657" i="34"/>
  <c r="V1657" i="34"/>
  <c r="AA1653" i="34"/>
  <c r="P1653" i="34"/>
  <c r="Q1653" i="34"/>
  <c r="R1653" i="34"/>
  <c r="V1653" i="34"/>
  <c r="Q1619" i="34"/>
  <c r="R1619" i="34"/>
  <c r="V1619" i="34"/>
  <c r="AA1619" i="34"/>
  <c r="P1619" i="34"/>
  <c r="R1615" i="34"/>
  <c r="V1615" i="34"/>
  <c r="Q1615" i="34"/>
  <c r="AA1615" i="34"/>
  <c r="P1615" i="34"/>
  <c r="P1594" i="34"/>
  <c r="Q1594" i="34"/>
  <c r="R1594" i="34"/>
  <c r="V1594" i="34"/>
  <c r="AA1594" i="34"/>
  <c r="P1590" i="34"/>
  <c r="Q1590" i="34"/>
  <c r="R1590" i="34"/>
  <c r="V1590" i="34"/>
  <c r="AA1590" i="34"/>
  <c r="P1586" i="34"/>
  <c r="Q1586" i="34"/>
  <c r="R1586" i="34"/>
  <c r="V1586" i="34"/>
  <c r="AA1586" i="34"/>
  <c r="R1581" i="34"/>
  <c r="V1581" i="34"/>
  <c r="AA1581" i="34"/>
  <c r="P1581" i="34"/>
  <c r="Q1581" i="34"/>
  <c r="R1577" i="34"/>
  <c r="V1577" i="34"/>
  <c r="AA1577" i="34"/>
  <c r="P1577" i="34"/>
  <c r="Q1577" i="34"/>
  <c r="R1493" i="34"/>
  <c r="V1493" i="34"/>
  <c r="AA1493" i="34"/>
  <c r="P1493" i="34"/>
  <c r="Q1493" i="34"/>
  <c r="R1489" i="34"/>
  <c r="V1489" i="34"/>
  <c r="AA1489" i="34"/>
  <c r="P1489" i="34"/>
  <c r="Q1489" i="34"/>
  <c r="P1420" i="34"/>
  <c r="R1420" i="34"/>
  <c r="V1420" i="34"/>
  <c r="AA1420" i="34"/>
  <c r="Q1420" i="34"/>
  <c r="AA1416" i="34"/>
  <c r="P1416" i="34"/>
  <c r="R1416" i="34"/>
  <c r="V1416" i="34"/>
  <c r="Q1416" i="34"/>
  <c r="AA1412" i="34"/>
  <c r="P1412" i="34"/>
  <c r="R1412" i="34"/>
  <c r="V1412" i="34"/>
  <c r="Q1412" i="34"/>
  <c r="AA1408" i="34"/>
  <c r="P1408" i="34"/>
  <c r="R1408" i="34"/>
  <c r="V1408" i="34"/>
  <c r="Q1408" i="34"/>
  <c r="AA1394" i="34"/>
  <c r="P1394" i="34"/>
  <c r="Q1394" i="34"/>
  <c r="R1394" i="34"/>
  <c r="V1394" i="34"/>
  <c r="AA1390" i="34"/>
  <c r="P1390" i="34"/>
  <c r="Q1390" i="34"/>
  <c r="R1390" i="34"/>
  <c r="V1390" i="34"/>
  <c r="AA1384" i="34"/>
  <c r="P1384" i="34"/>
  <c r="Q1384" i="34"/>
  <c r="R1384" i="34"/>
  <c r="V1384" i="34"/>
  <c r="AA1380" i="34"/>
  <c r="P1380" i="34"/>
  <c r="Q1380" i="34"/>
  <c r="R1380" i="34"/>
  <c r="V1380" i="34"/>
  <c r="Q1371" i="34"/>
  <c r="R1371" i="34"/>
  <c r="V1371" i="34"/>
  <c r="AA1371" i="34"/>
  <c r="P1371" i="34"/>
  <c r="Q1314" i="34"/>
  <c r="R1314" i="34"/>
  <c r="V1314" i="34"/>
  <c r="AA1314" i="34"/>
  <c r="P1314" i="34"/>
  <c r="AA1285" i="34"/>
  <c r="P1285" i="34"/>
  <c r="Q1285" i="34"/>
  <c r="R1285" i="34"/>
  <c r="V1285" i="34"/>
  <c r="Q1198" i="34"/>
  <c r="R1198" i="34"/>
  <c r="V1198" i="34"/>
  <c r="AA1198" i="34"/>
  <c r="P1198" i="34"/>
  <c r="Q1194" i="34"/>
  <c r="R1194" i="34"/>
  <c r="V1194" i="34"/>
  <c r="AA1194" i="34"/>
  <c r="P1194" i="34"/>
  <c r="AA1181" i="34"/>
  <c r="P1181" i="34"/>
  <c r="Q1181" i="34"/>
  <c r="R1181" i="34"/>
  <c r="V1181" i="34"/>
  <c r="AA1177" i="34"/>
  <c r="P1177" i="34"/>
  <c r="Q1177" i="34"/>
  <c r="R1177" i="34"/>
  <c r="V1177" i="34"/>
  <c r="AA1155" i="34"/>
  <c r="P1155" i="34"/>
  <c r="Q1155" i="34"/>
  <c r="R1155" i="34"/>
  <c r="V1155" i="34"/>
  <c r="Q1126" i="34"/>
  <c r="R1126" i="34"/>
  <c r="V1126" i="34"/>
  <c r="AA1126" i="34"/>
  <c r="P1126" i="34"/>
  <c r="Q1122" i="34"/>
  <c r="R1122" i="34"/>
  <c r="V1122" i="34"/>
  <c r="AA1122" i="34"/>
  <c r="P1122" i="34"/>
  <c r="Q1118" i="34"/>
  <c r="R1118" i="34"/>
  <c r="V1118" i="34"/>
  <c r="AA1118" i="34"/>
  <c r="P1118" i="34"/>
  <c r="R1101" i="34"/>
  <c r="V1101" i="34"/>
  <c r="P1101" i="34"/>
  <c r="AA1101" i="34"/>
  <c r="Q1101" i="34"/>
  <c r="R1097" i="34"/>
  <c r="V1097" i="34"/>
  <c r="P1097" i="34"/>
  <c r="AA1097" i="34"/>
  <c r="Q1097" i="34"/>
  <c r="P1086" i="34"/>
  <c r="Q1086" i="34"/>
  <c r="R1086" i="34"/>
  <c r="V1086" i="34"/>
  <c r="AA1086" i="34"/>
  <c r="P1082" i="34"/>
  <c r="Q1082" i="34"/>
  <c r="R1082" i="34"/>
  <c r="V1082" i="34"/>
  <c r="AA1082" i="34"/>
  <c r="P1078" i="34"/>
  <c r="Q1078" i="34"/>
  <c r="R1078" i="34"/>
  <c r="V1078" i="34"/>
  <c r="AA1078" i="34"/>
  <c r="AA310" i="34"/>
  <c r="P310" i="34"/>
  <c r="Q310" i="34"/>
  <c r="R310" i="34"/>
  <c r="V310" i="34"/>
  <c r="AA322" i="34"/>
  <c r="P322" i="34"/>
  <c r="Q322" i="34"/>
  <c r="R322" i="34"/>
  <c r="V322" i="34"/>
  <c r="AA326" i="34"/>
  <c r="P326" i="34"/>
  <c r="Q326" i="34"/>
  <c r="R326" i="34"/>
  <c r="V326" i="34"/>
  <c r="AA330" i="34"/>
  <c r="P330" i="34"/>
  <c r="Q330" i="34"/>
  <c r="R330" i="34"/>
  <c r="V330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AA346" i="34"/>
  <c r="P346" i="34"/>
  <c r="Q346" i="34"/>
  <c r="R346" i="34"/>
  <c r="V346" i="34"/>
  <c r="AA350" i="34"/>
  <c r="P350" i="34"/>
  <c r="Q350" i="34"/>
  <c r="R350" i="34"/>
  <c r="V350" i="34"/>
  <c r="AA451" i="34"/>
  <c r="P451" i="34"/>
  <c r="Q451" i="34"/>
  <c r="R451" i="34"/>
  <c r="V451" i="34"/>
  <c r="AA455" i="34"/>
  <c r="P455" i="34"/>
  <c r="Q455" i="34"/>
  <c r="R455" i="34"/>
  <c r="V455" i="34"/>
  <c r="AA459" i="34"/>
  <c r="P459" i="34"/>
  <c r="Q459" i="34"/>
  <c r="R459" i="34"/>
  <c r="V459" i="34"/>
  <c r="AA463" i="34"/>
  <c r="P463" i="34"/>
  <c r="Q463" i="34"/>
  <c r="R463" i="34"/>
  <c r="V463" i="34"/>
  <c r="AA467" i="34"/>
  <c r="P467" i="34"/>
  <c r="Q467" i="34"/>
  <c r="R467" i="34"/>
  <c r="V467" i="34"/>
  <c r="AA471" i="34"/>
  <c r="P471" i="34"/>
  <c r="Q471" i="34"/>
  <c r="R471" i="34"/>
  <c r="V471" i="34"/>
  <c r="AA475" i="34"/>
  <c r="P475" i="34"/>
  <c r="Q475" i="34"/>
  <c r="R475" i="34"/>
  <c r="V475" i="34"/>
  <c r="AA479" i="34"/>
  <c r="P479" i="34"/>
  <c r="Q479" i="34"/>
  <c r="R479" i="34"/>
  <c r="V479" i="34"/>
  <c r="AA483" i="34"/>
  <c r="P483" i="34"/>
  <c r="Q483" i="34"/>
  <c r="R483" i="34"/>
  <c r="V483" i="34"/>
  <c r="AA487" i="34"/>
  <c r="P487" i="34"/>
  <c r="Q487" i="34"/>
  <c r="R487" i="34"/>
  <c r="V487" i="34"/>
  <c r="AA491" i="34"/>
  <c r="P491" i="34"/>
  <c r="Q491" i="34"/>
  <c r="R491" i="34"/>
  <c r="V491" i="34"/>
  <c r="Q561" i="34"/>
  <c r="R561" i="34"/>
  <c r="V561" i="34"/>
  <c r="AA561" i="34"/>
  <c r="P561" i="34"/>
  <c r="Q886" i="34"/>
  <c r="R886" i="34"/>
  <c r="V886" i="34"/>
  <c r="AA886" i="34"/>
  <c r="P886" i="34"/>
  <c r="Q890" i="34"/>
  <c r="R890" i="34"/>
  <c r="V890" i="34"/>
  <c r="AA890" i="34"/>
  <c r="P890" i="34"/>
  <c r="Q894" i="34"/>
  <c r="R894" i="34"/>
  <c r="V894" i="34"/>
  <c r="AA894" i="34"/>
  <c r="P894" i="34"/>
  <c r="Q898" i="34"/>
  <c r="R898" i="34"/>
  <c r="V898" i="34"/>
  <c r="AA898" i="34"/>
  <c r="P898" i="34"/>
  <c r="Q902" i="34"/>
  <c r="R902" i="34"/>
  <c r="V902" i="34"/>
  <c r="AA902" i="34"/>
  <c r="P902" i="34"/>
  <c r="Q906" i="34"/>
  <c r="R906" i="34"/>
  <c r="V906" i="34"/>
  <c r="AA906" i="34"/>
  <c r="P906" i="34"/>
  <c r="Q910" i="34"/>
  <c r="R910" i="34"/>
  <c r="V910" i="34"/>
  <c r="P910" i="34"/>
  <c r="AA910" i="34"/>
  <c r="R914" i="34"/>
  <c r="V914" i="34"/>
  <c r="P914" i="34"/>
  <c r="AA914" i="34"/>
  <c r="Q914" i="34"/>
  <c r="R918" i="34"/>
  <c r="V918" i="34"/>
  <c r="P918" i="34"/>
  <c r="AA918" i="34"/>
  <c r="Q918" i="34"/>
  <c r="R922" i="34"/>
  <c r="V922" i="34"/>
  <c r="P922" i="34"/>
  <c r="AA922" i="34"/>
  <c r="Q922" i="34"/>
  <c r="R926" i="34"/>
  <c r="V926" i="34"/>
  <c r="P926" i="34"/>
  <c r="AA926" i="34"/>
  <c r="Q926" i="34"/>
  <c r="R930" i="34"/>
  <c r="V930" i="34"/>
  <c r="P930" i="34"/>
  <c r="AA930" i="34"/>
  <c r="Q930" i="34"/>
  <c r="R934" i="34"/>
  <c r="V934" i="34"/>
  <c r="P934" i="34"/>
  <c r="AA934" i="34"/>
  <c r="Q934" i="34"/>
  <c r="R948" i="34"/>
  <c r="V948" i="34"/>
  <c r="AA948" i="34"/>
  <c r="P948" i="34"/>
  <c r="Q948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4" i="34"/>
  <c r="V974" i="34"/>
  <c r="AA974" i="34"/>
  <c r="P974" i="34"/>
  <c r="Q974" i="34"/>
  <c r="P3498" i="34"/>
  <c r="Q3498" i="34"/>
  <c r="R3498" i="34"/>
  <c r="V3498" i="34"/>
  <c r="AA3498" i="34"/>
  <c r="Q1822" i="34"/>
  <c r="U1822" i="34"/>
  <c r="R1822" i="34"/>
  <c r="V1822" i="34"/>
  <c r="S1822" i="34"/>
  <c r="AA1822" i="34"/>
  <c r="P1822" i="34"/>
  <c r="T1822" i="34"/>
  <c r="R2527" i="34"/>
  <c r="V2527" i="34"/>
  <c r="AA2527" i="34"/>
  <c r="P2527" i="34"/>
  <c r="Q2527" i="34"/>
  <c r="P2587" i="34"/>
  <c r="Q2587" i="34"/>
  <c r="R2587" i="34"/>
  <c r="V2587" i="34"/>
  <c r="AA2587" i="34"/>
  <c r="R3481" i="34"/>
  <c r="V3481" i="34"/>
  <c r="P3481" i="34"/>
  <c r="Q3481" i="34"/>
  <c r="AA3481" i="34"/>
  <c r="R3485" i="34"/>
  <c r="V3485" i="34"/>
  <c r="P3485" i="34"/>
  <c r="Q3485" i="34"/>
  <c r="AA3485" i="34"/>
  <c r="R3489" i="34"/>
  <c r="V3489" i="34"/>
  <c r="AA3489" i="34"/>
  <c r="P3489" i="34"/>
  <c r="Q3489" i="34"/>
  <c r="R3493" i="34"/>
  <c r="V3493" i="34"/>
  <c r="AA3493" i="34"/>
  <c r="P3493" i="34"/>
  <c r="Q3493" i="34"/>
  <c r="P2549" i="34"/>
  <c r="Q2549" i="34"/>
  <c r="R2549" i="34"/>
  <c r="V2549" i="34"/>
  <c r="AA2549" i="34"/>
  <c r="P2553" i="34"/>
  <c r="Q2553" i="34"/>
  <c r="R2553" i="34"/>
  <c r="V2553" i="34"/>
  <c r="AA2553" i="34"/>
  <c r="R2476" i="34"/>
  <c r="V2476" i="34"/>
  <c r="P2476" i="34"/>
  <c r="AA2476" i="34"/>
  <c r="Q2476" i="34"/>
  <c r="R2480" i="34"/>
  <c r="V2480" i="34"/>
  <c r="P2480" i="34"/>
  <c r="AA2480" i="34"/>
  <c r="Q2480" i="34"/>
  <c r="R2484" i="34"/>
  <c r="V2484" i="34"/>
  <c r="P2484" i="34"/>
  <c r="AA2484" i="34"/>
  <c r="Q2484" i="34"/>
  <c r="P2488" i="34"/>
  <c r="R2488" i="34"/>
  <c r="V2488" i="34"/>
  <c r="AA2488" i="34"/>
  <c r="Q2488" i="34"/>
  <c r="Q2252" i="34"/>
  <c r="R2252" i="34"/>
  <c r="V2252" i="34"/>
  <c r="AA2252" i="34"/>
  <c r="P2252" i="34"/>
  <c r="AA2401" i="34"/>
  <c r="P2401" i="34"/>
  <c r="Q2401" i="34"/>
  <c r="R2401" i="34"/>
  <c r="V2401" i="34"/>
  <c r="AA2409" i="34"/>
  <c r="P2409" i="34"/>
  <c r="Q2409" i="34"/>
  <c r="R2409" i="34"/>
  <c r="V2409" i="34"/>
  <c r="AA2405" i="34"/>
  <c r="P2405" i="34"/>
  <c r="Q2405" i="34"/>
  <c r="R2405" i="34"/>
  <c r="V2405" i="34"/>
  <c r="Q2382" i="34"/>
  <c r="R2382" i="34"/>
  <c r="V2382" i="34"/>
  <c r="AA2382" i="34"/>
  <c r="P2382" i="34"/>
  <c r="Q2046" i="34"/>
  <c r="U2046" i="34"/>
  <c r="R2046" i="34"/>
  <c r="V2046" i="34"/>
  <c r="S2046" i="34"/>
  <c r="AA2046" i="34"/>
  <c r="P2046" i="34"/>
  <c r="T2046" i="34"/>
  <c r="P2493" i="34"/>
  <c r="Q2493" i="34"/>
  <c r="R2493" i="34"/>
  <c r="V2493" i="34"/>
  <c r="AA2493" i="34"/>
  <c r="Q1778" i="34"/>
  <c r="U1778" i="34"/>
  <c r="R1778" i="34"/>
  <c r="V1778" i="34"/>
  <c r="S1778" i="34"/>
  <c r="AA1778" i="34"/>
  <c r="P1778" i="34"/>
  <c r="T1778" i="34"/>
  <c r="Q1782" i="34"/>
  <c r="U1782" i="34"/>
  <c r="R1782" i="34"/>
  <c r="V1782" i="34"/>
  <c r="S1782" i="34"/>
  <c r="AA1782" i="34"/>
  <c r="P1782" i="34"/>
  <c r="T1782" i="34"/>
  <c r="R1069" i="34"/>
  <c r="V1069" i="34"/>
  <c r="AA1069" i="34"/>
  <c r="P1069" i="34"/>
  <c r="Q1069" i="34"/>
  <c r="Q1136" i="34"/>
  <c r="R1136" i="34"/>
  <c r="V1136" i="34"/>
  <c r="AA1136" i="34"/>
  <c r="P1136" i="34"/>
  <c r="Q2300" i="34"/>
  <c r="R2300" i="34"/>
  <c r="V2300" i="34"/>
  <c r="AA2300" i="34"/>
  <c r="P2300" i="34"/>
  <c r="Q2304" i="34"/>
  <c r="R2304" i="34"/>
  <c r="V2304" i="34"/>
  <c r="AA2304" i="34"/>
  <c r="P2304" i="34"/>
  <c r="Q2250" i="34"/>
  <c r="R2250" i="34"/>
  <c r="V2250" i="34"/>
  <c r="AA2250" i="34"/>
  <c r="P2250" i="34"/>
  <c r="Q1695" i="34"/>
  <c r="R1695" i="34"/>
  <c r="V1695" i="34"/>
  <c r="AA1695" i="34"/>
  <c r="P1695" i="34"/>
  <c r="Q1721" i="34"/>
  <c r="R1721" i="34"/>
  <c r="V1721" i="34"/>
  <c r="AA1721" i="34"/>
  <c r="P1721" i="34"/>
  <c r="Q1725" i="34"/>
  <c r="R1725" i="34"/>
  <c r="V1725" i="34"/>
  <c r="AA1725" i="34"/>
  <c r="P1725" i="34"/>
  <c r="AA1746" i="34"/>
  <c r="P1746" i="34"/>
  <c r="Q1746" i="34"/>
  <c r="R1746" i="34"/>
  <c r="V1746" i="34"/>
  <c r="AA1750" i="34"/>
  <c r="P1750" i="34"/>
  <c r="Q1750" i="34"/>
  <c r="R1750" i="34"/>
  <c r="V1750" i="34"/>
  <c r="Q1774" i="34"/>
  <c r="U1774" i="34"/>
  <c r="R1774" i="34"/>
  <c r="V1774" i="34"/>
  <c r="S1774" i="34"/>
  <c r="AA1774" i="34"/>
  <c r="P1774" i="34"/>
  <c r="T1774" i="34"/>
  <c r="P1527" i="34"/>
  <c r="Q1527" i="34"/>
  <c r="R1527" i="34"/>
  <c r="V1527" i="34"/>
  <c r="AA1527" i="34"/>
  <c r="P1531" i="34"/>
  <c r="Q1531" i="34"/>
  <c r="R1531" i="34"/>
  <c r="V1531" i="34"/>
  <c r="AA1531" i="34"/>
  <c r="R1559" i="34"/>
  <c r="V1559" i="34"/>
  <c r="AA1559" i="34"/>
  <c r="P1559" i="34"/>
  <c r="Q1559" i="34"/>
  <c r="R1563" i="34"/>
  <c r="V1563" i="34"/>
  <c r="AA1563" i="34"/>
  <c r="P1563" i="34"/>
  <c r="Q1563" i="34"/>
  <c r="Q1632" i="34"/>
  <c r="R1632" i="34"/>
  <c r="V1632" i="34"/>
  <c r="AA1632" i="34"/>
  <c r="P1632" i="34"/>
  <c r="Q1636" i="34"/>
  <c r="R1636" i="34"/>
  <c r="V1636" i="34"/>
  <c r="AA1636" i="34"/>
  <c r="P1636" i="34"/>
  <c r="Q1691" i="34"/>
  <c r="R1691" i="34"/>
  <c r="V1691" i="34"/>
  <c r="AA1691" i="34"/>
  <c r="P1691" i="34"/>
  <c r="P1439" i="34"/>
  <c r="R1439" i="34"/>
  <c r="V1439" i="34"/>
  <c r="AA1439" i="34"/>
  <c r="Q1439" i="34"/>
  <c r="P1443" i="34"/>
  <c r="R1443" i="34"/>
  <c r="V1443" i="34"/>
  <c r="AA1443" i="34"/>
  <c r="Q1443" i="34"/>
  <c r="P1465" i="34"/>
  <c r="Q1465" i="34"/>
  <c r="R1465" i="34"/>
  <c r="V1465" i="34"/>
  <c r="AA1465" i="34"/>
  <c r="P1470" i="34"/>
  <c r="Q1470" i="34"/>
  <c r="R1470" i="34"/>
  <c r="V1470" i="34"/>
  <c r="AA1470" i="34"/>
  <c r="P1498" i="34"/>
  <c r="Q1498" i="34"/>
  <c r="R1498" i="34"/>
  <c r="V1498" i="34"/>
  <c r="AA1498" i="34"/>
  <c r="P1521" i="34"/>
  <c r="Q1521" i="34"/>
  <c r="R1521" i="34"/>
  <c r="V1521" i="34"/>
  <c r="AA1521" i="34"/>
  <c r="Q1254" i="34"/>
  <c r="R1254" i="34"/>
  <c r="V1254" i="34"/>
  <c r="AA1254" i="34"/>
  <c r="P1254" i="34"/>
  <c r="Q1290" i="34"/>
  <c r="R1290" i="34"/>
  <c r="V1290" i="34"/>
  <c r="AA1290" i="34"/>
  <c r="P1290" i="34"/>
  <c r="Q1294" i="34"/>
  <c r="R1294" i="34"/>
  <c r="V1294" i="34"/>
  <c r="AA1294" i="34"/>
  <c r="P1294" i="34"/>
  <c r="Q1318" i="34"/>
  <c r="R1318" i="34"/>
  <c r="V1318" i="34"/>
  <c r="AA1318" i="34"/>
  <c r="P1318" i="34"/>
  <c r="Q1322" i="34"/>
  <c r="R1322" i="34"/>
  <c r="V1322" i="34"/>
  <c r="AA1322" i="34"/>
  <c r="P1322" i="34"/>
  <c r="AA1341" i="34"/>
  <c r="P1341" i="34"/>
  <c r="Q1341" i="34"/>
  <c r="R1341" i="34"/>
  <c r="V1341" i="34"/>
  <c r="AA1355" i="34"/>
  <c r="P1355" i="34"/>
  <c r="Q1355" i="34"/>
  <c r="R1355" i="34"/>
  <c r="V1355" i="34"/>
  <c r="AA1161" i="34"/>
  <c r="P1161" i="34"/>
  <c r="Q1161" i="34"/>
  <c r="R1161" i="34"/>
  <c r="V1161" i="34"/>
  <c r="AA1165" i="34"/>
  <c r="P1165" i="34"/>
  <c r="Q1165" i="34"/>
  <c r="R1165" i="34"/>
  <c r="V1165" i="34"/>
  <c r="Q1204" i="34"/>
  <c r="R1204" i="34"/>
  <c r="V1204" i="34"/>
  <c r="AA1204" i="34"/>
  <c r="P1204" i="34"/>
  <c r="Q1208" i="34"/>
  <c r="R1208" i="34"/>
  <c r="V1208" i="34"/>
  <c r="AA1208" i="34"/>
  <c r="P1208" i="34"/>
  <c r="Q1244" i="34"/>
  <c r="R1244" i="34"/>
  <c r="V1244" i="34"/>
  <c r="AA1244" i="34"/>
  <c r="P1244" i="34"/>
  <c r="Q1248" i="34"/>
  <c r="R1248" i="34"/>
  <c r="V1248" i="34"/>
  <c r="AA1248" i="34"/>
  <c r="P1248" i="34"/>
  <c r="Q1252" i="34"/>
  <c r="R1252" i="34"/>
  <c r="V1252" i="34"/>
  <c r="AA1252" i="34"/>
  <c r="P1252" i="34"/>
  <c r="Q1128" i="34"/>
  <c r="R1128" i="34"/>
  <c r="V1128" i="34"/>
  <c r="AA1128" i="34"/>
  <c r="P1128" i="34"/>
  <c r="Q1132" i="34"/>
  <c r="R1132" i="34"/>
  <c r="V1132" i="34"/>
  <c r="AA1132" i="34"/>
  <c r="P1132" i="34"/>
  <c r="P1074" i="34"/>
  <c r="Q1074" i="34"/>
  <c r="R1074" i="34"/>
  <c r="V1074" i="34"/>
  <c r="AA1074" i="34"/>
  <c r="AA1672" i="34"/>
  <c r="P1672" i="34"/>
  <c r="Q1672" i="34"/>
  <c r="R1672" i="34"/>
  <c r="V1672" i="34"/>
  <c r="AA1668" i="34"/>
  <c r="P1668" i="34"/>
  <c r="Q1668" i="34"/>
  <c r="R1668" i="34"/>
  <c r="V1668" i="34"/>
  <c r="Q1656" i="34"/>
  <c r="R1656" i="34"/>
  <c r="V1656" i="34"/>
  <c r="AA1656" i="34"/>
  <c r="P1656" i="34"/>
  <c r="Q1652" i="34"/>
  <c r="R1652" i="34"/>
  <c r="V1652" i="34"/>
  <c r="AA1652" i="34"/>
  <c r="P1652" i="34"/>
  <c r="AA1618" i="34"/>
  <c r="P1618" i="34"/>
  <c r="Q1618" i="34"/>
  <c r="R1618" i="34"/>
  <c r="V1618" i="34"/>
  <c r="P1614" i="34"/>
  <c r="R1614" i="34"/>
  <c r="V1614" i="34"/>
  <c r="AA1614" i="34"/>
  <c r="Q1614" i="34"/>
  <c r="R1593" i="34"/>
  <c r="V1593" i="34"/>
  <c r="AA1593" i="34"/>
  <c r="P1593" i="34"/>
  <c r="Q1593" i="34"/>
  <c r="R1589" i="34"/>
  <c r="V1589" i="34"/>
  <c r="AA1589" i="34"/>
  <c r="P1589" i="34"/>
  <c r="Q1589" i="34"/>
  <c r="R1585" i="34"/>
  <c r="V1585" i="34"/>
  <c r="AA1585" i="34"/>
  <c r="P1585" i="34"/>
  <c r="Q1585" i="34"/>
  <c r="P1580" i="34"/>
  <c r="Q1580" i="34"/>
  <c r="R1580" i="34"/>
  <c r="V1580" i="34"/>
  <c r="AA1580" i="34"/>
  <c r="P1576" i="34"/>
  <c r="Q1576" i="34"/>
  <c r="R1576" i="34"/>
  <c r="V1576" i="34"/>
  <c r="AA1576" i="34"/>
  <c r="P1492" i="34"/>
  <c r="Q1492" i="34"/>
  <c r="R1492" i="34"/>
  <c r="V1492" i="34"/>
  <c r="AA1492" i="34"/>
  <c r="P1488" i="34"/>
  <c r="Q1488" i="34"/>
  <c r="R1488" i="34"/>
  <c r="V1488" i="34"/>
  <c r="AA1488" i="34"/>
  <c r="R1419" i="34"/>
  <c r="V1419" i="34"/>
  <c r="P1419" i="34"/>
  <c r="AA1419" i="34"/>
  <c r="Q1419" i="34"/>
  <c r="Q1415" i="34"/>
  <c r="R1415" i="34"/>
  <c r="V1415" i="34"/>
  <c r="P1415" i="34"/>
  <c r="AA1415" i="34"/>
  <c r="Q1411" i="34"/>
  <c r="R1411" i="34"/>
  <c r="V1411" i="34"/>
  <c r="P1411" i="34"/>
  <c r="AA1411" i="34"/>
  <c r="Q1407" i="34"/>
  <c r="R1407" i="34"/>
  <c r="V1407" i="34"/>
  <c r="P1407" i="34"/>
  <c r="AA1407" i="34"/>
  <c r="Q1393" i="34"/>
  <c r="R1393" i="34"/>
  <c r="V1393" i="34"/>
  <c r="AA1393" i="34"/>
  <c r="P1393" i="34"/>
  <c r="Q1389" i="34"/>
  <c r="R1389" i="34"/>
  <c r="V1389" i="34"/>
  <c r="AA1389" i="34"/>
  <c r="P1389" i="34"/>
  <c r="Q1383" i="34"/>
  <c r="R1383" i="34"/>
  <c r="V1383" i="34"/>
  <c r="AA1383" i="34"/>
  <c r="P1383" i="34"/>
  <c r="Q1379" i="34"/>
  <c r="R1379" i="34"/>
  <c r="V1379" i="34"/>
  <c r="AA1379" i="34"/>
  <c r="P1379" i="34"/>
  <c r="AA1339" i="34"/>
  <c r="P1339" i="34"/>
  <c r="Q1339" i="34"/>
  <c r="R1339" i="34"/>
  <c r="V1339" i="34"/>
  <c r="Q1288" i="34"/>
  <c r="R1288" i="34"/>
  <c r="V1288" i="34"/>
  <c r="AA1288" i="34"/>
  <c r="P1288" i="34"/>
  <c r="Q1284" i="34"/>
  <c r="R1284" i="34"/>
  <c r="V1284" i="34"/>
  <c r="AA1284" i="34"/>
  <c r="P1284" i="34"/>
  <c r="AA1197" i="34"/>
  <c r="P1197" i="34"/>
  <c r="Q1197" i="34"/>
  <c r="R1197" i="34"/>
  <c r="V1197" i="34"/>
  <c r="AA1193" i="34"/>
  <c r="P1193" i="34"/>
  <c r="Q1193" i="34"/>
  <c r="R1193" i="34"/>
  <c r="V1193" i="34"/>
  <c r="Q1180" i="34"/>
  <c r="R1180" i="34"/>
  <c r="V1180" i="34"/>
  <c r="AA1180" i="34"/>
  <c r="P1180" i="34"/>
  <c r="Q1176" i="34"/>
  <c r="R1176" i="34"/>
  <c r="V1176" i="34"/>
  <c r="AA1176" i="34"/>
  <c r="P1176" i="34"/>
  <c r="Q1154" i="34"/>
  <c r="R1154" i="34"/>
  <c r="V1154" i="34"/>
  <c r="AA1154" i="34"/>
  <c r="P1154" i="34"/>
  <c r="AA1125" i="34"/>
  <c r="P1125" i="34"/>
  <c r="Q1125" i="34"/>
  <c r="R1125" i="34"/>
  <c r="V1125" i="34"/>
  <c r="AA1121" i="34"/>
  <c r="P1121" i="34"/>
  <c r="Q1121" i="34"/>
  <c r="R1121" i="34"/>
  <c r="V1121" i="34"/>
  <c r="AA1117" i="34"/>
  <c r="P1117" i="34"/>
  <c r="Q1117" i="34"/>
  <c r="R1117" i="34"/>
  <c r="V1117" i="34"/>
  <c r="P1100" i="34"/>
  <c r="R1100" i="34"/>
  <c r="V1100" i="34"/>
  <c r="AA1100" i="34"/>
  <c r="Q1100" i="34"/>
  <c r="P1096" i="34"/>
  <c r="R1096" i="34"/>
  <c r="V1096" i="34"/>
  <c r="AA1096" i="34"/>
  <c r="Q1096" i="34"/>
  <c r="R1085" i="34"/>
  <c r="V1085" i="34"/>
  <c r="AA1085" i="34"/>
  <c r="P1085" i="34"/>
  <c r="Q1085" i="34"/>
  <c r="R1081" i="34"/>
  <c r="V1081" i="34"/>
  <c r="AA1081" i="34"/>
  <c r="P1081" i="34"/>
  <c r="Q1081" i="34"/>
  <c r="R1077" i="34"/>
  <c r="V1077" i="34"/>
  <c r="AA1077" i="34"/>
  <c r="P1077" i="34"/>
  <c r="Q1077" i="34"/>
  <c r="Q311" i="34"/>
  <c r="R311" i="34"/>
  <c r="V311" i="34"/>
  <c r="AA311" i="34"/>
  <c r="P311" i="34"/>
  <c r="Q323" i="34"/>
  <c r="R323" i="34"/>
  <c r="V323" i="34"/>
  <c r="AA323" i="34"/>
  <c r="P323" i="34"/>
  <c r="Q327" i="34"/>
  <c r="R327" i="34"/>
  <c r="V327" i="34"/>
  <c r="AA327" i="34"/>
  <c r="P327" i="34"/>
  <c r="Q331" i="34"/>
  <c r="R331" i="34"/>
  <c r="V331" i="34"/>
  <c r="AA331" i="34"/>
  <c r="P331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Q347" i="34"/>
  <c r="R347" i="34"/>
  <c r="V347" i="34"/>
  <c r="AA347" i="34"/>
  <c r="P347" i="34"/>
  <c r="AA356" i="34"/>
  <c r="P356" i="34"/>
  <c r="Q356" i="34"/>
  <c r="R356" i="34"/>
  <c r="V356" i="34"/>
  <c r="Q452" i="34"/>
  <c r="R452" i="34"/>
  <c r="V452" i="34"/>
  <c r="AA452" i="34"/>
  <c r="P452" i="34"/>
  <c r="Q456" i="34"/>
  <c r="R456" i="34"/>
  <c r="V456" i="34"/>
  <c r="AA456" i="34"/>
  <c r="P456" i="34"/>
  <c r="Q460" i="34"/>
  <c r="R460" i="34"/>
  <c r="V460" i="34"/>
  <c r="AA460" i="34"/>
  <c r="P460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Q476" i="34"/>
  <c r="R476" i="34"/>
  <c r="V476" i="34"/>
  <c r="AA476" i="34"/>
  <c r="P476" i="34"/>
  <c r="Q480" i="34"/>
  <c r="R480" i="34"/>
  <c r="V480" i="34"/>
  <c r="AA480" i="34"/>
  <c r="P480" i="34"/>
  <c r="Q484" i="34"/>
  <c r="R484" i="34"/>
  <c r="V484" i="34"/>
  <c r="AA484" i="34"/>
  <c r="P484" i="34"/>
  <c r="Q488" i="34"/>
  <c r="R488" i="34"/>
  <c r="V488" i="34"/>
  <c r="AA488" i="34"/>
  <c r="P488" i="34"/>
  <c r="Q492" i="34"/>
  <c r="R492" i="34"/>
  <c r="V492" i="34"/>
  <c r="AA492" i="34"/>
  <c r="P492" i="34"/>
  <c r="AA562" i="34"/>
  <c r="P562" i="34"/>
  <c r="Q562" i="34"/>
  <c r="R562" i="34"/>
  <c r="V562" i="34"/>
  <c r="AA887" i="34"/>
  <c r="P887" i="34"/>
  <c r="Q887" i="34"/>
  <c r="R887" i="34"/>
  <c r="V887" i="34"/>
  <c r="AA891" i="34"/>
  <c r="P891" i="34"/>
  <c r="Q891" i="34"/>
  <c r="R891" i="34"/>
  <c r="V891" i="34"/>
  <c r="AA895" i="34"/>
  <c r="P895" i="34"/>
  <c r="Q895" i="34"/>
  <c r="R895" i="34"/>
  <c r="V895" i="34"/>
  <c r="AA899" i="34"/>
  <c r="P899" i="34"/>
  <c r="Q899" i="34"/>
  <c r="R899" i="34"/>
  <c r="V899" i="34"/>
  <c r="AA903" i="34"/>
  <c r="P903" i="34"/>
  <c r="Q903" i="34"/>
  <c r="R903" i="34"/>
  <c r="V903" i="34"/>
  <c r="AA907" i="34"/>
  <c r="P907" i="34"/>
  <c r="Q907" i="34"/>
  <c r="R907" i="34"/>
  <c r="V907" i="34"/>
  <c r="AA911" i="34"/>
  <c r="P911" i="34"/>
  <c r="R911" i="34"/>
  <c r="V911" i="34"/>
  <c r="Q911" i="34"/>
  <c r="P915" i="34"/>
  <c r="R915" i="34"/>
  <c r="V915" i="34"/>
  <c r="AA915" i="34"/>
  <c r="Q915" i="34"/>
  <c r="P919" i="34"/>
  <c r="R919" i="34"/>
  <c r="V919" i="34"/>
  <c r="AA919" i="34"/>
  <c r="Q919" i="34"/>
  <c r="P923" i="34"/>
  <c r="R923" i="34"/>
  <c r="V923" i="34"/>
  <c r="AA923" i="34"/>
  <c r="Q923" i="34"/>
  <c r="P927" i="34"/>
  <c r="R927" i="34"/>
  <c r="V927" i="34"/>
  <c r="AA927" i="34"/>
  <c r="Q927" i="34"/>
  <c r="P931" i="34"/>
  <c r="R931" i="34"/>
  <c r="V931" i="34"/>
  <c r="AA931" i="34"/>
  <c r="Q931" i="34"/>
  <c r="P935" i="34"/>
  <c r="R935" i="34"/>
  <c r="V935" i="34"/>
  <c r="AA935" i="34"/>
  <c r="Q935" i="34"/>
  <c r="P949" i="34"/>
  <c r="Q949" i="34"/>
  <c r="R949" i="34"/>
  <c r="V949" i="34"/>
  <c r="AA949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1064" i="34"/>
  <c r="Q1064" i="34"/>
  <c r="R1064" i="34"/>
  <c r="V1064" i="34"/>
  <c r="AA1064" i="34"/>
  <c r="R3499" i="34"/>
  <c r="V3499" i="34"/>
  <c r="AA3499" i="34"/>
  <c r="P3499" i="34"/>
  <c r="Q3499" i="34"/>
  <c r="S1807" i="34"/>
  <c r="AA1807" i="34"/>
  <c r="P1807" i="34"/>
  <c r="T1807" i="34"/>
  <c r="Q1807" i="34"/>
  <c r="U1807" i="34"/>
  <c r="R1807" i="34"/>
  <c r="V1807" i="34"/>
  <c r="P2528" i="34"/>
  <c r="Q2528" i="34"/>
  <c r="R2528" i="34"/>
  <c r="V2528" i="34"/>
  <c r="AA2528" i="34"/>
  <c r="R2588" i="34"/>
  <c r="V2588" i="34"/>
  <c r="AA2588" i="34"/>
  <c r="P2588" i="34"/>
  <c r="Q2588" i="34"/>
  <c r="P3482" i="34"/>
  <c r="Q3482" i="34"/>
  <c r="R3482" i="34"/>
  <c r="V3482" i="34"/>
  <c r="AA3482" i="34"/>
  <c r="P3486" i="34"/>
  <c r="Q3486" i="34"/>
  <c r="R3486" i="34"/>
  <c r="V3486" i="34"/>
  <c r="AA3486" i="34"/>
  <c r="P3490" i="34"/>
  <c r="Q3490" i="34"/>
  <c r="R3490" i="34"/>
  <c r="V3490" i="34"/>
  <c r="AA3490" i="34"/>
  <c r="P3494" i="34"/>
  <c r="Q3494" i="34"/>
  <c r="R3494" i="34"/>
  <c r="V3494" i="34"/>
  <c r="AA3494" i="34"/>
  <c r="R2550" i="34"/>
  <c r="V2550" i="34"/>
  <c r="AA2550" i="34"/>
  <c r="P2550" i="34"/>
  <c r="Q2550" i="34"/>
  <c r="P2473" i="34"/>
  <c r="R2473" i="34"/>
  <c r="V2473" i="34"/>
  <c r="AA2473" i="34"/>
  <c r="Q2473" i="34"/>
  <c r="P2477" i="34"/>
  <c r="R2477" i="34"/>
  <c r="V2477" i="34"/>
  <c r="AA2477" i="34"/>
  <c r="Q2477" i="34"/>
  <c r="P2481" i="34"/>
  <c r="R2481" i="34"/>
  <c r="V2481" i="34"/>
  <c r="AA2481" i="34"/>
  <c r="Q2481" i="34"/>
  <c r="P2485" i="34"/>
  <c r="R2485" i="34"/>
  <c r="V2485" i="34"/>
  <c r="AA2485" i="34"/>
  <c r="Q2485" i="34"/>
  <c r="R2489" i="34"/>
  <c r="V2489" i="34"/>
  <c r="Q2489" i="34"/>
  <c r="AA2489" i="34"/>
  <c r="P2489" i="34"/>
  <c r="AA2253" i="34"/>
  <c r="P2253" i="34"/>
  <c r="Q2253" i="34"/>
  <c r="R2253" i="34"/>
  <c r="V2253" i="34"/>
  <c r="Q2402" i="34"/>
  <c r="R2402" i="34"/>
  <c r="V2402" i="34"/>
  <c r="AA2402" i="34"/>
  <c r="P2402" i="34"/>
  <c r="Q2366" i="34"/>
  <c r="R2366" i="34"/>
  <c r="V2366" i="34"/>
  <c r="AA2366" i="34"/>
  <c r="P2366" i="34"/>
  <c r="Q2406" i="34"/>
  <c r="R2406" i="34"/>
  <c r="V2406" i="34"/>
  <c r="AA2406" i="34"/>
  <c r="P2406" i="34"/>
  <c r="AA2383" i="34"/>
  <c r="P2383" i="34"/>
  <c r="Q2383" i="34"/>
  <c r="R2383" i="34"/>
  <c r="V2383" i="34"/>
  <c r="P2490" i="34"/>
  <c r="R2490" i="34"/>
  <c r="V2490" i="34"/>
  <c r="AA2490" i="34"/>
  <c r="Q2490" i="34"/>
  <c r="R2494" i="34"/>
  <c r="V2494" i="34"/>
  <c r="AA2494" i="34"/>
  <c r="P2494" i="34"/>
  <c r="Q2494" i="34"/>
  <c r="S1779" i="34"/>
  <c r="AA1779" i="34"/>
  <c r="P1779" i="34"/>
  <c r="T1779" i="34"/>
  <c r="Q1779" i="34"/>
  <c r="U1779" i="34"/>
  <c r="R1779" i="34"/>
  <c r="V1779" i="34"/>
  <c r="S1783" i="34"/>
  <c r="AA1783" i="34"/>
  <c r="P1783" i="34"/>
  <c r="T1783" i="34"/>
  <c r="Q1783" i="34"/>
  <c r="U1783" i="34"/>
  <c r="R1783" i="34"/>
  <c r="V1783" i="34"/>
  <c r="P1070" i="34"/>
  <c r="Q1070" i="34"/>
  <c r="R1070" i="34"/>
  <c r="V1070" i="34"/>
  <c r="AA1070" i="34"/>
  <c r="AA1137" i="34"/>
  <c r="P1137" i="34"/>
  <c r="Q1137" i="34"/>
  <c r="R1137" i="34"/>
  <c r="V1137" i="34"/>
  <c r="AA2301" i="34"/>
  <c r="P2301" i="34"/>
  <c r="Q2301" i="34"/>
  <c r="R2301" i="34"/>
  <c r="V2301" i="34"/>
  <c r="AA2305" i="34"/>
  <c r="P2305" i="34"/>
  <c r="Q2305" i="34"/>
  <c r="R2305" i="34"/>
  <c r="V2305" i="34"/>
  <c r="AA1692" i="34"/>
  <c r="P1692" i="34"/>
  <c r="Q1692" i="34"/>
  <c r="R1692" i="34"/>
  <c r="V1692" i="34"/>
  <c r="AA1696" i="34"/>
  <c r="P1696" i="34"/>
  <c r="Q1696" i="34"/>
  <c r="R1696" i="34"/>
  <c r="V1696" i="34"/>
  <c r="AA1722" i="34"/>
  <c r="P1722" i="34"/>
  <c r="Q1722" i="34"/>
  <c r="R1722" i="34"/>
  <c r="V1722" i="34"/>
  <c r="AA1726" i="34"/>
  <c r="P1726" i="34"/>
  <c r="Q1726" i="34"/>
  <c r="R1726" i="34"/>
  <c r="V1726" i="34"/>
  <c r="Q1747" i="34"/>
  <c r="R1747" i="34"/>
  <c r="V1747" i="34"/>
  <c r="AA1747" i="34"/>
  <c r="P1747" i="34"/>
  <c r="Q1751" i="34"/>
  <c r="R1751" i="34"/>
  <c r="V1751" i="34"/>
  <c r="AA1751" i="34"/>
  <c r="P1751" i="34"/>
  <c r="Q1776" i="34"/>
  <c r="U1776" i="34"/>
  <c r="R1776" i="34"/>
  <c r="V1776" i="34"/>
  <c r="S1776" i="34"/>
  <c r="AA1776" i="34"/>
  <c r="P1776" i="34"/>
  <c r="T1776" i="34"/>
  <c r="R1528" i="34"/>
  <c r="V1528" i="34"/>
  <c r="AA1528" i="34"/>
  <c r="P1528" i="34"/>
  <c r="Q1528" i="34"/>
  <c r="R1532" i="34"/>
  <c r="V1532" i="34"/>
  <c r="AA1532" i="34"/>
  <c r="P1532" i="34"/>
  <c r="Q1532" i="34"/>
  <c r="P1560" i="34"/>
  <c r="Q1560" i="34"/>
  <c r="R1560" i="34"/>
  <c r="V1560" i="34"/>
  <c r="AA1560" i="34"/>
  <c r="R1601" i="34"/>
  <c r="V1601" i="34"/>
  <c r="AA1601" i="34"/>
  <c r="P1601" i="34"/>
  <c r="Q1601" i="34"/>
  <c r="AA1633" i="34"/>
  <c r="P1633" i="34"/>
  <c r="Q1633" i="34"/>
  <c r="R1633" i="34"/>
  <c r="V1633" i="34"/>
  <c r="AA1637" i="34"/>
  <c r="P1637" i="34"/>
  <c r="Q1637" i="34"/>
  <c r="R1637" i="34"/>
  <c r="V1637" i="34"/>
  <c r="AA1364" i="34"/>
  <c r="P1364" i="34"/>
  <c r="Q1364" i="34"/>
  <c r="R1364" i="34"/>
  <c r="V1364" i="34"/>
  <c r="R1440" i="34"/>
  <c r="V1440" i="34"/>
  <c r="P1440" i="34"/>
  <c r="AA1440" i="34"/>
  <c r="Q1440" i="34"/>
  <c r="R1444" i="34"/>
  <c r="V1444" i="34"/>
  <c r="P1444" i="34"/>
  <c r="AA1444" i="34"/>
  <c r="Q1444" i="34"/>
  <c r="R1466" i="34"/>
  <c r="V1466" i="34"/>
  <c r="AA1466" i="34"/>
  <c r="P1466" i="34"/>
  <c r="Q1466" i="34"/>
  <c r="R1471" i="34"/>
  <c r="V1471" i="34"/>
  <c r="AA1471" i="34"/>
  <c r="P1471" i="34"/>
  <c r="Q1471" i="34"/>
  <c r="R1518" i="34"/>
  <c r="V1518" i="34"/>
  <c r="AA1518" i="34"/>
  <c r="P1518" i="34"/>
  <c r="Q1518" i="34"/>
  <c r="R1522" i="34"/>
  <c r="V1522" i="34"/>
  <c r="AA1522" i="34"/>
  <c r="P1522" i="34"/>
  <c r="Q1522" i="34"/>
  <c r="AA1255" i="34"/>
  <c r="P1255" i="34"/>
  <c r="Q1255" i="34"/>
  <c r="R1255" i="34"/>
  <c r="V1255" i="34"/>
  <c r="AA1291" i="34"/>
  <c r="P1291" i="34"/>
  <c r="Q1291" i="34"/>
  <c r="R1291" i="34"/>
  <c r="V1291" i="34"/>
  <c r="AA1295" i="34"/>
  <c r="P1295" i="34"/>
  <c r="Q1295" i="34"/>
  <c r="R1295" i="34"/>
  <c r="V1295" i="34"/>
  <c r="AA1319" i="34"/>
  <c r="P1319" i="34"/>
  <c r="Q1319" i="34"/>
  <c r="R1319" i="34"/>
  <c r="V1319" i="34"/>
  <c r="AA1323" i="34"/>
  <c r="P1323" i="34"/>
  <c r="Q1323" i="34"/>
  <c r="R1323" i="34"/>
  <c r="V1323" i="34"/>
  <c r="Q1342" i="34"/>
  <c r="R1342" i="34"/>
  <c r="V1342" i="34"/>
  <c r="AA1342" i="34"/>
  <c r="P1342" i="34"/>
  <c r="Q1356" i="34"/>
  <c r="R1356" i="34"/>
  <c r="V1356" i="34"/>
  <c r="AA1356" i="34"/>
  <c r="P1356" i="34"/>
  <c r="Q1162" i="34"/>
  <c r="R1162" i="34"/>
  <c r="V1162" i="34"/>
  <c r="AA1162" i="34"/>
  <c r="P1162" i="34"/>
  <c r="AA1201" i="34"/>
  <c r="P1201" i="34"/>
  <c r="Q1201" i="34"/>
  <c r="R1201" i="34"/>
  <c r="V1201" i="34"/>
  <c r="AA1205" i="34"/>
  <c r="P1205" i="34"/>
  <c r="Q1205" i="34"/>
  <c r="R1205" i="34"/>
  <c r="V1205" i="34"/>
  <c r="AA1241" i="34"/>
  <c r="P1241" i="34"/>
  <c r="Q1241" i="34"/>
  <c r="R1241" i="34"/>
  <c r="V1241" i="34"/>
  <c r="AA1245" i="34"/>
  <c r="P1245" i="34"/>
  <c r="Q1245" i="34"/>
  <c r="R1245" i="34"/>
  <c r="V1245" i="34"/>
  <c r="AA1249" i="34"/>
  <c r="P1249" i="34"/>
  <c r="Q1249" i="34"/>
  <c r="R1249" i="34"/>
  <c r="V1249" i="34"/>
  <c r="AA1253" i="34"/>
  <c r="P1253" i="34"/>
  <c r="Q1253" i="34"/>
  <c r="R1253" i="34"/>
  <c r="V1253" i="34"/>
  <c r="AA1129" i="34"/>
  <c r="P1129" i="34"/>
  <c r="Q1129" i="34"/>
  <c r="R1129" i="34"/>
  <c r="V1129" i="34"/>
  <c r="AA1133" i="34"/>
  <c r="P1133" i="34"/>
  <c r="Q1133" i="34"/>
  <c r="R1133" i="34"/>
  <c r="V1133" i="34"/>
  <c r="Q1719" i="34"/>
  <c r="R1719" i="34"/>
  <c r="V1719" i="34"/>
  <c r="AA1719" i="34"/>
  <c r="P1719" i="34"/>
  <c r="Q1671" i="34"/>
  <c r="R1671" i="34"/>
  <c r="V1671" i="34"/>
  <c r="AA1671" i="34"/>
  <c r="P1671" i="34"/>
  <c r="Q1666" i="34"/>
  <c r="R1666" i="34"/>
  <c r="V1666" i="34"/>
  <c r="AA1666" i="34"/>
  <c r="P1666" i="34"/>
  <c r="AA1655" i="34"/>
  <c r="P1655" i="34"/>
  <c r="Q1655" i="34"/>
  <c r="R1655" i="34"/>
  <c r="V1655" i="34"/>
  <c r="AA1651" i="34"/>
  <c r="P1651" i="34"/>
  <c r="Q1651" i="34"/>
  <c r="R1651" i="34"/>
  <c r="V1651" i="34"/>
  <c r="Q1617" i="34"/>
  <c r="R1617" i="34"/>
  <c r="V1617" i="34"/>
  <c r="AA1617" i="34"/>
  <c r="P1617" i="34"/>
  <c r="R1613" i="34"/>
  <c r="V1613" i="34"/>
  <c r="P1613" i="34"/>
  <c r="AA1613" i="34"/>
  <c r="Q1613" i="34"/>
  <c r="P1592" i="34"/>
  <c r="Q1592" i="34"/>
  <c r="R1592" i="34"/>
  <c r="V1592" i="34"/>
  <c r="AA1592" i="34"/>
  <c r="P1588" i="34"/>
  <c r="Q1588" i="34"/>
  <c r="R1588" i="34"/>
  <c r="V1588" i="34"/>
  <c r="AA1588" i="34"/>
  <c r="P1584" i="34"/>
  <c r="Q1584" i="34"/>
  <c r="R1584" i="34"/>
  <c r="V1584" i="34"/>
  <c r="AA1584" i="34"/>
  <c r="R1579" i="34"/>
  <c r="V1579" i="34"/>
  <c r="AA1579" i="34"/>
  <c r="P1579" i="34"/>
  <c r="Q1579" i="34"/>
  <c r="R1575" i="34"/>
  <c r="V1575" i="34"/>
  <c r="AA1575" i="34"/>
  <c r="P1575" i="34"/>
  <c r="Q1575" i="34"/>
  <c r="R1491" i="34"/>
  <c r="V1491" i="34"/>
  <c r="AA1491" i="34"/>
  <c r="P1491" i="34"/>
  <c r="Q1491" i="34"/>
  <c r="R1487" i="34"/>
  <c r="V1487" i="34"/>
  <c r="AA1487" i="34"/>
  <c r="P1487" i="34"/>
  <c r="Q1487" i="34"/>
  <c r="P1418" i="34"/>
  <c r="R1418" i="34"/>
  <c r="V1418" i="34"/>
  <c r="AA1418" i="34"/>
  <c r="Q1418" i="34"/>
  <c r="AA1414" i="34"/>
  <c r="P1414" i="34"/>
  <c r="R1414" i="34"/>
  <c r="V1414" i="34"/>
  <c r="Q1414" i="34"/>
  <c r="AA1410" i="34"/>
  <c r="P1410" i="34"/>
  <c r="R1410" i="34"/>
  <c r="V1410" i="34"/>
  <c r="Q1410" i="34"/>
  <c r="AA1406" i="34"/>
  <c r="P1406" i="34"/>
  <c r="R1406" i="34"/>
  <c r="V1406" i="34"/>
  <c r="Q1406" i="34"/>
  <c r="AA1392" i="34"/>
  <c r="P1392" i="34"/>
  <c r="Q1392" i="34"/>
  <c r="R1392" i="34"/>
  <c r="V1392" i="34"/>
  <c r="AA1388" i="34"/>
  <c r="P1388" i="34"/>
  <c r="Q1388" i="34"/>
  <c r="R1388" i="34"/>
  <c r="V1388" i="34"/>
  <c r="AA1382" i="34"/>
  <c r="P1382" i="34"/>
  <c r="Q1382" i="34"/>
  <c r="R1382" i="34"/>
  <c r="V1382" i="34"/>
  <c r="AA1378" i="34"/>
  <c r="P1378" i="34"/>
  <c r="Q1378" i="34"/>
  <c r="R1378" i="34"/>
  <c r="V1378" i="34"/>
  <c r="Q1316" i="34"/>
  <c r="R1316" i="34"/>
  <c r="V1316" i="34"/>
  <c r="AA1316" i="34"/>
  <c r="P1316" i="34"/>
  <c r="AA1287" i="34"/>
  <c r="P1287" i="34"/>
  <c r="Q1287" i="34"/>
  <c r="R1287" i="34"/>
  <c r="V1287" i="34"/>
  <c r="Q1200" i="34"/>
  <c r="R1200" i="34"/>
  <c r="V1200" i="34"/>
  <c r="AA1200" i="34"/>
  <c r="P1200" i="34"/>
  <c r="Q1196" i="34"/>
  <c r="R1196" i="34"/>
  <c r="V1196" i="34"/>
  <c r="AA1196" i="34"/>
  <c r="P1196" i="34"/>
  <c r="AA1183" i="34"/>
  <c r="P1183" i="34"/>
  <c r="Q1183" i="34"/>
  <c r="R1183" i="34"/>
  <c r="V1183" i="34"/>
  <c r="AA1179" i="34"/>
  <c r="P1179" i="34"/>
  <c r="Q1179" i="34"/>
  <c r="R1179" i="34"/>
  <c r="V1179" i="34"/>
  <c r="AA1157" i="34"/>
  <c r="P1157" i="34"/>
  <c r="Q1157" i="34"/>
  <c r="R1157" i="34"/>
  <c r="V1157" i="34"/>
  <c r="AA1153" i="34"/>
  <c r="P1153" i="34"/>
  <c r="Q1153" i="34"/>
  <c r="R1153" i="34"/>
  <c r="V1153" i="34"/>
  <c r="Q1124" i="34"/>
  <c r="R1124" i="34"/>
  <c r="V1124" i="34"/>
  <c r="AA1124" i="34"/>
  <c r="P1124" i="34"/>
  <c r="Q1120" i="34"/>
  <c r="R1120" i="34"/>
  <c r="V1120" i="34"/>
  <c r="AA1120" i="34"/>
  <c r="P1120" i="34"/>
  <c r="R1103" i="34"/>
  <c r="V1103" i="34"/>
  <c r="P1103" i="34"/>
  <c r="AA1103" i="34"/>
  <c r="Q1103" i="34"/>
  <c r="R1099" i="34"/>
  <c r="V1099" i="34"/>
  <c r="P1099" i="34"/>
  <c r="AA1099" i="34"/>
  <c r="Q1099" i="34"/>
  <c r="P1088" i="34"/>
  <c r="Q1088" i="34"/>
  <c r="R1088" i="34"/>
  <c r="V1088" i="34"/>
  <c r="AA1088" i="34"/>
  <c r="P1084" i="34"/>
  <c r="Q1084" i="34"/>
  <c r="R1084" i="34"/>
  <c r="V1084" i="34"/>
  <c r="AA1084" i="34"/>
  <c r="P1080" i="34"/>
  <c r="Q1080" i="34"/>
  <c r="R1080" i="34"/>
  <c r="V1080" i="34"/>
  <c r="AA1080" i="34"/>
  <c r="P1076" i="34"/>
  <c r="Q1076" i="34"/>
  <c r="R1076" i="34"/>
  <c r="V1076" i="34"/>
  <c r="AA1076" i="34"/>
  <c r="AA312" i="34"/>
  <c r="P312" i="34"/>
  <c r="Q312" i="34"/>
  <c r="R312" i="34"/>
  <c r="V312" i="34"/>
  <c r="AA324" i="34"/>
  <c r="P324" i="34"/>
  <c r="Q324" i="34"/>
  <c r="R324" i="34"/>
  <c r="V324" i="34"/>
  <c r="AA328" i="34"/>
  <c r="P328" i="34"/>
  <c r="Q328" i="34"/>
  <c r="R328" i="34"/>
  <c r="V328" i="34"/>
  <c r="AA332" i="34"/>
  <c r="P332" i="34"/>
  <c r="Q332" i="34"/>
  <c r="R332" i="34"/>
  <c r="V332" i="34"/>
  <c r="AA336" i="34"/>
  <c r="P336" i="34"/>
  <c r="Q336" i="34"/>
  <c r="R336" i="34"/>
  <c r="V336" i="34"/>
  <c r="AA340" i="34"/>
  <c r="P340" i="34"/>
  <c r="Q340" i="34"/>
  <c r="R340" i="34"/>
  <c r="V340" i="34"/>
  <c r="AA344" i="34"/>
  <c r="P344" i="34"/>
  <c r="Q344" i="34"/>
  <c r="R344" i="34"/>
  <c r="V344" i="34"/>
  <c r="AA348" i="34"/>
  <c r="P348" i="34"/>
  <c r="Q348" i="34"/>
  <c r="R348" i="34"/>
  <c r="V348" i="34"/>
  <c r="Q357" i="34"/>
  <c r="R357" i="34"/>
  <c r="V357" i="34"/>
  <c r="AA357" i="34"/>
  <c r="P357" i="34"/>
  <c r="AA453" i="34"/>
  <c r="P453" i="34"/>
  <c r="Q453" i="34"/>
  <c r="R453" i="34"/>
  <c r="V453" i="34"/>
  <c r="AA457" i="34"/>
  <c r="P457" i="34"/>
  <c r="Q457" i="34"/>
  <c r="R457" i="34"/>
  <c r="V457" i="34"/>
  <c r="AA461" i="34"/>
  <c r="P461" i="34"/>
  <c r="Q461" i="34"/>
  <c r="R461" i="34"/>
  <c r="V461" i="34"/>
  <c r="AA465" i="34"/>
  <c r="P465" i="34"/>
  <c r="Q465" i="34"/>
  <c r="R465" i="34"/>
  <c r="V465" i="34"/>
  <c r="AA469" i="34"/>
  <c r="P469" i="34"/>
  <c r="Q469" i="34"/>
  <c r="R469" i="34"/>
  <c r="V469" i="34"/>
  <c r="AA473" i="34"/>
  <c r="P473" i="34"/>
  <c r="Q473" i="34"/>
  <c r="R473" i="34"/>
  <c r="V473" i="34"/>
  <c r="AA477" i="34"/>
  <c r="P477" i="34"/>
  <c r="Q477" i="34"/>
  <c r="R477" i="34"/>
  <c r="V477" i="34"/>
  <c r="AA481" i="34"/>
  <c r="P481" i="34"/>
  <c r="Q481" i="34"/>
  <c r="R481" i="34"/>
  <c r="V481" i="34"/>
  <c r="AA485" i="34"/>
  <c r="P485" i="34"/>
  <c r="Q485" i="34"/>
  <c r="R485" i="34"/>
  <c r="V485" i="34"/>
  <c r="AA489" i="34"/>
  <c r="P489" i="34"/>
  <c r="Q489" i="34"/>
  <c r="R489" i="34"/>
  <c r="V489" i="34"/>
  <c r="AA493" i="34"/>
  <c r="P493" i="34"/>
  <c r="Q493" i="34"/>
  <c r="R493" i="34"/>
  <c r="V493" i="34"/>
  <c r="AA570" i="34"/>
  <c r="Q570" i="34"/>
  <c r="P570" i="34"/>
  <c r="R570" i="34"/>
  <c r="V570" i="34"/>
  <c r="Q888" i="34"/>
  <c r="R888" i="34"/>
  <c r="V888" i="34"/>
  <c r="AA888" i="34"/>
  <c r="P888" i="34"/>
  <c r="Q892" i="34"/>
  <c r="R892" i="34"/>
  <c r="V892" i="34"/>
  <c r="AA892" i="34"/>
  <c r="P892" i="34"/>
  <c r="Q896" i="34"/>
  <c r="R896" i="34"/>
  <c r="V896" i="34"/>
  <c r="AA896" i="34"/>
  <c r="P896" i="34"/>
  <c r="Q900" i="34"/>
  <c r="R900" i="34"/>
  <c r="V900" i="34"/>
  <c r="AA900" i="34"/>
  <c r="P900" i="34"/>
  <c r="Q904" i="34"/>
  <c r="R904" i="34"/>
  <c r="V904" i="34"/>
  <c r="AA904" i="34"/>
  <c r="P904" i="34"/>
  <c r="Q908" i="34"/>
  <c r="R908" i="34"/>
  <c r="V908" i="34"/>
  <c r="AA908" i="34"/>
  <c r="P908" i="34"/>
  <c r="Q912" i="34"/>
  <c r="R912" i="34"/>
  <c r="V912" i="34"/>
  <c r="P912" i="34"/>
  <c r="AA912" i="34"/>
  <c r="R916" i="34"/>
  <c r="V916" i="34"/>
  <c r="P916" i="34"/>
  <c r="AA916" i="34"/>
  <c r="Q916" i="34"/>
  <c r="R920" i="34"/>
  <c r="V920" i="34"/>
  <c r="P920" i="34"/>
  <c r="AA920" i="34"/>
  <c r="Q920" i="34"/>
  <c r="R924" i="34"/>
  <c r="V924" i="34"/>
  <c r="P924" i="34"/>
  <c r="AA924" i="34"/>
  <c r="Q924" i="34"/>
  <c r="R928" i="34"/>
  <c r="V928" i="34"/>
  <c r="P928" i="34"/>
  <c r="AA928" i="34"/>
  <c r="Q928" i="34"/>
  <c r="R932" i="34"/>
  <c r="V932" i="34"/>
  <c r="P932" i="34"/>
  <c r="AA932" i="34"/>
  <c r="Q932" i="34"/>
  <c r="R946" i="34"/>
  <c r="V946" i="34"/>
  <c r="AA946" i="34"/>
  <c r="P946" i="34"/>
  <c r="Q946" i="34"/>
  <c r="R950" i="34"/>
  <c r="V950" i="34"/>
  <c r="AA950" i="34"/>
  <c r="P950" i="34"/>
  <c r="Q950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P3496" i="34"/>
  <c r="Q3496" i="34"/>
  <c r="R3496" i="34"/>
  <c r="V3496" i="34"/>
  <c r="AA3496" i="34"/>
  <c r="Q1806" i="34"/>
  <c r="U1806" i="34"/>
  <c r="R1806" i="34"/>
  <c r="V1806" i="34"/>
  <c r="S1806" i="34"/>
  <c r="AA1806" i="34"/>
  <c r="P1806" i="34"/>
  <c r="T1806" i="34"/>
  <c r="P2524" i="34"/>
  <c r="Q2524" i="34"/>
  <c r="R2524" i="34"/>
  <c r="V2524" i="34"/>
  <c r="AA2524" i="34"/>
  <c r="P2585" i="34"/>
  <c r="Q2585" i="34"/>
  <c r="R2585" i="34"/>
  <c r="V2585" i="34"/>
  <c r="AA2585" i="34"/>
  <c r="P2589" i="34"/>
  <c r="Q2589" i="34"/>
  <c r="R2589" i="34"/>
  <c r="V2589" i="34"/>
  <c r="AA2589" i="34"/>
  <c r="R3483" i="34"/>
  <c r="V3483" i="34"/>
  <c r="P3483" i="34"/>
  <c r="Q3483" i="34"/>
  <c r="AA3483" i="34"/>
  <c r="R3487" i="34"/>
  <c r="V3487" i="34"/>
  <c r="P3487" i="34"/>
  <c r="Q3487" i="34"/>
  <c r="AA3487" i="34"/>
  <c r="R3491" i="34"/>
  <c r="V3491" i="34"/>
  <c r="AA3491" i="34"/>
  <c r="P3491" i="34"/>
  <c r="Q3491" i="34"/>
  <c r="R3495" i="34"/>
  <c r="V3495" i="34"/>
  <c r="AA3495" i="34"/>
  <c r="P3495" i="34"/>
  <c r="Q3495" i="34"/>
  <c r="P2551" i="34"/>
  <c r="Q2551" i="34"/>
  <c r="R2551" i="34"/>
  <c r="V2551" i="34"/>
  <c r="AA2551" i="34"/>
  <c r="R2474" i="34"/>
  <c r="V2474" i="34"/>
  <c r="P2474" i="34"/>
  <c r="AA2474" i="34"/>
  <c r="Q2474" i="34"/>
  <c r="R2478" i="34"/>
  <c r="V2478" i="34"/>
  <c r="P2478" i="34"/>
  <c r="AA2478" i="34"/>
  <c r="Q2478" i="34"/>
  <c r="R2482" i="34"/>
  <c r="V2482" i="34"/>
  <c r="P2482" i="34"/>
  <c r="AA2482" i="34"/>
  <c r="Q2482" i="34"/>
  <c r="R2486" i="34"/>
  <c r="V2486" i="34"/>
  <c r="P2486" i="34"/>
  <c r="AA2486" i="34"/>
  <c r="Q2486" i="34"/>
  <c r="S2056" i="34"/>
  <c r="AA2056" i="34"/>
  <c r="P2056" i="34"/>
  <c r="T2056" i="34"/>
  <c r="Q2056" i="34"/>
  <c r="U2056" i="34"/>
  <c r="R2056" i="34"/>
  <c r="V2056" i="34"/>
  <c r="Q2254" i="34"/>
  <c r="R2254" i="34"/>
  <c r="V2254" i="34"/>
  <c r="AA2254" i="34"/>
  <c r="P2254" i="34"/>
  <c r="AA2403" i="34"/>
  <c r="P2403" i="34"/>
  <c r="Q2403" i="34"/>
  <c r="R2403" i="34"/>
  <c r="V2403" i="34"/>
  <c r="AA2367" i="34"/>
  <c r="P2367" i="34"/>
  <c r="Q2367" i="34"/>
  <c r="R2367" i="34"/>
  <c r="V2367" i="34"/>
  <c r="Q2356" i="34"/>
  <c r="R2356" i="34"/>
  <c r="V2356" i="34"/>
  <c r="AA2356" i="34"/>
  <c r="P2356" i="34"/>
  <c r="Q2352" i="34"/>
  <c r="R2352" i="34"/>
  <c r="V2352" i="34"/>
  <c r="AA2352" i="34"/>
  <c r="P2352" i="34"/>
  <c r="P2491" i="34"/>
  <c r="Q2491" i="34"/>
  <c r="R2491" i="34"/>
  <c r="V2491" i="34"/>
  <c r="AA2491" i="34"/>
  <c r="P2495" i="34"/>
  <c r="Q2495" i="34"/>
  <c r="R2495" i="34"/>
  <c r="V2495" i="34"/>
  <c r="AA2495" i="34"/>
  <c r="Q1780" i="34"/>
  <c r="U1780" i="34"/>
  <c r="R1780" i="34"/>
  <c r="V1780" i="34"/>
  <c r="S1780" i="34"/>
  <c r="AA1780" i="34"/>
  <c r="P1780" i="34"/>
  <c r="T1780" i="34"/>
  <c r="P1068" i="34"/>
  <c r="Q1068" i="34"/>
  <c r="R1068" i="34"/>
  <c r="V1068" i="34"/>
  <c r="AA1068" i="34"/>
  <c r="Q1134" i="34"/>
  <c r="R1134" i="34"/>
  <c r="V1134" i="34"/>
  <c r="AA1134" i="34"/>
  <c r="P1134" i="34"/>
  <c r="Q1138" i="34"/>
  <c r="R1138" i="34"/>
  <c r="V1138" i="34"/>
  <c r="AA1138" i="34"/>
  <c r="P1138" i="34"/>
  <c r="Q2302" i="34"/>
  <c r="R2302" i="34"/>
  <c r="V2302" i="34"/>
  <c r="AA2302" i="34"/>
  <c r="P2302" i="34"/>
  <c r="Q2306" i="34"/>
  <c r="R2306" i="34"/>
  <c r="V2306" i="34"/>
  <c r="AA2306" i="34"/>
  <c r="P2306" i="34"/>
  <c r="Q1693" i="34"/>
  <c r="R1693" i="34"/>
  <c r="V1693" i="34"/>
  <c r="AA1693" i="34"/>
  <c r="P1693" i="34"/>
  <c r="Q1697" i="34"/>
  <c r="R1697" i="34"/>
  <c r="V1697" i="34"/>
  <c r="AA1697" i="34"/>
  <c r="P1697" i="34"/>
  <c r="Q1723" i="34"/>
  <c r="R1723" i="34"/>
  <c r="V1723" i="34"/>
  <c r="AA1723" i="34"/>
  <c r="P1723" i="34"/>
  <c r="Q1727" i="34"/>
  <c r="R1727" i="34"/>
  <c r="V1727" i="34"/>
  <c r="AA1727" i="34"/>
  <c r="P1727" i="34"/>
  <c r="AA1748" i="34"/>
  <c r="P1748" i="34"/>
  <c r="Q1748" i="34"/>
  <c r="R1748" i="34"/>
  <c r="V1748" i="34"/>
  <c r="Q1771" i="34"/>
  <c r="U1771" i="34"/>
  <c r="R1771" i="34"/>
  <c r="V1771" i="34"/>
  <c r="S1771" i="34"/>
  <c r="AA1771" i="34"/>
  <c r="P1771" i="34"/>
  <c r="T1771" i="34"/>
  <c r="P1525" i="34"/>
  <c r="Q1525" i="34"/>
  <c r="R1525" i="34"/>
  <c r="V1525" i="34"/>
  <c r="AA1525" i="34"/>
  <c r="P1529" i="34"/>
  <c r="Q1529" i="34"/>
  <c r="R1529" i="34"/>
  <c r="V1529" i="34"/>
  <c r="AA1529" i="34"/>
  <c r="R1557" i="34"/>
  <c r="V1557" i="34"/>
  <c r="AA1557" i="34"/>
  <c r="P1557" i="34"/>
  <c r="Q1557" i="34"/>
  <c r="R1561" i="34"/>
  <c r="V1561" i="34"/>
  <c r="AA1561" i="34"/>
  <c r="P1561" i="34"/>
  <c r="Q1561" i="34"/>
  <c r="Q1630" i="34"/>
  <c r="R1630" i="34"/>
  <c r="V1630" i="34"/>
  <c r="AA1630" i="34"/>
  <c r="P1630" i="34"/>
  <c r="Q1634" i="34"/>
  <c r="R1634" i="34"/>
  <c r="V1634" i="34"/>
  <c r="AA1634" i="34"/>
  <c r="P1634" i="34"/>
  <c r="Q1673" i="34"/>
  <c r="R1673" i="34"/>
  <c r="V1673" i="34"/>
  <c r="AA1673" i="34"/>
  <c r="P1673" i="34"/>
  <c r="Q1399" i="34"/>
  <c r="R1399" i="34"/>
  <c r="V1399" i="34"/>
  <c r="P1399" i="34"/>
  <c r="AA1399" i="34"/>
  <c r="P1441" i="34"/>
  <c r="R1441" i="34"/>
  <c r="V1441" i="34"/>
  <c r="AA1441" i="34"/>
  <c r="Q1441" i="34"/>
  <c r="P1445" i="34"/>
  <c r="R1445" i="34"/>
  <c r="V1445" i="34"/>
  <c r="AA1445" i="34"/>
  <c r="Q1445" i="34"/>
  <c r="P1467" i="34"/>
  <c r="Q1467" i="34"/>
  <c r="R1467" i="34"/>
  <c r="V1467" i="34"/>
  <c r="AA1467" i="34"/>
  <c r="P1473" i="34"/>
  <c r="Q1473" i="34"/>
  <c r="R1473" i="34"/>
  <c r="V1473" i="34"/>
  <c r="AA1473" i="34"/>
  <c r="P1519" i="34"/>
  <c r="Q1519" i="34"/>
  <c r="R1519" i="34"/>
  <c r="V1519" i="34"/>
  <c r="AA1519" i="34"/>
  <c r="P1523" i="34"/>
  <c r="Q1523" i="34"/>
  <c r="R1523" i="34"/>
  <c r="V1523" i="34"/>
  <c r="AA1523" i="34"/>
  <c r="Q1256" i="34"/>
  <c r="R1256" i="34"/>
  <c r="V1256" i="34"/>
  <c r="AA1256" i="34"/>
  <c r="P1256" i="34"/>
  <c r="Q1292" i="34"/>
  <c r="R1292" i="34"/>
  <c r="V1292" i="34"/>
  <c r="AA1292" i="34"/>
  <c r="P1292" i="34"/>
  <c r="Q1296" i="34"/>
  <c r="R1296" i="34"/>
  <c r="V1296" i="34"/>
  <c r="AA1296" i="34"/>
  <c r="P1296" i="34"/>
  <c r="Q1320" i="34"/>
  <c r="R1320" i="34"/>
  <c r="V1320" i="34"/>
  <c r="AA1320" i="34"/>
  <c r="P1320" i="34"/>
  <c r="Q1324" i="34"/>
  <c r="R1324" i="34"/>
  <c r="V1324" i="34"/>
  <c r="AA1324" i="34"/>
  <c r="P1324" i="34"/>
  <c r="AA1343" i="34"/>
  <c r="P1343" i="34"/>
  <c r="Q1343" i="34"/>
  <c r="R1343" i="34"/>
  <c r="V1343" i="34"/>
  <c r="AA1357" i="34"/>
  <c r="P1357" i="34"/>
  <c r="Q1357" i="34"/>
  <c r="R1357" i="34"/>
  <c r="V1357" i="34"/>
  <c r="AA1163" i="34"/>
  <c r="P1163" i="34"/>
  <c r="Q1163" i="34"/>
  <c r="R1163" i="34"/>
  <c r="V1163" i="34"/>
  <c r="Q1202" i="34"/>
  <c r="R1202" i="34"/>
  <c r="V1202" i="34"/>
  <c r="AA1202" i="34"/>
  <c r="P1202" i="34"/>
  <c r="Q1206" i="34"/>
  <c r="R1206" i="34"/>
  <c r="V1206" i="34"/>
  <c r="AA1206" i="34"/>
  <c r="P1206" i="34"/>
  <c r="Q1242" i="34"/>
  <c r="R1242" i="34"/>
  <c r="V1242" i="34"/>
  <c r="AA1242" i="34"/>
  <c r="P1242" i="34"/>
  <c r="Q1246" i="34"/>
  <c r="R1246" i="34"/>
  <c r="V1246" i="34"/>
  <c r="AA1246" i="34"/>
  <c r="P1246" i="34"/>
  <c r="Q1250" i="34"/>
  <c r="R1250" i="34"/>
  <c r="V1250" i="34"/>
  <c r="AA1250" i="34"/>
  <c r="P1250" i="34"/>
  <c r="AA1720" i="34"/>
  <c r="P1720" i="34"/>
  <c r="Q1720" i="34"/>
  <c r="R1720" i="34"/>
  <c r="V1720" i="34"/>
  <c r="Q1130" i="34"/>
  <c r="R1130" i="34"/>
  <c r="V1130" i="34"/>
  <c r="AA1130" i="34"/>
  <c r="P1130" i="34"/>
  <c r="Q1158" i="34"/>
  <c r="R1158" i="34"/>
  <c r="V1158" i="34"/>
  <c r="AA1158" i="34"/>
  <c r="P1158" i="34"/>
  <c r="AA1718" i="34"/>
  <c r="P1718" i="34"/>
  <c r="Q1718" i="34"/>
  <c r="R1718" i="34"/>
  <c r="V1718" i="34"/>
  <c r="AA1670" i="34"/>
  <c r="P1670" i="34"/>
  <c r="Q1670" i="34"/>
  <c r="R1670" i="34"/>
  <c r="V1670" i="34"/>
  <c r="AA1665" i="34"/>
  <c r="P1665" i="34"/>
  <c r="Q1665" i="34"/>
  <c r="R1665" i="34"/>
  <c r="V1665" i="34"/>
  <c r="Q1654" i="34"/>
  <c r="R1654" i="34"/>
  <c r="V1654" i="34"/>
  <c r="AA1654" i="34"/>
  <c r="P1654" i="34"/>
  <c r="Q1650" i="34"/>
  <c r="R1650" i="34"/>
  <c r="V1650" i="34"/>
  <c r="AA1650" i="34"/>
  <c r="P1650" i="34"/>
  <c r="P1616" i="34"/>
  <c r="R1616" i="34"/>
  <c r="V1616" i="34"/>
  <c r="AA1616" i="34"/>
  <c r="Q1616" i="34"/>
  <c r="P1612" i="34"/>
  <c r="R1612" i="34"/>
  <c r="V1612" i="34"/>
  <c r="AA1612" i="34"/>
  <c r="Q1612" i="34"/>
  <c r="R1591" i="34"/>
  <c r="V1591" i="34"/>
  <c r="AA1591" i="34"/>
  <c r="P1591" i="34"/>
  <c r="Q1591" i="34"/>
  <c r="R1587" i="34"/>
  <c r="V1587" i="34"/>
  <c r="AA1587" i="34"/>
  <c r="P1587" i="34"/>
  <c r="Q1587" i="34"/>
  <c r="P1582" i="34"/>
  <c r="Q1582" i="34"/>
  <c r="R1582" i="34"/>
  <c r="V1582" i="34"/>
  <c r="AA1582" i="34"/>
  <c r="P1578" i="34"/>
  <c r="Q1578" i="34"/>
  <c r="R1578" i="34"/>
  <c r="V1578" i="34"/>
  <c r="AA1578" i="34"/>
  <c r="P1574" i="34"/>
  <c r="Q1574" i="34"/>
  <c r="R1574" i="34"/>
  <c r="V1574" i="34"/>
  <c r="AA1574" i="34"/>
  <c r="P1490" i="34"/>
  <c r="Q1490" i="34"/>
  <c r="R1490" i="34"/>
  <c r="V1490" i="34"/>
  <c r="AA1490" i="34"/>
  <c r="R1422" i="34"/>
  <c r="V1422" i="34"/>
  <c r="P1422" i="34"/>
  <c r="AA1422" i="34"/>
  <c r="Q1422" i="34"/>
  <c r="Q1417" i="34"/>
  <c r="R1417" i="34"/>
  <c r="V1417" i="34"/>
  <c r="P1417" i="34"/>
  <c r="AA1417" i="34"/>
  <c r="Q1413" i="34"/>
  <c r="R1413" i="34"/>
  <c r="V1413" i="34"/>
  <c r="P1413" i="34"/>
  <c r="AA1413" i="34"/>
  <c r="Q1409" i="34"/>
  <c r="R1409" i="34"/>
  <c r="V1409" i="34"/>
  <c r="P1409" i="34"/>
  <c r="AA1409" i="34"/>
  <c r="Q1395" i="34"/>
  <c r="R1395" i="34"/>
  <c r="V1395" i="34"/>
  <c r="P1395" i="34"/>
  <c r="AA1395" i="34"/>
  <c r="Q1391" i="34"/>
  <c r="R1391" i="34"/>
  <c r="V1391" i="34"/>
  <c r="AA1391" i="34"/>
  <c r="P1391" i="34"/>
  <c r="Q1385" i="34"/>
  <c r="R1385" i="34"/>
  <c r="V1385" i="34"/>
  <c r="AA1385" i="34"/>
  <c r="P1385" i="34"/>
  <c r="Q1381" i="34"/>
  <c r="R1381" i="34"/>
  <c r="V1381" i="34"/>
  <c r="AA1381" i="34"/>
  <c r="P1381" i="34"/>
  <c r="Q1377" i="34"/>
  <c r="R1377" i="34"/>
  <c r="V1377" i="34"/>
  <c r="AA1377" i="34"/>
  <c r="P1377" i="34"/>
  <c r="AA1315" i="34"/>
  <c r="P1315" i="34"/>
  <c r="Q1315" i="34"/>
  <c r="R1315" i="34"/>
  <c r="V1315" i="34"/>
  <c r="Q1286" i="34"/>
  <c r="R1286" i="34"/>
  <c r="V1286" i="34"/>
  <c r="AA1286" i="34"/>
  <c r="P1286" i="34"/>
  <c r="AA1199" i="34"/>
  <c r="P1199" i="34"/>
  <c r="Q1199" i="34"/>
  <c r="R1199" i="34"/>
  <c r="V1199" i="34"/>
  <c r="AA1195" i="34"/>
  <c r="P1195" i="34"/>
  <c r="Q1195" i="34"/>
  <c r="R1195" i="34"/>
  <c r="V1195" i="34"/>
  <c r="Q1182" i="34"/>
  <c r="R1182" i="34"/>
  <c r="V1182" i="34"/>
  <c r="AA1182" i="34"/>
  <c r="P1182" i="34"/>
  <c r="Q1178" i="34"/>
  <c r="R1178" i="34"/>
  <c r="V1178" i="34"/>
  <c r="AA1178" i="34"/>
  <c r="P1178" i="34"/>
  <c r="Q1156" i="34"/>
  <c r="R1156" i="34"/>
  <c r="V1156" i="34"/>
  <c r="AA1156" i="34"/>
  <c r="P1156" i="34"/>
  <c r="Q1152" i="34"/>
  <c r="R1152" i="34"/>
  <c r="V1152" i="34"/>
  <c r="AA1152" i="34"/>
  <c r="P1152" i="34"/>
  <c r="AA1123" i="34"/>
  <c r="P1123" i="34"/>
  <c r="Q1123" i="34"/>
  <c r="R1123" i="34"/>
  <c r="V1123" i="34"/>
  <c r="AA1119" i="34"/>
  <c r="P1119" i="34"/>
  <c r="Q1119" i="34"/>
  <c r="R1119" i="34"/>
  <c r="V1119" i="34"/>
  <c r="P1102" i="34"/>
  <c r="R1102" i="34"/>
  <c r="V1102" i="34"/>
  <c r="AA1102" i="34"/>
  <c r="Q1102" i="34"/>
  <c r="P1098" i="34"/>
  <c r="R1098" i="34"/>
  <c r="V1098" i="34"/>
  <c r="AA1098" i="34"/>
  <c r="Q1098" i="34"/>
  <c r="R1087" i="34"/>
  <c r="V1087" i="34"/>
  <c r="AA1087" i="34"/>
  <c r="P1087" i="34"/>
  <c r="Q1087" i="34"/>
  <c r="R1083" i="34"/>
  <c r="V1083" i="34"/>
  <c r="AA1083" i="34"/>
  <c r="P1083" i="34"/>
  <c r="Q1083" i="34"/>
  <c r="R1079" i="34"/>
  <c r="V1079" i="34"/>
  <c r="AA1079" i="34"/>
  <c r="P1079" i="34"/>
  <c r="Q1079" i="34"/>
  <c r="R1075" i="34"/>
  <c r="V1075" i="34"/>
  <c r="AA1075" i="34"/>
  <c r="P1075" i="34"/>
  <c r="Q1075" i="34"/>
  <c r="Q313" i="34"/>
  <c r="R313" i="34"/>
  <c r="V313" i="34"/>
  <c r="AA313" i="34"/>
  <c r="P313" i="34"/>
  <c r="Q325" i="34"/>
  <c r="R325" i="34"/>
  <c r="V325" i="34"/>
  <c r="AA325" i="34"/>
  <c r="P325" i="34"/>
  <c r="Q329" i="34"/>
  <c r="R329" i="34"/>
  <c r="V329" i="34"/>
  <c r="AA329" i="34"/>
  <c r="P329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Q345" i="34"/>
  <c r="R345" i="34"/>
  <c r="V345" i="34"/>
  <c r="AA345" i="34"/>
  <c r="P345" i="34"/>
  <c r="Q349" i="34"/>
  <c r="R349" i="34"/>
  <c r="V349" i="34"/>
  <c r="AA349" i="34"/>
  <c r="P349" i="34"/>
  <c r="Q450" i="34"/>
  <c r="R450" i="34"/>
  <c r="V450" i="34"/>
  <c r="AA450" i="34"/>
  <c r="P450" i="34"/>
  <c r="Q454" i="34"/>
  <c r="R454" i="34"/>
  <c r="V454" i="34"/>
  <c r="AA454" i="34"/>
  <c r="P454" i="34"/>
  <c r="Q458" i="34"/>
  <c r="R458" i="34"/>
  <c r="V458" i="34"/>
  <c r="AA458" i="34"/>
  <c r="P458" i="34"/>
  <c r="Q462" i="34"/>
  <c r="R462" i="34"/>
  <c r="V462" i="34"/>
  <c r="AA462" i="34"/>
  <c r="P462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78" i="34"/>
  <c r="R478" i="34"/>
  <c r="V478" i="34"/>
  <c r="AA478" i="34"/>
  <c r="P478" i="34"/>
  <c r="Q482" i="34"/>
  <c r="R482" i="34"/>
  <c r="V482" i="34"/>
  <c r="AA482" i="34"/>
  <c r="P482" i="34"/>
  <c r="Q486" i="34"/>
  <c r="R486" i="34"/>
  <c r="V486" i="34"/>
  <c r="AA486" i="34"/>
  <c r="P486" i="34"/>
  <c r="Q490" i="34"/>
  <c r="R490" i="34"/>
  <c r="V490" i="34"/>
  <c r="AA490" i="34"/>
  <c r="P490" i="34"/>
  <c r="AA560" i="34"/>
  <c r="P560" i="34"/>
  <c r="Q560" i="34"/>
  <c r="R560" i="34"/>
  <c r="V560" i="34"/>
  <c r="Q571" i="34"/>
  <c r="AA571" i="34"/>
  <c r="P571" i="34"/>
  <c r="R571" i="34"/>
  <c r="V571" i="34"/>
  <c r="AA889" i="34"/>
  <c r="P889" i="34"/>
  <c r="Q889" i="34"/>
  <c r="R889" i="34"/>
  <c r="V889" i="34"/>
  <c r="AA893" i="34"/>
  <c r="P893" i="34"/>
  <c r="Q893" i="34"/>
  <c r="R893" i="34"/>
  <c r="V893" i="34"/>
  <c r="AA897" i="34"/>
  <c r="P897" i="34"/>
  <c r="Q897" i="34"/>
  <c r="R897" i="34"/>
  <c r="V897" i="34"/>
  <c r="AA901" i="34"/>
  <c r="P901" i="34"/>
  <c r="Q901" i="34"/>
  <c r="R901" i="34"/>
  <c r="V901" i="34"/>
  <c r="AA905" i="34"/>
  <c r="P905" i="34"/>
  <c r="Q905" i="34"/>
  <c r="R905" i="34"/>
  <c r="V905" i="34"/>
  <c r="AA909" i="34"/>
  <c r="P909" i="34"/>
  <c r="Q909" i="34"/>
  <c r="R909" i="34"/>
  <c r="V909" i="34"/>
  <c r="P913" i="34"/>
  <c r="R913" i="34"/>
  <c r="V913" i="34"/>
  <c r="AA913" i="34"/>
  <c r="Q913" i="34"/>
  <c r="P917" i="34"/>
  <c r="R917" i="34"/>
  <c r="V917" i="34"/>
  <c r="AA917" i="34"/>
  <c r="Q917" i="34"/>
  <c r="P921" i="34"/>
  <c r="R921" i="34"/>
  <c r="V921" i="34"/>
  <c r="AA921" i="34"/>
  <c r="Q921" i="34"/>
  <c r="P925" i="34"/>
  <c r="R925" i="34"/>
  <c r="V925" i="34"/>
  <c r="AA925" i="34"/>
  <c r="Q925" i="34"/>
  <c r="P929" i="34"/>
  <c r="R929" i="34"/>
  <c r="V929" i="34"/>
  <c r="AA929" i="34"/>
  <c r="Q929" i="34"/>
  <c r="P933" i="34"/>
  <c r="R933" i="34"/>
  <c r="V933" i="34"/>
  <c r="AA933" i="34"/>
  <c r="Q933" i="34"/>
  <c r="P947" i="34"/>
  <c r="Q947" i="34"/>
  <c r="R947" i="34"/>
  <c r="V947" i="34"/>
  <c r="AA947" i="34"/>
  <c r="P951" i="34"/>
  <c r="Q951" i="34"/>
  <c r="R951" i="34"/>
  <c r="V951" i="34"/>
  <c r="AA951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A100" i="55"/>
  <c r="B101" i="55"/>
  <c r="A3497" i="34"/>
  <c r="A3484" i="34"/>
  <c r="A3488" i="34"/>
  <c r="A3492" i="34"/>
  <c r="A3498" i="34"/>
  <c r="A3481" i="34"/>
  <c r="A3485" i="34"/>
  <c r="A3489" i="34"/>
  <c r="A3493" i="34"/>
  <c r="A3499" i="34"/>
  <c r="A3482" i="34"/>
  <c r="A3486" i="34"/>
  <c r="A3490" i="34"/>
  <c r="A3494" i="34"/>
  <c r="A3496" i="34"/>
  <c r="A3483" i="34"/>
  <c r="A3487" i="34"/>
  <c r="A3491" i="34"/>
  <c r="A3495" i="34"/>
  <c r="A101" i="55" l="1"/>
  <c r="B102" i="55"/>
  <c r="B1061" i="34"/>
  <c r="A1061" i="34" s="1"/>
  <c r="B797" i="34"/>
  <c r="A797" i="34" s="1"/>
  <c r="B566" i="34"/>
  <c r="A566" i="34" s="1"/>
  <c r="B553" i="34"/>
  <c r="A553" i="34" s="1"/>
  <c r="AA797" i="34" l="1"/>
  <c r="P797" i="34"/>
  <c r="Q797" i="34"/>
  <c r="R797" i="34"/>
  <c r="V797" i="34"/>
  <c r="R1061" i="34"/>
  <c r="V1061" i="34"/>
  <c r="AA1061" i="34"/>
  <c r="P1061" i="34"/>
  <c r="Q1061" i="34"/>
  <c r="Q553" i="34"/>
  <c r="R553" i="34"/>
  <c r="V553" i="34"/>
  <c r="AA553" i="34"/>
  <c r="P553" i="34"/>
  <c r="AA566" i="34"/>
  <c r="Q566" i="34"/>
  <c r="P566" i="34"/>
  <c r="R566" i="34"/>
  <c r="V566" i="34"/>
  <c r="A102" i="55"/>
  <c r="B103" i="55"/>
  <c r="E40" i="55"/>
  <c r="A103" i="55" l="1"/>
  <c r="B104" i="55"/>
  <c r="B993" i="34"/>
  <c r="A993" i="34" s="1"/>
  <c r="B987" i="34"/>
  <c r="A987" i="34" s="1"/>
  <c r="B981" i="34"/>
  <c r="A981" i="34" s="1"/>
  <c r="B519" i="34"/>
  <c r="A519" i="34" s="1"/>
  <c r="B514" i="34"/>
  <c r="A514" i="34" s="1"/>
  <c r="B502" i="34"/>
  <c r="A502" i="34" s="1"/>
  <c r="P987" i="34" l="1"/>
  <c r="Q987" i="34"/>
  <c r="R987" i="34"/>
  <c r="V987" i="34"/>
  <c r="AA987" i="34"/>
  <c r="P993" i="34"/>
  <c r="Q993" i="34"/>
  <c r="R993" i="34"/>
  <c r="V993" i="34"/>
  <c r="AA993" i="34"/>
  <c r="Q502" i="34"/>
  <c r="R502" i="34"/>
  <c r="V502" i="34"/>
  <c r="AA502" i="34"/>
  <c r="P502" i="34"/>
  <c r="AA519" i="34"/>
  <c r="P519" i="34"/>
  <c r="Q519" i="34"/>
  <c r="R519" i="34"/>
  <c r="V519" i="34"/>
  <c r="Q514" i="34"/>
  <c r="R514" i="34"/>
  <c r="V514" i="34"/>
  <c r="AA514" i="34"/>
  <c r="P514" i="34"/>
  <c r="P981" i="34"/>
  <c r="Q981" i="34"/>
  <c r="R981" i="34"/>
  <c r="V981" i="34"/>
  <c r="AA981" i="34"/>
  <c r="A104" i="55"/>
  <c r="B105" i="55"/>
  <c r="B378" i="34"/>
  <c r="A378" i="34" s="1"/>
  <c r="B755" i="34"/>
  <c r="A755" i="34" s="1"/>
  <c r="R755" i="34" l="1"/>
  <c r="V755" i="34"/>
  <c r="AA755" i="34"/>
  <c r="P755" i="34"/>
  <c r="Q755" i="34"/>
  <c r="AA378" i="34"/>
  <c r="P378" i="34"/>
  <c r="Q378" i="34"/>
  <c r="R378" i="34"/>
  <c r="V378" i="34"/>
  <c r="A105" i="55"/>
  <c r="B106" i="55"/>
  <c r="B620" i="34"/>
  <c r="A620" i="34" s="1"/>
  <c r="B596" i="34"/>
  <c r="A596" i="34" s="1"/>
  <c r="B104" i="34"/>
  <c r="A104" i="34" s="1"/>
  <c r="B100" i="34"/>
  <c r="A100" i="34" s="1"/>
  <c r="B163" i="34"/>
  <c r="A163" i="34" s="1"/>
  <c r="B200" i="34"/>
  <c r="A200" i="34" s="1"/>
  <c r="B629" i="34"/>
  <c r="A629" i="34" s="1"/>
  <c r="B728" i="34"/>
  <c r="A728" i="34" s="1"/>
  <c r="P728" i="34" l="1"/>
  <c r="Q728" i="34"/>
  <c r="R728" i="34"/>
  <c r="V728" i="34"/>
  <c r="AA728" i="34"/>
  <c r="Q104" i="34"/>
  <c r="R104" i="34"/>
  <c r="V104" i="34"/>
  <c r="AA104" i="34"/>
  <c r="P104" i="34"/>
  <c r="Q100" i="34"/>
  <c r="R100" i="34"/>
  <c r="V100" i="34"/>
  <c r="AA100" i="34"/>
  <c r="P100" i="34"/>
  <c r="AA629" i="34"/>
  <c r="P629" i="34"/>
  <c r="Q629" i="34"/>
  <c r="R629" i="34"/>
  <c r="V629" i="34"/>
  <c r="Q200" i="34"/>
  <c r="R200" i="34"/>
  <c r="V200" i="34"/>
  <c r="AA200" i="34"/>
  <c r="P200" i="34"/>
  <c r="AA596" i="34"/>
  <c r="P596" i="34"/>
  <c r="Q596" i="34"/>
  <c r="R596" i="34"/>
  <c r="V596" i="34"/>
  <c r="AA163" i="34"/>
  <c r="P163" i="34"/>
  <c r="Q163" i="34"/>
  <c r="R163" i="34"/>
  <c r="V163" i="34"/>
  <c r="AA620" i="34"/>
  <c r="P620" i="34"/>
  <c r="Q620" i="34"/>
  <c r="R620" i="34"/>
  <c r="V620" i="34"/>
  <c r="A106" i="55"/>
  <c r="B107" i="55"/>
  <c r="O5" i="78"/>
  <c r="N5" i="78"/>
  <c r="B149" i="34"/>
  <c r="A149" i="34" s="1"/>
  <c r="B146" i="34"/>
  <c r="A146" i="34" s="1"/>
  <c r="Q149" i="34" l="1"/>
  <c r="R149" i="34"/>
  <c r="V149" i="34"/>
  <c r="AA149" i="34"/>
  <c r="P149" i="34"/>
  <c r="AA146" i="34"/>
  <c r="P146" i="34"/>
  <c r="Q146" i="34"/>
  <c r="R146" i="34"/>
  <c r="V146" i="34"/>
  <c r="A107" i="55"/>
  <c r="B108" i="55"/>
  <c r="B210" i="34"/>
  <c r="A210" i="34" s="1"/>
  <c r="B209" i="34"/>
  <c r="A209" i="34" s="1"/>
  <c r="B208" i="34"/>
  <c r="A208" i="34" s="1"/>
  <c r="B207" i="34"/>
  <c r="A207" i="34" s="1"/>
  <c r="B206" i="34"/>
  <c r="A206" i="34" s="1"/>
  <c r="B205" i="34"/>
  <c r="A205" i="34" s="1"/>
  <c r="B196" i="34"/>
  <c r="A196" i="34" s="1"/>
  <c r="B195" i="34"/>
  <c r="A195" i="34" s="1"/>
  <c r="B194" i="34"/>
  <c r="A194" i="34" s="1"/>
  <c r="B193" i="34"/>
  <c r="A193" i="34" s="1"/>
  <c r="B189" i="34"/>
  <c r="A189" i="34" s="1"/>
  <c r="B188" i="34"/>
  <c r="A188" i="34" s="1"/>
  <c r="B187" i="34"/>
  <c r="A187" i="34" s="1"/>
  <c r="B186" i="34"/>
  <c r="A186" i="34" s="1"/>
  <c r="B185" i="34"/>
  <c r="A185" i="34" s="1"/>
  <c r="B184" i="34"/>
  <c r="A184" i="34" s="1"/>
  <c r="B183" i="34"/>
  <c r="A183" i="34" s="1"/>
  <c r="B182" i="34"/>
  <c r="A182" i="34" s="1"/>
  <c r="B181" i="34"/>
  <c r="A181" i="34" s="1"/>
  <c r="B162" i="34"/>
  <c r="A162" i="34" s="1"/>
  <c r="B161" i="34"/>
  <c r="A161" i="34" s="1"/>
  <c r="B160" i="34"/>
  <c r="A160" i="34" s="1"/>
  <c r="B159" i="34"/>
  <c r="A159" i="34" s="1"/>
  <c r="B158" i="34"/>
  <c r="A158" i="34" s="1"/>
  <c r="B156" i="34"/>
  <c r="A156" i="34" s="1"/>
  <c r="B155" i="34"/>
  <c r="A155" i="34" s="1"/>
  <c r="B154" i="34"/>
  <c r="A154" i="34" s="1"/>
  <c r="B151" i="34"/>
  <c r="A151" i="34" s="1"/>
  <c r="B150" i="34"/>
  <c r="A150" i="34" s="1"/>
  <c r="B148" i="34"/>
  <c r="A148" i="34" s="1"/>
  <c r="B147" i="34"/>
  <c r="A147" i="34" s="1"/>
  <c r="B144" i="34"/>
  <c r="A144" i="34" s="1"/>
  <c r="B143" i="34"/>
  <c r="A143" i="34" s="1"/>
  <c r="B142" i="34"/>
  <c r="A142" i="34" s="1"/>
  <c r="B754" i="34"/>
  <c r="A754" i="34" s="1"/>
  <c r="B753" i="34"/>
  <c r="A753" i="34" s="1"/>
  <c r="B752" i="34"/>
  <c r="A752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20" i="34"/>
  <c r="A720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49" i="34"/>
  <c r="A549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361" i="34"/>
  <c r="A361" i="34" s="1"/>
  <c r="B360" i="34"/>
  <c r="A360" i="34" s="1"/>
  <c r="B359" i="34"/>
  <c r="A359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265" i="34"/>
  <c r="A265" i="34" s="1"/>
  <c r="B263" i="34"/>
  <c r="A263" i="34" s="1"/>
  <c r="B262" i="34"/>
  <c r="A262" i="34" s="1"/>
  <c r="B261" i="34"/>
  <c r="A261" i="34" s="1"/>
  <c r="B260" i="34"/>
  <c r="A260" i="34" s="1"/>
  <c r="B258" i="34"/>
  <c r="A258" i="34" s="1"/>
  <c r="B257" i="34"/>
  <c r="A257" i="34" s="1"/>
  <c r="B256" i="34"/>
  <c r="A256" i="34" s="1"/>
  <c r="B255" i="34"/>
  <c r="A255" i="34" s="1"/>
  <c r="B239" i="34"/>
  <c r="A239" i="34" s="1"/>
  <c r="B238" i="34"/>
  <c r="A238" i="34" s="1"/>
  <c r="B237" i="34"/>
  <c r="A237" i="34" s="1"/>
  <c r="B236" i="34"/>
  <c r="A236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27" i="34"/>
  <c r="A227" i="34" s="1"/>
  <c r="B226" i="34"/>
  <c r="A226" i="34" s="1"/>
  <c r="B225" i="34"/>
  <c r="A225" i="34" s="1"/>
  <c r="B224" i="34"/>
  <c r="A224" i="34" s="1"/>
  <c r="B223" i="34"/>
  <c r="A223" i="34" s="1"/>
  <c r="B222" i="34"/>
  <c r="A222" i="34" s="1"/>
  <c r="B221" i="34"/>
  <c r="A221" i="34" s="1"/>
  <c r="B220" i="34"/>
  <c r="A220" i="34" s="1"/>
  <c r="B219" i="34"/>
  <c r="A219" i="34" s="1"/>
  <c r="B213" i="34"/>
  <c r="A213" i="34" s="1"/>
  <c r="B212" i="34"/>
  <c r="A212" i="34" s="1"/>
  <c r="B211" i="34"/>
  <c r="A211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778" i="34"/>
  <c r="A778" i="34" s="1"/>
  <c r="B777" i="34"/>
  <c r="A777" i="34" s="1"/>
  <c r="B776" i="34"/>
  <c r="A776" i="34" s="1"/>
  <c r="B765" i="34"/>
  <c r="A765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573" i="34"/>
  <c r="A573" i="34" s="1"/>
  <c r="B572" i="34"/>
  <c r="A572" i="34" s="1"/>
  <c r="B565" i="34"/>
  <c r="A565" i="34" s="1"/>
  <c r="B564" i="34"/>
  <c r="A564" i="34" s="1"/>
  <c r="B563" i="34"/>
  <c r="A563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5" i="34"/>
  <c r="A535" i="34" s="1"/>
  <c r="B533" i="34"/>
  <c r="A533" i="34" s="1"/>
  <c r="B532" i="34"/>
  <c r="A532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1" i="34"/>
  <c r="A521" i="34" s="1"/>
  <c r="B520" i="34"/>
  <c r="A520" i="34" s="1"/>
  <c r="B518" i="34"/>
  <c r="A518" i="34" s="1"/>
  <c r="B517" i="34"/>
  <c r="A517" i="34" s="1"/>
  <c r="B516" i="34"/>
  <c r="A516" i="34" s="1"/>
  <c r="B515" i="34"/>
  <c r="A515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1" i="34"/>
  <c r="A501" i="34" s="1"/>
  <c r="B500" i="34"/>
  <c r="A500" i="34" s="1"/>
  <c r="B377" i="34"/>
  <c r="A377" i="34" s="1"/>
  <c r="B376" i="34"/>
  <c r="A376" i="34" s="1"/>
  <c r="B756" i="34"/>
  <c r="A756" i="34" s="1"/>
  <c r="B1610" i="34"/>
  <c r="A1610" i="34" s="1"/>
  <c r="B1608" i="34"/>
  <c r="A1608" i="34" s="1"/>
  <c r="B1606" i="34"/>
  <c r="A1606" i="34" s="1"/>
  <c r="B1605" i="34"/>
  <c r="A1605" i="34" s="1"/>
  <c r="B1604" i="34"/>
  <c r="A1604" i="34" s="1"/>
  <c r="B1603" i="34"/>
  <c r="A1603" i="34" s="1"/>
  <c r="B1597" i="34"/>
  <c r="A1597" i="34" s="1"/>
  <c r="B1596" i="34"/>
  <c r="A1596" i="34" s="1"/>
  <c r="B1595" i="34"/>
  <c r="A1595" i="34" s="1"/>
  <c r="B1583" i="34"/>
  <c r="A1583" i="34" s="1"/>
  <c r="B1494" i="34"/>
  <c r="A1494" i="34" s="1"/>
  <c r="B1486" i="34"/>
  <c r="A1486" i="34" s="1"/>
  <c r="B1485" i="34"/>
  <c r="A1485" i="34" s="1"/>
  <c r="B1484" i="34"/>
  <c r="A1484" i="34" s="1"/>
  <c r="B1483" i="34"/>
  <c r="A1483" i="34" s="1"/>
  <c r="B1424" i="34"/>
  <c r="A1424" i="34" s="1"/>
  <c r="B1423" i="34"/>
  <c r="A1423" i="34" s="1"/>
  <c r="B1425" i="34"/>
  <c r="A1425" i="34" s="1"/>
  <c r="B1405" i="34"/>
  <c r="A1405" i="34" s="1"/>
  <c r="B1403" i="34"/>
  <c r="A1403" i="34" s="1"/>
  <c r="B1402" i="34"/>
  <c r="A1402" i="34" s="1"/>
  <c r="B1401" i="34"/>
  <c r="A1401" i="34" s="1"/>
  <c r="B1387" i="34"/>
  <c r="A1387" i="34" s="1"/>
  <c r="B1386" i="34"/>
  <c r="A1386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68" i="34"/>
  <c r="A1368" i="34" s="1"/>
  <c r="B1367" i="34"/>
  <c r="A1367" i="34" s="1"/>
  <c r="B1350" i="34"/>
  <c r="A1350" i="34" s="1"/>
  <c r="B1218" i="34"/>
  <c r="A1218" i="34" s="1"/>
  <c r="B1220" i="34"/>
  <c r="A1220" i="34" s="1"/>
  <c r="B1219" i="34"/>
  <c r="A1219" i="34" s="1"/>
  <c r="B1175" i="34"/>
  <c r="A1175" i="34" s="1"/>
  <c r="B1174" i="34"/>
  <c r="A1174" i="34" s="1"/>
  <c r="B1142" i="34"/>
  <c r="A1142" i="34" s="1"/>
  <c r="B1107" i="34"/>
  <c r="A1107" i="34" s="1"/>
  <c r="B1106" i="34"/>
  <c r="A1106" i="34" s="1"/>
  <c r="B1105" i="34"/>
  <c r="A1105" i="34" s="1"/>
  <c r="B1104" i="34"/>
  <c r="A1104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72" i="34"/>
  <c r="A1072" i="34" s="1"/>
  <c r="B1071" i="34"/>
  <c r="A1071" i="34" s="1"/>
  <c r="B1795" i="34"/>
  <c r="A1795" i="34" s="1"/>
  <c r="B1800" i="34"/>
  <c r="A1800" i="34" s="1"/>
  <c r="B1799" i="34"/>
  <c r="A1799" i="34" s="1"/>
  <c r="B1571" i="34"/>
  <c r="A1571" i="34" s="1"/>
  <c r="B1573" i="34"/>
  <c r="A1573" i="34" s="1"/>
  <c r="B1572" i="34"/>
  <c r="A1572" i="34" s="1"/>
  <c r="B1366" i="34"/>
  <c r="A1366" i="34" s="1"/>
  <c r="B1370" i="34"/>
  <c r="A1370" i="34" s="1"/>
  <c r="B1369" i="34"/>
  <c r="A1369" i="34" s="1"/>
  <c r="B1067" i="34"/>
  <c r="A1067" i="34" s="1"/>
  <c r="B1066" i="34"/>
  <c r="A1066" i="34" s="1"/>
  <c r="B1065" i="34"/>
  <c r="A1065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4" i="34"/>
  <c r="A1024" i="34" s="1"/>
  <c r="B1023" i="34"/>
  <c r="A1023" i="34" s="1"/>
  <c r="B1026" i="34"/>
  <c r="A1026" i="34" s="1"/>
  <c r="B1025" i="34"/>
  <c r="A1025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426" i="34"/>
  <c r="A1426" i="34" s="1"/>
  <c r="B1396" i="34"/>
  <c r="A1396" i="34" s="1"/>
  <c r="B1798" i="34"/>
  <c r="A1798" i="34" s="1"/>
  <c r="B1797" i="34"/>
  <c r="A1797" i="34" s="1"/>
  <c r="B1802" i="34"/>
  <c r="A1802" i="34" s="1"/>
  <c r="B1801" i="34"/>
  <c r="A1801" i="34" s="1"/>
  <c r="B1796" i="34"/>
  <c r="A1796" i="34" s="1"/>
  <c r="B1675" i="34"/>
  <c r="A1675" i="34" s="1"/>
  <c r="B1659" i="34"/>
  <c r="A1659" i="34" s="1"/>
  <c r="B1658" i="34"/>
  <c r="A1658" i="34" s="1"/>
  <c r="B1661" i="34"/>
  <c r="A1661" i="34" s="1"/>
  <c r="B1660" i="34"/>
  <c r="A1660" i="34" s="1"/>
  <c r="B1649" i="34"/>
  <c r="A1649" i="34" s="1"/>
  <c r="B1648" i="34"/>
  <c r="A1648" i="34" s="1"/>
  <c r="B1647" i="34"/>
  <c r="A1647" i="34" s="1"/>
  <c r="B1646" i="34"/>
  <c r="A1646" i="34" s="1"/>
  <c r="Q1646" i="34" l="1"/>
  <c r="R1646" i="34"/>
  <c r="V1646" i="34"/>
  <c r="AA1646" i="34"/>
  <c r="P1646" i="34"/>
  <c r="Q1660" i="34"/>
  <c r="R1660" i="34"/>
  <c r="V1660" i="34"/>
  <c r="AA1660" i="34"/>
  <c r="P1660" i="34"/>
  <c r="Q1675" i="34"/>
  <c r="R1675" i="34"/>
  <c r="V1675" i="34"/>
  <c r="AA1675" i="34"/>
  <c r="P1675" i="34"/>
  <c r="S1797" i="34"/>
  <c r="AA1797" i="34"/>
  <c r="P1797" i="34"/>
  <c r="T1797" i="34"/>
  <c r="Q1797" i="34"/>
  <c r="U1797" i="34"/>
  <c r="R1797" i="34"/>
  <c r="V1797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R1017" i="34"/>
  <c r="V1017" i="34"/>
  <c r="AA1017" i="34"/>
  <c r="P1017" i="34"/>
  <c r="Q1017" i="34"/>
  <c r="R1021" i="34"/>
  <c r="V1021" i="34"/>
  <c r="AA1021" i="34"/>
  <c r="P1021" i="34"/>
  <c r="Q1021" i="34"/>
  <c r="R1023" i="34"/>
  <c r="V1023" i="34"/>
  <c r="AA1023" i="34"/>
  <c r="P1023" i="34"/>
  <c r="Q1023" i="34"/>
  <c r="R1029" i="34"/>
  <c r="V1029" i="34"/>
  <c r="AA1029" i="34"/>
  <c r="P1029" i="34"/>
  <c r="Q1029" i="34"/>
  <c r="R1033" i="34"/>
  <c r="V1033" i="34"/>
  <c r="AA1033" i="34"/>
  <c r="P1033" i="34"/>
  <c r="Q1033" i="34"/>
  <c r="R1037" i="34"/>
  <c r="V1037" i="34"/>
  <c r="AA1037" i="34"/>
  <c r="P1037" i="34"/>
  <c r="Q1037" i="34"/>
  <c r="R1041" i="34"/>
  <c r="V1041" i="34"/>
  <c r="AA1041" i="34"/>
  <c r="P1041" i="34"/>
  <c r="Q1041" i="34"/>
  <c r="R1045" i="34"/>
  <c r="V1045" i="34"/>
  <c r="AA1045" i="34"/>
  <c r="P1045" i="34"/>
  <c r="Q1045" i="34"/>
  <c r="R1049" i="34"/>
  <c r="V1049" i="34"/>
  <c r="AA1049" i="34"/>
  <c r="P1049" i="34"/>
  <c r="Q1049" i="34"/>
  <c r="R1053" i="34"/>
  <c r="V1053" i="34"/>
  <c r="AA1053" i="34"/>
  <c r="P1053" i="34"/>
  <c r="Q1053" i="34"/>
  <c r="Q1369" i="34"/>
  <c r="R1369" i="34"/>
  <c r="V1369" i="34"/>
  <c r="AA1369" i="34"/>
  <c r="P1369" i="34"/>
  <c r="R1573" i="34"/>
  <c r="V1573" i="34"/>
  <c r="AA1573" i="34"/>
  <c r="P1573" i="34"/>
  <c r="Q1573" i="34"/>
  <c r="S1795" i="34"/>
  <c r="AA1795" i="34"/>
  <c r="P1795" i="34"/>
  <c r="T1795" i="34"/>
  <c r="Q1795" i="34"/>
  <c r="U1795" i="34"/>
  <c r="R1795" i="34"/>
  <c r="V1795" i="34"/>
  <c r="P1090" i="34"/>
  <c r="Q1090" i="34"/>
  <c r="R1090" i="34"/>
  <c r="V1090" i="34"/>
  <c r="AA1090" i="34"/>
  <c r="P1094" i="34"/>
  <c r="R1094" i="34"/>
  <c r="V1094" i="34"/>
  <c r="AA1094" i="34"/>
  <c r="Q1094" i="34"/>
  <c r="Q1106" i="34"/>
  <c r="R1106" i="34"/>
  <c r="V1106" i="34"/>
  <c r="AA1106" i="34"/>
  <c r="P1106" i="34"/>
  <c r="AA1175" i="34"/>
  <c r="P1175" i="34"/>
  <c r="Q1175" i="34"/>
  <c r="R1175" i="34"/>
  <c r="V1175" i="34"/>
  <c r="Q1350" i="34"/>
  <c r="R1350" i="34"/>
  <c r="V1350" i="34"/>
  <c r="AA1350" i="34"/>
  <c r="P1350" i="34"/>
  <c r="Q1373" i="34"/>
  <c r="R1373" i="34"/>
  <c r="V1373" i="34"/>
  <c r="AA1373" i="34"/>
  <c r="P1373" i="34"/>
  <c r="AA1386" i="34"/>
  <c r="P1386" i="34"/>
  <c r="Q1386" i="34"/>
  <c r="R1386" i="34"/>
  <c r="V1386" i="34"/>
  <c r="Q1403" i="34"/>
  <c r="R1403" i="34"/>
  <c r="V1403" i="34"/>
  <c r="P1403" i="34"/>
  <c r="AA1403" i="34"/>
  <c r="R1424" i="34"/>
  <c r="V1424" i="34"/>
  <c r="P1424" i="34"/>
  <c r="AA1424" i="34"/>
  <c r="Q1424" i="34"/>
  <c r="P1486" i="34"/>
  <c r="Q1486" i="34"/>
  <c r="R1486" i="34"/>
  <c r="V1486" i="34"/>
  <c r="AA1486" i="34"/>
  <c r="P1596" i="34"/>
  <c r="Q1596" i="34"/>
  <c r="R1596" i="34"/>
  <c r="V1596" i="34"/>
  <c r="AA1596" i="34"/>
  <c r="R1605" i="34"/>
  <c r="V1605" i="34"/>
  <c r="P1605" i="34"/>
  <c r="Q1605" i="34"/>
  <c r="AA1605" i="34"/>
  <c r="P756" i="34"/>
  <c r="Q756" i="34"/>
  <c r="R756" i="34"/>
  <c r="V756" i="34"/>
  <c r="AA756" i="34"/>
  <c r="AA501" i="34"/>
  <c r="P501" i="34"/>
  <c r="Q501" i="34"/>
  <c r="R501" i="34"/>
  <c r="V501" i="34"/>
  <c r="Q506" i="34"/>
  <c r="R506" i="34"/>
  <c r="V506" i="34"/>
  <c r="AA506" i="34"/>
  <c r="P506" i="34"/>
  <c r="Q510" i="34"/>
  <c r="R510" i="34"/>
  <c r="V510" i="34"/>
  <c r="AA510" i="34"/>
  <c r="P510" i="34"/>
  <c r="AA515" i="34"/>
  <c r="P515" i="34"/>
  <c r="Q515" i="34"/>
  <c r="R515" i="34"/>
  <c r="V515" i="34"/>
  <c r="Q520" i="34"/>
  <c r="R520" i="34"/>
  <c r="V520" i="34"/>
  <c r="AA520" i="34"/>
  <c r="P520" i="34"/>
  <c r="Q525" i="34"/>
  <c r="R525" i="34"/>
  <c r="V525" i="34"/>
  <c r="AA525" i="34"/>
  <c r="P525" i="34"/>
  <c r="Q529" i="34"/>
  <c r="R529" i="34"/>
  <c r="V529" i="34"/>
  <c r="AA529" i="34"/>
  <c r="P529" i="34"/>
  <c r="Q535" i="34"/>
  <c r="R535" i="34"/>
  <c r="V535" i="34"/>
  <c r="AA535" i="34"/>
  <c r="P535" i="34"/>
  <c r="Q539" i="34"/>
  <c r="R539" i="34"/>
  <c r="V539" i="34"/>
  <c r="AA539" i="34"/>
  <c r="P539" i="34"/>
  <c r="Q565" i="34"/>
  <c r="AA565" i="34"/>
  <c r="P565" i="34"/>
  <c r="R565" i="34"/>
  <c r="V565" i="34"/>
  <c r="R976" i="34"/>
  <c r="V976" i="34"/>
  <c r="AA976" i="34"/>
  <c r="P976" i="34"/>
  <c r="Q976" i="34"/>
  <c r="R980" i="34"/>
  <c r="V980" i="34"/>
  <c r="AA980" i="34"/>
  <c r="P980" i="34"/>
  <c r="Q980" i="34"/>
  <c r="P985" i="34"/>
  <c r="Q985" i="34"/>
  <c r="R985" i="34"/>
  <c r="V985" i="34"/>
  <c r="AA985" i="34"/>
  <c r="R990" i="34"/>
  <c r="V990" i="34"/>
  <c r="AA990" i="34"/>
  <c r="P990" i="34"/>
  <c r="Q990" i="34"/>
  <c r="AA776" i="34"/>
  <c r="P776" i="34"/>
  <c r="Q776" i="34"/>
  <c r="R776" i="34"/>
  <c r="V776" i="34"/>
  <c r="AA363" i="34"/>
  <c r="P363" i="34"/>
  <c r="Q363" i="34"/>
  <c r="R363" i="34"/>
  <c r="V363" i="34"/>
  <c r="AA367" i="34"/>
  <c r="P367" i="34"/>
  <c r="Q367" i="34"/>
  <c r="R367" i="34"/>
  <c r="V367" i="34"/>
  <c r="AA371" i="34"/>
  <c r="P371" i="34"/>
  <c r="Q371" i="34"/>
  <c r="R371" i="34"/>
  <c r="V371" i="34"/>
  <c r="Q379" i="34"/>
  <c r="R379" i="34"/>
  <c r="V379" i="34"/>
  <c r="AA379" i="34"/>
  <c r="P379" i="34"/>
  <c r="Q383" i="34"/>
  <c r="R383" i="34"/>
  <c r="V383" i="34"/>
  <c r="AA383" i="34"/>
  <c r="P383" i="34"/>
  <c r="Q387" i="34"/>
  <c r="R387" i="34"/>
  <c r="V387" i="34"/>
  <c r="AA387" i="34"/>
  <c r="P387" i="34"/>
  <c r="Q391" i="34"/>
  <c r="R391" i="34"/>
  <c r="V391" i="34"/>
  <c r="AA391" i="34"/>
  <c r="P391" i="34"/>
  <c r="Q395" i="34"/>
  <c r="R395" i="34"/>
  <c r="V395" i="34"/>
  <c r="P395" i="34"/>
  <c r="AA395" i="34"/>
  <c r="AA495" i="34"/>
  <c r="P495" i="34"/>
  <c r="Q495" i="34"/>
  <c r="R495" i="34"/>
  <c r="V495" i="34"/>
  <c r="AA499" i="34"/>
  <c r="P499" i="34"/>
  <c r="Q499" i="34"/>
  <c r="R499" i="34"/>
  <c r="V499" i="34"/>
  <c r="P997" i="34"/>
  <c r="Q997" i="34"/>
  <c r="R997" i="34"/>
  <c r="V997" i="34"/>
  <c r="AA997" i="34"/>
  <c r="P1001" i="34"/>
  <c r="Q1001" i="34"/>
  <c r="R1001" i="34"/>
  <c r="V1001" i="34"/>
  <c r="AA1001" i="34"/>
  <c r="Q212" i="34"/>
  <c r="R212" i="34"/>
  <c r="V212" i="34"/>
  <c r="P212" i="34"/>
  <c r="AA212" i="34"/>
  <c r="P221" i="34"/>
  <c r="R221" i="34"/>
  <c r="V221" i="34"/>
  <c r="AA221" i="34"/>
  <c r="Q221" i="34"/>
  <c r="Q225" i="34"/>
  <c r="R225" i="34"/>
  <c r="V225" i="34"/>
  <c r="AA225" i="34"/>
  <c r="P225" i="34"/>
  <c r="AA232" i="34"/>
  <c r="P232" i="34"/>
  <c r="Q232" i="34"/>
  <c r="R232" i="34"/>
  <c r="V232" i="34"/>
  <c r="AA236" i="34"/>
  <c r="P236" i="34"/>
  <c r="Q236" i="34"/>
  <c r="R236" i="34"/>
  <c r="V236" i="34"/>
  <c r="AA255" i="34"/>
  <c r="P255" i="34"/>
  <c r="Q255" i="34"/>
  <c r="R255" i="34"/>
  <c r="V255" i="34"/>
  <c r="AA260" i="34"/>
  <c r="P260" i="34"/>
  <c r="Q260" i="34"/>
  <c r="R260" i="34"/>
  <c r="V260" i="34"/>
  <c r="AA265" i="34"/>
  <c r="P265" i="34"/>
  <c r="Q265" i="34"/>
  <c r="R265" i="34"/>
  <c r="V265" i="34"/>
  <c r="AA354" i="34"/>
  <c r="P354" i="34"/>
  <c r="Q354" i="34"/>
  <c r="R354" i="34"/>
  <c r="V354" i="34"/>
  <c r="AA361" i="34"/>
  <c r="P361" i="34"/>
  <c r="Q361" i="34"/>
  <c r="R361" i="34"/>
  <c r="V361" i="34"/>
  <c r="AA544" i="34"/>
  <c r="P544" i="34"/>
  <c r="Q544" i="34"/>
  <c r="R544" i="34"/>
  <c r="V544" i="34"/>
  <c r="AA548" i="34"/>
  <c r="P548" i="34"/>
  <c r="Q548" i="34"/>
  <c r="R548" i="34"/>
  <c r="V548" i="34"/>
  <c r="AA578" i="34"/>
  <c r="P578" i="34"/>
  <c r="Q578" i="34"/>
  <c r="R578" i="34"/>
  <c r="V578" i="34"/>
  <c r="AA582" i="34"/>
  <c r="P582" i="34"/>
  <c r="Q582" i="34"/>
  <c r="R582" i="34"/>
  <c r="V582" i="34"/>
  <c r="Q610" i="34"/>
  <c r="R610" i="34"/>
  <c r="V610" i="34"/>
  <c r="AA610" i="34"/>
  <c r="P610" i="34"/>
  <c r="Q614" i="34"/>
  <c r="R614" i="34"/>
  <c r="V614" i="34"/>
  <c r="AA614" i="34"/>
  <c r="P614" i="34"/>
  <c r="AA645" i="34"/>
  <c r="P645" i="34"/>
  <c r="Q645" i="34"/>
  <c r="R645" i="34"/>
  <c r="V645" i="34"/>
  <c r="AA649" i="34"/>
  <c r="P649" i="34"/>
  <c r="Q649" i="34"/>
  <c r="R649" i="34"/>
  <c r="V649" i="34"/>
  <c r="Q671" i="34"/>
  <c r="R671" i="34"/>
  <c r="V671" i="34"/>
  <c r="AA671" i="34"/>
  <c r="P671" i="34"/>
  <c r="Q675" i="34"/>
  <c r="R675" i="34"/>
  <c r="V675" i="34"/>
  <c r="AA675" i="34"/>
  <c r="P675" i="34"/>
  <c r="Q679" i="34"/>
  <c r="R679" i="34"/>
  <c r="V679" i="34"/>
  <c r="AA679" i="34"/>
  <c r="P679" i="34"/>
  <c r="P694" i="34"/>
  <c r="Q694" i="34"/>
  <c r="R694" i="34"/>
  <c r="V694" i="34"/>
  <c r="AA694" i="34"/>
  <c r="P698" i="34"/>
  <c r="Q698" i="34"/>
  <c r="R698" i="34"/>
  <c r="V698" i="34"/>
  <c r="AA698" i="34"/>
  <c r="P704" i="34"/>
  <c r="Q704" i="34"/>
  <c r="R704" i="34"/>
  <c r="V704" i="34"/>
  <c r="AA704" i="34"/>
  <c r="P708" i="34"/>
  <c r="Q708" i="34"/>
  <c r="R708" i="34"/>
  <c r="V708" i="34"/>
  <c r="AA708" i="34"/>
  <c r="R721" i="34"/>
  <c r="V721" i="34"/>
  <c r="AA721" i="34"/>
  <c r="P721" i="34"/>
  <c r="Q721" i="34"/>
  <c r="R725" i="34"/>
  <c r="V725" i="34"/>
  <c r="AA725" i="34"/>
  <c r="P725" i="34"/>
  <c r="Q725" i="34"/>
  <c r="R753" i="34"/>
  <c r="V753" i="34"/>
  <c r="AA753" i="34"/>
  <c r="P753" i="34"/>
  <c r="Q753" i="34"/>
  <c r="Q144" i="34"/>
  <c r="R144" i="34"/>
  <c r="V144" i="34"/>
  <c r="AA144" i="34"/>
  <c r="P144" i="34"/>
  <c r="Q151" i="34"/>
  <c r="R151" i="34"/>
  <c r="V151" i="34"/>
  <c r="AA151" i="34"/>
  <c r="P151" i="34"/>
  <c r="Q158" i="34"/>
  <c r="R158" i="34"/>
  <c r="V158" i="34"/>
  <c r="AA158" i="34"/>
  <c r="P158" i="34"/>
  <c r="Q162" i="34"/>
  <c r="R162" i="34"/>
  <c r="V162" i="34"/>
  <c r="AA162" i="34"/>
  <c r="P162" i="34"/>
  <c r="AA184" i="34"/>
  <c r="P184" i="34"/>
  <c r="Q184" i="34"/>
  <c r="R184" i="34"/>
  <c r="V184" i="34"/>
  <c r="AA188" i="34"/>
  <c r="P188" i="34"/>
  <c r="Q188" i="34"/>
  <c r="R188" i="34"/>
  <c r="V188" i="34"/>
  <c r="Q195" i="34"/>
  <c r="R195" i="34"/>
  <c r="V195" i="34"/>
  <c r="AA195" i="34"/>
  <c r="P195" i="34"/>
  <c r="AA207" i="34"/>
  <c r="P207" i="34"/>
  <c r="Q207" i="34"/>
  <c r="R207" i="34"/>
  <c r="V207" i="34"/>
  <c r="AA1647" i="34"/>
  <c r="P1647" i="34"/>
  <c r="Q1647" i="34"/>
  <c r="R1647" i="34"/>
  <c r="V1647" i="34"/>
  <c r="AA1661" i="34"/>
  <c r="P1661" i="34"/>
  <c r="Q1661" i="34"/>
  <c r="R1661" i="34"/>
  <c r="V1661" i="34"/>
  <c r="Q1796" i="34"/>
  <c r="U1796" i="34"/>
  <c r="R1796" i="34"/>
  <c r="V1796" i="34"/>
  <c r="S1796" i="34"/>
  <c r="AA1796" i="34"/>
  <c r="P1796" i="34"/>
  <c r="T1796" i="34"/>
  <c r="Q1798" i="34"/>
  <c r="U1798" i="34"/>
  <c r="R1798" i="34"/>
  <c r="V1798" i="34"/>
  <c r="S1798" i="34"/>
  <c r="AA1798" i="34"/>
  <c r="P1798" i="34"/>
  <c r="T1798" i="34"/>
  <c r="P1005" i="34"/>
  <c r="Q1005" i="34"/>
  <c r="R1005" i="34"/>
  <c r="V1005" i="34"/>
  <c r="AA1005" i="34"/>
  <c r="P1009" i="34"/>
  <c r="Q1009" i="34"/>
  <c r="R1009" i="34"/>
  <c r="V1009" i="34"/>
  <c r="AA1009" i="34"/>
  <c r="P1013" i="34"/>
  <c r="Q1013" i="34"/>
  <c r="R1013" i="34"/>
  <c r="V1013" i="34"/>
  <c r="AA1013" i="34"/>
  <c r="P1018" i="34"/>
  <c r="Q1018" i="34"/>
  <c r="R1018" i="34"/>
  <c r="V1018" i="34"/>
  <c r="AA1018" i="34"/>
  <c r="P1022" i="34"/>
  <c r="Q1022" i="34"/>
  <c r="R1022" i="34"/>
  <c r="V1022" i="34"/>
  <c r="AA1022" i="34"/>
  <c r="P1024" i="34"/>
  <c r="Q1024" i="34"/>
  <c r="R1024" i="34"/>
  <c r="V1024" i="34"/>
  <c r="AA1024" i="34"/>
  <c r="P1030" i="34"/>
  <c r="Q1030" i="34"/>
  <c r="R1030" i="34"/>
  <c r="V1030" i="34"/>
  <c r="AA1030" i="34"/>
  <c r="P1034" i="34"/>
  <c r="Q1034" i="34"/>
  <c r="R1034" i="34"/>
  <c r="V1034" i="34"/>
  <c r="AA1034" i="34"/>
  <c r="P1038" i="34"/>
  <c r="Q1038" i="34"/>
  <c r="R1038" i="34"/>
  <c r="V1038" i="34"/>
  <c r="AA1038" i="34"/>
  <c r="P1042" i="34"/>
  <c r="Q1042" i="34"/>
  <c r="R1042" i="34"/>
  <c r="V1042" i="34"/>
  <c r="AA1042" i="34"/>
  <c r="P1046" i="34"/>
  <c r="Q1046" i="34"/>
  <c r="R1046" i="34"/>
  <c r="V1046" i="34"/>
  <c r="AA1046" i="34"/>
  <c r="P1050" i="34"/>
  <c r="Q1050" i="34"/>
  <c r="R1050" i="34"/>
  <c r="V1050" i="34"/>
  <c r="AA1050" i="34"/>
  <c r="R1065" i="34"/>
  <c r="V1065" i="34"/>
  <c r="AA1065" i="34"/>
  <c r="P1065" i="34"/>
  <c r="Q1065" i="34"/>
  <c r="AA1370" i="34"/>
  <c r="P1370" i="34"/>
  <c r="Q1370" i="34"/>
  <c r="R1370" i="34"/>
  <c r="V1370" i="34"/>
  <c r="R1571" i="34"/>
  <c r="V1571" i="34"/>
  <c r="AA1571" i="34"/>
  <c r="P1571" i="34"/>
  <c r="Q1571" i="34"/>
  <c r="R1071" i="34"/>
  <c r="V1071" i="34"/>
  <c r="AA1071" i="34"/>
  <c r="P1071" i="34"/>
  <c r="Q1071" i="34"/>
  <c r="R1091" i="34"/>
  <c r="V1091" i="34"/>
  <c r="AA1091" i="34"/>
  <c r="P1091" i="34"/>
  <c r="Q1091" i="34"/>
  <c r="R1095" i="34"/>
  <c r="V1095" i="34"/>
  <c r="P1095" i="34"/>
  <c r="Q1095" i="34"/>
  <c r="AA1095" i="34"/>
  <c r="AA1107" i="34"/>
  <c r="P1107" i="34"/>
  <c r="Q1107" i="34"/>
  <c r="R1107" i="34"/>
  <c r="V1107" i="34"/>
  <c r="Q1219" i="34"/>
  <c r="R1219" i="34"/>
  <c r="V1219" i="34"/>
  <c r="AA1219" i="34"/>
  <c r="P1219" i="34"/>
  <c r="Q1367" i="34"/>
  <c r="R1367" i="34"/>
  <c r="V1367" i="34"/>
  <c r="AA1367" i="34"/>
  <c r="P1367" i="34"/>
  <c r="AA1374" i="34"/>
  <c r="P1374" i="34"/>
  <c r="Q1374" i="34"/>
  <c r="R1374" i="34"/>
  <c r="V1374" i="34"/>
  <c r="Q1387" i="34"/>
  <c r="R1387" i="34"/>
  <c r="V1387" i="34"/>
  <c r="AA1387" i="34"/>
  <c r="P1387" i="34"/>
  <c r="Q1405" i="34"/>
  <c r="R1405" i="34"/>
  <c r="V1405" i="34"/>
  <c r="P1405" i="34"/>
  <c r="AA1405" i="34"/>
  <c r="R1483" i="34"/>
  <c r="V1483" i="34"/>
  <c r="AA1483" i="34"/>
  <c r="P1483" i="34"/>
  <c r="Q1483" i="34"/>
  <c r="P1494" i="34"/>
  <c r="Q1494" i="34"/>
  <c r="R1494" i="34"/>
  <c r="V1494" i="34"/>
  <c r="AA1494" i="34"/>
  <c r="R1597" i="34"/>
  <c r="V1597" i="34"/>
  <c r="AA1597" i="34"/>
  <c r="P1597" i="34"/>
  <c r="Q1597" i="34"/>
  <c r="P1606" i="34"/>
  <c r="R1606" i="34"/>
  <c r="V1606" i="34"/>
  <c r="AA1606" i="34"/>
  <c r="Q1606" i="34"/>
  <c r="AA376" i="34"/>
  <c r="P376" i="34"/>
  <c r="Q376" i="34"/>
  <c r="R376" i="34"/>
  <c r="V376" i="34"/>
  <c r="AA503" i="34"/>
  <c r="P503" i="34"/>
  <c r="Q503" i="34"/>
  <c r="R503" i="34"/>
  <c r="V503" i="34"/>
  <c r="AA507" i="34"/>
  <c r="P507" i="34"/>
  <c r="Q507" i="34"/>
  <c r="R507" i="34"/>
  <c r="V507" i="34"/>
  <c r="AA511" i="34"/>
  <c r="P511" i="34"/>
  <c r="Q511" i="34"/>
  <c r="R511" i="34"/>
  <c r="V511" i="34"/>
  <c r="Q516" i="34"/>
  <c r="R516" i="34"/>
  <c r="V516" i="34"/>
  <c r="AA516" i="34"/>
  <c r="P516" i="34"/>
  <c r="AA521" i="34"/>
  <c r="P521" i="34"/>
  <c r="Q521" i="34"/>
  <c r="R521" i="34"/>
  <c r="V521" i="34"/>
  <c r="AA526" i="34"/>
  <c r="P526" i="34"/>
  <c r="Q526" i="34"/>
  <c r="R526" i="34"/>
  <c r="V526" i="34"/>
  <c r="AA530" i="34"/>
  <c r="P530" i="34"/>
  <c r="Q530" i="34"/>
  <c r="R530" i="34"/>
  <c r="V530" i="34"/>
  <c r="AA536" i="34"/>
  <c r="P536" i="34"/>
  <c r="Q536" i="34"/>
  <c r="R536" i="34"/>
  <c r="V536" i="34"/>
  <c r="AA540" i="34"/>
  <c r="P540" i="34"/>
  <c r="Q540" i="34"/>
  <c r="R540" i="34"/>
  <c r="V540" i="34"/>
  <c r="AA572" i="34"/>
  <c r="Q572" i="34"/>
  <c r="P572" i="34"/>
  <c r="R572" i="34"/>
  <c r="V572" i="34"/>
  <c r="P977" i="34"/>
  <c r="Q977" i="34"/>
  <c r="R977" i="34"/>
  <c r="V977" i="34"/>
  <c r="AA977" i="34"/>
  <c r="R982" i="34"/>
  <c r="V982" i="34"/>
  <c r="AA982" i="34"/>
  <c r="P982" i="34"/>
  <c r="Q982" i="34"/>
  <c r="R986" i="34"/>
  <c r="V986" i="34"/>
  <c r="AA986" i="34"/>
  <c r="P986" i="34"/>
  <c r="Q986" i="34"/>
  <c r="P991" i="34"/>
  <c r="Q991" i="34"/>
  <c r="R991" i="34"/>
  <c r="V991" i="34"/>
  <c r="AA991" i="34"/>
  <c r="Q777" i="34"/>
  <c r="R777" i="34"/>
  <c r="V777" i="34"/>
  <c r="AA777" i="34"/>
  <c r="P777" i="34"/>
  <c r="Q364" i="34"/>
  <c r="R364" i="34"/>
  <c r="V364" i="34"/>
  <c r="AA364" i="34"/>
  <c r="P364" i="34"/>
  <c r="Q368" i="34"/>
  <c r="R368" i="34"/>
  <c r="V368" i="34"/>
  <c r="AA368" i="34"/>
  <c r="P368" i="34"/>
  <c r="Q372" i="34"/>
  <c r="R372" i="34"/>
  <c r="V372" i="34"/>
  <c r="AA372" i="34"/>
  <c r="P372" i="34"/>
  <c r="AA380" i="34"/>
  <c r="P380" i="34"/>
  <c r="Q380" i="34"/>
  <c r="R380" i="34"/>
  <c r="V380" i="34"/>
  <c r="AA384" i="34"/>
  <c r="P384" i="34"/>
  <c r="Q384" i="34"/>
  <c r="R384" i="34"/>
  <c r="V384" i="34"/>
  <c r="AA388" i="34"/>
  <c r="P388" i="34"/>
  <c r="Q388" i="34"/>
  <c r="R388" i="34"/>
  <c r="V388" i="34"/>
  <c r="AA392" i="34"/>
  <c r="P392" i="34"/>
  <c r="R392" i="34"/>
  <c r="V392" i="34"/>
  <c r="Q392" i="34"/>
  <c r="AA396" i="34"/>
  <c r="P396" i="34"/>
  <c r="R396" i="34"/>
  <c r="V396" i="34"/>
  <c r="Q396" i="34"/>
  <c r="Q496" i="34"/>
  <c r="R496" i="34"/>
  <c r="V496" i="34"/>
  <c r="AA496" i="34"/>
  <c r="P496" i="34"/>
  <c r="R994" i="34"/>
  <c r="V994" i="34"/>
  <c r="AA994" i="34"/>
  <c r="P994" i="34"/>
  <c r="Q994" i="34"/>
  <c r="R998" i="34"/>
  <c r="V998" i="34"/>
  <c r="AA998" i="34"/>
  <c r="P998" i="34"/>
  <c r="Q998" i="34"/>
  <c r="R1002" i="34"/>
  <c r="V1002" i="34"/>
  <c r="AA1002" i="34"/>
  <c r="P1002" i="34"/>
  <c r="Q1002" i="34"/>
  <c r="AA213" i="34"/>
  <c r="P213" i="34"/>
  <c r="R213" i="34"/>
  <c r="V213" i="34"/>
  <c r="Q213" i="34"/>
  <c r="AA222" i="34"/>
  <c r="P222" i="34"/>
  <c r="Q222" i="34"/>
  <c r="R222" i="34"/>
  <c r="V222" i="34"/>
  <c r="AA226" i="34"/>
  <c r="P226" i="34"/>
  <c r="Q226" i="34"/>
  <c r="R226" i="34"/>
  <c r="V226" i="34"/>
  <c r="Q233" i="34"/>
  <c r="R233" i="34"/>
  <c r="V233" i="34"/>
  <c r="AA233" i="34"/>
  <c r="P233" i="34"/>
  <c r="Q237" i="34"/>
  <c r="R237" i="34"/>
  <c r="V237" i="34"/>
  <c r="AA237" i="34"/>
  <c r="P237" i="34"/>
  <c r="Q256" i="34"/>
  <c r="R256" i="34"/>
  <c r="V256" i="34"/>
  <c r="AA256" i="34"/>
  <c r="P256" i="34"/>
  <c r="Q261" i="34"/>
  <c r="R261" i="34"/>
  <c r="V261" i="34"/>
  <c r="AA261" i="34"/>
  <c r="P261" i="34"/>
  <c r="Q351" i="34"/>
  <c r="R351" i="34"/>
  <c r="V351" i="34"/>
  <c r="AA351" i="34"/>
  <c r="P351" i="34"/>
  <c r="Q355" i="34"/>
  <c r="R355" i="34"/>
  <c r="V355" i="34"/>
  <c r="AA355" i="34"/>
  <c r="P355" i="34"/>
  <c r="Q541" i="34"/>
  <c r="R541" i="34"/>
  <c r="V541" i="34"/>
  <c r="AA541" i="34"/>
  <c r="P541" i="34"/>
  <c r="Q545" i="34"/>
  <c r="R545" i="34"/>
  <c r="V545" i="34"/>
  <c r="AA545" i="34"/>
  <c r="P545" i="34"/>
  <c r="Q549" i="34"/>
  <c r="R549" i="34"/>
  <c r="V549" i="34"/>
  <c r="AA549" i="34"/>
  <c r="P549" i="34"/>
  <c r="Q579" i="34"/>
  <c r="R579" i="34"/>
  <c r="V579" i="34"/>
  <c r="AA579" i="34"/>
  <c r="P579" i="34"/>
  <c r="Q583" i="34"/>
  <c r="R583" i="34"/>
  <c r="V583" i="34"/>
  <c r="AA583" i="34"/>
  <c r="P583" i="34"/>
  <c r="AA611" i="34"/>
  <c r="P611" i="34"/>
  <c r="Q611" i="34"/>
  <c r="R611" i="34"/>
  <c r="V611" i="34"/>
  <c r="AA615" i="34"/>
  <c r="P615" i="34"/>
  <c r="Q615" i="34"/>
  <c r="R615" i="34"/>
  <c r="V615" i="34"/>
  <c r="Q646" i="34"/>
  <c r="R646" i="34"/>
  <c r="V646" i="34"/>
  <c r="AA646" i="34"/>
  <c r="P646" i="34"/>
  <c r="Q650" i="34"/>
  <c r="R650" i="34"/>
  <c r="V650" i="34"/>
  <c r="AA650" i="34"/>
  <c r="P650" i="34"/>
  <c r="AA672" i="34"/>
  <c r="P672" i="34"/>
  <c r="Q672" i="34"/>
  <c r="R672" i="34"/>
  <c r="V672" i="34"/>
  <c r="AA676" i="34"/>
  <c r="P676" i="34"/>
  <c r="Q676" i="34"/>
  <c r="R676" i="34"/>
  <c r="V676" i="34"/>
  <c r="R691" i="34"/>
  <c r="V691" i="34"/>
  <c r="AA691" i="34"/>
  <c r="P691" i="34"/>
  <c r="Q691" i="34"/>
  <c r="R695" i="34"/>
  <c r="V695" i="34"/>
  <c r="AA695" i="34"/>
  <c r="P695" i="34"/>
  <c r="Q695" i="34"/>
  <c r="R699" i="34"/>
  <c r="V699" i="34"/>
  <c r="AA699" i="34"/>
  <c r="P699" i="34"/>
  <c r="Q699" i="34"/>
  <c r="R705" i="34"/>
  <c r="V705" i="34"/>
  <c r="AA705" i="34"/>
  <c r="P705" i="34"/>
  <c r="Q705" i="34"/>
  <c r="R709" i="34"/>
  <c r="V709" i="34"/>
  <c r="AA709" i="34"/>
  <c r="P709" i="34"/>
  <c r="Q709" i="34"/>
  <c r="P722" i="34"/>
  <c r="Q722" i="34"/>
  <c r="R722" i="34"/>
  <c r="V722" i="34"/>
  <c r="AA722" i="34"/>
  <c r="P726" i="34"/>
  <c r="Q726" i="34"/>
  <c r="R726" i="34"/>
  <c r="V726" i="34"/>
  <c r="AA726" i="34"/>
  <c r="P754" i="34"/>
  <c r="Q754" i="34"/>
  <c r="R754" i="34"/>
  <c r="V754" i="34"/>
  <c r="AA754" i="34"/>
  <c r="Q147" i="34"/>
  <c r="R147" i="34"/>
  <c r="V147" i="34"/>
  <c r="AA147" i="34"/>
  <c r="P147" i="34"/>
  <c r="AA154" i="34"/>
  <c r="P154" i="34"/>
  <c r="Q154" i="34"/>
  <c r="R154" i="34"/>
  <c r="V154" i="34"/>
  <c r="AA159" i="34"/>
  <c r="P159" i="34"/>
  <c r="Q159" i="34"/>
  <c r="R159" i="34"/>
  <c r="V159" i="34"/>
  <c r="Q181" i="34"/>
  <c r="R181" i="34"/>
  <c r="V181" i="34"/>
  <c r="AA181" i="34"/>
  <c r="P181" i="34"/>
  <c r="Q185" i="34"/>
  <c r="R185" i="34"/>
  <c r="V185" i="34"/>
  <c r="AA185" i="34"/>
  <c r="P185" i="34"/>
  <c r="Q189" i="34"/>
  <c r="R189" i="34"/>
  <c r="V189" i="34"/>
  <c r="AA189" i="34"/>
  <c r="P189" i="34"/>
  <c r="AA196" i="34"/>
  <c r="P196" i="34"/>
  <c r="Q196" i="34"/>
  <c r="R196" i="34"/>
  <c r="V196" i="34"/>
  <c r="Q208" i="34"/>
  <c r="R208" i="34"/>
  <c r="V208" i="34"/>
  <c r="AA208" i="34"/>
  <c r="P208" i="34"/>
  <c r="Q1648" i="34"/>
  <c r="R1648" i="34"/>
  <c r="V1648" i="34"/>
  <c r="AA1648" i="34"/>
  <c r="P1648" i="34"/>
  <c r="Q1658" i="34"/>
  <c r="R1658" i="34"/>
  <c r="V1658" i="34"/>
  <c r="AA1658" i="34"/>
  <c r="P1658" i="34"/>
  <c r="S1801" i="34"/>
  <c r="AA1801" i="34"/>
  <c r="P1801" i="34"/>
  <c r="T1801" i="34"/>
  <c r="Q1801" i="34"/>
  <c r="U1801" i="34"/>
  <c r="R1801" i="34"/>
  <c r="V1801" i="34"/>
  <c r="AA1396" i="34"/>
  <c r="P1396" i="34"/>
  <c r="R1396" i="34"/>
  <c r="V1396" i="34"/>
  <c r="Q1396" i="34"/>
  <c r="R1006" i="34"/>
  <c r="V1006" i="34"/>
  <c r="AA1006" i="34"/>
  <c r="P1006" i="34"/>
  <c r="Q1006" i="34"/>
  <c r="R1010" i="34"/>
  <c r="V1010" i="34"/>
  <c r="AA1010" i="34"/>
  <c r="P1010" i="34"/>
  <c r="Q1010" i="34"/>
  <c r="R1014" i="34"/>
  <c r="V1014" i="34"/>
  <c r="AA1014" i="34"/>
  <c r="P1014" i="34"/>
  <c r="Q1014" i="34"/>
  <c r="R1019" i="34"/>
  <c r="V1019" i="34"/>
  <c r="AA1019" i="34"/>
  <c r="P1019" i="34"/>
  <c r="Q1019" i="34"/>
  <c r="R1025" i="34"/>
  <c r="V1025" i="34"/>
  <c r="AA1025" i="34"/>
  <c r="P1025" i="34"/>
  <c r="Q1025" i="34"/>
  <c r="R1027" i="34"/>
  <c r="V1027" i="34"/>
  <c r="AA1027" i="34"/>
  <c r="P1027" i="34"/>
  <c r="Q1027" i="34"/>
  <c r="R1031" i="34"/>
  <c r="V1031" i="34"/>
  <c r="AA1031" i="34"/>
  <c r="P1031" i="34"/>
  <c r="Q1031" i="34"/>
  <c r="R1035" i="34"/>
  <c r="V1035" i="34"/>
  <c r="AA1035" i="34"/>
  <c r="P1035" i="34"/>
  <c r="Q1035" i="34"/>
  <c r="R1039" i="34"/>
  <c r="V1039" i="34"/>
  <c r="AA1039" i="34"/>
  <c r="P1039" i="34"/>
  <c r="Q1039" i="34"/>
  <c r="R1043" i="34"/>
  <c r="V1043" i="34"/>
  <c r="AA1043" i="34"/>
  <c r="P1043" i="34"/>
  <c r="Q1043" i="34"/>
  <c r="R1047" i="34"/>
  <c r="V1047" i="34"/>
  <c r="AA1047" i="34"/>
  <c r="P1047" i="34"/>
  <c r="Q1047" i="34"/>
  <c r="R1051" i="34"/>
  <c r="V1051" i="34"/>
  <c r="AA1051" i="34"/>
  <c r="P1051" i="34"/>
  <c r="Q1051" i="34"/>
  <c r="P1066" i="34"/>
  <c r="Q1066" i="34"/>
  <c r="R1066" i="34"/>
  <c r="V1066" i="34"/>
  <c r="AA1066" i="34"/>
  <c r="AA1366" i="34"/>
  <c r="P1366" i="34"/>
  <c r="Q1366" i="34"/>
  <c r="R1366" i="34"/>
  <c r="V1366" i="34"/>
  <c r="S1799" i="34"/>
  <c r="AA1799" i="34"/>
  <c r="P1799" i="34"/>
  <c r="T1799" i="34"/>
  <c r="Q1799" i="34"/>
  <c r="U1799" i="34"/>
  <c r="R1799" i="34"/>
  <c r="V1799" i="34"/>
  <c r="P1072" i="34"/>
  <c r="Q1072" i="34"/>
  <c r="R1072" i="34"/>
  <c r="V1072" i="34"/>
  <c r="AA1072" i="34"/>
  <c r="P1092" i="34"/>
  <c r="Q1092" i="34"/>
  <c r="R1092" i="34"/>
  <c r="V1092" i="34"/>
  <c r="AA1092" i="34"/>
  <c r="P1104" i="34"/>
  <c r="R1104" i="34"/>
  <c r="V1104" i="34"/>
  <c r="AA1104" i="34"/>
  <c r="Q1104" i="34"/>
  <c r="Q1142" i="34"/>
  <c r="R1142" i="34"/>
  <c r="V1142" i="34"/>
  <c r="AA1142" i="34"/>
  <c r="P1142" i="34"/>
  <c r="AA1220" i="34"/>
  <c r="P1220" i="34"/>
  <c r="Q1220" i="34"/>
  <c r="R1220" i="34"/>
  <c r="V1220" i="34"/>
  <c r="AA1368" i="34"/>
  <c r="P1368" i="34"/>
  <c r="Q1368" i="34"/>
  <c r="R1368" i="34"/>
  <c r="V1368" i="34"/>
  <c r="Q1375" i="34"/>
  <c r="R1375" i="34"/>
  <c r="V1375" i="34"/>
  <c r="AA1375" i="34"/>
  <c r="P1375" i="34"/>
  <c r="Q1401" i="34"/>
  <c r="R1401" i="34"/>
  <c r="V1401" i="34"/>
  <c r="P1401" i="34"/>
  <c r="AA1401" i="34"/>
  <c r="P1425" i="34"/>
  <c r="R1425" i="34"/>
  <c r="V1425" i="34"/>
  <c r="AA1425" i="34"/>
  <c r="Q1425" i="34"/>
  <c r="P1484" i="34"/>
  <c r="Q1484" i="34"/>
  <c r="R1484" i="34"/>
  <c r="V1484" i="34"/>
  <c r="AA1484" i="34"/>
  <c r="R1583" i="34"/>
  <c r="V1583" i="34"/>
  <c r="AA1583" i="34"/>
  <c r="P1583" i="34"/>
  <c r="Q1583" i="34"/>
  <c r="R1603" i="34"/>
  <c r="V1603" i="34"/>
  <c r="P1603" i="34"/>
  <c r="Q1603" i="34"/>
  <c r="AA1603" i="34"/>
  <c r="P1608" i="34"/>
  <c r="R1608" i="34"/>
  <c r="V1608" i="34"/>
  <c r="AA1608" i="34"/>
  <c r="Q1608" i="34"/>
  <c r="Q377" i="34"/>
  <c r="R377" i="34"/>
  <c r="V377" i="34"/>
  <c r="AA377" i="34"/>
  <c r="P377" i="34"/>
  <c r="Q504" i="34"/>
  <c r="R504" i="34"/>
  <c r="V504" i="34"/>
  <c r="AA504" i="34"/>
  <c r="P504" i="34"/>
  <c r="Q508" i="34"/>
  <c r="R508" i="34"/>
  <c r="V508" i="34"/>
  <c r="AA508" i="34"/>
  <c r="P508" i="34"/>
  <c r="Q512" i="34"/>
  <c r="R512" i="34"/>
  <c r="V512" i="34"/>
  <c r="AA512" i="34"/>
  <c r="P512" i="34"/>
  <c r="AA517" i="34"/>
  <c r="P517" i="34"/>
  <c r="Q517" i="34"/>
  <c r="R517" i="34"/>
  <c r="V517" i="34"/>
  <c r="Q523" i="34"/>
  <c r="R523" i="34"/>
  <c r="V523" i="34"/>
  <c r="AA523" i="34"/>
  <c r="P523" i="34"/>
  <c r="Q527" i="34"/>
  <c r="R527" i="34"/>
  <c r="V527" i="34"/>
  <c r="AA527" i="34"/>
  <c r="P527" i="34"/>
  <c r="Q532" i="34"/>
  <c r="R532" i="34"/>
  <c r="V532" i="34"/>
  <c r="AA532" i="34"/>
  <c r="P532" i="34"/>
  <c r="Q537" i="34"/>
  <c r="R537" i="34"/>
  <c r="V537" i="34"/>
  <c r="AA537" i="34"/>
  <c r="P537" i="34"/>
  <c r="Q563" i="34"/>
  <c r="R563" i="34"/>
  <c r="V563" i="34"/>
  <c r="AA563" i="34"/>
  <c r="P563" i="34"/>
  <c r="Q573" i="34"/>
  <c r="AA573" i="34"/>
  <c r="P573" i="34"/>
  <c r="R573" i="34"/>
  <c r="V573" i="34"/>
  <c r="R978" i="34"/>
  <c r="V978" i="34"/>
  <c r="AA978" i="34"/>
  <c r="P978" i="34"/>
  <c r="Q978" i="34"/>
  <c r="P983" i="34"/>
  <c r="Q983" i="34"/>
  <c r="R983" i="34"/>
  <c r="V983" i="34"/>
  <c r="AA983" i="34"/>
  <c r="R988" i="34"/>
  <c r="V988" i="34"/>
  <c r="AA988" i="34"/>
  <c r="P988" i="34"/>
  <c r="Q988" i="34"/>
  <c r="R992" i="34"/>
  <c r="V992" i="34"/>
  <c r="AA992" i="34"/>
  <c r="P992" i="34"/>
  <c r="Q992" i="34"/>
  <c r="AA778" i="34"/>
  <c r="P778" i="34"/>
  <c r="Q778" i="34"/>
  <c r="R778" i="34"/>
  <c r="V778" i="34"/>
  <c r="AA365" i="34"/>
  <c r="P365" i="34"/>
  <c r="Q365" i="34"/>
  <c r="R365" i="34"/>
  <c r="V365" i="34"/>
  <c r="AA369" i="34"/>
  <c r="P369" i="34"/>
  <c r="Q369" i="34"/>
  <c r="R369" i="34"/>
  <c r="V369" i="34"/>
  <c r="AA373" i="34"/>
  <c r="P373" i="34"/>
  <c r="Q373" i="34"/>
  <c r="R373" i="34"/>
  <c r="V373" i="34"/>
  <c r="Q381" i="34"/>
  <c r="R381" i="34"/>
  <c r="V381" i="34"/>
  <c r="AA381" i="34"/>
  <c r="P381" i="34"/>
  <c r="Q385" i="34"/>
  <c r="R385" i="34"/>
  <c r="V385" i="34"/>
  <c r="AA385" i="34"/>
  <c r="P385" i="34"/>
  <c r="Q389" i="34"/>
  <c r="R389" i="34"/>
  <c r="V389" i="34"/>
  <c r="AA389" i="34"/>
  <c r="P389" i="34"/>
  <c r="Q393" i="34"/>
  <c r="R393" i="34"/>
  <c r="V393" i="34"/>
  <c r="P393" i="34"/>
  <c r="AA393" i="34"/>
  <c r="Q397" i="34"/>
  <c r="R397" i="34"/>
  <c r="V397" i="34"/>
  <c r="P397" i="34"/>
  <c r="AA397" i="34"/>
  <c r="AA497" i="34"/>
  <c r="P497" i="34"/>
  <c r="Q497" i="34"/>
  <c r="R497" i="34"/>
  <c r="V497" i="34"/>
  <c r="P995" i="34"/>
  <c r="Q995" i="34"/>
  <c r="R995" i="34"/>
  <c r="V995" i="34"/>
  <c r="AA995" i="34"/>
  <c r="P999" i="34"/>
  <c r="Q999" i="34"/>
  <c r="R999" i="34"/>
  <c r="V999" i="34"/>
  <c r="AA999" i="34"/>
  <c r="P1003" i="34"/>
  <c r="Q1003" i="34"/>
  <c r="R1003" i="34"/>
  <c r="V1003" i="34"/>
  <c r="AA1003" i="34"/>
  <c r="P219" i="34"/>
  <c r="R219" i="34"/>
  <c r="V219" i="34"/>
  <c r="AA219" i="34"/>
  <c r="Q219" i="34"/>
  <c r="Q223" i="34"/>
  <c r="R223" i="34"/>
  <c r="V223" i="34"/>
  <c r="AA223" i="34"/>
  <c r="P223" i="34"/>
  <c r="Q227" i="34"/>
  <c r="R227" i="34"/>
  <c r="V227" i="34"/>
  <c r="AA227" i="34"/>
  <c r="P227" i="34"/>
  <c r="AA234" i="34"/>
  <c r="P234" i="34"/>
  <c r="Q234" i="34"/>
  <c r="R234" i="34"/>
  <c r="V234" i="34"/>
  <c r="AA238" i="34"/>
  <c r="P238" i="34"/>
  <c r="Q238" i="34"/>
  <c r="R238" i="34"/>
  <c r="V238" i="34"/>
  <c r="AA257" i="34"/>
  <c r="P257" i="34"/>
  <c r="Q257" i="34"/>
  <c r="R257" i="34"/>
  <c r="V257" i="34"/>
  <c r="AA262" i="34"/>
  <c r="P262" i="34"/>
  <c r="Q262" i="34"/>
  <c r="R262" i="34"/>
  <c r="V262" i="34"/>
  <c r="AA352" i="34"/>
  <c r="P352" i="34"/>
  <c r="Q352" i="34"/>
  <c r="R352" i="34"/>
  <c r="V352" i="34"/>
  <c r="AA359" i="34"/>
  <c r="P359" i="34"/>
  <c r="Q359" i="34"/>
  <c r="R359" i="34"/>
  <c r="V359" i="34"/>
  <c r="AA542" i="34"/>
  <c r="P542" i="34"/>
  <c r="Q542" i="34"/>
  <c r="R542" i="34"/>
  <c r="V542" i="34"/>
  <c r="AA546" i="34"/>
  <c r="P546" i="34"/>
  <c r="Q546" i="34"/>
  <c r="R546" i="34"/>
  <c r="V546" i="34"/>
  <c r="AA576" i="34"/>
  <c r="R576" i="34"/>
  <c r="V576" i="34"/>
  <c r="P576" i="34"/>
  <c r="Q576" i="34"/>
  <c r="AA580" i="34"/>
  <c r="P580" i="34"/>
  <c r="Q580" i="34"/>
  <c r="R580" i="34"/>
  <c r="V580" i="34"/>
  <c r="AA584" i="34"/>
  <c r="P584" i="34"/>
  <c r="Q584" i="34"/>
  <c r="R584" i="34"/>
  <c r="V584" i="34"/>
  <c r="Q612" i="34"/>
  <c r="R612" i="34"/>
  <c r="V612" i="34"/>
  <c r="AA612" i="34"/>
  <c r="P612" i="34"/>
  <c r="Q616" i="34"/>
  <c r="R616" i="34"/>
  <c r="V616" i="34"/>
  <c r="AA616" i="34"/>
  <c r="P616" i="34"/>
  <c r="AA647" i="34"/>
  <c r="P647" i="34"/>
  <c r="Q647" i="34"/>
  <c r="R647" i="34"/>
  <c r="V647" i="34"/>
  <c r="AA651" i="34"/>
  <c r="P651" i="34"/>
  <c r="Q651" i="34"/>
  <c r="R651" i="34"/>
  <c r="V651" i="34"/>
  <c r="Q673" i="34"/>
  <c r="R673" i="34"/>
  <c r="V673" i="34"/>
  <c r="AA673" i="34"/>
  <c r="P673" i="34"/>
  <c r="Q677" i="34"/>
  <c r="R677" i="34"/>
  <c r="V677" i="34"/>
  <c r="AA677" i="34"/>
  <c r="P677" i="34"/>
  <c r="P692" i="34"/>
  <c r="Q692" i="34"/>
  <c r="R692" i="34"/>
  <c r="V692" i="34"/>
  <c r="AA692" i="34"/>
  <c r="P696" i="34"/>
  <c r="Q696" i="34"/>
  <c r="R696" i="34"/>
  <c r="V696" i="34"/>
  <c r="AA696" i="34"/>
  <c r="P702" i="34"/>
  <c r="Q702" i="34"/>
  <c r="R702" i="34"/>
  <c r="V702" i="34"/>
  <c r="AA702" i="34"/>
  <c r="P706" i="34"/>
  <c r="Q706" i="34"/>
  <c r="R706" i="34"/>
  <c r="V706" i="34"/>
  <c r="AA706" i="34"/>
  <c r="P710" i="34"/>
  <c r="Q710" i="34"/>
  <c r="R710" i="34"/>
  <c r="V710" i="34"/>
  <c r="AA710" i="34"/>
  <c r="R723" i="34"/>
  <c r="V723" i="34"/>
  <c r="AA723" i="34"/>
  <c r="P723" i="34"/>
  <c r="Q723" i="34"/>
  <c r="R727" i="34"/>
  <c r="V727" i="34"/>
  <c r="AA727" i="34"/>
  <c r="P727" i="34"/>
  <c r="Q727" i="34"/>
  <c r="Q142" i="34"/>
  <c r="R142" i="34"/>
  <c r="V142" i="34"/>
  <c r="AA142" i="34"/>
  <c r="P142" i="34"/>
  <c r="AA148" i="34"/>
  <c r="P148" i="34"/>
  <c r="Q148" i="34"/>
  <c r="R148" i="34"/>
  <c r="V148" i="34"/>
  <c r="Q155" i="34"/>
  <c r="R155" i="34"/>
  <c r="V155" i="34"/>
  <c r="AA155" i="34"/>
  <c r="P155" i="34"/>
  <c r="Q160" i="34"/>
  <c r="R160" i="34"/>
  <c r="V160" i="34"/>
  <c r="AA160" i="34"/>
  <c r="P160" i="34"/>
  <c r="AA182" i="34"/>
  <c r="P182" i="34"/>
  <c r="Q182" i="34"/>
  <c r="R182" i="34"/>
  <c r="V182" i="34"/>
  <c r="AA186" i="34"/>
  <c r="P186" i="34"/>
  <c r="Q186" i="34"/>
  <c r="R186" i="34"/>
  <c r="V186" i="34"/>
  <c r="Q193" i="34"/>
  <c r="R193" i="34"/>
  <c r="V193" i="34"/>
  <c r="AA193" i="34"/>
  <c r="P193" i="34"/>
  <c r="AA205" i="34"/>
  <c r="P205" i="34"/>
  <c r="Q205" i="34"/>
  <c r="R205" i="34"/>
  <c r="V205" i="34"/>
  <c r="AA209" i="34"/>
  <c r="P209" i="34"/>
  <c r="Q209" i="34"/>
  <c r="R209" i="34"/>
  <c r="V209" i="34"/>
  <c r="AA1649" i="34"/>
  <c r="P1649" i="34"/>
  <c r="Q1649" i="34"/>
  <c r="R1649" i="34"/>
  <c r="V1649" i="34"/>
  <c r="AA1659" i="34"/>
  <c r="P1659" i="34"/>
  <c r="Q1659" i="34"/>
  <c r="R1659" i="34"/>
  <c r="V1659" i="34"/>
  <c r="Q1802" i="34"/>
  <c r="U1802" i="34"/>
  <c r="R1802" i="34"/>
  <c r="V1802" i="34"/>
  <c r="S1802" i="34"/>
  <c r="AA1802" i="34"/>
  <c r="P1802" i="34"/>
  <c r="T1802" i="34"/>
  <c r="R1426" i="34"/>
  <c r="V1426" i="34"/>
  <c r="P1426" i="34"/>
  <c r="AA1426" i="34"/>
  <c r="Q1426" i="34"/>
  <c r="P1007" i="34"/>
  <c r="Q1007" i="34"/>
  <c r="R1007" i="34"/>
  <c r="V1007" i="34"/>
  <c r="AA1007" i="34"/>
  <c r="P1011" i="34"/>
  <c r="Q1011" i="34"/>
  <c r="R1011" i="34"/>
  <c r="V1011" i="34"/>
  <c r="AA1011" i="34"/>
  <c r="P1016" i="34"/>
  <c r="Q1016" i="34"/>
  <c r="R1016" i="34"/>
  <c r="V1016" i="34"/>
  <c r="AA1016" i="34"/>
  <c r="P1020" i="34"/>
  <c r="Q1020" i="34"/>
  <c r="R1020" i="34"/>
  <c r="V1020" i="34"/>
  <c r="AA1020" i="34"/>
  <c r="P1026" i="34"/>
  <c r="Q1026" i="34"/>
  <c r="R1026" i="34"/>
  <c r="V1026" i="34"/>
  <c r="AA1026" i="34"/>
  <c r="P1028" i="34"/>
  <c r="Q1028" i="34"/>
  <c r="R1028" i="34"/>
  <c r="V1028" i="34"/>
  <c r="AA1028" i="34"/>
  <c r="P1032" i="34"/>
  <c r="Q1032" i="34"/>
  <c r="R1032" i="34"/>
  <c r="V1032" i="34"/>
  <c r="AA1032" i="34"/>
  <c r="P1036" i="34"/>
  <c r="Q1036" i="34"/>
  <c r="R1036" i="34"/>
  <c r="V1036" i="34"/>
  <c r="AA1036" i="34"/>
  <c r="P1040" i="34"/>
  <c r="Q1040" i="34"/>
  <c r="R1040" i="34"/>
  <c r="V1040" i="34"/>
  <c r="AA1040" i="34"/>
  <c r="P1044" i="34"/>
  <c r="Q1044" i="34"/>
  <c r="R1044" i="34"/>
  <c r="V1044" i="34"/>
  <c r="AA1044" i="34"/>
  <c r="P1048" i="34"/>
  <c r="Q1048" i="34"/>
  <c r="R1048" i="34"/>
  <c r="V1048" i="34"/>
  <c r="AA1048" i="34"/>
  <c r="P1052" i="34"/>
  <c r="Q1052" i="34"/>
  <c r="R1052" i="34"/>
  <c r="V1052" i="34"/>
  <c r="AA1052" i="34"/>
  <c r="R1067" i="34"/>
  <c r="V1067" i="34"/>
  <c r="AA1067" i="34"/>
  <c r="P1067" i="34"/>
  <c r="Q1067" i="34"/>
  <c r="P1572" i="34"/>
  <c r="Q1572" i="34"/>
  <c r="R1572" i="34"/>
  <c r="V1572" i="34"/>
  <c r="AA1572" i="34"/>
  <c r="Q1800" i="34"/>
  <c r="U1800" i="34"/>
  <c r="R1800" i="34"/>
  <c r="V1800" i="34"/>
  <c r="S1800" i="34"/>
  <c r="AA1800" i="34"/>
  <c r="P1800" i="34"/>
  <c r="T1800" i="34"/>
  <c r="R1089" i="34"/>
  <c r="V1089" i="34"/>
  <c r="AA1089" i="34"/>
  <c r="P1089" i="34"/>
  <c r="Q1089" i="34"/>
  <c r="R1093" i="34"/>
  <c r="V1093" i="34"/>
  <c r="P1093" i="34"/>
  <c r="Q1093" i="34"/>
  <c r="AA1093" i="34"/>
  <c r="R1105" i="34"/>
  <c r="P1105" i="34"/>
  <c r="AA1105" i="34"/>
  <c r="Q1105" i="34"/>
  <c r="V1105" i="34"/>
  <c r="Q1174" i="34"/>
  <c r="R1174" i="34"/>
  <c r="V1174" i="34"/>
  <c r="AA1174" i="34"/>
  <c r="P1174" i="34"/>
  <c r="AA1218" i="34"/>
  <c r="P1218" i="34"/>
  <c r="Q1218" i="34"/>
  <c r="R1218" i="34"/>
  <c r="V1218" i="34"/>
  <c r="AA1372" i="34"/>
  <c r="P1372" i="34"/>
  <c r="Q1372" i="34"/>
  <c r="R1372" i="34"/>
  <c r="V1372" i="34"/>
  <c r="AA1376" i="34"/>
  <c r="P1376" i="34"/>
  <c r="Q1376" i="34"/>
  <c r="R1376" i="34"/>
  <c r="V1376" i="34"/>
  <c r="AA1402" i="34"/>
  <c r="P1402" i="34"/>
  <c r="R1402" i="34"/>
  <c r="V1402" i="34"/>
  <c r="Q1402" i="34"/>
  <c r="P1423" i="34"/>
  <c r="R1423" i="34"/>
  <c r="V1423" i="34"/>
  <c r="AA1423" i="34"/>
  <c r="Q1423" i="34"/>
  <c r="R1485" i="34"/>
  <c r="V1485" i="34"/>
  <c r="AA1485" i="34"/>
  <c r="P1485" i="34"/>
  <c r="Q1485" i="34"/>
  <c r="R1595" i="34"/>
  <c r="V1595" i="34"/>
  <c r="AA1595" i="34"/>
  <c r="P1595" i="34"/>
  <c r="Q1595" i="34"/>
  <c r="P1604" i="34"/>
  <c r="R1604" i="34"/>
  <c r="V1604" i="34"/>
  <c r="AA1604" i="34"/>
  <c r="Q1604" i="34"/>
  <c r="P1610" i="34"/>
  <c r="R1610" i="34"/>
  <c r="V1610" i="34"/>
  <c r="AA1610" i="34"/>
  <c r="Q1610" i="34"/>
  <c r="Q500" i="34"/>
  <c r="R500" i="34"/>
  <c r="V500" i="34"/>
  <c r="AA500" i="34"/>
  <c r="P500" i="34"/>
  <c r="AA505" i="34"/>
  <c r="P505" i="34"/>
  <c r="Q505" i="34"/>
  <c r="R505" i="34"/>
  <c r="V505" i="34"/>
  <c r="AA509" i="34"/>
  <c r="P509" i="34"/>
  <c r="Q509" i="34"/>
  <c r="R509" i="34"/>
  <c r="V509" i="34"/>
  <c r="AA513" i="34"/>
  <c r="P513" i="34"/>
  <c r="Q513" i="34"/>
  <c r="R513" i="34"/>
  <c r="V513" i="34"/>
  <c r="Q518" i="34"/>
  <c r="R518" i="34"/>
  <c r="V518" i="34"/>
  <c r="AA518" i="34"/>
  <c r="P518" i="34"/>
  <c r="AA524" i="34"/>
  <c r="P524" i="34"/>
  <c r="Q524" i="34"/>
  <c r="R524" i="34"/>
  <c r="V524" i="34"/>
  <c r="AA528" i="34"/>
  <c r="P528" i="34"/>
  <c r="Q528" i="34"/>
  <c r="R528" i="34"/>
  <c r="V528" i="34"/>
  <c r="AA533" i="34"/>
  <c r="P533" i="34"/>
  <c r="Q533" i="34"/>
  <c r="R533" i="34"/>
  <c r="V533" i="34"/>
  <c r="AA538" i="34"/>
  <c r="P538" i="34"/>
  <c r="Q538" i="34"/>
  <c r="R538" i="34"/>
  <c r="V538" i="34"/>
  <c r="AA564" i="34"/>
  <c r="Q564" i="34"/>
  <c r="P564" i="34"/>
  <c r="R564" i="34"/>
  <c r="V564" i="34"/>
  <c r="P975" i="34"/>
  <c r="Q975" i="34"/>
  <c r="R975" i="34"/>
  <c r="V975" i="34"/>
  <c r="AA975" i="34"/>
  <c r="P979" i="34"/>
  <c r="Q979" i="34"/>
  <c r="R979" i="34"/>
  <c r="V979" i="34"/>
  <c r="AA979" i="34"/>
  <c r="R984" i="34"/>
  <c r="V984" i="34"/>
  <c r="AA984" i="34"/>
  <c r="P984" i="34"/>
  <c r="Q984" i="34"/>
  <c r="P989" i="34"/>
  <c r="Q989" i="34"/>
  <c r="R989" i="34"/>
  <c r="V989" i="34"/>
  <c r="AA989" i="34"/>
  <c r="R765" i="34"/>
  <c r="V765" i="34"/>
  <c r="P765" i="34"/>
  <c r="AA765" i="34"/>
  <c r="Q765" i="34"/>
  <c r="Q362" i="34"/>
  <c r="R362" i="34"/>
  <c r="V362" i="34"/>
  <c r="AA362" i="34"/>
  <c r="P362" i="34"/>
  <c r="Q366" i="34"/>
  <c r="R366" i="34"/>
  <c r="V366" i="34"/>
  <c r="AA366" i="34"/>
  <c r="P366" i="34"/>
  <c r="Q370" i="34"/>
  <c r="R370" i="34"/>
  <c r="V370" i="34"/>
  <c r="AA370" i="34"/>
  <c r="P370" i="34"/>
  <c r="Q374" i="34"/>
  <c r="R374" i="34"/>
  <c r="V374" i="34"/>
  <c r="AA374" i="34"/>
  <c r="P374" i="34"/>
  <c r="AA382" i="34"/>
  <c r="P382" i="34"/>
  <c r="Q382" i="34"/>
  <c r="R382" i="34"/>
  <c r="V382" i="34"/>
  <c r="AA386" i="34"/>
  <c r="P386" i="34"/>
  <c r="Q386" i="34"/>
  <c r="R386" i="34"/>
  <c r="V386" i="34"/>
  <c r="AA390" i="34"/>
  <c r="P390" i="34"/>
  <c r="Q390" i="34"/>
  <c r="R390" i="34"/>
  <c r="V390" i="34"/>
  <c r="AA394" i="34"/>
  <c r="P394" i="34"/>
  <c r="R394" i="34"/>
  <c r="V394" i="34"/>
  <c r="Q394" i="34"/>
  <c r="Q494" i="34"/>
  <c r="R494" i="34"/>
  <c r="V494" i="34"/>
  <c r="AA494" i="34"/>
  <c r="P494" i="34"/>
  <c r="Q498" i="34"/>
  <c r="R498" i="34"/>
  <c r="V498" i="34"/>
  <c r="AA498" i="34"/>
  <c r="P498" i="34"/>
  <c r="R996" i="34"/>
  <c r="V996" i="34"/>
  <c r="AA996" i="34"/>
  <c r="P996" i="34"/>
  <c r="Q996" i="34"/>
  <c r="R1000" i="34"/>
  <c r="V1000" i="34"/>
  <c r="AA1000" i="34"/>
  <c r="P1000" i="34"/>
  <c r="Q1000" i="34"/>
  <c r="AA211" i="34"/>
  <c r="P211" i="34"/>
  <c r="Q211" i="34"/>
  <c r="R211" i="34"/>
  <c r="V211" i="34"/>
  <c r="R220" i="34"/>
  <c r="V220" i="34"/>
  <c r="P220" i="34"/>
  <c r="AA220" i="34"/>
  <c r="Q220" i="34"/>
  <c r="AA224" i="34"/>
  <c r="P224" i="34"/>
  <c r="Q224" i="34"/>
  <c r="R224" i="34"/>
  <c r="V224" i="34"/>
  <c r="Q231" i="34"/>
  <c r="R231" i="34"/>
  <c r="V231" i="34"/>
  <c r="AA231" i="34"/>
  <c r="P231" i="34"/>
  <c r="Q235" i="34"/>
  <c r="R235" i="34"/>
  <c r="V235" i="34"/>
  <c r="AA235" i="34"/>
  <c r="P235" i="34"/>
  <c r="Q239" i="34"/>
  <c r="R239" i="34"/>
  <c r="V239" i="34"/>
  <c r="AA239" i="34"/>
  <c r="P239" i="34"/>
  <c r="Q258" i="34"/>
  <c r="R258" i="34"/>
  <c r="V258" i="34"/>
  <c r="AA258" i="34"/>
  <c r="P258" i="34"/>
  <c r="Q263" i="34"/>
  <c r="R263" i="34"/>
  <c r="V263" i="34"/>
  <c r="AA263" i="34"/>
  <c r="P263" i="34"/>
  <c r="Q353" i="34"/>
  <c r="R353" i="34"/>
  <c r="V353" i="34"/>
  <c r="AA353" i="34"/>
  <c r="P353" i="34"/>
  <c r="Q360" i="34"/>
  <c r="R360" i="34"/>
  <c r="V360" i="34"/>
  <c r="AA360" i="34"/>
  <c r="P360" i="34"/>
  <c r="Q543" i="34"/>
  <c r="R543" i="34"/>
  <c r="V543" i="34"/>
  <c r="AA543" i="34"/>
  <c r="P543" i="34"/>
  <c r="Q547" i="34"/>
  <c r="R547" i="34"/>
  <c r="V547" i="34"/>
  <c r="AA547" i="34"/>
  <c r="P547" i="34"/>
  <c r="Q577" i="34"/>
  <c r="R577" i="34"/>
  <c r="V577" i="34"/>
  <c r="AA577" i="34"/>
  <c r="P577" i="34"/>
  <c r="Q581" i="34"/>
  <c r="R581" i="34"/>
  <c r="V581" i="34"/>
  <c r="AA581" i="34"/>
  <c r="P581" i="34"/>
  <c r="AA609" i="34"/>
  <c r="P609" i="34"/>
  <c r="Q609" i="34"/>
  <c r="R609" i="34"/>
  <c r="V609" i="34"/>
  <c r="AA613" i="34"/>
  <c r="P613" i="34"/>
  <c r="Q613" i="34"/>
  <c r="R613" i="34"/>
  <c r="V613" i="34"/>
  <c r="Q644" i="34"/>
  <c r="R644" i="34"/>
  <c r="V644" i="34"/>
  <c r="AA644" i="34"/>
  <c r="P644" i="34"/>
  <c r="Q648" i="34"/>
  <c r="R648" i="34"/>
  <c r="V648" i="34"/>
  <c r="AA648" i="34"/>
  <c r="P648" i="34"/>
  <c r="Q652" i="34"/>
  <c r="R652" i="34"/>
  <c r="V652" i="34"/>
  <c r="AA652" i="34"/>
  <c r="P652" i="34"/>
  <c r="AA674" i="34"/>
  <c r="P674" i="34"/>
  <c r="Q674" i="34"/>
  <c r="R674" i="34"/>
  <c r="V674" i="34"/>
  <c r="AA678" i="34"/>
  <c r="P678" i="34"/>
  <c r="Q678" i="34"/>
  <c r="R678" i="34"/>
  <c r="V678" i="34"/>
  <c r="R693" i="34"/>
  <c r="V693" i="34"/>
  <c r="AA693" i="34"/>
  <c r="P693" i="34"/>
  <c r="Q693" i="34"/>
  <c r="R697" i="34"/>
  <c r="V697" i="34"/>
  <c r="AA697" i="34"/>
  <c r="P697" i="34"/>
  <c r="Q697" i="34"/>
  <c r="R703" i="34"/>
  <c r="V703" i="34"/>
  <c r="AA703" i="34"/>
  <c r="P703" i="34"/>
  <c r="Q703" i="34"/>
  <c r="R707" i="34"/>
  <c r="V707" i="34"/>
  <c r="AA707" i="34"/>
  <c r="P707" i="34"/>
  <c r="Q707" i="34"/>
  <c r="P720" i="34"/>
  <c r="Q720" i="34"/>
  <c r="R720" i="34"/>
  <c r="V720" i="34"/>
  <c r="AA720" i="34"/>
  <c r="P724" i="34"/>
  <c r="Q724" i="34"/>
  <c r="R724" i="34"/>
  <c r="V724" i="34"/>
  <c r="AA724" i="34"/>
  <c r="P752" i="34"/>
  <c r="Q752" i="34"/>
  <c r="R752" i="34"/>
  <c r="V752" i="34"/>
  <c r="AA752" i="34"/>
  <c r="AA143" i="34"/>
  <c r="P143" i="34"/>
  <c r="Q143" i="34"/>
  <c r="R143" i="34"/>
  <c r="V143" i="34"/>
  <c r="AA150" i="34"/>
  <c r="P150" i="34"/>
  <c r="Q150" i="34"/>
  <c r="R150" i="34"/>
  <c r="V150" i="34"/>
  <c r="AA156" i="34"/>
  <c r="P156" i="34"/>
  <c r="Q156" i="34"/>
  <c r="R156" i="34"/>
  <c r="V156" i="34"/>
  <c r="AA161" i="34"/>
  <c r="P161" i="34"/>
  <c r="Q161" i="34"/>
  <c r="R161" i="34"/>
  <c r="V161" i="34"/>
  <c r="Q183" i="34"/>
  <c r="R183" i="34"/>
  <c r="V183" i="34"/>
  <c r="AA183" i="34"/>
  <c r="P183" i="34"/>
  <c r="Q187" i="34"/>
  <c r="R187" i="34"/>
  <c r="V187" i="34"/>
  <c r="AA187" i="34"/>
  <c r="P187" i="34"/>
  <c r="AA194" i="34"/>
  <c r="P194" i="34"/>
  <c r="Q194" i="34"/>
  <c r="R194" i="34"/>
  <c r="V194" i="34"/>
  <c r="Q206" i="34"/>
  <c r="R206" i="34"/>
  <c r="V206" i="34"/>
  <c r="AA206" i="34"/>
  <c r="P206" i="34"/>
  <c r="Q210" i="34"/>
  <c r="R210" i="34"/>
  <c r="V210" i="34"/>
  <c r="AA210" i="34"/>
  <c r="P210" i="34"/>
  <c r="A108" i="55"/>
  <c r="B109" i="55"/>
  <c r="B98" i="34"/>
  <c r="A98" i="34" s="1"/>
  <c r="B99" i="34"/>
  <c r="A99" i="34" s="1"/>
  <c r="B127" i="34"/>
  <c r="A127" i="34" s="1"/>
  <c r="B1060" i="34"/>
  <c r="A1060" i="34" s="1"/>
  <c r="B552" i="34"/>
  <c r="A552" i="34" s="1"/>
  <c r="Q98" i="34" l="1"/>
  <c r="R98" i="34"/>
  <c r="V98" i="34"/>
  <c r="AA98" i="34"/>
  <c r="P98" i="34"/>
  <c r="AA552" i="34"/>
  <c r="P552" i="34"/>
  <c r="Q552" i="34"/>
  <c r="R552" i="34"/>
  <c r="V552" i="34"/>
  <c r="P1060" i="34"/>
  <c r="Q1060" i="34"/>
  <c r="R1060" i="34"/>
  <c r="V1060" i="34"/>
  <c r="AA1060" i="34"/>
  <c r="AA99" i="34"/>
  <c r="P99" i="34"/>
  <c r="Q99" i="34"/>
  <c r="R99" i="34"/>
  <c r="V99" i="34"/>
  <c r="Q127" i="34"/>
  <c r="R127" i="34"/>
  <c r="V127" i="34"/>
  <c r="AA127" i="34"/>
  <c r="P127" i="34"/>
  <c r="A109" i="55"/>
  <c r="B110" i="55"/>
  <c r="B1495" i="34"/>
  <c r="A1495" i="34" s="1"/>
  <c r="B1676" i="34"/>
  <c r="A1676" i="34" s="1"/>
  <c r="B1662" i="34"/>
  <c r="A1662" i="34" s="1"/>
  <c r="B1598" i="34"/>
  <c r="A1598" i="34" s="1"/>
  <c r="B1073" i="34"/>
  <c r="A1073" i="34" s="1"/>
  <c r="B1756" i="34"/>
  <c r="A1756" i="34" s="1"/>
  <c r="Q1662" i="34" l="1"/>
  <c r="R1662" i="34"/>
  <c r="V1662" i="34"/>
  <c r="AA1662" i="34"/>
  <c r="P1662" i="34"/>
  <c r="AA1756" i="34"/>
  <c r="P1756" i="34"/>
  <c r="Q1756" i="34"/>
  <c r="R1756" i="34"/>
  <c r="V1756" i="34"/>
  <c r="AA1676" i="34"/>
  <c r="P1676" i="34"/>
  <c r="Q1676" i="34"/>
  <c r="R1676" i="34"/>
  <c r="V1676" i="34"/>
  <c r="P1598" i="34"/>
  <c r="Q1598" i="34"/>
  <c r="R1598" i="34"/>
  <c r="V1598" i="34"/>
  <c r="AA1598" i="34"/>
  <c r="R1073" i="34"/>
  <c r="V1073" i="34"/>
  <c r="AA1073" i="34"/>
  <c r="P1073" i="34"/>
  <c r="Q1073" i="34"/>
  <c r="R1495" i="34"/>
  <c r="V1495" i="34"/>
  <c r="AA1495" i="34"/>
  <c r="P1495" i="34"/>
  <c r="Q1495" i="34"/>
  <c r="A110" i="55"/>
  <c r="B111" i="55"/>
  <c r="A111" i="55" l="1"/>
  <c r="B112" i="55"/>
  <c r="I18" i="54"/>
  <c r="B64" i="34"/>
  <c r="A64" i="34" s="1"/>
  <c r="AA64" i="34" l="1"/>
  <c r="P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54" i="34"/>
  <c r="A1054" i="34" s="1"/>
  <c r="B1059" i="34"/>
  <c r="A1059" i="34" s="1"/>
  <c r="B550" i="34"/>
  <c r="A550" i="34" s="1"/>
  <c r="B551" i="34"/>
  <c r="A551" i="34" s="1"/>
  <c r="P1054" i="34" l="1"/>
  <c r="Q1054" i="34"/>
  <c r="R1054" i="34"/>
  <c r="V1054" i="34"/>
  <c r="AA1054" i="34"/>
  <c r="Q551" i="34"/>
  <c r="R551" i="34"/>
  <c r="V551" i="34"/>
  <c r="AA551" i="34"/>
  <c r="P551" i="34"/>
  <c r="R1059" i="34"/>
  <c r="V1059" i="34"/>
  <c r="AA1059" i="34"/>
  <c r="P1059" i="34"/>
  <c r="Q1059" i="34"/>
  <c r="AA550" i="34"/>
  <c r="P550" i="34"/>
  <c r="Q550" i="34"/>
  <c r="R550" i="34"/>
  <c r="V550" i="34"/>
  <c r="A115" i="55"/>
  <c r="B116" i="55"/>
  <c r="B138" i="34"/>
  <c r="A138" i="34" s="1"/>
  <c r="B137" i="34"/>
  <c r="A137" i="34" s="1"/>
  <c r="AA137" i="34" l="1"/>
  <c r="P137" i="34"/>
  <c r="Q137" i="34"/>
  <c r="R137" i="34"/>
  <c r="V137" i="34"/>
  <c r="Q138" i="34"/>
  <c r="R138" i="34"/>
  <c r="V138" i="34"/>
  <c r="AA138" i="34"/>
  <c r="P138" i="34"/>
  <c r="A116" i="55"/>
  <c r="B117" i="55"/>
  <c r="B216" i="34"/>
  <c r="A216" i="34" s="1"/>
  <c r="B139" i="34"/>
  <c r="A139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C12" i="61"/>
  <c r="D12" i="61"/>
  <c r="I12" i="61"/>
  <c r="E12" i="61"/>
  <c r="F12" i="61"/>
  <c r="H12" i="61"/>
  <c r="G12" i="61"/>
  <c r="AA139" i="34" l="1"/>
  <c r="P139" i="34"/>
  <c r="Q139" i="34"/>
  <c r="R139" i="34"/>
  <c r="V139" i="34"/>
  <c r="Q216" i="34"/>
  <c r="R216" i="34"/>
  <c r="V216" i="34"/>
  <c r="P216" i="34"/>
  <c r="AA216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1" i="34"/>
  <c r="A91" i="34" s="1"/>
  <c r="B90" i="34"/>
  <c r="A90" i="34" s="1"/>
  <c r="P90" i="34" l="1"/>
  <c r="Q90" i="34"/>
  <c r="R90" i="34"/>
  <c r="V90" i="34"/>
  <c r="AA90" i="34"/>
  <c r="AA91" i="34"/>
  <c r="P91" i="34"/>
  <c r="Q91" i="34"/>
  <c r="R91" i="34"/>
  <c r="V91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98" i="34"/>
  <c r="A598" i="34" s="1"/>
  <c r="B597" i="34"/>
  <c r="A597" i="34" s="1"/>
  <c r="B586" i="34"/>
  <c r="A58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90" i="34"/>
  <c r="A590" i="34" s="1"/>
  <c r="B1055" i="34"/>
  <c r="A1055" i="34" s="1"/>
  <c r="B638" i="34"/>
  <c r="A638" i="34" s="1"/>
  <c r="B637" i="34"/>
  <c r="A637" i="34" s="1"/>
  <c r="B628" i="34"/>
  <c r="A628" i="34" s="1"/>
  <c r="B627" i="34"/>
  <c r="A627" i="34" s="1"/>
  <c r="B574" i="34"/>
  <c r="A574" i="34" s="1"/>
  <c r="B670" i="34"/>
  <c r="A670" i="34" s="1"/>
  <c r="B669" i="34"/>
  <c r="A669" i="34" s="1"/>
  <c r="B249" i="34"/>
  <c r="A249" i="34" s="1"/>
  <c r="B248" i="34"/>
  <c r="A248" i="34" s="1"/>
  <c r="B247" i="34"/>
  <c r="A247" i="34" s="1"/>
  <c r="B244" i="34"/>
  <c r="A244" i="34" s="1"/>
  <c r="B217" i="34"/>
  <c r="A217" i="34" s="1"/>
  <c r="B204" i="34"/>
  <c r="A204" i="34" s="1"/>
  <c r="B218" i="34"/>
  <c r="A218" i="34" s="1"/>
  <c r="B241" i="34"/>
  <c r="A241" i="34" s="1"/>
  <c r="B242" i="34"/>
  <c r="A242" i="34" s="1"/>
  <c r="B243" i="34"/>
  <c r="A243" i="34" s="1"/>
  <c r="B245" i="34"/>
  <c r="A245" i="34" s="1"/>
  <c r="B246" i="34"/>
  <c r="A246" i="34" s="1"/>
  <c r="B250" i="34"/>
  <c r="A250" i="34" s="1"/>
  <c r="B251" i="34"/>
  <c r="A251" i="34" s="1"/>
  <c r="B252" i="34"/>
  <c r="A252" i="34" s="1"/>
  <c r="B253" i="34"/>
  <c r="A253" i="34" s="1"/>
  <c r="B268" i="34"/>
  <c r="A268" i="34" s="1"/>
  <c r="B269" i="34"/>
  <c r="A269" i="34" s="1"/>
  <c r="B1056" i="34"/>
  <c r="A1056" i="34" s="1"/>
  <c r="B1057" i="34"/>
  <c r="A1057" i="34" s="1"/>
  <c r="B587" i="34"/>
  <c r="A587" i="34" s="1"/>
  <c r="B599" i="34"/>
  <c r="A599" i="34" s="1"/>
  <c r="B600" i="34"/>
  <c r="A600" i="34" s="1"/>
  <c r="B601" i="34"/>
  <c r="A601" i="34" s="1"/>
  <c r="B602" i="34"/>
  <c r="A602" i="34" s="1"/>
  <c r="B603" i="34"/>
  <c r="A603" i="34" s="1"/>
  <c r="B606" i="34"/>
  <c r="A606" i="34" s="1"/>
  <c r="B607" i="34"/>
  <c r="A607" i="34" s="1"/>
  <c r="B608" i="34"/>
  <c r="A608" i="34" s="1"/>
  <c r="B617" i="34"/>
  <c r="A617" i="34" s="1"/>
  <c r="B619" i="34"/>
  <c r="A619" i="34" s="1"/>
  <c r="B621" i="34"/>
  <c r="A621" i="34" s="1"/>
  <c r="B622" i="34"/>
  <c r="A622" i="34" s="1"/>
  <c r="B623" i="34"/>
  <c r="A623" i="34" s="1"/>
  <c r="B624" i="34"/>
  <c r="A624" i="34" s="1"/>
  <c r="B625" i="34"/>
  <c r="A625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53" i="34"/>
  <c r="A653" i="34" s="1"/>
  <c r="B654" i="34"/>
  <c r="A654" i="34" s="1"/>
  <c r="B663" i="34"/>
  <c r="A663" i="34" s="1"/>
  <c r="B665" i="34"/>
  <c r="A665" i="34" s="1"/>
  <c r="B656" i="34"/>
  <c r="A656" i="34" s="1"/>
  <c r="B667" i="34"/>
  <c r="A667" i="34" s="1"/>
  <c r="B668" i="34"/>
  <c r="A668" i="34" s="1"/>
  <c r="B684" i="34"/>
  <c r="A684" i="34" s="1"/>
  <c r="B685" i="34"/>
  <c r="A685" i="34" s="1"/>
  <c r="B686" i="34"/>
  <c r="A686" i="34" s="1"/>
  <c r="B687" i="34"/>
  <c r="A687" i="34" s="1"/>
  <c r="B688" i="34"/>
  <c r="A688" i="34" s="1"/>
  <c r="B689" i="34"/>
  <c r="A689" i="34" s="1"/>
  <c r="B690" i="34"/>
  <c r="A690" i="34" s="1"/>
  <c r="B729" i="34"/>
  <c r="A729" i="34" s="1"/>
  <c r="B730" i="34"/>
  <c r="A730" i="34" s="1"/>
  <c r="B731" i="34"/>
  <c r="A731" i="34" s="1"/>
  <c r="B732" i="34"/>
  <c r="A732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59" i="34"/>
  <c r="A659" i="34" s="1"/>
  <c r="B660" i="34"/>
  <c r="A660" i="34" s="1"/>
  <c r="B661" i="34"/>
  <c r="A661" i="34" s="1"/>
  <c r="B662" i="34"/>
  <c r="A662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719" i="34"/>
  <c r="A719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45" i="34"/>
  <c r="A745" i="34" s="1"/>
  <c r="B746" i="34"/>
  <c r="A746" i="34" s="1"/>
  <c r="B749" i="34"/>
  <c r="A749" i="34" s="1"/>
  <c r="B750" i="34"/>
  <c r="A750" i="34" s="1"/>
  <c r="B751" i="34"/>
  <c r="A751" i="34" s="1"/>
  <c r="B757" i="34"/>
  <c r="A757" i="34" s="1"/>
  <c r="B758" i="34"/>
  <c r="A758" i="34" s="1"/>
  <c r="B759" i="34"/>
  <c r="A759" i="34" s="1"/>
  <c r="B760" i="34"/>
  <c r="A760" i="34" s="1"/>
  <c r="B761" i="34"/>
  <c r="A761" i="34" s="1"/>
  <c r="B747" i="34"/>
  <c r="A747" i="34" s="1"/>
  <c r="B748" i="34"/>
  <c r="A748" i="34" s="1"/>
  <c r="B762" i="34"/>
  <c r="A762" i="34" s="1"/>
  <c r="B763" i="34"/>
  <c r="A763" i="34" s="1"/>
  <c r="B764" i="34"/>
  <c r="A764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786" i="34"/>
  <c r="A786" i="34" s="1"/>
  <c r="B787" i="34"/>
  <c r="A787" i="34" s="1"/>
  <c r="B788" i="34"/>
  <c r="A788" i="34" s="1"/>
  <c r="B789" i="34"/>
  <c r="A789" i="34" s="1"/>
  <c r="B790" i="34"/>
  <c r="A790" i="34" s="1"/>
  <c r="B791" i="34"/>
  <c r="A791" i="34" s="1"/>
  <c r="B792" i="34"/>
  <c r="A792" i="34" s="1"/>
  <c r="B733" i="34"/>
  <c r="A733" i="34" s="1"/>
  <c r="B734" i="34"/>
  <c r="A734" i="34" s="1"/>
  <c r="B735" i="34"/>
  <c r="A735" i="34" s="1"/>
  <c r="B736" i="34"/>
  <c r="A736" i="34" s="1"/>
  <c r="B737" i="34"/>
  <c r="A737" i="34" s="1"/>
  <c r="B738" i="34"/>
  <c r="A738" i="34" s="1"/>
  <c r="B794" i="34"/>
  <c r="A794" i="34" s="1"/>
  <c r="B795" i="34"/>
  <c r="A795" i="34" s="1"/>
  <c r="B796" i="34"/>
  <c r="A796" i="34" s="1"/>
  <c r="I13" i="71"/>
  <c r="O11" i="42"/>
  <c r="N11" i="42"/>
  <c r="AA795" i="34" l="1"/>
  <c r="P795" i="34"/>
  <c r="Q795" i="34"/>
  <c r="R795" i="34"/>
  <c r="V795" i="34"/>
  <c r="AA788" i="34"/>
  <c r="P788" i="34"/>
  <c r="Q788" i="34"/>
  <c r="R788" i="34"/>
  <c r="V788" i="34"/>
  <c r="AA784" i="34"/>
  <c r="P784" i="34"/>
  <c r="Q784" i="34"/>
  <c r="R784" i="34"/>
  <c r="V784" i="34"/>
  <c r="P762" i="34"/>
  <c r="R762" i="34"/>
  <c r="V762" i="34"/>
  <c r="AA762" i="34"/>
  <c r="Q762" i="34"/>
  <c r="R751" i="34"/>
  <c r="V751" i="34"/>
  <c r="AA751" i="34"/>
  <c r="P751" i="34"/>
  <c r="Q751" i="34"/>
  <c r="R741" i="34"/>
  <c r="V741" i="34"/>
  <c r="AA741" i="34"/>
  <c r="P741" i="34"/>
  <c r="Q741" i="34"/>
  <c r="R713" i="34"/>
  <c r="V713" i="34"/>
  <c r="AA713" i="34"/>
  <c r="P713" i="34"/>
  <c r="Q713" i="34"/>
  <c r="AA641" i="34"/>
  <c r="P641" i="34"/>
  <c r="Q641" i="34"/>
  <c r="R641" i="34"/>
  <c r="V641" i="34"/>
  <c r="R689" i="34"/>
  <c r="V689" i="34"/>
  <c r="P689" i="34"/>
  <c r="Q689" i="34"/>
  <c r="AA689" i="34"/>
  <c r="AA653" i="34"/>
  <c r="P653" i="34"/>
  <c r="Q653" i="34"/>
  <c r="R653" i="34"/>
  <c r="V653" i="34"/>
  <c r="Q625" i="34"/>
  <c r="R625" i="34"/>
  <c r="V625" i="34"/>
  <c r="AA625" i="34"/>
  <c r="P625" i="34"/>
  <c r="Q621" i="34"/>
  <c r="R621" i="34"/>
  <c r="V621" i="34"/>
  <c r="AA621" i="34"/>
  <c r="P621" i="34"/>
  <c r="R1057" i="34"/>
  <c r="V1057" i="34"/>
  <c r="AA1057" i="34"/>
  <c r="P1057" i="34"/>
  <c r="Q1057" i="34"/>
  <c r="Q253" i="34"/>
  <c r="R253" i="34"/>
  <c r="V253" i="34"/>
  <c r="AA253" i="34"/>
  <c r="P253" i="34"/>
  <c r="Q241" i="34"/>
  <c r="R241" i="34"/>
  <c r="V241" i="34"/>
  <c r="AA241" i="34"/>
  <c r="P241" i="34"/>
  <c r="Q669" i="34"/>
  <c r="R669" i="34"/>
  <c r="V669" i="34"/>
  <c r="AA669" i="34"/>
  <c r="P669" i="34"/>
  <c r="AA590" i="34"/>
  <c r="P590" i="34"/>
  <c r="Q590" i="34"/>
  <c r="R590" i="34"/>
  <c r="V590" i="34"/>
  <c r="AA594" i="34"/>
  <c r="P594" i="34"/>
  <c r="Q594" i="34"/>
  <c r="R594" i="34"/>
  <c r="V594" i="34"/>
  <c r="Q796" i="34"/>
  <c r="R796" i="34"/>
  <c r="V796" i="34"/>
  <c r="AA796" i="34"/>
  <c r="P796" i="34"/>
  <c r="R737" i="34"/>
  <c r="V737" i="34"/>
  <c r="AA737" i="34"/>
  <c r="P737" i="34"/>
  <c r="Q737" i="34"/>
  <c r="R733" i="34"/>
  <c r="V733" i="34"/>
  <c r="AA733" i="34"/>
  <c r="P733" i="34"/>
  <c r="Q733" i="34"/>
  <c r="Q789" i="34"/>
  <c r="R789" i="34"/>
  <c r="V789" i="34"/>
  <c r="AA789" i="34"/>
  <c r="P789" i="34"/>
  <c r="Q785" i="34"/>
  <c r="R785" i="34"/>
  <c r="V785" i="34"/>
  <c r="AA785" i="34"/>
  <c r="P785" i="34"/>
  <c r="Q781" i="34"/>
  <c r="R781" i="34"/>
  <c r="V781" i="34"/>
  <c r="AA781" i="34"/>
  <c r="P781" i="34"/>
  <c r="R763" i="34"/>
  <c r="V763" i="34"/>
  <c r="P763" i="34"/>
  <c r="AA763" i="34"/>
  <c r="Q763" i="34"/>
  <c r="R761" i="34"/>
  <c r="V761" i="34"/>
  <c r="P761" i="34"/>
  <c r="Q761" i="34"/>
  <c r="AA761" i="34"/>
  <c r="R757" i="34"/>
  <c r="V757" i="34"/>
  <c r="P757" i="34"/>
  <c r="Q757" i="34"/>
  <c r="AA757" i="34"/>
  <c r="P746" i="34"/>
  <c r="Q746" i="34"/>
  <c r="R746" i="34"/>
  <c r="V746" i="34"/>
  <c r="AA746" i="34"/>
  <c r="P742" i="34"/>
  <c r="Q742" i="34"/>
  <c r="R742" i="34"/>
  <c r="V742" i="34"/>
  <c r="AA742" i="34"/>
  <c r="P718" i="34"/>
  <c r="Q718" i="34"/>
  <c r="R718" i="34"/>
  <c r="V718" i="34"/>
  <c r="AA718" i="34"/>
  <c r="P714" i="34"/>
  <c r="Q714" i="34"/>
  <c r="R714" i="34"/>
  <c r="V714" i="34"/>
  <c r="AA714" i="34"/>
  <c r="AA661" i="34"/>
  <c r="P661" i="34"/>
  <c r="Q661" i="34"/>
  <c r="R661" i="34"/>
  <c r="V661" i="34"/>
  <c r="Q642" i="34"/>
  <c r="R642" i="34"/>
  <c r="V642" i="34"/>
  <c r="AA642" i="34"/>
  <c r="P642" i="34"/>
  <c r="P732" i="34"/>
  <c r="Q732" i="34"/>
  <c r="R732" i="34"/>
  <c r="V732" i="34"/>
  <c r="AA732" i="34"/>
  <c r="P690" i="34"/>
  <c r="Q690" i="34"/>
  <c r="R690" i="34"/>
  <c r="V690" i="34"/>
  <c r="AA690" i="34"/>
  <c r="AA686" i="34"/>
  <c r="P686" i="34"/>
  <c r="Q686" i="34"/>
  <c r="R686" i="34"/>
  <c r="V686" i="34"/>
  <c r="Q667" i="34"/>
  <c r="R667" i="34"/>
  <c r="V667" i="34"/>
  <c r="AA667" i="34"/>
  <c r="P667" i="34"/>
  <c r="Q654" i="34"/>
  <c r="R654" i="34"/>
  <c r="V654" i="34"/>
  <c r="AA654" i="34"/>
  <c r="P654" i="34"/>
  <c r="Q634" i="34"/>
  <c r="R634" i="34"/>
  <c r="V634" i="34"/>
  <c r="AA634" i="34"/>
  <c r="P634" i="34"/>
  <c r="Q630" i="34"/>
  <c r="R630" i="34"/>
  <c r="V630" i="34"/>
  <c r="AA630" i="34"/>
  <c r="P630" i="34"/>
  <c r="AA622" i="34"/>
  <c r="P622" i="34"/>
  <c r="Q622" i="34"/>
  <c r="R622" i="34"/>
  <c r="V622" i="34"/>
  <c r="Q608" i="34"/>
  <c r="R608" i="34"/>
  <c r="V608" i="34"/>
  <c r="AA608" i="34"/>
  <c r="P608" i="34"/>
  <c r="AA602" i="34"/>
  <c r="P602" i="34"/>
  <c r="Q602" i="34"/>
  <c r="R602" i="34"/>
  <c r="V602" i="34"/>
  <c r="Q587" i="34"/>
  <c r="R587" i="34"/>
  <c r="V587" i="34"/>
  <c r="AA587" i="34"/>
  <c r="P587" i="34"/>
  <c r="Q268" i="34"/>
  <c r="R268" i="34"/>
  <c r="V268" i="34"/>
  <c r="AA268" i="34"/>
  <c r="P268" i="34"/>
  <c r="AA250" i="34"/>
  <c r="P250" i="34"/>
  <c r="Q250" i="34"/>
  <c r="R250" i="34"/>
  <c r="V250" i="34"/>
  <c r="AA242" i="34"/>
  <c r="P242" i="34"/>
  <c r="Q242" i="34"/>
  <c r="R242" i="34"/>
  <c r="V242" i="34"/>
  <c r="P217" i="34"/>
  <c r="R217" i="34"/>
  <c r="V217" i="34"/>
  <c r="AA217" i="34"/>
  <c r="Q217" i="34"/>
  <c r="Q249" i="34"/>
  <c r="R249" i="34"/>
  <c r="V249" i="34"/>
  <c r="AA249" i="34"/>
  <c r="P249" i="34"/>
  <c r="AA627" i="34"/>
  <c r="P627" i="34"/>
  <c r="Q627" i="34"/>
  <c r="R627" i="34"/>
  <c r="V627" i="34"/>
  <c r="R1055" i="34"/>
  <c r="V1055" i="34"/>
  <c r="AA1055" i="34"/>
  <c r="P1055" i="34"/>
  <c r="Q1055" i="34"/>
  <c r="Q593" i="34"/>
  <c r="R593" i="34"/>
  <c r="V593" i="34"/>
  <c r="AA593" i="34"/>
  <c r="P593" i="34"/>
  <c r="Q597" i="34"/>
  <c r="R597" i="34"/>
  <c r="V597" i="34"/>
  <c r="AA597" i="34"/>
  <c r="P597" i="34"/>
  <c r="P736" i="34"/>
  <c r="Q736" i="34"/>
  <c r="R736" i="34"/>
  <c r="V736" i="34"/>
  <c r="AA736" i="34"/>
  <c r="AA792" i="34"/>
  <c r="P792" i="34"/>
  <c r="Q792" i="34"/>
  <c r="R792" i="34"/>
  <c r="V792" i="34"/>
  <c r="AA780" i="34"/>
  <c r="P780" i="34"/>
  <c r="Q780" i="34"/>
  <c r="R780" i="34"/>
  <c r="V780" i="34"/>
  <c r="P760" i="34"/>
  <c r="R760" i="34"/>
  <c r="V760" i="34"/>
  <c r="AA760" i="34"/>
  <c r="Q760" i="34"/>
  <c r="R745" i="34"/>
  <c r="V745" i="34"/>
  <c r="AA745" i="34"/>
  <c r="P745" i="34"/>
  <c r="Q745" i="34"/>
  <c r="R717" i="34"/>
  <c r="V717" i="34"/>
  <c r="AA717" i="34"/>
  <c r="P717" i="34"/>
  <c r="Q717" i="34"/>
  <c r="Q660" i="34"/>
  <c r="R660" i="34"/>
  <c r="V660" i="34"/>
  <c r="AA660" i="34"/>
  <c r="P660" i="34"/>
  <c r="R731" i="34"/>
  <c r="V731" i="34"/>
  <c r="AA731" i="34"/>
  <c r="P731" i="34"/>
  <c r="Q731" i="34"/>
  <c r="Q685" i="34"/>
  <c r="R685" i="34"/>
  <c r="V685" i="34"/>
  <c r="AA685" i="34"/>
  <c r="P685" i="34"/>
  <c r="Q656" i="34"/>
  <c r="R656" i="34"/>
  <c r="V656" i="34"/>
  <c r="AA656" i="34"/>
  <c r="P656" i="34"/>
  <c r="AA633" i="34"/>
  <c r="P633" i="34"/>
  <c r="Q633" i="34"/>
  <c r="R633" i="34"/>
  <c r="V633" i="34"/>
  <c r="AA607" i="34"/>
  <c r="P607" i="34"/>
  <c r="Q607" i="34"/>
  <c r="R607" i="34"/>
  <c r="V607" i="34"/>
  <c r="Q601" i="34"/>
  <c r="R601" i="34"/>
  <c r="V601" i="34"/>
  <c r="AA601" i="34"/>
  <c r="P601" i="34"/>
  <c r="AA246" i="34"/>
  <c r="P246" i="34"/>
  <c r="Q246" i="34"/>
  <c r="R246" i="34"/>
  <c r="V246" i="34"/>
  <c r="AA244" i="34"/>
  <c r="P244" i="34"/>
  <c r="Q244" i="34"/>
  <c r="R244" i="34"/>
  <c r="V244" i="34"/>
  <c r="Q628" i="34"/>
  <c r="R628" i="34"/>
  <c r="V628" i="34"/>
  <c r="AA628" i="34"/>
  <c r="P628" i="34"/>
  <c r="AA598" i="34"/>
  <c r="P598" i="34"/>
  <c r="Q598" i="34"/>
  <c r="R598" i="34"/>
  <c r="V598" i="34"/>
  <c r="Q794" i="34"/>
  <c r="R794" i="34"/>
  <c r="V794" i="34"/>
  <c r="AA794" i="34"/>
  <c r="P794" i="34"/>
  <c r="R735" i="34"/>
  <c r="V735" i="34"/>
  <c r="AA735" i="34"/>
  <c r="P735" i="34"/>
  <c r="Q735" i="34"/>
  <c r="Q791" i="34"/>
  <c r="R791" i="34"/>
  <c r="V791" i="34"/>
  <c r="AA791" i="34"/>
  <c r="P791" i="34"/>
  <c r="Q787" i="34"/>
  <c r="R787" i="34"/>
  <c r="V787" i="34"/>
  <c r="AA787" i="34"/>
  <c r="P787" i="34"/>
  <c r="Q783" i="34"/>
  <c r="R783" i="34"/>
  <c r="V783" i="34"/>
  <c r="AA783" i="34"/>
  <c r="P783" i="34"/>
  <c r="Q779" i="34"/>
  <c r="R779" i="34"/>
  <c r="V779" i="34"/>
  <c r="AA779" i="34"/>
  <c r="P779" i="34"/>
  <c r="P748" i="34"/>
  <c r="Q748" i="34"/>
  <c r="R748" i="34"/>
  <c r="V748" i="34"/>
  <c r="AA748" i="34"/>
  <c r="R759" i="34"/>
  <c r="V759" i="34"/>
  <c r="P759" i="34"/>
  <c r="Q759" i="34"/>
  <c r="AA759" i="34"/>
  <c r="P750" i="34"/>
  <c r="Q750" i="34"/>
  <c r="R750" i="34"/>
  <c r="V750" i="34"/>
  <c r="AA750" i="34"/>
  <c r="P744" i="34"/>
  <c r="Q744" i="34"/>
  <c r="R744" i="34"/>
  <c r="V744" i="34"/>
  <c r="AA744" i="34"/>
  <c r="P740" i="34"/>
  <c r="Q740" i="34"/>
  <c r="R740" i="34"/>
  <c r="V740" i="34"/>
  <c r="AA740" i="34"/>
  <c r="P716" i="34"/>
  <c r="Q716" i="34"/>
  <c r="R716" i="34"/>
  <c r="V716" i="34"/>
  <c r="AA716" i="34"/>
  <c r="P712" i="34"/>
  <c r="Q712" i="34"/>
  <c r="R712" i="34"/>
  <c r="V712" i="34"/>
  <c r="AA712" i="34"/>
  <c r="AA659" i="34"/>
  <c r="P659" i="34"/>
  <c r="Q659" i="34"/>
  <c r="R659" i="34"/>
  <c r="V659" i="34"/>
  <c r="Q640" i="34"/>
  <c r="R640" i="34"/>
  <c r="V640" i="34"/>
  <c r="AA640" i="34"/>
  <c r="P640" i="34"/>
  <c r="P730" i="34"/>
  <c r="Q730" i="34"/>
  <c r="R730" i="34"/>
  <c r="V730" i="34"/>
  <c r="AA730" i="34"/>
  <c r="P688" i="34"/>
  <c r="Q688" i="34"/>
  <c r="R688" i="34"/>
  <c r="V688" i="34"/>
  <c r="AA688" i="34"/>
  <c r="AA684" i="34"/>
  <c r="P684" i="34"/>
  <c r="Q684" i="34"/>
  <c r="R684" i="34"/>
  <c r="V684" i="34"/>
  <c r="Q665" i="34"/>
  <c r="R665" i="34"/>
  <c r="V665" i="34"/>
  <c r="AA665" i="34"/>
  <c r="P665" i="34"/>
  <c r="Q636" i="34"/>
  <c r="R636" i="34"/>
  <c r="V636" i="34"/>
  <c r="AA636" i="34"/>
  <c r="P636" i="34"/>
  <c r="Q632" i="34"/>
  <c r="R632" i="34"/>
  <c r="V632" i="34"/>
  <c r="AA632" i="34"/>
  <c r="P632" i="34"/>
  <c r="AA624" i="34"/>
  <c r="P624" i="34"/>
  <c r="Q624" i="34"/>
  <c r="R624" i="34"/>
  <c r="V624" i="34"/>
  <c r="Q619" i="34"/>
  <c r="R619" i="34"/>
  <c r="V619" i="34"/>
  <c r="AA619" i="34"/>
  <c r="P619" i="34"/>
  <c r="Q606" i="34"/>
  <c r="R606" i="34"/>
  <c r="V606" i="34"/>
  <c r="AA606" i="34"/>
  <c r="P606" i="34"/>
  <c r="AA600" i="34"/>
  <c r="P600" i="34"/>
  <c r="Q600" i="34"/>
  <c r="R600" i="34"/>
  <c r="V600" i="34"/>
  <c r="P1056" i="34"/>
  <c r="Q1056" i="34"/>
  <c r="R1056" i="34"/>
  <c r="V1056" i="34"/>
  <c r="AA1056" i="34"/>
  <c r="AA252" i="34"/>
  <c r="P252" i="34"/>
  <c r="Q252" i="34"/>
  <c r="R252" i="34"/>
  <c r="V252" i="34"/>
  <c r="Q245" i="34"/>
  <c r="R245" i="34"/>
  <c r="V245" i="34"/>
  <c r="AA245" i="34"/>
  <c r="P245" i="34"/>
  <c r="R218" i="34"/>
  <c r="V218" i="34"/>
  <c r="P218" i="34"/>
  <c r="AA218" i="34"/>
  <c r="Q218" i="34"/>
  <c r="Q247" i="34"/>
  <c r="R247" i="34"/>
  <c r="V247" i="34"/>
  <c r="AA247" i="34"/>
  <c r="P247" i="34"/>
  <c r="AA670" i="34"/>
  <c r="P670" i="34"/>
  <c r="Q670" i="34"/>
  <c r="R670" i="34"/>
  <c r="V670" i="34"/>
  <c r="AA637" i="34"/>
  <c r="P637" i="34"/>
  <c r="Q637" i="34"/>
  <c r="R637" i="34"/>
  <c r="V637" i="34"/>
  <c r="Q591" i="34"/>
  <c r="R591" i="34"/>
  <c r="V591" i="34"/>
  <c r="AA591" i="34"/>
  <c r="P591" i="34"/>
  <c r="Q595" i="34"/>
  <c r="R595" i="34"/>
  <c r="V595" i="34"/>
  <c r="AA595" i="34"/>
  <c r="P595" i="34"/>
  <c r="P738" i="34"/>
  <c r="Q738" i="34"/>
  <c r="R738" i="34"/>
  <c r="V738" i="34"/>
  <c r="AA738" i="34"/>
  <c r="P734" i="34"/>
  <c r="Q734" i="34"/>
  <c r="R734" i="34"/>
  <c r="V734" i="34"/>
  <c r="AA734" i="34"/>
  <c r="AA790" i="34"/>
  <c r="P790" i="34"/>
  <c r="Q790" i="34"/>
  <c r="R790" i="34"/>
  <c r="V790" i="34"/>
  <c r="AA786" i="34"/>
  <c r="P786" i="34"/>
  <c r="Q786" i="34"/>
  <c r="R786" i="34"/>
  <c r="V786" i="34"/>
  <c r="AA782" i="34"/>
  <c r="P782" i="34"/>
  <c r="Q782" i="34"/>
  <c r="R782" i="34"/>
  <c r="V782" i="34"/>
  <c r="P764" i="34"/>
  <c r="R764" i="34"/>
  <c r="V764" i="34"/>
  <c r="AA764" i="34"/>
  <c r="Q764" i="34"/>
  <c r="R747" i="34"/>
  <c r="V747" i="34"/>
  <c r="AA747" i="34"/>
  <c r="P747" i="34"/>
  <c r="Q747" i="34"/>
  <c r="P758" i="34"/>
  <c r="R758" i="34"/>
  <c r="V758" i="34"/>
  <c r="AA758" i="34"/>
  <c r="Q758" i="34"/>
  <c r="R749" i="34"/>
  <c r="V749" i="34"/>
  <c r="AA749" i="34"/>
  <c r="P749" i="34"/>
  <c r="Q749" i="34"/>
  <c r="R743" i="34"/>
  <c r="V743" i="34"/>
  <c r="AA743" i="34"/>
  <c r="P743" i="34"/>
  <c r="Q743" i="34"/>
  <c r="R719" i="34"/>
  <c r="V719" i="34"/>
  <c r="AA719" i="34"/>
  <c r="P719" i="34"/>
  <c r="Q719" i="34"/>
  <c r="R715" i="34"/>
  <c r="V715" i="34"/>
  <c r="AA715" i="34"/>
  <c r="P715" i="34"/>
  <c r="Q715" i="34"/>
  <c r="Q662" i="34"/>
  <c r="R662" i="34"/>
  <c r="V662" i="34"/>
  <c r="AA662" i="34"/>
  <c r="P662" i="34"/>
  <c r="AA643" i="34"/>
  <c r="P643" i="34"/>
  <c r="Q643" i="34"/>
  <c r="R643" i="34"/>
  <c r="V643" i="34"/>
  <c r="AA639" i="34"/>
  <c r="P639" i="34"/>
  <c r="Q639" i="34"/>
  <c r="R639" i="34"/>
  <c r="V639" i="34"/>
  <c r="R729" i="34"/>
  <c r="V729" i="34"/>
  <c r="AA729" i="34"/>
  <c r="P729" i="34"/>
  <c r="Q729" i="34"/>
  <c r="R687" i="34"/>
  <c r="V687" i="34"/>
  <c r="P687" i="34"/>
  <c r="Q687" i="34"/>
  <c r="AA687" i="34"/>
  <c r="AA668" i="34"/>
  <c r="P668" i="34"/>
  <c r="Q668" i="34"/>
  <c r="R668" i="34"/>
  <c r="V668" i="34"/>
  <c r="AA663" i="34"/>
  <c r="P663" i="34"/>
  <c r="Q663" i="34"/>
  <c r="R663" i="34"/>
  <c r="V663" i="34"/>
  <c r="AA635" i="34"/>
  <c r="P635" i="34"/>
  <c r="Q635" i="34"/>
  <c r="R635" i="34"/>
  <c r="V635" i="34"/>
  <c r="AA631" i="34"/>
  <c r="P631" i="34"/>
  <c r="Q631" i="34"/>
  <c r="R631" i="34"/>
  <c r="V631" i="34"/>
  <c r="Q623" i="34"/>
  <c r="R623" i="34"/>
  <c r="V623" i="34"/>
  <c r="AA623" i="34"/>
  <c r="P623" i="34"/>
  <c r="AA617" i="34"/>
  <c r="P617" i="34"/>
  <c r="Q617" i="34"/>
  <c r="R617" i="34"/>
  <c r="V617" i="34"/>
  <c r="Q603" i="34"/>
  <c r="R603" i="34"/>
  <c r="V603" i="34"/>
  <c r="AA603" i="34"/>
  <c r="P603" i="34"/>
  <c r="Q599" i="34"/>
  <c r="R599" i="34"/>
  <c r="V599" i="34"/>
  <c r="AA599" i="34"/>
  <c r="P599" i="34"/>
  <c r="AA269" i="34"/>
  <c r="P269" i="34"/>
  <c r="Q269" i="34"/>
  <c r="R269" i="34"/>
  <c r="V269" i="34"/>
  <c r="Q251" i="34"/>
  <c r="R251" i="34"/>
  <c r="V251" i="34"/>
  <c r="AA251" i="34"/>
  <c r="P251" i="34"/>
  <c r="Q243" i="34"/>
  <c r="R243" i="34"/>
  <c r="V243" i="34"/>
  <c r="AA243" i="34"/>
  <c r="P243" i="34"/>
  <c r="Q204" i="34"/>
  <c r="R204" i="34"/>
  <c r="V204" i="34"/>
  <c r="AA204" i="34"/>
  <c r="P204" i="34"/>
  <c r="AA248" i="34"/>
  <c r="P248" i="34"/>
  <c r="Q248" i="34"/>
  <c r="R248" i="34"/>
  <c r="V248" i="34"/>
  <c r="AA574" i="34"/>
  <c r="Q574" i="34"/>
  <c r="P574" i="34"/>
  <c r="R574" i="34"/>
  <c r="V574" i="34"/>
  <c r="Q638" i="34"/>
  <c r="R638" i="34"/>
  <c r="V638" i="34"/>
  <c r="AA638" i="34"/>
  <c r="P638" i="34"/>
  <c r="AA592" i="34"/>
  <c r="P592" i="34"/>
  <c r="Q592" i="34"/>
  <c r="R592" i="34"/>
  <c r="V592" i="34"/>
  <c r="AA586" i="34"/>
  <c r="P586" i="34"/>
  <c r="Q586" i="34"/>
  <c r="R586" i="34"/>
  <c r="V586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9" i="70"/>
  <c r="C79" i="70"/>
  <c r="D80" i="70" l="1"/>
  <c r="A129" i="55"/>
  <c r="B130" i="55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64" i="34"/>
  <c r="A164" i="34" s="1"/>
  <c r="B165" i="34"/>
  <c r="A165" i="34" s="1"/>
  <c r="B201" i="34"/>
  <c r="A201" i="34" s="1"/>
  <c r="B202" i="34"/>
  <c r="A202" i="34" s="1"/>
  <c r="B203" i="34"/>
  <c r="A203" i="34" s="1"/>
  <c r="Q202" i="34" l="1"/>
  <c r="R202" i="34"/>
  <c r="V202" i="34"/>
  <c r="AA202" i="34"/>
  <c r="P202" i="34"/>
  <c r="AA178" i="34"/>
  <c r="P178" i="34"/>
  <c r="Q178" i="34"/>
  <c r="R178" i="34"/>
  <c r="V178" i="34"/>
  <c r="AA174" i="34"/>
  <c r="P174" i="34"/>
  <c r="Q174" i="34"/>
  <c r="R174" i="34"/>
  <c r="V174" i="34"/>
  <c r="AA201" i="34"/>
  <c r="P201" i="34"/>
  <c r="Q201" i="34"/>
  <c r="R201" i="34"/>
  <c r="V201" i="34"/>
  <c r="Q177" i="34"/>
  <c r="R177" i="34"/>
  <c r="V177" i="34"/>
  <c r="AA177" i="34"/>
  <c r="P177" i="34"/>
  <c r="Q173" i="34"/>
  <c r="R173" i="34"/>
  <c r="V173" i="34"/>
  <c r="AA173" i="34"/>
  <c r="P173" i="34"/>
  <c r="AA165" i="34"/>
  <c r="P165" i="34"/>
  <c r="Q165" i="34"/>
  <c r="R165" i="34"/>
  <c r="V165" i="34"/>
  <c r="AA176" i="34"/>
  <c r="P176" i="34"/>
  <c r="Q176" i="34"/>
  <c r="R176" i="34"/>
  <c r="V176" i="34"/>
  <c r="AA203" i="34"/>
  <c r="P203" i="34"/>
  <c r="Q203" i="34"/>
  <c r="R203" i="34"/>
  <c r="V203" i="34"/>
  <c r="Q164" i="34"/>
  <c r="R164" i="34"/>
  <c r="V164" i="34"/>
  <c r="AA164" i="34"/>
  <c r="P164" i="34"/>
  <c r="Q175" i="34"/>
  <c r="R175" i="34"/>
  <c r="V175" i="34"/>
  <c r="AA175" i="34"/>
  <c r="P175" i="34"/>
  <c r="A130" i="55"/>
  <c r="B131" i="55"/>
  <c r="B132" i="34"/>
  <c r="A132" i="34" s="1"/>
  <c r="B133" i="34"/>
  <c r="A133" i="34" s="1"/>
  <c r="B135" i="34"/>
  <c r="A135" i="34" s="1"/>
  <c r="B136" i="34"/>
  <c r="A136" i="34" s="1"/>
  <c r="B168" i="34"/>
  <c r="A168" i="34" s="1"/>
  <c r="B169" i="34"/>
  <c r="A169" i="34" s="1"/>
  <c r="B170" i="34"/>
  <c r="A170" i="34" s="1"/>
  <c r="B171" i="34"/>
  <c r="A171" i="34" s="1"/>
  <c r="B121" i="34"/>
  <c r="A121" i="34" s="1"/>
  <c r="B122" i="34"/>
  <c r="A122" i="34" s="1"/>
  <c r="B123" i="34"/>
  <c r="A123" i="34" s="1"/>
  <c r="B124" i="34"/>
  <c r="A124" i="34" s="1"/>
  <c r="B125" i="34"/>
  <c r="A125" i="34" s="1"/>
  <c r="B128" i="34"/>
  <c r="A128" i="34" s="1"/>
  <c r="B129" i="34"/>
  <c r="A129" i="34" s="1"/>
  <c r="B130" i="34"/>
  <c r="A130" i="34" s="1"/>
  <c r="B131" i="34"/>
  <c r="A131" i="34" s="1"/>
  <c r="B120" i="34"/>
  <c r="A120" i="34" s="1"/>
  <c r="B81" i="34"/>
  <c r="A81" i="34" s="1"/>
  <c r="B119" i="34"/>
  <c r="A119" i="34" s="1"/>
  <c r="B141" i="34"/>
  <c r="A141" i="34" s="1"/>
  <c r="B140" i="34"/>
  <c r="A140" i="34" s="1"/>
  <c r="B275" i="34"/>
  <c r="A275" i="34" s="1"/>
  <c r="B274" i="34"/>
  <c r="A274" i="34" s="1"/>
  <c r="B273" i="34"/>
  <c r="A273" i="34" s="1"/>
  <c r="B272" i="34"/>
  <c r="A272" i="34" s="1"/>
  <c r="B267" i="34"/>
  <c r="A267" i="34" s="1"/>
  <c r="B230" i="34"/>
  <c r="A230" i="34" s="1"/>
  <c r="B215" i="34"/>
  <c r="A215" i="34" s="1"/>
  <c r="B214" i="34"/>
  <c r="A214" i="34" s="1"/>
  <c r="B192" i="34"/>
  <c r="A192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8" i="34"/>
  <c r="A228" i="34" s="1"/>
  <c r="B229" i="34"/>
  <c r="A229" i="34" s="1"/>
  <c r="B113" i="34"/>
  <c r="A113" i="34" s="1"/>
  <c r="B114" i="34"/>
  <c r="A114" i="34" s="1"/>
  <c r="B179" i="34"/>
  <c r="A179" i="34" s="1"/>
  <c r="B180" i="34"/>
  <c r="A180" i="34" s="1"/>
  <c r="B190" i="34"/>
  <c r="A190" i="34" s="1"/>
  <c r="B191" i="34"/>
  <c r="A191" i="34" s="1"/>
  <c r="B110" i="34"/>
  <c r="A110" i="34" s="1"/>
  <c r="B105" i="34"/>
  <c r="A105" i="34" s="1"/>
  <c r="B106" i="34"/>
  <c r="A106" i="34" s="1"/>
  <c r="B101" i="34"/>
  <c r="A101" i="34" s="1"/>
  <c r="B102" i="34"/>
  <c r="A102" i="34" s="1"/>
  <c r="B94" i="34"/>
  <c r="A94" i="34" s="1"/>
  <c r="B95" i="34"/>
  <c r="A95" i="34" s="1"/>
  <c r="B96" i="34"/>
  <c r="A96" i="34" s="1"/>
  <c r="B97" i="34"/>
  <c r="A97" i="34" s="1"/>
  <c r="B92" i="34"/>
  <c r="A92" i="34" s="1"/>
  <c r="B93" i="34"/>
  <c r="A93" i="34" s="1"/>
  <c r="B85" i="34"/>
  <c r="A85" i="34" s="1"/>
  <c r="B86" i="34"/>
  <c r="A86" i="34" s="1"/>
  <c r="B87" i="34"/>
  <c r="A87" i="34" s="1"/>
  <c r="B88" i="34"/>
  <c r="A88" i="34" s="1"/>
  <c r="B89" i="34"/>
  <c r="A89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1" i="34"/>
  <c r="A111" i="34" s="1"/>
  <c r="B112" i="34"/>
  <c r="A112" i="34" s="1"/>
  <c r="B116" i="34"/>
  <c r="A116" i="34" s="1"/>
  <c r="B117" i="34"/>
  <c r="A117" i="34" s="1"/>
  <c r="B107" i="34"/>
  <c r="A107" i="34" s="1"/>
  <c r="B108" i="34"/>
  <c r="A108" i="34" s="1"/>
  <c r="B109" i="34"/>
  <c r="A109" i="34" s="1"/>
  <c r="AA117" i="34" l="1"/>
  <c r="P117" i="34"/>
  <c r="Q117" i="34"/>
  <c r="R117" i="34"/>
  <c r="V117" i="34"/>
  <c r="Q63" i="34"/>
  <c r="R63" i="34"/>
  <c r="V63" i="34"/>
  <c r="AA63" i="34"/>
  <c r="P63" i="34"/>
  <c r="Q77" i="34"/>
  <c r="R77" i="34"/>
  <c r="V77" i="34"/>
  <c r="AA77" i="34"/>
  <c r="P77" i="34"/>
  <c r="R89" i="34"/>
  <c r="V89" i="34"/>
  <c r="P89" i="34"/>
  <c r="Q89" i="34"/>
  <c r="AA89" i="34"/>
  <c r="AA85" i="34"/>
  <c r="P85" i="34"/>
  <c r="Q85" i="34"/>
  <c r="R85" i="34"/>
  <c r="V85" i="34"/>
  <c r="Q96" i="34"/>
  <c r="R96" i="34"/>
  <c r="V96" i="34"/>
  <c r="AA96" i="34"/>
  <c r="P96" i="34"/>
  <c r="AA101" i="34"/>
  <c r="P101" i="34"/>
  <c r="Q101" i="34"/>
  <c r="R101" i="34"/>
  <c r="V101" i="34"/>
  <c r="Q191" i="34"/>
  <c r="R191" i="34"/>
  <c r="V191" i="34"/>
  <c r="AA191" i="34"/>
  <c r="P191" i="34"/>
  <c r="Q114" i="34"/>
  <c r="R114" i="34"/>
  <c r="V114" i="34"/>
  <c r="AA114" i="34"/>
  <c r="P114" i="34"/>
  <c r="Q71" i="34"/>
  <c r="R71" i="34"/>
  <c r="V71" i="34"/>
  <c r="AA71" i="34"/>
  <c r="P71" i="34"/>
  <c r="Q67" i="34"/>
  <c r="R67" i="34"/>
  <c r="V67" i="34"/>
  <c r="AA67" i="34"/>
  <c r="P67" i="34"/>
  <c r="AA74" i="34"/>
  <c r="P74" i="34"/>
  <c r="Q74" i="34"/>
  <c r="R74" i="34"/>
  <c r="V74" i="34"/>
  <c r="AA215" i="34"/>
  <c r="P215" i="34"/>
  <c r="R215" i="34"/>
  <c r="V215" i="34"/>
  <c r="Q215" i="34"/>
  <c r="AA273" i="34"/>
  <c r="P273" i="34"/>
  <c r="Q273" i="34"/>
  <c r="R273" i="34"/>
  <c r="V273" i="34"/>
  <c r="AA141" i="34"/>
  <c r="P141" i="34"/>
  <c r="Q141" i="34"/>
  <c r="R141" i="34"/>
  <c r="V141" i="34"/>
  <c r="R131" i="34"/>
  <c r="V131" i="34"/>
  <c r="P131" i="34"/>
  <c r="AA131" i="34"/>
  <c r="Q131" i="34"/>
  <c r="AA125" i="34"/>
  <c r="P125" i="34"/>
  <c r="Q125" i="34"/>
  <c r="R125" i="34"/>
  <c r="V125" i="34"/>
  <c r="AA121" i="34"/>
  <c r="P121" i="34"/>
  <c r="Q121" i="34"/>
  <c r="R121" i="34"/>
  <c r="V121" i="34"/>
  <c r="Q168" i="34"/>
  <c r="R168" i="34"/>
  <c r="V168" i="34"/>
  <c r="AA168" i="34"/>
  <c r="P168" i="34"/>
  <c r="P132" i="34"/>
  <c r="R132" i="34"/>
  <c r="V132" i="34"/>
  <c r="AA132" i="34"/>
  <c r="Q132" i="34"/>
  <c r="AA109" i="34"/>
  <c r="P109" i="34"/>
  <c r="Q109" i="34"/>
  <c r="R109" i="34"/>
  <c r="V109" i="34"/>
  <c r="Q116" i="34"/>
  <c r="R116" i="34"/>
  <c r="V116" i="34"/>
  <c r="AA116" i="34"/>
  <c r="P116" i="34"/>
  <c r="AA62" i="34"/>
  <c r="P62" i="34"/>
  <c r="Q62" i="34"/>
  <c r="R62" i="34"/>
  <c r="V62" i="34"/>
  <c r="AA76" i="34"/>
  <c r="P76" i="34"/>
  <c r="Q76" i="34"/>
  <c r="R76" i="34"/>
  <c r="V76" i="34"/>
  <c r="P88" i="34"/>
  <c r="Q88" i="34"/>
  <c r="R88" i="34"/>
  <c r="V88" i="34"/>
  <c r="AA88" i="34"/>
  <c r="AA93" i="34"/>
  <c r="P93" i="34"/>
  <c r="Q93" i="34"/>
  <c r="R93" i="34"/>
  <c r="V93" i="34"/>
  <c r="AA95" i="34"/>
  <c r="P95" i="34"/>
  <c r="Q95" i="34"/>
  <c r="R95" i="34"/>
  <c r="V95" i="34"/>
  <c r="Q106" i="34"/>
  <c r="R106" i="34"/>
  <c r="V106" i="34"/>
  <c r="AA106" i="34"/>
  <c r="P106" i="34"/>
  <c r="AA190" i="34"/>
  <c r="P190" i="34"/>
  <c r="Q190" i="34"/>
  <c r="R190" i="34"/>
  <c r="V190" i="34"/>
  <c r="AA113" i="34"/>
  <c r="P113" i="34"/>
  <c r="Q113" i="34"/>
  <c r="R113" i="34"/>
  <c r="V113" i="34"/>
  <c r="AA70" i="34"/>
  <c r="P70" i="34"/>
  <c r="Q70" i="34"/>
  <c r="R70" i="34"/>
  <c r="V70" i="34"/>
  <c r="AA66" i="34"/>
  <c r="P66" i="34"/>
  <c r="Q66" i="34"/>
  <c r="R66" i="34"/>
  <c r="V66" i="34"/>
  <c r="AA80" i="34"/>
  <c r="P80" i="34"/>
  <c r="Q80" i="34"/>
  <c r="R80" i="34"/>
  <c r="V80" i="34"/>
  <c r="AA230" i="34"/>
  <c r="P230" i="34"/>
  <c r="Q230" i="34"/>
  <c r="R230" i="34"/>
  <c r="V230" i="34"/>
  <c r="Q274" i="34"/>
  <c r="R274" i="34"/>
  <c r="V274" i="34"/>
  <c r="AA274" i="34"/>
  <c r="P274" i="34"/>
  <c r="AA119" i="34"/>
  <c r="P119" i="34"/>
  <c r="Q119" i="34"/>
  <c r="R119" i="34"/>
  <c r="V119" i="34"/>
  <c r="P130" i="34"/>
  <c r="R130" i="34"/>
  <c r="V130" i="34"/>
  <c r="AA130" i="34"/>
  <c r="Q130" i="34"/>
  <c r="Q124" i="34"/>
  <c r="R124" i="34"/>
  <c r="V124" i="34"/>
  <c r="AA124" i="34"/>
  <c r="P124" i="34"/>
  <c r="AA171" i="34"/>
  <c r="P171" i="34"/>
  <c r="Q171" i="34"/>
  <c r="R171" i="34"/>
  <c r="V171" i="34"/>
  <c r="Q136" i="34"/>
  <c r="R136" i="34"/>
  <c r="V136" i="34"/>
  <c r="AA136" i="34"/>
  <c r="P136" i="34"/>
  <c r="Q108" i="34"/>
  <c r="R108" i="34"/>
  <c r="V108" i="34"/>
  <c r="AA108" i="34"/>
  <c r="P108" i="34"/>
  <c r="Q112" i="34"/>
  <c r="R112" i="34"/>
  <c r="V112" i="34"/>
  <c r="AA112" i="34"/>
  <c r="P112" i="34"/>
  <c r="Q79" i="34"/>
  <c r="R79" i="34"/>
  <c r="V79" i="34"/>
  <c r="AA79" i="34"/>
  <c r="P79" i="34"/>
  <c r="Q73" i="34"/>
  <c r="R73" i="34"/>
  <c r="V73" i="34"/>
  <c r="AA73" i="34"/>
  <c r="P73" i="34"/>
  <c r="P87" i="34"/>
  <c r="R87" i="34"/>
  <c r="V87" i="34"/>
  <c r="AA87" i="34"/>
  <c r="Q87" i="34"/>
  <c r="Q92" i="34"/>
  <c r="R92" i="34"/>
  <c r="V92" i="34"/>
  <c r="AA92" i="34"/>
  <c r="P92" i="34"/>
  <c r="Q94" i="34"/>
  <c r="R94" i="34"/>
  <c r="V94" i="34"/>
  <c r="AA94" i="34"/>
  <c r="P94" i="34"/>
  <c r="AA105" i="34"/>
  <c r="P105" i="34"/>
  <c r="Q105" i="34"/>
  <c r="R105" i="34"/>
  <c r="V105" i="34"/>
  <c r="AA180" i="34"/>
  <c r="P180" i="34"/>
  <c r="Q180" i="34"/>
  <c r="R180" i="34"/>
  <c r="V180" i="34"/>
  <c r="Q229" i="34"/>
  <c r="R229" i="34"/>
  <c r="V229" i="34"/>
  <c r="AA229" i="34"/>
  <c r="P229" i="34"/>
  <c r="Q69" i="34"/>
  <c r="R69" i="34"/>
  <c r="V69" i="34"/>
  <c r="AA69" i="34"/>
  <c r="P69" i="34"/>
  <c r="Q65" i="34"/>
  <c r="R65" i="34"/>
  <c r="V65" i="34"/>
  <c r="AA65" i="34"/>
  <c r="P65" i="34"/>
  <c r="AA192" i="34"/>
  <c r="P192" i="34"/>
  <c r="Q192" i="34"/>
  <c r="R192" i="34"/>
  <c r="V192" i="34"/>
  <c r="AA267" i="34"/>
  <c r="P267" i="34"/>
  <c r="Q267" i="34"/>
  <c r="R267" i="34"/>
  <c r="V267" i="34"/>
  <c r="AA275" i="34"/>
  <c r="P275" i="34"/>
  <c r="Q275" i="34"/>
  <c r="R275" i="34"/>
  <c r="V275" i="34"/>
  <c r="Q81" i="34"/>
  <c r="R81" i="34"/>
  <c r="V81" i="34"/>
  <c r="AA81" i="34"/>
  <c r="P81" i="34"/>
  <c r="R129" i="34"/>
  <c r="V129" i="34"/>
  <c r="P129" i="34"/>
  <c r="AA129" i="34"/>
  <c r="Q129" i="34"/>
  <c r="AA123" i="34"/>
  <c r="P123" i="34"/>
  <c r="Q123" i="34"/>
  <c r="R123" i="34"/>
  <c r="V123" i="34"/>
  <c r="Q170" i="34"/>
  <c r="R170" i="34"/>
  <c r="V170" i="34"/>
  <c r="AA170" i="34"/>
  <c r="P170" i="34"/>
  <c r="AA135" i="34"/>
  <c r="P135" i="34"/>
  <c r="Q135" i="34"/>
  <c r="R135" i="34"/>
  <c r="V135" i="34"/>
  <c r="AA107" i="34"/>
  <c r="P107" i="34"/>
  <c r="Q107" i="34"/>
  <c r="R107" i="34"/>
  <c r="V107" i="34"/>
  <c r="AA111" i="34"/>
  <c r="P111" i="34"/>
  <c r="Q111" i="34"/>
  <c r="R111" i="34"/>
  <c r="V111" i="34"/>
  <c r="AA78" i="34"/>
  <c r="P78" i="34"/>
  <c r="Q78" i="34"/>
  <c r="R78" i="34"/>
  <c r="V78" i="34"/>
  <c r="AA72" i="34"/>
  <c r="P72" i="34"/>
  <c r="Q72" i="34"/>
  <c r="R72" i="34"/>
  <c r="V72" i="34"/>
  <c r="Q86" i="34"/>
  <c r="R86" i="34"/>
  <c r="V86" i="34"/>
  <c r="P86" i="34"/>
  <c r="AA86" i="34"/>
  <c r="AA97" i="34"/>
  <c r="P97" i="34"/>
  <c r="Q97" i="34"/>
  <c r="R97" i="34"/>
  <c r="V97" i="34"/>
  <c r="Q102" i="34"/>
  <c r="R102" i="34"/>
  <c r="V102" i="34"/>
  <c r="AA102" i="34"/>
  <c r="P102" i="34"/>
  <c r="Q110" i="34"/>
  <c r="R110" i="34"/>
  <c r="V110" i="34"/>
  <c r="AA110" i="34"/>
  <c r="P110" i="34"/>
  <c r="Q179" i="34"/>
  <c r="R179" i="34"/>
  <c r="V179" i="34"/>
  <c r="AA179" i="34"/>
  <c r="P179" i="34"/>
  <c r="AA228" i="34"/>
  <c r="P228" i="34"/>
  <c r="Q228" i="34"/>
  <c r="R228" i="34"/>
  <c r="V228" i="34"/>
  <c r="AA68" i="34"/>
  <c r="P68" i="34"/>
  <c r="Q68" i="34"/>
  <c r="R68" i="34"/>
  <c r="V68" i="34"/>
  <c r="Q75" i="34"/>
  <c r="R75" i="34"/>
  <c r="V75" i="34"/>
  <c r="AA75" i="34"/>
  <c r="P75" i="34"/>
  <c r="Q214" i="34"/>
  <c r="R214" i="34"/>
  <c r="V214" i="34"/>
  <c r="P214" i="34"/>
  <c r="AA214" i="34"/>
  <c r="Q272" i="34"/>
  <c r="R272" i="34"/>
  <c r="V272" i="34"/>
  <c r="AA272" i="34"/>
  <c r="P272" i="34"/>
  <c r="Q140" i="34"/>
  <c r="R140" i="34"/>
  <c r="V140" i="34"/>
  <c r="AA140" i="34"/>
  <c r="P140" i="34"/>
  <c r="Q120" i="34"/>
  <c r="R120" i="34"/>
  <c r="V120" i="34"/>
  <c r="AA120" i="34"/>
  <c r="P120" i="34"/>
  <c r="P128" i="34"/>
  <c r="Q128" i="34"/>
  <c r="R128" i="34"/>
  <c r="V128" i="34"/>
  <c r="AA128" i="34"/>
  <c r="Q122" i="34"/>
  <c r="R122" i="34"/>
  <c r="V122" i="34"/>
  <c r="AA122" i="34"/>
  <c r="P122" i="34"/>
  <c r="AA169" i="34"/>
  <c r="P169" i="34"/>
  <c r="Q169" i="34"/>
  <c r="R169" i="34"/>
  <c r="V169" i="34"/>
  <c r="Q133" i="34"/>
  <c r="R133" i="34"/>
  <c r="V133" i="34"/>
  <c r="AA133" i="34"/>
  <c r="P133" i="34"/>
  <c r="A131" i="55"/>
  <c r="B132" i="55"/>
  <c r="B711" i="34"/>
  <c r="A711" i="34" s="1"/>
  <c r="B683" i="34"/>
  <c r="A683" i="34" s="1"/>
  <c r="B682" i="34"/>
  <c r="A682" i="34" s="1"/>
  <c r="B681" i="34"/>
  <c r="A681" i="34" s="1"/>
  <c r="B658" i="34"/>
  <c r="A658" i="34" s="1"/>
  <c r="B657" i="34"/>
  <c r="A657" i="34" s="1"/>
  <c r="B589" i="34"/>
  <c r="A589" i="34" s="1"/>
  <c r="B588" i="34"/>
  <c r="A588" i="34" s="1"/>
  <c r="B276" i="34"/>
  <c r="A276" i="34" s="1"/>
  <c r="B271" i="34"/>
  <c r="A271" i="34" s="1"/>
  <c r="B270" i="34"/>
  <c r="A270" i="34" s="1"/>
  <c r="B197" i="34"/>
  <c r="A197" i="34" s="1"/>
  <c r="B167" i="34"/>
  <c r="A167" i="34" s="1"/>
  <c r="B166" i="34"/>
  <c r="A166" i="34" s="1"/>
  <c r="B152" i="34"/>
  <c r="A152" i="34" s="1"/>
  <c r="B153" i="34"/>
  <c r="A153" i="34" s="1"/>
  <c r="B103" i="34"/>
  <c r="A103" i="34" s="1"/>
  <c r="AA152" i="34" l="1"/>
  <c r="P152" i="34"/>
  <c r="Q152" i="34"/>
  <c r="R152" i="34"/>
  <c r="V152" i="34"/>
  <c r="AA271" i="34"/>
  <c r="P271" i="34"/>
  <c r="Q271" i="34"/>
  <c r="R271" i="34"/>
  <c r="V271" i="34"/>
  <c r="Q270" i="34"/>
  <c r="R270" i="34"/>
  <c r="V270" i="34"/>
  <c r="AA270" i="34"/>
  <c r="P270" i="34"/>
  <c r="AA682" i="34"/>
  <c r="P682" i="34"/>
  <c r="Q682" i="34"/>
  <c r="R682" i="34"/>
  <c r="V682" i="34"/>
  <c r="AA657" i="34"/>
  <c r="P657" i="34"/>
  <c r="Q657" i="34"/>
  <c r="R657" i="34"/>
  <c r="V657" i="34"/>
  <c r="AA103" i="34"/>
  <c r="P103" i="34"/>
  <c r="Q103" i="34"/>
  <c r="R103" i="34"/>
  <c r="V103" i="34"/>
  <c r="Q276" i="34"/>
  <c r="R276" i="34"/>
  <c r="V276" i="34"/>
  <c r="AA276" i="34"/>
  <c r="P276" i="34"/>
  <c r="Q658" i="34"/>
  <c r="R658" i="34"/>
  <c r="V658" i="34"/>
  <c r="AA658" i="34"/>
  <c r="P658" i="34"/>
  <c r="R711" i="34"/>
  <c r="V711" i="34"/>
  <c r="AA711" i="34"/>
  <c r="P711" i="34"/>
  <c r="Q711" i="34"/>
  <c r="Q589" i="34"/>
  <c r="R589" i="34"/>
  <c r="V589" i="34"/>
  <c r="AA589" i="34"/>
  <c r="P589" i="34"/>
  <c r="Q166" i="34"/>
  <c r="R166" i="34"/>
  <c r="V166" i="34"/>
  <c r="AA166" i="34"/>
  <c r="P166" i="34"/>
  <c r="Q683" i="34"/>
  <c r="R683" i="34"/>
  <c r="V683" i="34"/>
  <c r="AA683" i="34"/>
  <c r="P683" i="34"/>
  <c r="AA167" i="34"/>
  <c r="P167" i="34"/>
  <c r="Q167" i="34"/>
  <c r="R167" i="34"/>
  <c r="V167" i="34"/>
  <c r="Q153" i="34"/>
  <c r="R153" i="34"/>
  <c r="V153" i="34"/>
  <c r="AA153" i="34"/>
  <c r="P153" i="34"/>
  <c r="Q197" i="34"/>
  <c r="R197" i="34"/>
  <c r="V197" i="34"/>
  <c r="AA197" i="34"/>
  <c r="P197" i="34"/>
  <c r="AA588" i="34"/>
  <c r="P588" i="34"/>
  <c r="Q588" i="34"/>
  <c r="R588" i="34"/>
  <c r="V588" i="34"/>
  <c r="Q681" i="34"/>
  <c r="R681" i="34"/>
  <c r="V681" i="34"/>
  <c r="AA681" i="34"/>
  <c r="P681" i="34"/>
  <c r="A132" i="55"/>
  <c r="B133" i="55"/>
  <c r="A14" i="71"/>
  <c r="E37" i="71" s="1"/>
  <c r="A19" i="71"/>
  <c r="A20" i="71"/>
  <c r="A17" i="71"/>
  <c r="B198" i="34"/>
  <c r="A198" i="34" s="1"/>
  <c r="A18" i="71"/>
  <c r="B701" i="34"/>
  <c r="A701" i="34" s="1"/>
  <c r="A16" i="71"/>
  <c r="A15" i="71"/>
  <c r="U10" i="34"/>
  <c r="R701" i="34" l="1"/>
  <c r="V701" i="34"/>
  <c r="AA701" i="34"/>
  <c r="P701" i="34"/>
  <c r="Q701" i="34"/>
  <c r="AA198" i="34"/>
  <c r="P198" i="34"/>
  <c r="Q198" i="34"/>
  <c r="R198" i="34"/>
  <c r="V19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5" i="34"/>
  <c r="A115" i="34" s="1"/>
  <c r="B240" i="34"/>
  <c r="A240" i="34" s="1"/>
  <c r="B266" i="34"/>
  <c r="A266" i="34" s="1"/>
  <c r="B575" i="34"/>
  <c r="A575" i="34" s="1"/>
  <c r="B585" i="34"/>
  <c r="A585" i="34" s="1"/>
  <c r="B605" i="34"/>
  <c r="A605" i="34" s="1"/>
  <c r="B655" i="34"/>
  <c r="A655" i="34" s="1"/>
  <c r="B666" i="34"/>
  <c r="A666" i="34" s="1"/>
  <c r="B680" i="34"/>
  <c r="A680" i="34" s="1"/>
  <c r="B700" i="34"/>
  <c r="A700" i="34" s="1"/>
  <c r="B739" i="34"/>
  <c r="A739" i="34" s="1"/>
  <c r="B82" i="34"/>
  <c r="A82" i="34" s="1"/>
  <c r="AA82" i="34" l="1"/>
  <c r="P82" i="34"/>
  <c r="Q82" i="34"/>
  <c r="R82" i="34"/>
  <c r="V82" i="34"/>
  <c r="AA666" i="34"/>
  <c r="P666" i="34"/>
  <c r="Q666" i="34"/>
  <c r="R666" i="34"/>
  <c r="V666" i="34"/>
  <c r="Q575" i="34"/>
  <c r="P575" i="34"/>
  <c r="R575" i="34"/>
  <c r="V575" i="34"/>
  <c r="AA575" i="34"/>
  <c r="AA655" i="34"/>
  <c r="P655" i="34"/>
  <c r="Q655" i="34"/>
  <c r="R655" i="34"/>
  <c r="V655" i="34"/>
  <c r="Q266" i="34"/>
  <c r="R266" i="34"/>
  <c r="V266" i="34"/>
  <c r="AA266" i="34"/>
  <c r="P266" i="34"/>
  <c r="P700" i="34"/>
  <c r="Q700" i="34"/>
  <c r="R700" i="34"/>
  <c r="V700" i="34"/>
  <c r="AA700" i="34"/>
  <c r="AA605" i="34"/>
  <c r="P605" i="34"/>
  <c r="Q605" i="34"/>
  <c r="R605" i="34"/>
  <c r="V605" i="34"/>
  <c r="AA240" i="34"/>
  <c r="P240" i="34"/>
  <c r="Q240" i="34"/>
  <c r="R240" i="34"/>
  <c r="V240" i="34"/>
  <c r="R739" i="34"/>
  <c r="V739" i="34"/>
  <c r="AA739" i="34"/>
  <c r="P739" i="34"/>
  <c r="Q739" i="34"/>
  <c r="AA680" i="34"/>
  <c r="P680" i="34"/>
  <c r="Q680" i="34"/>
  <c r="R680" i="34"/>
  <c r="V680" i="34"/>
  <c r="Q585" i="34"/>
  <c r="R585" i="34"/>
  <c r="V585" i="34"/>
  <c r="AA585" i="34"/>
  <c r="P585" i="34"/>
  <c r="AA115" i="34"/>
  <c r="P115" i="34"/>
  <c r="Q115" i="34"/>
  <c r="R115" i="34"/>
  <c r="V115" i="34"/>
  <c r="B137" i="55"/>
  <c r="A136" i="55"/>
  <c r="B118" i="34"/>
  <c r="A118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8" i="34" l="1"/>
  <c r="R118" i="34"/>
  <c r="V118" i="34"/>
  <c r="AA118" i="34"/>
  <c r="P118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00" i="34"/>
  <c r="B5101" i="34"/>
  <c r="B5102" i="34"/>
  <c r="B5103" i="34"/>
  <c r="G22" i="68" l="1"/>
  <c r="H22" i="68" s="1"/>
  <c r="F23" i="68" s="1"/>
  <c r="R5101" i="34"/>
  <c r="V5101" i="34"/>
  <c r="AA5101" i="34"/>
  <c r="P5101" i="34"/>
  <c r="Q5101" i="34"/>
  <c r="AA5103" i="34"/>
  <c r="P5103" i="34"/>
  <c r="Q5103" i="34"/>
  <c r="R5103" i="34"/>
  <c r="V5103" i="34"/>
  <c r="P5100" i="34"/>
  <c r="Q5100" i="34"/>
  <c r="R5100" i="34"/>
  <c r="V5100" i="34"/>
  <c r="AA5100" i="34"/>
  <c r="P5102" i="34"/>
  <c r="Q5102" i="34"/>
  <c r="R5102" i="34"/>
  <c r="V5102" i="34"/>
  <c r="AA5102" i="34"/>
  <c r="A144" i="55"/>
  <c r="B145" i="55"/>
  <c r="A5100" i="34"/>
  <c r="A5101" i="34"/>
  <c r="A5102" i="34"/>
  <c r="A5103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G26" i="68" l="1"/>
  <c r="P16" i="34"/>
  <c r="A16" i="34"/>
  <c r="P17" i="34"/>
  <c r="A17" i="34"/>
  <c r="P19" i="34"/>
  <c r="Q19" i="34"/>
  <c r="R19" i="34"/>
  <c r="V19" i="34"/>
  <c r="AA19" i="34"/>
  <c r="R18" i="34"/>
  <c r="V18" i="34"/>
  <c r="AA18" i="34"/>
  <c r="P18" i="34"/>
  <c r="Q18" i="34"/>
  <c r="R20" i="34"/>
  <c r="V20" i="34"/>
  <c r="AA20" i="34"/>
  <c r="P20" i="34"/>
  <c r="Q20" i="34"/>
  <c r="P21" i="34"/>
  <c r="Q21" i="34"/>
  <c r="R21" i="34"/>
  <c r="V21" i="34"/>
  <c r="AA21" i="34"/>
  <c r="A149" i="55"/>
  <c r="B150" i="55"/>
  <c r="V11" i="34"/>
  <c r="P11" i="34"/>
  <c r="Q17" i="34"/>
  <c r="R17" i="34"/>
  <c r="V17" i="34"/>
  <c r="AA17" i="34"/>
  <c r="Q16" i="34"/>
  <c r="R16" i="34"/>
  <c r="V16" i="34"/>
  <c r="AA16" i="34"/>
  <c r="R15" i="34"/>
  <c r="V15" i="34"/>
  <c r="AA15" i="34"/>
  <c r="Q15" i="34"/>
  <c r="V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X2643" i="34" s="1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015" i="34" s="1"/>
  <c r="W522" i="34" l="1"/>
  <c r="W1772" i="34"/>
  <c r="W1686" i="34"/>
  <c r="W419" i="34"/>
  <c r="W1501" i="34"/>
  <c r="W1667" i="34"/>
  <c r="W1279" i="34"/>
  <c r="W1421" i="34"/>
  <c r="W664" i="34"/>
  <c r="W793" i="34"/>
  <c r="W375" i="34"/>
  <c r="W436" i="34"/>
  <c r="W126" i="34"/>
  <c r="W134" i="34"/>
  <c r="W199" i="34"/>
  <c r="W172" i="34"/>
  <c r="W145" i="34"/>
  <c r="W358" i="34"/>
  <c r="W1282" i="34"/>
  <c r="W254" i="34"/>
  <c r="W604" i="34"/>
  <c r="W973" i="34"/>
  <c r="W1541" i="34"/>
  <c r="W1472" i="34"/>
  <c r="W626" i="34"/>
  <c r="W1469" i="34"/>
  <c r="W1232" i="34"/>
  <c r="W1479" i="34"/>
  <c r="W157" i="34"/>
  <c r="W259" i="34"/>
  <c r="W84" i="34"/>
  <c r="W618" i="34"/>
  <c r="W531" i="34"/>
  <c r="W534" i="34"/>
  <c r="W1363" i="34"/>
  <c r="W2057" i="34"/>
  <c r="W1682" i="34"/>
  <c r="W1211" i="34"/>
  <c r="W1620" i="34"/>
  <c r="W264" i="34"/>
  <c r="W1850" i="34"/>
  <c r="W952" i="34"/>
  <c r="W1931" i="34"/>
  <c r="W2051" i="34"/>
  <c r="W2643" i="34"/>
  <c r="W2520" i="34"/>
  <c r="A11" i="56"/>
  <c r="X2029" i="34"/>
  <c r="X2161" i="34"/>
  <c r="X2531" i="34"/>
  <c r="X2554" i="34"/>
  <c r="X2535" i="34"/>
  <c r="X3115" i="34"/>
  <c r="X3041" i="34"/>
  <c r="X2973" i="34"/>
  <c r="X2901" i="34"/>
  <c r="X3507" i="34"/>
  <c r="X3525" i="34"/>
  <c r="X3547" i="34"/>
  <c r="X3571" i="34"/>
  <c r="X3587" i="34"/>
  <c r="X3603" i="34"/>
  <c r="X3619" i="34"/>
  <c r="X3635" i="34"/>
  <c r="X4710" i="34"/>
  <c r="X4726" i="34"/>
  <c r="X4742" i="34"/>
  <c r="X4758" i="34"/>
  <c r="X4774" i="34"/>
  <c r="X4790" i="34"/>
  <c r="X4806" i="34"/>
  <c r="X3296" i="34"/>
  <c r="X3362" i="34"/>
  <c r="X3194" i="34"/>
  <c r="X3533" i="34"/>
  <c r="X3647" i="34"/>
  <c r="X3663" i="34"/>
  <c r="X3883" i="34"/>
  <c r="X3899" i="34"/>
  <c r="X4975" i="34"/>
  <c r="X4991" i="34"/>
  <c r="X5007" i="34"/>
  <c r="X5023" i="34"/>
  <c r="X5039" i="34"/>
  <c r="X5055" i="34"/>
  <c r="X5071" i="34"/>
  <c r="X5087" i="34"/>
  <c r="X3105" i="34"/>
  <c r="X3031" i="34"/>
  <c r="X2965" i="34"/>
  <c r="X2893" i="34"/>
  <c r="X3382" i="34"/>
  <c r="X3519" i="34"/>
  <c r="X3545" i="34"/>
  <c r="X3565" i="34"/>
  <c r="X3581" i="34"/>
  <c r="X3597" i="34"/>
  <c r="X3613" i="34"/>
  <c r="X3629" i="34"/>
  <c r="X4704" i="34"/>
  <c r="X4720" i="34"/>
  <c r="X4736" i="34"/>
  <c r="X4752" i="34"/>
  <c r="X4768" i="34"/>
  <c r="X4784" i="34"/>
  <c r="X4800" i="34"/>
  <c r="X3425" i="34"/>
  <c r="X3320" i="34"/>
  <c r="X3398" i="34"/>
  <c r="X3214" i="34"/>
  <c r="X3555" i="34"/>
  <c r="X3649" i="34"/>
  <c r="X3665" i="34"/>
  <c r="X3885" i="34"/>
  <c r="X3901" i="34"/>
  <c r="X4977" i="34"/>
  <c r="X4993" i="34"/>
  <c r="X5009" i="34"/>
  <c r="X5025" i="34"/>
  <c r="X5041" i="34"/>
  <c r="X5057" i="34"/>
  <c r="X5073" i="34"/>
  <c r="X5093" i="34"/>
  <c r="X4856" i="34"/>
  <c r="X4872" i="34"/>
  <c r="X4888" i="34"/>
  <c r="X4920" i="34"/>
  <c r="X4810" i="34"/>
  <c r="X4826" i="34"/>
  <c r="X4842" i="34"/>
  <c r="X4902" i="34"/>
  <c r="X4564" i="34"/>
  <c r="X2062" i="34"/>
  <c r="X2541" i="34"/>
  <c r="X2538" i="34"/>
  <c r="X2529" i="34"/>
  <c r="X2533" i="34"/>
  <c r="X3127" i="34"/>
  <c r="X3059" i="34"/>
  <c r="X2987" i="34"/>
  <c r="X2919" i="34"/>
  <c r="X3513" i="34"/>
  <c r="X3535" i="34"/>
  <c r="X3559" i="34"/>
  <c r="X3575" i="34"/>
  <c r="X3591" i="34"/>
  <c r="X3607" i="34"/>
  <c r="X3623" i="34"/>
  <c r="X5089" i="34"/>
  <c r="X4714" i="34"/>
  <c r="X4730" i="34"/>
  <c r="X4746" i="34"/>
  <c r="X4762" i="34"/>
  <c r="X4778" i="34"/>
  <c r="X4794" i="34"/>
  <c r="X3401" i="34"/>
  <c r="X3312" i="34"/>
  <c r="X3376" i="34"/>
  <c r="X3208" i="34"/>
  <c r="X3553" i="34"/>
  <c r="X3651" i="34"/>
  <c r="X3667" i="34"/>
  <c r="X3887" i="34"/>
  <c r="X3903" i="34"/>
  <c r="X4979" i="34"/>
  <c r="X4995" i="34"/>
  <c r="X5011" i="34"/>
  <c r="X5027" i="34"/>
  <c r="X5043" i="34"/>
  <c r="X5059" i="34"/>
  <c r="X5075" i="34"/>
  <c r="X5097" i="34"/>
  <c r="X3121" i="34"/>
  <c r="X3049" i="34"/>
  <c r="X2979" i="34"/>
  <c r="X2909" i="34"/>
  <c r="X3503" i="34"/>
  <c r="X3523" i="34"/>
  <c r="X3551" i="34"/>
  <c r="X3569" i="34"/>
  <c r="X3585" i="34"/>
  <c r="X3601" i="34"/>
  <c r="X3617" i="34"/>
  <c r="X3633" i="34"/>
  <c r="X4708" i="34"/>
  <c r="X4724" i="34"/>
  <c r="X4740" i="34"/>
  <c r="X4756" i="34"/>
  <c r="X4772" i="34"/>
  <c r="X4788" i="34"/>
  <c r="X4804" i="34"/>
  <c r="X3441" i="34"/>
  <c r="X3338" i="34"/>
  <c r="X3178" i="34"/>
  <c r="X3527" i="34"/>
  <c r="X3637" i="34"/>
  <c r="X3653" i="34"/>
  <c r="X3873" i="34"/>
  <c r="X3889" i="34"/>
  <c r="X3905" i="34"/>
  <c r="X4981" i="34"/>
  <c r="X4997" i="34"/>
  <c r="X5013" i="34"/>
  <c r="X5029" i="34"/>
  <c r="X5045" i="34"/>
  <c r="X5061" i="34"/>
  <c r="X5077" i="34"/>
  <c r="X5099" i="34"/>
  <c r="X4860" i="34"/>
  <c r="X4876" i="34"/>
  <c r="X4898" i="34"/>
  <c r="X4924" i="34"/>
  <c r="X4814" i="34"/>
  <c r="X4830" i="34"/>
  <c r="X4850" i="34"/>
  <c r="X4906" i="34"/>
  <c r="X4568" i="34"/>
  <c r="X2167" i="34"/>
  <c r="X2539" i="34"/>
  <c r="X2542" i="34"/>
  <c r="X2534" i="34"/>
  <c r="X3163" i="34"/>
  <c r="X3141" i="34"/>
  <c r="X3073" i="34"/>
  <c r="X3003" i="34"/>
  <c r="X2937" i="34"/>
  <c r="X3517" i="34"/>
  <c r="X3539" i="34"/>
  <c r="X3563" i="34"/>
  <c r="X3579" i="34"/>
  <c r="X3595" i="34"/>
  <c r="X3611" i="34"/>
  <c r="X3627" i="34"/>
  <c r="X4702" i="34"/>
  <c r="X4718" i="34"/>
  <c r="X4734" i="34"/>
  <c r="X4750" i="34"/>
  <c r="X4766" i="34"/>
  <c r="X4782" i="34"/>
  <c r="X4798" i="34"/>
  <c r="X3417" i="34"/>
  <c r="X3328" i="34"/>
  <c r="X3392" i="34"/>
  <c r="X3230" i="34"/>
  <c r="X3639" i="34"/>
  <c r="X3655" i="34"/>
  <c r="X3875" i="34"/>
  <c r="X3891" i="34"/>
  <c r="X4967" i="34"/>
  <c r="X4983" i="34"/>
  <c r="X4999" i="34"/>
  <c r="X5015" i="34"/>
  <c r="X5031" i="34"/>
  <c r="X5047" i="34"/>
  <c r="X5063" i="34"/>
  <c r="X5079" i="34"/>
  <c r="X3155" i="34"/>
  <c r="X3133" i="34"/>
  <c r="X3065" i="34"/>
  <c r="X2995" i="34"/>
  <c r="X2929" i="34"/>
  <c r="X3511" i="34"/>
  <c r="X3537" i="34"/>
  <c r="X3557" i="34"/>
  <c r="X3573" i="34"/>
  <c r="X3589" i="34"/>
  <c r="X3605" i="34"/>
  <c r="X3621" i="34"/>
  <c r="X5085" i="34"/>
  <c r="X4712" i="34"/>
  <c r="X4728" i="34"/>
  <c r="X4744" i="34"/>
  <c r="X4760" i="34"/>
  <c r="X4776" i="34"/>
  <c r="X4792" i="34"/>
  <c r="X4808" i="34"/>
  <c r="X3286" i="34"/>
  <c r="X3354" i="34"/>
  <c r="X3188" i="34"/>
  <c r="X3531" i="34"/>
  <c r="X3641" i="34"/>
  <c r="X3657" i="34"/>
  <c r="X3877" i="34"/>
  <c r="X3893" i="34"/>
  <c r="X4969" i="34"/>
  <c r="X4985" i="34"/>
  <c r="X5001" i="34"/>
  <c r="X5017" i="34"/>
  <c r="X5033" i="34"/>
  <c r="X2176" i="34"/>
  <c r="X2540" i="34"/>
  <c r="X2532" i="34"/>
  <c r="X2530" i="34"/>
  <c r="X3095" i="34"/>
  <c r="X3023" i="34"/>
  <c r="X2955" i="34"/>
  <c r="X2885" i="34"/>
  <c r="X3388" i="34"/>
  <c r="X3521" i="34"/>
  <c r="X3543" i="34"/>
  <c r="X3567" i="34"/>
  <c r="X3583" i="34"/>
  <c r="X3599" i="34"/>
  <c r="X3615" i="34"/>
  <c r="X3631" i="34"/>
  <c r="X4706" i="34"/>
  <c r="X4722" i="34"/>
  <c r="X4738" i="34"/>
  <c r="X4754" i="34"/>
  <c r="X4770" i="34"/>
  <c r="X4786" i="34"/>
  <c r="X4802" i="34"/>
  <c r="X3431" i="34"/>
  <c r="X3346" i="34"/>
  <c r="X3184" i="34"/>
  <c r="X3529" i="34"/>
  <c r="X3643" i="34"/>
  <c r="X3659" i="34"/>
  <c r="X3879" i="34"/>
  <c r="X3895" i="34"/>
  <c r="X4971" i="34"/>
  <c r="X4987" i="34"/>
  <c r="X5003" i="34"/>
  <c r="X5019" i="34"/>
  <c r="X5035" i="34"/>
  <c r="X5051" i="34"/>
  <c r="X5067" i="34"/>
  <c r="X5083" i="34"/>
  <c r="X3087" i="34"/>
  <c r="X3149" i="34"/>
  <c r="X3081" i="34"/>
  <c r="X3011" i="34"/>
  <c r="X2943" i="34"/>
  <c r="X3515" i="34"/>
  <c r="X3541" i="34"/>
  <c r="X3561" i="34"/>
  <c r="X3577" i="34"/>
  <c r="X3593" i="34"/>
  <c r="X3609" i="34"/>
  <c r="X3625" i="34"/>
  <c r="X5095" i="34"/>
  <c r="X4716" i="34"/>
  <c r="X4732" i="34"/>
  <c r="X4748" i="34"/>
  <c r="X4764" i="34"/>
  <c r="X4780" i="34"/>
  <c r="X4796" i="34"/>
  <c r="X3409" i="34"/>
  <c r="X3304" i="34"/>
  <c r="X3370" i="34"/>
  <c r="X3202" i="34"/>
  <c r="X3549" i="34"/>
  <c r="X3645" i="34"/>
  <c r="X3661" i="34"/>
  <c r="X3881" i="34"/>
  <c r="X3897" i="34"/>
  <c r="X4973" i="34"/>
  <c r="X4989" i="34"/>
  <c r="X5005" i="34"/>
  <c r="X5021" i="34"/>
  <c r="X5037" i="34"/>
  <c r="X5053" i="34"/>
  <c r="X5069" i="34"/>
  <c r="X5091" i="34"/>
  <c r="X4852" i="34"/>
  <c r="X4868" i="34"/>
  <c r="X4884" i="34"/>
  <c r="X4916" i="34"/>
  <c r="X4932" i="34"/>
  <c r="X4822" i="34"/>
  <c r="X4838" i="34"/>
  <c r="X4882" i="34"/>
  <c r="X4930" i="34"/>
  <c r="X4576" i="34"/>
  <c r="X5049" i="34"/>
  <c r="X4864" i="34"/>
  <c r="X4818" i="34"/>
  <c r="X4572" i="34"/>
  <c r="X4592" i="34"/>
  <c r="X4674" i="34"/>
  <c r="X4690" i="34"/>
  <c r="X4176" i="34"/>
  <c r="X4210" i="34"/>
  <c r="X3954" i="34"/>
  <c r="X3980" i="34"/>
  <c r="X4846" i="34"/>
  <c r="X4896" i="34"/>
  <c r="X4936" i="34"/>
  <c r="X4952" i="34"/>
  <c r="X4438" i="34"/>
  <c r="X4454" i="34"/>
  <c r="X4470" i="34"/>
  <c r="X4486" i="34"/>
  <c r="X4502" i="34"/>
  <c r="X4518" i="34"/>
  <c r="X4534" i="34"/>
  <c r="X4550" i="34"/>
  <c r="X4604" i="34"/>
  <c r="X4620" i="34"/>
  <c r="X4636" i="34"/>
  <c r="X4652" i="34"/>
  <c r="X4180" i="34"/>
  <c r="X4204" i="34"/>
  <c r="X4226" i="34"/>
  <c r="X4242" i="34"/>
  <c r="X4258" i="34"/>
  <c r="X4274" i="34"/>
  <c r="X4824" i="34"/>
  <c r="X4840" i="34"/>
  <c r="X4890" i="34"/>
  <c r="X4566" i="34"/>
  <c r="X4582" i="34"/>
  <c r="X4598" i="34"/>
  <c r="X4676" i="34"/>
  <c r="X4692" i="34"/>
  <c r="X4188" i="34"/>
  <c r="X3950" i="34"/>
  <c r="X3974" i="34"/>
  <c r="X3990" i="34"/>
  <c r="X4894" i="34"/>
  <c r="X4942" i="34"/>
  <c r="X4958" i="34"/>
  <c r="X4444" i="34"/>
  <c r="X4460" i="34"/>
  <c r="X4476" i="34"/>
  <c r="X4492" i="34"/>
  <c r="X4508" i="34"/>
  <c r="X4524" i="34"/>
  <c r="X4540" i="34"/>
  <c r="X4556" i="34"/>
  <c r="X4614" i="34"/>
  <c r="X4630" i="34"/>
  <c r="X4646" i="34"/>
  <c r="X4662" i="34"/>
  <c r="X4192" i="34"/>
  <c r="X4220" i="34"/>
  <c r="X4236" i="34"/>
  <c r="X4252" i="34"/>
  <c r="X4268" i="34"/>
  <c r="X4284" i="34"/>
  <c r="X4300" i="34"/>
  <c r="X4316" i="34"/>
  <c r="X4332" i="34"/>
  <c r="X4348" i="34"/>
  <c r="X4364" i="34"/>
  <c r="X4380" i="34"/>
  <c r="X4396" i="34"/>
  <c r="X4412" i="34"/>
  <c r="X4428" i="34"/>
  <c r="X3914" i="34"/>
  <c r="X3930" i="34"/>
  <c r="X3960" i="34"/>
  <c r="X4086" i="34"/>
  <c r="X4102" i="34"/>
  <c r="X4322" i="34"/>
  <c r="X4386" i="34"/>
  <c r="X3920" i="34"/>
  <c r="X4108" i="34"/>
  <c r="X4124" i="34"/>
  <c r="X5065" i="34"/>
  <c r="X4880" i="34"/>
  <c r="X4834" i="34"/>
  <c r="X4580" i="34"/>
  <c r="X4596" i="34"/>
  <c r="X4678" i="34"/>
  <c r="X4694" i="34"/>
  <c r="X4186" i="34"/>
  <c r="X4214" i="34"/>
  <c r="X3968" i="34"/>
  <c r="X3984" i="34"/>
  <c r="X4862" i="34"/>
  <c r="X4900" i="34"/>
  <c r="X4940" i="34"/>
  <c r="X4956" i="34"/>
  <c r="X4442" i="34"/>
  <c r="X4458" i="34"/>
  <c r="X4474" i="34"/>
  <c r="X4490" i="34"/>
  <c r="X4506" i="34"/>
  <c r="X4522" i="34"/>
  <c r="X4538" i="34"/>
  <c r="X4554" i="34"/>
  <c r="X4608" i="34"/>
  <c r="X4624" i="34"/>
  <c r="X4640" i="34"/>
  <c r="X4656" i="34"/>
  <c r="X4184" i="34"/>
  <c r="X4208" i="34"/>
  <c r="X4230" i="34"/>
  <c r="X4246" i="34"/>
  <c r="X4262" i="34"/>
  <c r="X4812" i="34"/>
  <c r="X4828" i="34"/>
  <c r="X4844" i="34"/>
  <c r="X4904" i="34"/>
  <c r="X4570" i="34"/>
  <c r="X4586" i="34"/>
  <c r="X4602" i="34"/>
  <c r="X4680" i="34"/>
  <c r="X4696" i="34"/>
  <c r="X4212" i="34"/>
  <c r="X3956" i="34"/>
  <c r="X3978" i="34"/>
  <c r="X4854" i="34"/>
  <c r="X4918" i="34"/>
  <c r="X4946" i="34"/>
  <c r="X4962" i="34"/>
  <c r="X4448" i="34"/>
  <c r="X4464" i="34"/>
  <c r="X4480" i="34"/>
  <c r="X4496" i="34"/>
  <c r="X4512" i="34"/>
  <c r="X4528" i="34"/>
  <c r="X4544" i="34"/>
  <c r="X4560" i="34"/>
  <c r="X4618" i="34"/>
  <c r="X4634" i="34"/>
  <c r="X4650" i="34"/>
  <c r="X4666" i="34"/>
  <c r="X4198" i="34"/>
  <c r="X4224" i="34"/>
  <c r="X4240" i="34"/>
  <c r="X4256" i="34"/>
  <c r="X4272" i="34"/>
  <c r="X4288" i="34"/>
  <c r="X4304" i="34"/>
  <c r="X4320" i="34"/>
  <c r="X4336" i="34"/>
  <c r="X4352" i="34"/>
  <c r="X4368" i="34"/>
  <c r="X4384" i="34"/>
  <c r="X4400" i="34"/>
  <c r="X4416" i="34"/>
  <c r="X4432" i="34"/>
  <c r="X3918" i="34"/>
  <c r="X3934" i="34"/>
  <c r="X3964" i="34"/>
  <c r="X4090" i="34"/>
  <c r="X4106" i="34"/>
  <c r="X4338" i="34"/>
  <c r="X4402" i="34"/>
  <c r="X3936" i="34"/>
  <c r="X4112" i="34"/>
  <c r="X4128" i="34"/>
  <c r="X5081" i="34"/>
  <c r="X4912" i="34"/>
  <c r="X4866" i="34"/>
  <c r="X4584" i="34"/>
  <c r="X4600" i="34"/>
  <c r="X4682" i="34"/>
  <c r="X4698" i="34"/>
  <c r="X4190" i="34"/>
  <c r="X3938" i="34"/>
  <c r="X3972" i="34"/>
  <c r="X3988" i="34"/>
  <c r="X4878" i="34"/>
  <c r="X4910" i="34"/>
  <c r="X4944" i="34"/>
  <c r="X4960" i="34"/>
  <c r="X4446" i="34"/>
  <c r="X4462" i="34"/>
  <c r="X4478" i="34"/>
  <c r="X4494" i="34"/>
  <c r="X4510" i="34"/>
  <c r="X4526" i="34"/>
  <c r="X4542" i="34"/>
  <c r="X4558" i="34"/>
  <c r="X4612" i="34"/>
  <c r="X4628" i="34"/>
  <c r="X4644" i="34"/>
  <c r="X4660" i="34"/>
  <c r="X4194" i="34"/>
  <c r="X4218" i="34"/>
  <c r="X4234" i="34"/>
  <c r="X4250" i="34"/>
  <c r="X4266" i="34"/>
  <c r="X4816" i="34"/>
  <c r="X4832" i="34"/>
  <c r="X4858" i="34"/>
  <c r="X4908" i="34"/>
  <c r="X4574" i="34"/>
  <c r="X4590" i="34"/>
  <c r="X4668" i="34"/>
  <c r="X4684" i="34"/>
  <c r="X4700" i="34"/>
  <c r="X4216" i="34"/>
  <c r="X3966" i="34"/>
  <c r="X3982" i="34"/>
  <c r="X4870" i="34"/>
  <c r="X4934" i="34"/>
  <c r="X4950" i="34"/>
  <c r="X4436" i="34"/>
  <c r="X4452" i="34"/>
  <c r="X4468" i="34"/>
  <c r="X4484" i="34"/>
  <c r="X4500" i="34"/>
  <c r="X4516" i="34"/>
  <c r="X4532" i="34"/>
  <c r="X4548" i="34"/>
  <c r="X4606" i="34"/>
  <c r="X4622" i="34"/>
  <c r="X4638" i="34"/>
  <c r="X4654" i="34"/>
  <c r="X4178" i="34"/>
  <c r="X4202" i="34"/>
  <c r="X4228" i="34"/>
  <c r="X4244" i="34"/>
  <c r="X4260" i="34"/>
  <c r="X4276" i="34"/>
  <c r="X4292" i="34"/>
  <c r="X4308" i="34"/>
  <c r="X4324" i="34"/>
  <c r="X4340" i="34"/>
  <c r="X4356" i="34"/>
  <c r="X4372" i="34"/>
  <c r="X4388" i="34"/>
  <c r="X4404" i="34"/>
  <c r="X4420" i="34"/>
  <c r="X3906" i="34"/>
  <c r="X3922" i="34"/>
  <c r="X3940" i="34"/>
  <c r="X4078" i="34"/>
  <c r="X4094" i="34"/>
  <c r="X4290" i="34"/>
  <c r="X4354" i="34"/>
  <c r="X4418" i="34"/>
  <c r="X3958" i="34"/>
  <c r="X4116" i="34"/>
  <c r="X4132" i="34"/>
  <c r="X4848" i="34"/>
  <c r="X4928" i="34"/>
  <c r="X4914" i="34"/>
  <c r="X4588" i="34"/>
  <c r="X4670" i="34"/>
  <c r="X4686" i="34"/>
  <c r="X4172" i="34"/>
  <c r="X4196" i="34"/>
  <c r="X3946" i="34"/>
  <c r="X3976" i="34"/>
  <c r="X3992" i="34"/>
  <c r="X4892" i="34"/>
  <c r="X4926" i="34"/>
  <c r="X4948" i="34"/>
  <c r="X4964" i="34"/>
  <c r="X4450" i="34"/>
  <c r="X4466" i="34"/>
  <c r="X4482" i="34"/>
  <c r="X4498" i="34"/>
  <c r="X4514" i="34"/>
  <c r="X4530" i="34"/>
  <c r="X4546" i="34"/>
  <c r="X4562" i="34"/>
  <c r="X4616" i="34"/>
  <c r="X4632" i="34"/>
  <c r="X4648" i="34"/>
  <c r="X4664" i="34"/>
  <c r="X4200" i="34"/>
  <c r="X4222" i="34"/>
  <c r="X4238" i="34"/>
  <c r="X4254" i="34"/>
  <c r="X4270" i="34"/>
  <c r="X4820" i="34"/>
  <c r="X4836" i="34"/>
  <c r="X4874" i="34"/>
  <c r="X4922" i="34"/>
  <c r="X4578" i="34"/>
  <c r="X4594" i="34"/>
  <c r="X4672" i="34"/>
  <c r="X4688" i="34"/>
  <c r="X4174" i="34"/>
  <c r="X3942" i="34"/>
  <c r="X3970" i="34"/>
  <c r="X3986" i="34"/>
  <c r="X4886" i="34"/>
  <c r="X4938" i="34"/>
  <c r="X4954" i="34"/>
  <c r="X4440" i="34"/>
  <c r="X4456" i="34"/>
  <c r="X4472" i="34"/>
  <c r="X4488" i="34"/>
  <c r="X4504" i="34"/>
  <c r="X4520" i="34"/>
  <c r="X4536" i="34"/>
  <c r="X4552" i="34"/>
  <c r="X4610" i="34"/>
  <c r="X4626" i="34"/>
  <c r="X4642" i="34"/>
  <c r="X4658" i="34"/>
  <c r="X4182" i="34"/>
  <c r="X4206" i="34"/>
  <c r="X4232" i="34"/>
  <c r="X4248" i="34"/>
  <c r="X4264" i="34"/>
  <c r="X4280" i="34"/>
  <c r="X4296" i="34"/>
  <c r="X4312" i="34"/>
  <c r="X4328" i="34"/>
  <c r="X4344" i="34"/>
  <c r="X4360" i="34"/>
  <c r="X4376" i="34"/>
  <c r="X4392" i="34"/>
  <c r="X4408" i="34"/>
  <c r="X4424" i="34"/>
  <c r="X3910" i="34"/>
  <c r="X3926" i="34"/>
  <c r="X3948" i="34"/>
  <c r="X4082" i="34"/>
  <c r="X4098" i="34"/>
  <c r="X4306" i="34"/>
  <c r="X4370" i="34"/>
  <c r="X4434" i="34"/>
  <c r="X4092" i="34"/>
  <c r="X4120" i="34"/>
  <c r="X4136" i="34"/>
  <c r="X4152" i="34"/>
  <c r="X4168" i="34"/>
  <c r="X3306" i="34"/>
  <c r="X3366" i="34"/>
  <c r="X3210" i="34"/>
  <c r="X3252" i="34"/>
  <c r="X3268" i="34"/>
  <c r="X3284" i="34"/>
  <c r="X3844" i="34"/>
  <c r="X3862" i="34"/>
  <c r="X3682" i="34"/>
  <c r="X3698" i="34"/>
  <c r="X3714" i="34"/>
  <c r="X3730" i="34"/>
  <c r="X3746" i="34"/>
  <c r="X4334" i="34"/>
  <c r="X4398" i="34"/>
  <c r="X3932" i="34"/>
  <c r="X4002" i="34"/>
  <c r="X4018" i="34"/>
  <c r="X4034" i="34"/>
  <c r="X4050" i="34"/>
  <c r="X4066" i="34"/>
  <c r="X4104" i="34"/>
  <c r="X3103" i="34"/>
  <c r="X3035" i="34"/>
  <c r="X2969" i="34"/>
  <c r="X2897" i="34"/>
  <c r="X3780" i="34"/>
  <c r="X3796" i="34"/>
  <c r="X3812" i="34"/>
  <c r="X3828" i="34"/>
  <c r="X4314" i="34"/>
  <c r="X4378" i="34"/>
  <c r="X3912" i="34"/>
  <c r="X4100" i="34"/>
  <c r="X4122" i="34"/>
  <c r="X4138" i="34"/>
  <c r="X4154" i="34"/>
  <c r="X4170" i="34"/>
  <c r="X3298" i="34"/>
  <c r="X3356" i="34"/>
  <c r="X3190" i="34"/>
  <c r="X3244" i="34"/>
  <c r="X3262" i="34"/>
  <c r="X3278" i="34"/>
  <c r="X3836" i="34"/>
  <c r="X3856" i="34"/>
  <c r="X3676" i="34"/>
  <c r="X3692" i="34"/>
  <c r="X3708" i="34"/>
  <c r="X3724" i="34"/>
  <c r="X3740" i="34"/>
  <c r="X4294" i="34"/>
  <c r="X4358" i="34"/>
  <c r="X4422" i="34"/>
  <c r="X3996" i="34"/>
  <c r="X4012" i="34"/>
  <c r="X4028" i="34"/>
  <c r="X4044" i="34"/>
  <c r="X4060" i="34"/>
  <c r="X4076" i="34"/>
  <c r="X3097" i="34"/>
  <c r="X3027" i="34"/>
  <c r="X2961" i="34"/>
  <c r="X2889" i="34"/>
  <c r="X2947" i="34"/>
  <c r="X3786" i="34"/>
  <c r="X3802" i="34"/>
  <c r="X3818" i="34"/>
  <c r="X3834" i="34"/>
  <c r="X3433" i="34"/>
  <c r="X3352" i="34"/>
  <c r="X3512" i="34"/>
  <c r="X3528" i="34"/>
  <c r="X3544" i="34"/>
  <c r="X3560" i="34"/>
  <c r="X3582" i="34"/>
  <c r="X3109" i="34"/>
  <c r="X3045" i="34"/>
  <c r="X2977" i="34"/>
  <c r="X2907" i="34"/>
  <c r="X3526" i="34"/>
  <c r="X3580" i="34"/>
  <c r="X4140" i="34"/>
  <c r="X4156" i="34"/>
  <c r="X3415" i="34"/>
  <c r="X3322" i="34"/>
  <c r="X3390" i="34"/>
  <c r="X3232" i="34"/>
  <c r="X3256" i="34"/>
  <c r="X3272" i="34"/>
  <c r="X3866" i="34"/>
  <c r="X3850" i="34"/>
  <c r="X3670" i="34"/>
  <c r="X3686" i="34"/>
  <c r="X3702" i="34"/>
  <c r="X3718" i="34"/>
  <c r="X3734" i="34"/>
  <c r="X4286" i="34"/>
  <c r="X4350" i="34"/>
  <c r="X4414" i="34"/>
  <c r="X3944" i="34"/>
  <c r="X4006" i="34"/>
  <c r="X4022" i="34"/>
  <c r="X4038" i="34"/>
  <c r="X4054" i="34"/>
  <c r="X4070" i="34"/>
  <c r="X3157" i="34"/>
  <c r="X3117" i="34"/>
  <c r="X3051" i="34"/>
  <c r="X2983" i="34"/>
  <c r="X2913" i="34"/>
  <c r="X3784" i="34"/>
  <c r="X3800" i="34"/>
  <c r="X3816" i="34"/>
  <c r="X3832" i="34"/>
  <c r="X4330" i="34"/>
  <c r="X4394" i="34"/>
  <c r="X3928" i="34"/>
  <c r="X4110" i="34"/>
  <c r="X4126" i="34"/>
  <c r="X4142" i="34"/>
  <c r="X4158" i="34"/>
  <c r="X3407" i="34"/>
  <c r="X3314" i="34"/>
  <c r="X3374" i="34"/>
  <c r="X3204" i="34"/>
  <c r="X3250" i="34"/>
  <c r="X3266" i="34"/>
  <c r="X3282" i="34"/>
  <c r="X3842" i="34"/>
  <c r="X3860" i="34"/>
  <c r="X3680" i="34"/>
  <c r="X3696" i="34"/>
  <c r="X3712" i="34"/>
  <c r="X3728" i="34"/>
  <c r="X3744" i="34"/>
  <c r="X4310" i="34"/>
  <c r="X4374" i="34"/>
  <c r="X3908" i="34"/>
  <c r="X4000" i="34"/>
  <c r="X4016" i="34"/>
  <c r="X4032" i="34"/>
  <c r="X4048" i="34"/>
  <c r="X4064" i="34"/>
  <c r="X4080" i="34"/>
  <c r="X3111" i="34"/>
  <c r="X3043" i="34"/>
  <c r="X2975" i="34"/>
  <c r="X2905" i="34"/>
  <c r="X3384" i="34"/>
  <c r="X3790" i="34"/>
  <c r="X3806" i="34"/>
  <c r="X3822" i="34"/>
  <c r="X3504" i="34"/>
  <c r="X3300" i="34"/>
  <c r="X3368" i="34"/>
  <c r="X3516" i="34"/>
  <c r="X3532" i="34"/>
  <c r="X3548" i="34"/>
  <c r="X3564" i="34"/>
  <c r="X3778" i="34"/>
  <c r="X3131" i="34"/>
  <c r="X3061" i="34"/>
  <c r="X2993" i="34"/>
  <c r="X2923" i="34"/>
  <c r="X3542" i="34"/>
  <c r="X3584" i="34"/>
  <c r="X4144" i="34"/>
  <c r="X4160" i="34"/>
  <c r="X3435" i="34"/>
  <c r="X3336" i="34"/>
  <c r="X3182" i="34"/>
  <c r="X3242" i="34"/>
  <c r="X3260" i="34"/>
  <c r="X3276" i="34"/>
  <c r="X3870" i="34"/>
  <c r="X3854" i="34"/>
  <c r="X3674" i="34"/>
  <c r="X3690" i="34"/>
  <c r="X3706" i="34"/>
  <c r="X3722" i="34"/>
  <c r="X3738" i="34"/>
  <c r="X4302" i="34"/>
  <c r="X4366" i="34"/>
  <c r="X4430" i="34"/>
  <c r="X3994" i="34"/>
  <c r="X4010" i="34"/>
  <c r="X4026" i="34"/>
  <c r="X4042" i="34"/>
  <c r="X4058" i="34"/>
  <c r="X4074" i="34"/>
  <c r="X3171" i="34"/>
  <c r="X3137" i="34"/>
  <c r="X3067" i="34"/>
  <c r="X3001" i="34"/>
  <c r="X2925" i="34"/>
  <c r="X3788" i="34"/>
  <c r="X3804" i="34"/>
  <c r="X3820" i="34"/>
  <c r="X4282" i="34"/>
  <c r="X4346" i="34"/>
  <c r="X4410" i="34"/>
  <c r="X3952" i="34"/>
  <c r="X4114" i="34"/>
  <c r="X4130" i="34"/>
  <c r="X4146" i="34"/>
  <c r="X4162" i="34"/>
  <c r="X3423" i="34"/>
  <c r="X3330" i="34"/>
  <c r="X3396" i="34"/>
  <c r="X3218" i="34"/>
  <c r="X3254" i="34"/>
  <c r="X3270" i="34"/>
  <c r="X3864" i="34"/>
  <c r="X3846" i="34"/>
  <c r="X3668" i="34"/>
  <c r="X3684" i="34"/>
  <c r="X3700" i="34"/>
  <c r="X3716" i="34"/>
  <c r="X3732" i="34"/>
  <c r="X3748" i="34"/>
  <c r="X4326" i="34"/>
  <c r="X4390" i="34"/>
  <c r="X3924" i="34"/>
  <c r="X4004" i="34"/>
  <c r="X4020" i="34"/>
  <c r="X4036" i="34"/>
  <c r="X4052" i="34"/>
  <c r="X4068" i="34"/>
  <c r="X4096" i="34"/>
  <c r="X3125" i="34"/>
  <c r="X3057" i="34"/>
  <c r="X2991" i="34"/>
  <c r="X2917" i="34"/>
  <c r="X3776" i="34"/>
  <c r="X3794" i="34"/>
  <c r="X3810" i="34"/>
  <c r="X3826" i="34"/>
  <c r="X3403" i="34"/>
  <c r="X3318" i="34"/>
  <c r="X3172" i="34"/>
  <c r="X3520" i="34"/>
  <c r="X3536" i="34"/>
  <c r="X3552" i="34"/>
  <c r="X3568" i="34"/>
  <c r="X3427" i="34"/>
  <c r="X3147" i="34"/>
  <c r="X3077" i="34"/>
  <c r="X3009" i="34"/>
  <c r="X2941" i="34"/>
  <c r="X3558" i="34"/>
  <c r="X3588" i="34"/>
  <c r="X4148" i="34"/>
  <c r="X4164" i="34"/>
  <c r="X3290" i="34"/>
  <c r="X3348" i="34"/>
  <c r="X3196" i="34"/>
  <c r="X3248" i="34"/>
  <c r="X3264" i="34"/>
  <c r="X3280" i="34"/>
  <c r="X3840" i="34"/>
  <c r="X3858" i="34"/>
  <c r="X3678" i="34"/>
  <c r="X3694" i="34"/>
  <c r="X3710" i="34"/>
  <c r="X3726" i="34"/>
  <c r="X3742" i="34"/>
  <c r="X4318" i="34"/>
  <c r="X4382" i="34"/>
  <c r="X3916" i="34"/>
  <c r="X3998" i="34"/>
  <c r="X4014" i="34"/>
  <c r="X4030" i="34"/>
  <c r="X4046" i="34"/>
  <c r="X4062" i="34"/>
  <c r="X4088" i="34"/>
  <c r="X3089" i="34"/>
  <c r="X3019" i="34"/>
  <c r="X3083" i="34"/>
  <c r="X3015" i="34"/>
  <c r="X2939" i="34"/>
  <c r="X3792" i="34"/>
  <c r="X3808" i="34"/>
  <c r="X3824" i="34"/>
  <c r="X4298" i="34"/>
  <c r="X4362" i="34"/>
  <c r="X4426" i="34"/>
  <c r="X4084" i="34"/>
  <c r="X4118" i="34"/>
  <c r="X4134" i="34"/>
  <c r="X4150" i="34"/>
  <c r="X4166" i="34"/>
  <c r="X3443" i="34"/>
  <c r="X3340" i="34"/>
  <c r="X3176" i="34"/>
  <c r="X3238" i="34"/>
  <c r="X3258" i="34"/>
  <c r="X3274" i="34"/>
  <c r="X3868" i="34"/>
  <c r="X3852" i="34"/>
  <c r="X3672" i="34"/>
  <c r="X3688" i="34"/>
  <c r="X3704" i="34"/>
  <c r="X3720" i="34"/>
  <c r="X3736" i="34"/>
  <c r="X4278" i="34"/>
  <c r="X4342" i="34"/>
  <c r="X4406" i="34"/>
  <c r="X3962" i="34"/>
  <c r="X4008" i="34"/>
  <c r="X4024" i="34"/>
  <c r="X4040" i="34"/>
  <c r="X4056" i="34"/>
  <c r="X4072" i="34"/>
  <c r="X3165" i="34"/>
  <c r="X3145" i="34"/>
  <c r="X3075" i="34"/>
  <c r="X3007" i="34"/>
  <c r="X2931" i="34"/>
  <c r="X3782" i="34"/>
  <c r="X3798" i="34"/>
  <c r="X3814" i="34"/>
  <c r="X3830" i="34"/>
  <c r="X3419" i="34"/>
  <c r="X3334" i="34"/>
  <c r="X3838" i="34"/>
  <c r="X3524" i="34"/>
  <c r="X3540" i="34"/>
  <c r="X3556" i="34"/>
  <c r="X3572" i="34"/>
  <c r="X3093" i="34"/>
  <c r="X3029" i="34"/>
  <c r="X2959" i="34"/>
  <c r="X2891" i="34"/>
  <c r="X3344" i="34"/>
  <c r="X3574" i="34"/>
  <c r="X3592" i="34"/>
  <c r="X3596" i="34"/>
  <c r="X3612" i="34"/>
  <c r="X3628" i="34"/>
  <c r="X3644" i="34"/>
  <c r="X3660" i="34"/>
  <c r="X3880" i="34"/>
  <c r="X5018" i="34"/>
  <c r="X5034" i="34"/>
  <c r="X5050" i="34"/>
  <c r="X5068" i="34"/>
  <c r="X5084" i="34"/>
  <c r="X4707" i="34"/>
  <c r="X4723" i="34"/>
  <c r="X4741" i="34"/>
  <c r="X4767" i="34"/>
  <c r="X3760" i="34"/>
  <c r="X3159" i="34"/>
  <c r="X3505" i="34"/>
  <c r="X3570" i="34"/>
  <c r="X3896" i="34"/>
  <c r="X4972" i="34"/>
  <c r="X4988" i="34"/>
  <c r="X5004" i="34"/>
  <c r="X4739" i="34"/>
  <c r="X4801" i="34"/>
  <c r="X4823" i="34"/>
  <c r="X4839" i="34"/>
  <c r="X4855" i="34"/>
  <c r="X4871" i="34"/>
  <c r="X4887" i="34"/>
  <c r="X3085" i="34"/>
  <c r="X3021" i="34"/>
  <c r="X2951" i="34"/>
  <c r="X3017" i="34"/>
  <c r="X2949" i="34"/>
  <c r="X3534" i="34"/>
  <c r="X3590" i="34"/>
  <c r="X3606" i="34"/>
  <c r="X3622" i="34"/>
  <c r="X3638" i="34"/>
  <c r="X3654" i="34"/>
  <c r="X3874" i="34"/>
  <c r="X5012" i="34"/>
  <c r="X5028" i="34"/>
  <c r="X5044" i="34"/>
  <c r="X5060" i="34"/>
  <c r="X5078" i="34"/>
  <c r="X4701" i="34"/>
  <c r="X4717" i="34"/>
  <c r="X4733" i="34"/>
  <c r="X3758" i="34"/>
  <c r="X3774" i="34"/>
  <c r="X3292" i="34"/>
  <c r="X3514" i="34"/>
  <c r="X3576" i="34"/>
  <c r="X3898" i="34"/>
  <c r="X4974" i="34"/>
  <c r="X4990" i="34"/>
  <c r="X5006" i="34"/>
  <c r="X4785" i="34"/>
  <c r="X4811" i="34"/>
  <c r="X4837" i="34"/>
  <c r="X4853" i="34"/>
  <c r="X4869" i="34"/>
  <c r="X4885" i="34"/>
  <c r="X4901" i="34"/>
  <c r="X4917" i="34"/>
  <c r="X4943" i="34"/>
  <c r="X4641" i="34"/>
  <c r="X4667" i="34"/>
  <c r="X4683" i="34"/>
  <c r="X4699" i="34"/>
  <c r="X4795" i="34"/>
  <c r="X4647" i="34"/>
  <c r="X4689" i="34"/>
  <c r="X4185" i="34"/>
  <c r="X4201" i="34"/>
  <c r="X4217" i="34"/>
  <c r="X4233" i="34"/>
  <c r="X4249" i="34"/>
  <c r="X4265" i="34"/>
  <c r="X4285" i="34"/>
  <c r="X3993" i="34"/>
  <c r="X4009" i="34"/>
  <c r="X4037" i="34"/>
  <c r="X4137" i="34"/>
  <c r="X4155" i="34"/>
  <c r="X3161" i="34"/>
  <c r="X3135" i="34"/>
  <c r="X3063" i="34"/>
  <c r="X2989" i="34"/>
  <c r="X2921" i="34"/>
  <c r="X4775" i="34"/>
  <c r="X4821" i="34"/>
  <c r="X4937" i="34"/>
  <c r="X4957" i="34"/>
  <c r="X4443" i="34"/>
  <c r="X4459" i="34"/>
  <c r="X4475" i="34"/>
  <c r="X4491" i="34"/>
  <c r="X4507" i="34"/>
  <c r="X4523" i="34"/>
  <c r="X4539" i="34"/>
  <c r="X4555" i="34"/>
  <c r="X4571" i="34"/>
  <c r="X4587" i="34"/>
  <c r="X4615" i="34"/>
  <c r="X4631" i="34"/>
  <c r="X4651" i="34"/>
  <c r="X4283" i="34"/>
  <c r="X4305" i="34"/>
  <c r="X4321" i="34"/>
  <c r="X4337" i="34"/>
  <c r="X4353" i="34"/>
  <c r="X4369" i="34"/>
  <c r="X4395" i="34"/>
  <c r="X4411" i="34"/>
  <c r="X4427" i="34"/>
  <c r="X3913" i="34"/>
  <c r="X3929" i="34"/>
  <c r="X3945" i="34"/>
  <c r="X3961" i="34"/>
  <c r="X3977" i="34"/>
  <c r="X4027" i="34"/>
  <c r="X4061" i="34"/>
  <c r="X4077" i="34"/>
  <c r="X4093" i="34"/>
  <c r="X4761" i="34"/>
  <c r="X4899" i="34"/>
  <c r="X4601" i="34"/>
  <c r="X4697" i="34"/>
  <c r="X4183" i="34"/>
  <c r="X4199" i="34"/>
  <c r="X4215" i="34"/>
  <c r="X4231" i="34"/>
  <c r="X4247" i="34"/>
  <c r="X4263" i="34"/>
  <c r="X4287" i="34"/>
  <c r="X3995" i="34"/>
  <c r="X4011" i="34"/>
  <c r="X4035" i="34"/>
  <c r="X4135" i="34"/>
  <c r="X4149" i="34"/>
  <c r="X4165" i="34"/>
  <c r="X3099" i="34"/>
  <c r="X3025" i="34"/>
  <c r="X2953" i="34"/>
  <c r="X3013" i="34"/>
  <c r="X2945" i="34"/>
  <c r="X3410" i="34"/>
  <c r="X4773" i="34"/>
  <c r="X4819" i="34"/>
  <c r="X4939" i="34"/>
  <c r="X4963" i="34"/>
  <c r="X4449" i="34"/>
  <c r="X4465" i="34"/>
  <c r="X4481" i="34"/>
  <c r="X4497" i="34"/>
  <c r="X4513" i="34"/>
  <c r="X4529" i="34"/>
  <c r="X4545" i="34"/>
  <c r="X4561" i="34"/>
  <c r="X4577" i="34"/>
  <c r="X4593" i="34"/>
  <c r="X4613" i="34"/>
  <c r="X4629" i="34"/>
  <c r="X4661" i="34"/>
  <c r="X4291" i="34"/>
  <c r="X4307" i="34"/>
  <c r="X4323" i="34"/>
  <c r="X3600" i="34"/>
  <c r="X3616" i="34"/>
  <c r="X3632" i="34"/>
  <c r="X3648" i="34"/>
  <c r="X3664" i="34"/>
  <c r="X3884" i="34"/>
  <c r="X5022" i="34"/>
  <c r="X5038" i="34"/>
  <c r="X5054" i="34"/>
  <c r="X5072" i="34"/>
  <c r="X5092" i="34"/>
  <c r="X4711" i="34"/>
  <c r="X4727" i="34"/>
  <c r="X4745" i="34"/>
  <c r="X4771" i="34"/>
  <c r="X3764" i="34"/>
  <c r="X3411" i="34"/>
  <c r="X3522" i="34"/>
  <c r="X3578" i="34"/>
  <c r="X3900" i="34"/>
  <c r="X4976" i="34"/>
  <c r="X4992" i="34"/>
  <c r="X5066" i="34"/>
  <c r="X4749" i="34"/>
  <c r="X4805" i="34"/>
  <c r="X4827" i="34"/>
  <c r="X4843" i="34"/>
  <c r="X4859" i="34"/>
  <c r="X4875" i="34"/>
  <c r="X4891" i="34"/>
  <c r="X3101" i="34"/>
  <c r="X3037" i="34"/>
  <c r="X2967" i="34"/>
  <c r="X2899" i="34"/>
  <c r="X3308" i="34"/>
  <c r="X3550" i="34"/>
  <c r="X3594" i="34"/>
  <c r="X3610" i="34"/>
  <c r="X3626" i="34"/>
  <c r="X3642" i="34"/>
  <c r="X3658" i="34"/>
  <c r="X3878" i="34"/>
  <c r="X5016" i="34"/>
  <c r="X5032" i="34"/>
  <c r="X5048" i="34"/>
  <c r="X5064" i="34"/>
  <c r="X5082" i="34"/>
  <c r="X4705" i="34"/>
  <c r="X4721" i="34"/>
  <c r="X4737" i="34"/>
  <c r="X3762" i="34"/>
  <c r="X3500" i="34"/>
  <c r="X3360" i="34"/>
  <c r="X3530" i="34"/>
  <c r="X3886" i="34"/>
  <c r="X3902" i="34"/>
  <c r="X4978" i="34"/>
  <c r="X4994" i="34"/>
  <c r="X5088" i="34"/>
  <c r="X4789" i="34"/>
  <c r="X4825" i="34"/>
  <c r="X4841" i="34"/>
  <c r="X4857" i="34"/>
  <c r="X4873" i="34"/>
  <c r="X4889" i="34"/>
  <c r="X4905" i="34"/>
  <c r="X4921" i="34"/>
  <c r="X4947" i="34"/>
  <c r="X4649" i="34"/>
  <c r="X4671" i="34"/>
  <c r="X4687" i="34"/>
  <c r="X4743" i="34"/>
  <c r="X4907" i="34"/>
  <c r="X4653" i="34"/>
  <c r="X4173" i="34"/>
  <c r="X4189" i="34"/>
  <c r="X4205" i="34"/>
  <c r="X4221" i="34"/>
  <c r="X4237" i="34"/>
  <c r="X4253" i="34"/>
  <c r="X4269" i="34"/>
  <c r="X4289" i="34"/>
  <c r="X3997" i="34"/>
  <c r="X4013" i="34"/>
  <c r="X4043" i="34"/>
  <c r="X4143" i="34"/>
  <c r="X4159" i="34"/>
  <c r="X3091" i="34"/>
  <c r="X3151" i="34"/>
  <c r="X3079" i="34"/>
  <c r="X3005" i="34"/>
  <c r="X2935" i="34"/>
  <c r="X4779" i="34"/>
  <c r="X4903" i="34"/>
  <c r="X4945" i="34"/>
  <c r="X4961" i="34"/>
  <c r="X4447" i="34"/>
  <c r="X4463" i="34"/>
  <c r="X4479" i="34"/>
  <c r="X4495" i="34"/>
  <c r="X4511" i="34"/>
  <c r="X4527" i="34"/>
  <c r="X4543" i="34"/>
  <c r="X4559" i="34"/>
  <c r="X4575" i="34"/>
  <c r="X4591" i="34"/>
  <c r="X4619" i="34"/>
  <c r="X4635" i="34"/>
  <c r="X4669" i="34"/>
  <c r="X4293" i="34"/>
  <c r="X4309" i="34"/>
  <c r="X4325" i="34"/>
  <c r="X4341" i="34"/>
  <c r="X4357" i="34"/>
  <c r="X4383" i="34"/>
  <c r="X4399" i="34"/>
  <c r="X4415" i="34"/>
  <c r="X4431" i="34"/>
  <c r="X3917" i="34"/>
  <c r="X3933" i="34"/>
  <c r="X3949" i="34"/>
  <c r="X3965" i="34"/>
  <c r="X3981" i="34"/>
  <c r="X4031" i="34"/>
  <c r="X4065" i="34"/>
  <c r="X4081" i="34"/>
  <c r="X4097" i="34"/>
  <c r="X4793" i="34"/>
  <c r="X4915" i="34"/>
  <c r="X4643" i="34"/>
  <c r="X4171" i="34"/>
  <c r="X4187" i="34"/>
  <c r="X4203" i="34"/>
  <c r="X4219" i="34"/>
  <c r="X4235" i="34"/>
  <c r="X4251" i="34"/>
  <c r="X4267" i="34"/>
  <c r="X4373" i="34"/>
  <c r="X3999" i="34"/>
  <c r="X4015" i="34"/>
  <c r="X4045" i="34"/>
  <c r="X4139" i="34"/>
  <c r="X4153" i="34"/>
  <c r="X4169" i="34"/>
  <c r="X3113" i="34"/>
  <c r="X3039" i="34"/>
  <c r="X2963" i="34"/>
  <c r="X2895" i="34"/>
  <c r="X3380" i="34"/>
  <c r="X3414" i="34"/>
  <c r="X4777" i="34"/>
  <c r="X4911" i="34"/>
  <c r="X4951" i="34"/>
  <c r="X4437" i="34"/>
  <c r="X4453" i="34"/>
  <c r="X4469" i="34"/>
  <c r="X4485" i="34"/>
  <c r="X4501" i="34"/>
  <c r="X4517" i="34"/>
  <c r="X4533" i="34"/>
  <c r="X4549" i="34"/>
  <c r="X4565" i="34"/>
  <c r="X4581" i="34"/>
  <c r="X4599" i="34"/>
  <c r="X4617" i="34"/>
  <c r="X4633" i="34"/>
  <c r="X4677" i="34"/>
  <c r="X4295" i="34"/>
  <c r="X3604" i="34"/>
  <c r="X3620" i="34"/>
  <c r="X3636" i="34"/>
  <c r="X3652" i="34"/>
  <c r="X3872" i="34"/>
  <c r="X5010" i="34"/>
  <c r="X5026" i="34"/>
  <c r="X5042" i="34"/>
  <c r="X5058" i="34"/>
  <c r="X5076" i="34"/>
  <c r="X5096" i="34"/>
  <c r="X4715" i="34"/>
  <c r="X4731" i="34"/>
  <c r="X4759" i="34"/>
  <c r="X3752" i="34"/>
  <c r="X3768" i="34"/>
  <c r="X3326" i="34"/>
  <c r="X3538" i="34"/>
  <c r="X3888" i="34"/>
  <c r="X3904" i="34"/>
  <c r="X4980" i="34"/>
  <c r="X4996" i="34"/>
  <c r="X5094" i="34"/>
  <c r="X4753" i="34"/>
  <c r="X4809" i="34"/>
  <c r="X4831" i="34"/>
  <c r="X4847" i="34"/>
  <c r="X4863" i="34"/>
  <c r="X4879" i="34"/>
  <c r="X4895" i="34"/>
  <c r="X3123" i="34"/>
  <c r="X3053" i="34"/>
  <c r="X2985" i="34"/>
  <c r="X2915" i="34"/>
  <c r="X3378" i="34"/>
  <c r="X3566" i="34"/>
  <c r="X3598" i="34"/>
  <c r="X3614" i="34"/>
  <c r="X3630" i="34"/>
  <c r="X3646" i="34"/>
  <c r="X3662" i="34"/>
  <c r="X3882" i="34"/>
  <c r="X5020" i="34"/>
  <c r="X5036" i="34"/>
  <c r="X5052" i="34"/>
  <c r="X5070" i="34"/>
  <c r="X5086" i="34"/>
  <c r="X4709" i="34"/>
  <c r="X4725" i="34"/>
  <c r="X3750" i="34"/>
  <c r="X3766" i="34"/>
  <c r="X3167" i="34"/>
  <c r="X3501" i="34"/>
  <c r="X3546" i="34"/>
  <c r="X3890" i="34"/>
  <c r="X4966" i="34"/>
  <c r="X4982" i="34"/>
  <c r="X4998" i="34"/>
  <c r="X4751" i="34"/>
  <c r="X4799" i="34"/>
  <c r="X4829" i="34"/>
  <c r="X4845" i="34"/>
  <c r="X4861" i="34"/>
  <c r="X4877" i="34"/>
  <c r="X4893" i="34"/>
  <c r="X4909" i="34"/>
  <c r="X4925" i="34"/>
  <c r="X4597" i="34"/>
  <c r="X4657" i="34"/>
  <c r="X4675" i="34"/>
  <c r="X4691" i="34"/>
  <c r="X4769" i="34"/>
  <c r="X4923" i="34"/>
  <c r="X4659" i="34"/>
  <c r="X4177" i="34"/>
  <c r="X4193" i="34"/>
  <c r="X4209" i="34"/>
  <c r="X4225" i="34"/>
  <c r="X4241" i="34"/>
  <c r="X4257" i="34"/>
  <c r="X4273" i="34"/>
  <c r="X4375" i="34"/>
  <c r="X4001" i="34"/>
  <c r="X4017" i="34"/>
  <c r="X4047" i="34"/>
  <c r="X4147" i="34"/>
  <c r="X4163" i="34"/>
  <c r="X3107" i="34"/>
  <c r="X3033" i="34"/>
  <c r="X2957" i="34"/>
  <c r="X2887" i="34"/>
  <c r="X3386" i="34"/>
  <c r="X4783" i="34"/>
  <c r="X4919" i="34"/>
  <c r="X4949" i="34"/>
  <c r="X4965" i="34"/>
  <c r="X4451" i="34"/>
  <c r="X4467" i="34"/>
  <c r="X4483" i="34"/>
  <c r="X4499" i="34"/>
  <c r="X4515" i="34"/>
  <c r="X4531" i="34"/>
  <c r="X4547" i="34"/>
  <c r="X4563" i="34"/>
  <c r="X4579" i="34"/>
  <c r="X4607" i="34"/>
  <c r="X4623" i="34"/>
  <c r="X4639" i="34"/>
  <c r="X4685" i="34"/>
  <c r="X4297" i="34"/>
  <c r="X4313" i="34"/>
  <c r="X4329" i="34"/>
  <c r="X4345" i="34"/>
  <c r="X4361" i="34"/>
  <c r="X4387" i="34"/>
  <c r="X4403" i="34"/>
  <c r="X4419" i="34"/>
  <c r="X4435" i="34"/>
  <c r="X3921" i="34"/>
  <c r="X3937" i="34"/>
  <c r="X3953" i="34"/>
  <c r="X3969" i="34"/>
  <c r="X3985" i="34"/>
  <c r="X4041" i="34"/>
  <c r="X4069" i="34"/>
  <c r="X4085" i="34"/>
  <c r="X4101" i="34"/>
  <c r="X4797" i="34"/>
  <c r="X4931" i="34"/>
  <c r="X4665" i="34"/>
  <c r="X4175" i="34"/>
  <c r="X4191" i="34"/>
  <c r="X4207" i="34"/>
  <c r="X4223" i="34"/>
  <c r="X4239" i="34"/>
  <c r="X4255" i="34"/>
  <c r="X4271" i="34"/>
  <c r="X4377" i="34"/>
  <c r="X4003" i="34"/>
  <c r="X4021" i="34"/>
  <c r="X4051" i="34"/>
  <c r="X4141" i="34"/>
  <c r="X4157" i="34"/>
  <c r="X3153" i="34"/>
  <c r="X3129" i="34"/>
  <c r="X3055" i="34"/>
  <c r="X2981" i="34"/>
  <c r="X2911" i="34"/>
  <c r="X3402" i="34"/>
  <c r="X4747" i="34"/>
  <c r="X4781" i="34"/>
  <c r="X4927" i="34"/>
  <c r="X4955" i="34"/>
  <c r="X4441" i="34"/>
  <c r="X4457" i="34"/>
  <c r="X4473" i="34"/>
  <c r="X4489" i="34"/>
  <c r="X4505" i="34"/>
  <c r="X4521" i="34"/>
  <c r="X4537" i="34"/>
  <c r="X4553" i="34"/>
  <c r="X4569" i="34"/>
  <c r="X4585" i="34"/>
  <c r="X4605" i="34"/>
  <c r="X4621" i="34"/>
  <c r="X4637" i="34"/>
  <c r="X4693" i="34"/>
  <c r="X4299" i="34"/>
  <c r="X4315" i="34"/>
  <c r="X4331" i="34"/>
  <c r="X3608" i="34"/>
  <c r="X3624" i="34"/>
  <c r="X3640" i="34"/>
  <c r="X3656" i="34"/>
  <c r="X3876" i="34"/>
  <c r="X5014" i="34"/>
  <c r="X5030" i="34"/>
  <c r="X5046" i="34"/>
  <c r="X5062" i="34"/>
  <c r="X5080" i="34"/>
  <c r="X4703" i="34"/>
  <c r="X4719" i="34"/>
  <c r="X4735" i="34"/>
  <c r="X4763" i="34"/>
  <c r="X3756" i="34"/>
  <c r="X3772" i="34"/>
  <c r="X3236" i="34"/>
  <c r="X3554" i="34"/>
  <c r="X3892" i="34"/>
  <c r="X4968" i="34"/>
  <c r="X4984" i="34"/>
  <c r="X5000" i="34"/>
  <c r="X5098" i="34"/>
  <c r="X4791" i="34"/>
  <c r="X4813" i="34"/>
  <c r="X4835" i="34"/>
  <c r="X4851" i="34"/>
  <c r="X4867" i="34"/>
  <c r="X4883" i="34"/>
  <c r="X3508" i="34"/>
  <c r="X3139" i="34"/>
  <c r="X3069" i="34"/>
  <c r="X2999" i="34"/>
  <c r="X2933" i="34"/>
  <c r="X3518" i="34"/>
  <c r="X3586" i="34"/>
  <c r="X3602" i="34"/>
  <c r="X3618" i="34"/>
  <c r="X3634" i="34"/>
  <c r="X3650" i="34"/>
  <c r="X3666" i="34"/>
  <c r="X5008" i="34"/>
  <c r="X5024" i="34"/>
  <c r="X5040" i="34"/>
  <c r="X5056" i="34"/>
  <c r="X5074" i="34"/>
  <c r="X5090" i="34"/>
  <c r="X4713" i="34"/>
  <c r="X4729" i="34"/>
  <c r="X3754" i="34"/>
  <c r="X3770" i="34"/>
  <c r="X3439" i="34"/>
  <c r="X3509" i="34"/>
  <c r="X3562" i="34"/>
  <c r="X3894" i="34"/>
  <c r="X4970" i="34"/>
  <c r="X4986" i="34"/>
  <c r="X5002" i="34"/>
  <c r="X4755" i="34"/>
  <c r="X4803" i="34"/>
  <c r="X4833" i="34"/>
  <c r="X4849" i="34"/>
  <c r="X4865" i="34"/>
  <c r="X4881" i="34"/>
  <c r="X4897" i="34"/>
  <c r="X4913" i="34"/>
  <c r="X4929" i="34"/>
  <c r="X4603" i="34"/>
  <c r="X4663" i="34"/>
  <c r="X4679" i="34"/>
  <c r="X4695" i="34"/>
  <c r="X4787" i="34"/>
  <c r="X4595" i="34"/>
  <c r="X4673" i="34"/>
  <c r="X4181" i="34"/>
  <c r="X4197" i="34"/>
  <c r="X4213" i="34"/>
  <c r="X4229" i="34"/>
  <c r="X4245" i="34"/>
  <c r="X4261" i="34"/>
  <c r="X4279" i="34"/>
  <c r="X4379" i="34"/>
  <c r="X4005" i="34"/>
  <c r="X4023" i="34"/>
  <c r="X4053" i="34"/>
  <c r="X4151" i="34"/>
  <c r="X4167" i="34"/>
  <c r="X3119" i="34"/>
  <c r="X3047" i="34"/>
  <c r="X2971" i="34"/>
  <c r="X2903" i="34"/>
  <c r="X4765" i="34"/>
  <c r="X4817" i="34"/>
  <c r="X4933" i="34"/>
  <c r="X4953" i="34"/>
  <c r="X4439" i="34"/>
  <c r="X4455" i="34"/>
  <c r="X4471" i="34"/>
  <c r="X4487" i="34"/>
  <c r="X4503" i="34"/>
  <c r="X4519" i="34"/>
  <c r="X4535" i="34"/>
  <c r="X4551" i="34"/>
  <c r="X4567" i="34"/>
  <c r="X4583" i="34"/>
  <c r="X4611" i="34"/>
  <c r="X4627" i="34"/>
  <c r="X4645" i="34"/>
  <c r="X4277" i="34"/>
  <c r="X4301" i="34"/>
  <c r="X4317" i="34"/>
  <c r="X4333" i="34"/>
  <c r="X4349" i="34"/>
  <c r="X4365" i="34"/>
  <c r="X4391" i="34"/>
  <c r="X4407" i="34"/>
  <c r="X4423" i="34"/>
  <c r="X3909" i="34"/>
  <c r="X3925" i="34"/>
  <c r="X3941" i="34"/>
  <c r="X3957" i="34"/>
  <c r="X3973" i="34"/>
  <c r="X3989" i="34"/>
  <c r="X4057" i="34"/>
  <c r="X4073" i="34"/>
  <c r="X4089" i="34"/>
  <c r="X4105" i="34"/>
  <c r="X4807" i="34"/>
  <c r="X4941" i="34"/>
  <c r="X4681" i="34"/>
  <c r="X4179" i="34"/>
  <c r="X4195" i="34"/>
  <c r="X4211" i="34"/>
  <c r="X4227" i="34"/>
  <c r="X4243" i="34"/>
  <c r="X4259" i="34"/>
  <c r="X4281" i="34"/>
  <c r="X3991" i="34"/>
  <c r="X4007" i="34"/>
  <c r="X4025" i="34"/>
  <c r="X4055" i="34"/>
  <c r="X4145" i="34"/>
  <c r="X4161" i="34"/>
  <c r="X3169" i="34"/>
  <c r="X3143" i="34"/>
  <c r="X3071" i="34"/>
  <c r="X2997" i="34"/>
  <c r="X2927" i="34"/>
  <c r="X3406" i="34"/>
  <c r="X4757" i="34"/>
  <c r="X4815" i="34"/>
  <c r="X4935" i="34"/>
  <c r="X4959" i="34"/>
  <c r="X4445" i="34"/>
  <c r="X4461" i="34"/>
  <c r="X4477" i="34"/>
  <c r="X4493" i="34"/>
  <c r="X4509" i="34"/>
  <c r="X4525" i="34"/>
  <c r="X4541" i="34"/>
  <c r="X4557" i="34"/>
  <c r="X4573" i="34"/>
  <c r="X4589" i="34"/>
  <c r="X4609" i="34"/>
  <c r="X4625" i="34"/>
  <c r="X4655" i="34"/>
  <c r="X4275" i="34"/>
  <c r="X4303" i="34"/>
  <c r="X4319" i="34"/>
  <c r="X4335" i="34"/>
  <c r="X4311" i="34"/>
  <c r="X4347" i="34"/>
  <c r="X4363" i="34"/>
  <c r="X4385" i="34"/>
  <c r="X4401" i="34"/>
  <c r="X4417" i="34"/>
  <c r="X4433" i="34"/>
  <c r="X3919" i="34"/>
  <c r="X3935" i="34"/>
  <c r="X3951" i="34"/>
  <c r="X3967" i="34"/>
  <c r="X3983" i="34"/>
  <c r="X4033" i="34"/>
  <c r="X4063" i="34"/>
  <c r="X4079" i="34"/>
  <c r="X4095" i="34"/>
  <c r="X4111" i="34"/>
  <c r="X4127" i="34"/>
  <c r="X3437" i="34"/>
  <c r="X3332" i="34"/>
  <c r="X3192" i="34"/>
  <c r="X3224" i="34"/>
  <c r="X3154" i="34"/>
  <c r="X3429" i="34"/>
  <c r="X3222" i="34"/>
  <c r="X3170" i="34"/>
  <c r="X3422" i="34"/>
  <c r="X3438" i="34"/>
  <c r="X3090" i="34"/>
  <c r="X3106" i="34"/>
  <c r="X3122" i="34"/>
  <c r="X3138" i="34"/>
  <c r="X3020" i="34"/>
  <c r="X3036" i="34"/>
  <c r="X3052" i="34"/>
  <c r="X3068" i="34"/>
  <c r="X3084" i="34"/>
  <c r="X2966" i="34"/>
  <c r="X2982" i="34"/>
  <c r="X2998" i="34"/>
  <c r="X3014" i="34"/>
  <c r="X2896" i="34"/>
  <c r="X2912" i="34"/>
  <c r="X2928" i="34"/>
  <c r="X2944" i="34"/>
  <c r="X3399" i="34"/>
  <c r="X3695" i="34"/>
  <c r="X3711" i="34"/>
  <c r="X3727" i="34"/>
  <c r="X3745" i="34"/>
  <c r="X3763" i="34"/>
  <c r="X3779" i="34"/>
  <c r="X3803" i="34"/>
  <c r="X3819" i="34"/>
  <c r="X3835" i="34"/>
  <c r="X3342" i="34"/>
  <c r="X3246" i="34"/>
  <c r="X3299" i="34"/>
  <c r="X3315" i="34"/>
  <c r="X3331" i="34"/>
  <c r="X3347" i="34"/>
  <c r="X3363" i="34"/>
  <c r="X3379" i="34"/>
  <c r="X3179" i="34"/>
  <c r="X3195" i="34"/>
  <c r="X3211" i="34"/>
  <c r="X3227" i="34"/>
  <c r="X3243" i="34"/>
  <c r="X3259" i="34"/>
  <c r="X3275" i="34"/>
  <c r="X3871" i="34"/>
  <c r="X3851" i="34"/>
  <c r="X3671" i="34"/>
  <c r="X3783" i="34"/>
  <c r="X4121" i="34"/>
  <c r="X3160" i="34"/>
  <c r="X3416" i="34"/>
  <c r="X3432" i="34"/>
  <c r="X3088" i="34"/>
  <c r="X3104" i="34"/>
  <c r="X3120" i="34"/>
  <c r="X3136" i="34"/>
  <c r="X3018" i="34"/>
  <c r="X3034" i="34"/>
  <c r="X3050" i="34"/>
  <c r="X3066" i="34"/>
  <c r="X3082" i="34"/>
  <c r="X2964" i="34"/>
  <c r="X2980" i="34"/>
  <c r="X2996" i="34"/>
  <c r="X3012" i="34"/>
  <c r="X2894" i="34"/>
  <c r="X2910" i="34"/>
  <c r="X2926" i="34"/>
  <c r="X2942" i="34"/>
  <c r="X3393" i="34"/>
  <c r="X3689" i="34"/>
  <c r="X3705" i="34"/>
  <c r="X3721" i="34"/>
  <c r="X3737" i="34"/>
  <c r="X3757" i="34"/>
  <c r="X3773" i="34"/>
  <c r="X3801" i="34"/>
  <c r="X3817" i="34"/>
  <c r="X3833" i="34"/>
  <c r="X3310" i="34"/>
  <c r="X3156" i="34"/>
  <c r="X3297" i="34"/>
  <c r="X3313" i="34"/>
  <c r="X3329" i="34"/>
  <c r="X3345" i="34"/>
  <c r="X3361" i="34"/>
  <c r="X3377" i="34"/>
  <c r="X3177" i="34"/>
  <c r="X3193" i="34"/>
  <c r="X3209" i="34"/>
  <c r="X3225" i="34"/>
  <c r="X3241" i="34"/>
  <c r="X3257" i="34"/>
  <c r="X3273" i="34"/>
  <c r="X3865" i="34"/>
  <c r="X3845" i="34"/>
  <c r="X3861" i="34"/>
  <c r="X3747" i="34"/>
  <c r="X3510" i="34"/>
  <c r="X30" i="34"/>
  <c r="X34" i="34"/>
  <c r="X31" i="34"/>
  <c r="X44" i="34"/>
  <c r="X32" i="34"/>
  <c r="X48" i="34"/>
  <c r="X25" i="34"/>
  <c r="X59" i="34"/>
  <c r="X49" i="34"/>
  <c r="X35" i="34"/>
  <c r="X2293" i="34"/>
  <c r="X770" i="34"/>
  <c r="X938" i="34"/>
  <c r="X771" i="34"/>
  <c r="X767" i="34"/>
  <c r="X943" i="34"/>
  <c r="X2408" i="34"/>
  <c r="X2225" i="34"/>
  <c r="X2182" i="34"/>
  <c r="X2234" i="34"/>
  <c r="X2190" i="34"/>
  <c r="X2096" i="34"/>
  <c r="X2315" i="34"/>
  <c r="X2413" i="34"/>
  <c r="X2369" i="34"/>
  <c r="X2368" i="34"/>
  <c r="X2374" i="34"/>
  <c r="X2375" i="34"/>
  <c r="X2275" i="34"/>
  <c r="X2421" i="34"/>
  <c r="X2394" i="34"/>
  <c r="X2376" i="34"/>
  <c r="X14" i="34"/>
  <c r="X1609" i="34"/>
  <c r="X1607" i="34"/>
  <c r="X1456" i="34"/>
  <c r="X1313" i="34"/>
  <c r="X1431" i="34"/>
  <c r="X1238" i="34"/>
  <c r="X1515" i="34"/>
  <c r="X1689" i="34"/>
  <c r="X1338" i="34"/>
  <c r="X1190" i="34"/>
  <c r="X1459" i="34"/>
  <c r="X1427" i="34"/>
  <c r="X4327" i="34"/>
  <c r="X4351" i="34"/>
  <c r="X4367" i="34"/>
  <c r="X4389" i="34"/>
  <c r="X4405" i="34"/>
  <c r="X4421" i="34"/>
  <c r="X3907" i="34"/>
  <c r="X3923" i="34"/>
  <c r="X3939" i="34"/>
  <c r="X3955" i="34"/>
  <c r="X3971" i="34"/>
  <c r="X3987" i="34"/>
  <c r="X4039" i="34"/>
  <c r="X4067" i="34"/>
  <c r="X4083" i="34"/>
  <c r="X4099" i="34"/>
  <c r="X4115" i="34"/>
  <c r="X4131" i="34"/>
  <c r="X3288" i="34"/>
  <c r="X3350" i="34"/>
  <c r="X3200" i="34"/>
  <c r="X3228" i="34"/>
  <c r="X3158" i="34"/>
  <c r="X3294" i="34"/>
  <c r="X3152" i="34"/>
  <c r="X3400" i="34"/>
  <c r="X3426" i="34"/>
  <c r="X3442" i="34"/>
  <c r="X3094" i="34"/>
  <c r="X3110" i="34"/>
  <c r="X3126" i="34"/>
  <c r="X3142" i="34"/>
  <c r="X3024" i="34"/>
  <c r="X3040" i="34"/>
  <c r="X3056" i="34"/>
  <c r="X3072" i="34"/>
  <c r="X2954" i="34"/>
  <c r="X2970" i="34"/>
  <c r="X2986" i="34"/>
  <c r="X3002" i="34"/>
  <c r="X2884" i="34"/>
  <c r="X2900" i="34"/>
  <c r="X2916" i="34"/>
  <c r="X2932" i="34"/>
  <c r="X2948" i="34"/>
  <c r="X3681" i="34"/>
  <c r="X3699" i="34"/>
  <c r="X3715" i="34"/>
  <c r="X3731" i="34"/>
  <c r="X3751" i="34"/>
  <c r="X3767" i="34"/>
  <c r="X3785" i="34"/>
  <c r="X3807" i="34"/>
  <c r="X3823" i="34"/>
  <c r="X4109" i="34"/>
  <c r="X3394" i="34"/>
  <c r="X3287" i="34"/>
  <c r="X3303" i="34"/>
  <c r="X3319" i="34"/>
  <c r="X3335" i="34"/>
  <c r="X3351" i="34"/>
  <c r="X3367" i="34"/>
  <c r="X3383" i="34"/>
  <c r="X3183" i="34"/>
  <c r="X3199" i="34"/>
  <c r="X3215" i="34"/>
  <c r="X3231" i="34"/>
  <c r="X3247" i="34"/>
  <c r="X3263" i="34"/>
  <c r="X3279" i="34"/>
  <c r="X3839" i="34"/>
  <c r="X3855" i="34"/>
  <c r="X3675" i="34"/>
  <c r="X3789" i="34"/>
  <c r="X3324" i="34"/>
  <c r="X3164" i="34"/>
  <c r="X3420" i="34"/>
  <c r="X3436" i="34"/>
  <c r="X3092" i="34"/>
  <c r="X3108" i="34"/>
  <c r="X3124" i="34"/>
  <c r="X3140" i="34"/>
  <c r="X3022" i="34"/>
  <c r="X3038" i="34"/>
  <c r="X3054" i="34"/>
  <c r="X3070" i="34"/>
  <c r="X2952" i="34"/>
  <c r="X2968" i="34"/>
  <c r="X2984" i="34"/>
  <c r="X3000" i="34"/>
  <c r="X3016" i="34"/>
  <c r="X2898" i="34"/>
  <c r="X2914" i="34"/>
  <c r="X2930" i="34"/>
  <c r="X2946" i="34"/>
  <c r="X3397" i="34"/>
  <c r="X3693" i="34"/>
  <c r="X3709" i="34"/>
  <c r="X3725" i="34"/>
  <c r="X3741" i="34"/>
  <c r="X3761" i="34"/>
  <c r="X3777" i="34"/>
  <c r="X3805" i="34"/>
  <c r="X3821" i="34"/>
  <c r="X4117" i="34"/>
  <c r="X3372" i="34"/>
  <c r="X3408" i="34"/>
  <c r="X3301" i="34"/>
  <c r="X3317" i="34"/>
  <c r="X3333" i="34"/>
  <c r="X3349" i="34"/>
  <c r="X3365" i="34"/>
  <c r="X3381" i="34"/>
  <c r="X3181" i="34"/>
  <c r="X3197" i="34"/>
  <c r="X3213" i="34"/>
  <c r="X3229" i="34"/>
  <c r="X3245" i="34"/>
  <c r="X3261" i="34"/>
  <c r="X3277" i="34"/>
  <c r="X3869" i="34"/>
  <c r="X3849" i="34"/>
  <c r="X3669" i="34"/>
  <c r="X3793" i="34"/>
  <c r="X2525" i="34"/>
  <c r="X52" i="34"/>
  <c r="X33" i="34"/>
  <c r="X46" i="34"/>
  <c r="X54" i="34"/>
  <c r="X26" i="34"/>
  <c r="X29" i="34"/>
  <c r="X43" i="34"/>
  <c r="X27" i="34"/>
  <c r="X53" i="34"/>
  <c r="X51" i="34"/>
  <c r="X2115" i="34"/>
  <c r="X942" i="34"/>
  <c r="X940" i="34"/>
  <c r="X775" i="34"/>
  <c r="X769" i="34"/>
  <c r="X941" i="34"/>
  <c r="X2372" i="34"/>
  <c r="X2179" i="34"/>
  <c r="X2196" i="34"/>
  <c r="X2231" i="34"/>
  <c r="X2228" i="34"/>
  <c r="X2241" i="34"/>
  <c r="X2381" i="34"/>
  <c r="X2420" i="34"/>
  <c r="X2380" i="34"/>
  <c r="X2262" i="34"/>
  <c r="X2209" i="34"/>
  <c r="X2419" i="34"/>
  <c r="X2351" i="34"/>
  <c r="X2251" i="34"/>
  <c r="X2274" i="34"/>
  <c r="X2238" i="34"/>
  <c r="X2500" i="34"/>
  <c r="X1404" i="34"/>
  <c r="X1915" i="34"/>
  <c r="X1464" i="34"/>
  <c r="X1228" i="34"/>
  <c r="X1457" i="34"/>
  <c r="X1310" i="34"/>
  <c r="X1436" i="34"/>
  <c r="X1715" i="34"/>
  <c r="X1108" i="34"/>
  <c r="X1552" i="34"/>
  <c r="X1503" i="34"/>
  <c r="X4339" i="34"/>
  <c r="X4355" i="34"/>
  <c r="X4371" i="34"/>
  <c r="X4393" i="34"/>
  <c r="X4409" i="34"/>
  <c r="X4425" i="34"/>
  <c r="X3911" i="34"/>
  <c r="X3927" i="34"/>
  <c r="X3943" i="34"/>
  <c r="X3959" i="34"/>
  <c r="X3975" i="34"/>
  <c r="X4019" i="34"/>
  <c r="X4049" i="34"/>
  <c r="X4071" i="34"/>
  <c r="X4087" i="34"/>
  <c r="X4103" i="34"/>
  <c r="X4119" i="34"/>
  <c r="X3405" i="34"/>
  <c r="X3302" i="34"/>
  <c r="X3364" i="34"/>
  <c r="X3212" i="34"/>
  <c r="X3240" i="34"/>
  <c r="X4113" i="34"/>
  <c r="X3358" i="34"/>
  <c r="X3162" i="34"/>
  <c r="X3404" i="34"/>
  <c r="X3430" i="34"/>
  <c r="X3446" i="34"/>
  <c r="X3098" i="34"/>
  <c r="X3114" i="34"/>
  <c r="X3130" i="34"/>
  <c r="X3146" i="34"/>
  <c r="X3028" i="34"/>
  <c r="X3044" i="34"/>
  <c r="X3060" i="34"/>
  <c r="X3076" i="34"/>
  <c r="X2958" i="34"/>
  <c r="X2974" i="34"/>
  <c r="X2990" i="34"/>
  <c r="X3006" i="34"/>
  <c r="X2888" i="34"/>
  <c r="X2904" i="34"/>
  <c r="X2920" i="34"/>
  <c r="X2936" i="34"/>
  <c r="X3391" i="34"/>
  <c r="X3687" i="34"/>
  <c r="X3703" i="34"/>
  <c r="X3719" i="34"/>
  <c r="X3735" i="34"/>
  <c r="X3755" i="34"/>
  <c r="X3771" i="34"/>
  <c r="X3791" i="34"/>
  <c r="X3811" i="34"/>
  <c r="X3827" i="34"/>
  <c r="X4125" i="34"/>
  <c r="X3174" i="34"/>
  <c r="X3291" i="34"/>
  <c r="X3307" i="34"/>
  <c r="X3323" i="34"/>
  <c r="X3339" i="34"/>
  <c r="X3355" i="34"/>
  <c r="X3371" i="34"/>
  <c r="X3387" i="34"/>
  <c r="X3187" i="34"/>
  <c r="X3203" i="34"/>
  <c r="X3219" i="34"/>
  <c r="X3235" i="34"/>
  <c r="X3251" i="34"/>
  <c r="X3267" i="34"/>
  <c r="X3283" i="34"/>
  <c r="X3843" i="34"/>
  <c r="X3859" i="34"/>
  <c r="X3685" i="34"/>
  <c r="X3795" i="34"/>
  <c r="X3206" i="34"/>
  <c r="X3168" i="34"/>
  <c r="X3424" i="34"/>
  <c r="X3440" i="34"/>
  <c r="X3096" i="34"/>
  <c r="X3112" i="34"/>
  <c r="X3128" i="34"/>
  <c r="X3144" i="34"/>
  <c r="X3026" i="34"/>
  <c r="X3042" i="34"/>
  <c r="X3058" i="34"/>
  <c r="X3074" i="34"/>
  <c r="X2956" i="34"/>
  <c r="X2972" i="34"/>
  <c r="X2988" i="34"/>
  <c r="X3004" i="34"/>
  <c r="X2886" i="34"/>
  <c r="X2902" i="34"/>
  <c r="X2918" i="34"/>
  <c r="X2934" i="34"/>
  <c r="X2950" i="34"/>
  <c r="X3679" i="34"/>
  <c r="X3697" i="34"/>
  <c r="X3713" i="34"/>
  <c r="X3729" i="34"/>
  <c r="X3749" i="34"/>
  <c r="X3765" i="34"/>
  <c r="X3781" i="34"/>
  <c r="X3809" i="34"/>
  <c r="X3825" i="34"/>
  <c r="X4133" i="34"/>
  <c r="X3198" i="34"/>
  <c r="X3289" i="34"/>
  <c r="X3305" i="34"/>
  <c r="X3321" i="34"/>
  <c r="X3337" i="34"/>
  <c r="X3353" i="34"/>
  <c r="X3369" i="34"/>
  <c r="X3385" i="34"/>
  <c r="X3185" i="34"/>
  <c r="X3201" i="34"/>
  <c r="X3217" i="34"/>
  <c r="X3233" i="34"/>
  <c r="X3249" i="34"/>
  <c r="X3265" i="34"/>
  <c r="X3281" i="34"/>
  <c r="X3837" i="34"/>
  <c r="X3853" i="34"/>
  <c r="X3673" i="34"/>
  <c r="X3799" i="34"/>
  <c r="X36" i="34"/>
  <c r="X50" i="34"/>
  <c r="X38" i="34"/>
  <c r="X23" i="34"/>
  <c r="X45" i="34"/>
  <c r="X60" i="34"/>
  <c r="X42" i="34"/>
  <c r="X47" i="34"/>
  <c r="X37" i="34"/>
  <c r="X61" i="34"/>
  <c r="X2308" i="34"/>
  <c r="X774" i="34"/>
  <c r="X772" i="34"/>
  <c r="X937" i="34"/>
  <c r="X939" i="34"/>
  <c r="X936" i="34"/>
  <c r="X1775" i="34"/>
  <c r="X2411" i="34"/>
  <c r="X2193" i="34"/>
  <c r="X2216" i="34"/>
  <c r="X2199" i="34"/>
  <c r="X2130" i="34"/>
  <c r="X2311" i="34"/>
  <c r="X2385" i="34"/>
  <c r="X2309" i="34"/>
  <c r="X2248" i="34"/>
  <c r="X2264" i="34"/>
  <c r="X2265" i="34"/>
  <c r="X2331" i="34"/>
  <c r="X2393" i="34"/>
  <c r="X2334" i="34"/>
  <c r="X2350" i="34"/>
  <c r="X2414" i="34"/>
  <c r="X2502" i="34"/>
  <c r="X1913" i="34"/>
  <c r="X1516" i="34"/>
  <c r="X1508" i="34"/>
  <c r="X1550" i="34"/>
  <c r="X1500" i="34"/>
  <c r="X1225" i="34"/>
  <c r="X1626" i="34"/>
  <c r="X1743" i="34"/>
  <c r="X1116" i="34"/>
  <c r="X1767" i="34"/>
  <c r="X1511" i="34"/>
  <c r="X4343" i="34"/>
  <c r="X4359" i="34"/>
  <c r="X4381" i="34"/>
  <c r="X4397" i="34"/>
  <c r="X4413" i="34"/>
  <c r="X4429" i="34"/>
  <c r="X3915" i="34"/>
  <c r="X3931" i="34"/>
  <c r="X3947" i="34"/>
  <c r="X3963" i="34"/>
  <c r="X3979" i="34"/>
  <c r="X4029" i="34"/>
  <c r="X4059" i="34"/>
  <c r="X4075" i="34"/>
  <c r="X4091" i="34"/>
  <c r="X4107" i="34"/>
  <c r="X4123" i="34"/>
  <c r="X3421" i="34"/>
  <c r="X3316" i="34"/>
  <c r="X3180" i="34"/>
  <c r="X3220" i="34"/>
  <c r="X3848" i="34"/>
  <c r="X4129" i="34"/>
  <c r="X3186" i="34"/>
  <c r="X3166" i="34"/>
  <c r="X3418" i="34"/>
  <c r="X3434" i="34"/>
  <c r="X3086" i="34"/>
  <c r="X3102" i="34"/>
  <c r="X3118" i="34"/>
  <c r="X3134" i="34"/>
  <c r="X3150" i="34"/>
  <c r="X3032" i="34"/>
  <c r="X3048" i="34"/>
  <c r="X3064" i="34"/>
  <c r="X3080" i="34"/>
  <c r="X2962" i="34"/>
  <c r="X2978" i="34"/>
  <c r="X2994" i="34"/>
  <c r="X3010" i="34"/>
  <c r="X2892" i="34"/>
  <c r="X2908" i="34"/>
  <c r="X2924" i="34"/>
  <c r="X2940" i="34"/>
  <c r="X3395" i="34"/>
  <c r="X3691" i="34"/>
  <c r="X3707" i="34"/>
  <c r="X3723" i="34"/>
  <c r="X3739" i="34"/>
  <c r="X3759" i="34"/>
  <c r="X3775" i="34"/>
  <c r="X3797" i="34"/>
  <c r="X3815" i="34"/>
  <c r="X3831" i="34"/>
  <c r="X3413" i="34"/>
  <c r="X3216" i="34"/>
  <c r="X3295" i="34"/>
  <c r="X3311" i="34"/>
  <c r="X3327" i="34"/>
  <c r="X3343" i="34"/>
  <c r="X3359" i="34"/>
  <c r="X3375" i="34"/>
  <c r="X3175" i="34"/>
  <c r="X3191" i="34"/>
  <c r="X3207" i="34"/>
  <c r="X3223" i="34"/>
  <c r="X3239" i="34"/>
  <c r="X3255" i="34"/>
  <c r="X3271" i="34"/>
  <c r="X3867" i="34"/>
  <c r="X3847" i="34"/>
  <c r="X3863" i="34"/>
  <c r="X3743" i="34"/>
  <c r="X3506" i="34"/>
  <c r="X3234" i="34"/>
  <c r="X3412" i="34"/>
  <c r="X3428" i="34"/>
  <c r="X3444" i="34"/>
  <c r="X3100" i="34"/>
  <c r="X3116" i="34"/>
  <c r="X3132" i="34"/>
  <c r="X3148" i="34"/>
  <c r="X3030" i="34"/>
  <c r="X3046" i="34"/>
  <c r="X3062" i="34"/>
  <c r="X3078" i="34"/>
  <c r="X2960" i="34"/>
  <c r="X2976" i="34"/>
  <c r="X2992" i="34"/>
  <c r="X3008" i="34"/>
  <c r="X2890" i="34"/>
  <c r="X2906" i="34"/>
  <c r="X2922" i="34"/>
  <c r="X2938" i="34"/>
  <c r="X3389" i="34"/>
  <c r="X3683" i="34"/>
  <c r="X3701" i="34"/>
  <c r="X3717" i="34"/>
  <c r="X3733" i="34"/>
  <c r="X3753" i="34"/>
  <c r="X3769" i="34"/>
  <c r="X3787" i="34"/>
  <c r="X3813" i="34"/>
  <c r="X3829" i="34"/>
  <c r="X3445" i="34"/>
  <c r="X3226" i="34"/>
  <c r="X3293" i="34"/>
  <c r="X3309" i="34"/>
  <c r="X3325" i="34"/>
  <c r="X3341" i="34"/>
  <c r="X3357" i="34"/>
  <c r="X3373" i="34"/>
  <c r="X3173" i="34"/>
  <c r="X3189" i="34"/>
  <c r="X3205" i="34"/>
  <c r="X3221" i="34"/>
  <c r="X3237" i="34"/>
  <c r="X3253" i="34"/>
  <c r="X3269" i="34"/>
  <c r="X3285" i="34"/>
  <c r="X3841" i="34"/>
  <c r="X3857" i="34"/>
  <c r="X3677" i="34"/>
  <c r="X3502" i="34"/>
  <c r="X24" i="34"/>
  <c r="X58" i="34"/>
  <c r="X39" i="34"/>
  <c r="X40" i="34"/>
  <c r="X28" i="34"/>
  <c r="X22" i="34"/>
  <c r="X56" i="34"/>
  <c r="X55" i="34"/>
  <c r="X41" i="34"/>
  <c r="X57" i="34"/>
  <c r="X2310" i="34"/>
  <c r="X766" i="34"/>
  <c r="X944" i="34"/>
  <c r="X768" i="34"/>
  <c r="X945" i="34"/>
  <c r="X773" i="34"/>
  <c r="X2398" i="34"/>
  <c r="X2207" i="34"/>
  <c r="X2213" i="34"/>
  <c r="X2188" i="34"/>
  <c r="X2223" i="34"/>
  <c r="X2125" i="34"/>
  <c r="X2203" i="34"/>
  <c r="X2249" i="34"/>
  <c r="X2333" i="34"/>
  <c r="X2286" i="34"/>
  <c r="X2316" i="34"/>
  <c r="X2317" i="34"/>
  <c r="X2395" i="34"/>
  <c r="X2377" i="34"/>
  <c r="X2370" i="34"/>
  <c r="X2332" i="34"/>
  <c r="X2258" i="34"/>
  <c r="X1803" i="34"/>
  <c r="X1058" i="34"/>
  <c r="X1549" i="34"/>
  <c r="X1305" i="34"/>
  <c r="X1761" i="34"/>
  <c r="X1509" i="34"/>
  <c r="X1234" i="34"/>
  <c r="X1679" i="34"/>
  <c r="X1281" i="34"/>
  <c r="X1150" i="34"/>
  <c r="X1433" i="34"/>
  <c r="X1312" i="34"/>
  <c r="X1227" i="34"/>
  <c r="X1624" i="34"/>
  <c r="X1741" i="34"/>
  <c r="X1428" i="34"/>
  <c r="X1188" i="34"/>
  <c r="X1688" i="34"/>
  <c r="X1337" i="34"/>
  <c r="X1189" i="34"/>
  <c r="X1462" i="34"/>
  <c r="X1398" i="34"/>
  <c r="X1627" i="34"/>
  <c r="X1744" i="34"/>
  <c r="X1599" i="34"/>
  <c r="X1191" i="34"/>
  <c r="X1764" i="34"/>
  <c r="X1237" i="34"/>
  <c r="X2045" i="34"/>
  <c r="X1461" i="34"/>
  <c r="X1306" i="34"/>
  <c r="X2838" i="34"/>
  <c r="X1684" i="34"/>
  <c r="X1334" i="34"/>
  <c r="X1186" i="34"/>
  <c r="X1437" i="34"/>
  <c r="X1759" i="34"/>
  <c r="X1430" i="34"/>
  <c r="X1737" i="34"/>
  <c r="X1110" i="34"/>
  <c r="X1629" i="34"/>
  <c r="X1275" i="34"/>
  <c r="X1111" i="34"/>
  <c r="X1502" i="34"/>
  <c r="X1307" i="34"/>
  <c r="X1555" i="34"/>
  <c r="X1712" i="34"/>
  <c r="X1361" i="34"/>
  <c r="X555" i="34"/>
  <c r="X839" i="34"/>
  <c r="X871" i="34"/>
  <c r="X318" i="34"/>
  <c r="X401" i="34"/>
  <c r="X289" i="34"/>
  <c r="X430" i="34"/>
  <c r="X833" i="34"/>
  <c r="X865" i="34"/>
  <c r="X302" i="34"/>
  <c r="X815" i="34"/>
  <c r="X432" i="34"/>
  <c r="X295" i="34"/>
  <c r="X291" i="34"/>
  <c r="X838" i="34"/>
  <c r="X812" i="34"/>
  <c r="X412" i="34"/>
  <c r="X284" i="34"/>
  <c r="X446" i="34"/>
  <c r="X848" i="34"/>
  <c r="X814" i="34"/>
  <c r="X423" i="34"/>
  <c r="X286" i="34"/>
  <c r="X852" i="34"/>
  <c r="X407" i="34"/>
  <c r="X437" i="34"/>
  <c r="X885" i="34"/>
  <c r="X859" i="34"/>
  <c r="X569" i="34"/>
  <c r="X417" i="34"/>
  <c r="X293" i="34"/>
  <c r="X821" i="34"/>
  <c r="X837" i="34"/>
  <c r="X869" i="34"/>
  <c r="X316" i="34"/>
  <c r="X860" i="34"/>
  <c r="X862" i="34"/>
  <c r="X816" i="34"/>
  <c r="X425" i="34"/>
  <c r="X288" i="34"/>
  <c r="X319" i="34"/>
  <c r="X413" i="34"/>
  <c r="X826" i="34"/>
  <c r="X427" i="34"/>
  <c r="X840" i="34"/>
  <c r="X858" i="34"/>
  <c r="X303" i="34"/>
  <c r="X299" i="34"/>
  <c r="X2804" i="34"/>
  <c r="X2191" i="34"/>
  <c r="X2185" i="34"/>
  <c r="X2110" i="34"/>
  <c r="X2743" i="34"/>
  <c r="X2837" i="34"/>
  <c r="X2661" i="34"/>
  <c r="X2825" i="34"/>
  <c r="X2677" i="34"/>
  <c r="X2399" i="34"/>
  <c r="X2122" i="34"/>
  <c r="X2689" i="34"/>
  <c r="X2843" i="34"/>
  <c r="X2875" i="34"/>
  <c r="X2618" i="34"/>
  <c r="X2435" i="34"/>
  <c r="X2172" i="34"/>
  <c r="X2729" i="34"/>
  <c r="X2789" i="34"/>
  <c r="X2651" i="34"/>
  <c r="X2769" i="34"/>
  <c r="X2811" i="34"/>
  <c r="X2608" i="34"/>
  <c r="X2389" i="34"/>
  <c r="X2580" i="34"/>
  <c r="X2442" i="34"/>
  <c r="X2166" i="34"/>
  <c r="X2722" i="34"/>
  <c r="X2799" i="34"/>
  <c r="X2836" i="34"/>
  <c r="X2652" i="34"/>
  <c r="X2830" i="34"/>
  <c r="X2678" i="34"/>
  <c r="X2270" i="34"/>
  <c r="X2123" i="34"/>
  <c r="X2449" i="34"/>
  <c r="X2180" i="34"/>
  <c r="X2692" i="34"/>
  <c r="X2850" i="34"/>
  <c r="X2615" i="34"/>
  <c r="X2633" i="34"/>
  <c r="X3455" i="34"/>
  <c r="X2384" i="34"/>
  <c r="X2113" i="34"/>
  <c r="X2344" i="34"/>
  <c r="X2164" i="34"/>
  <c r="X2716" i="34"/>
  <c r="X2793" i="34"/>
  <c r="X2605" i="34"/>
  <c r="X2658" i="34"/>
  <c r="X2832" i="34"/>
  <c r="X2772" i="34"/>
  <c r="X3459" i="34"/>
  <c r="X2412" i="34"/>
  <c r="X2121" i="34"/>
  <c r="X2447" i="34"/>
  <c r="X3470" i="34"/>
  <c r="X2694" i="34"/>
  <c r="X2844" i="34"/>
  <c r="X2876" i="34"/>
  <c r="X2617" i="34"/>
  <c r="X2466" i="34"/>
  <c r="X2192" i="34"/>
  <c r="X2327" i="34"/>
  <c r="X2699" i="34"/>
  <c r="X2853" i="34"/>
  <c r="X2602" i="34"/>
  <c r="X2594" i="34"/>
  <c r="X2197" i="34"/>
  <c r="X2104" i="34"/>
  <c r="X2731" i="34"/>
  <c r="X2600" i="34"/>
  <c r="X2657" i="34"/>
  <c r="X2829" i="34"/>
  <c r="X2673" i="34"/>
  <c r="X2387" i="34"/>
  <c r="X2432" i="34"/>
  <c r="X2701" i="34"/>
  <c r="X2855" i="34"/>
  <c r="X2636" i="34"/>
  <c r="X2596" i="34"/>
  <c r="X2335" i="34"/>
  <c r="X2100" i="34"/>
  <c r="X2741" i="34"/>
  <c r="X2655" i="34"/>
  <c r="X2831" i="34"/>
  <c r="X2675" i="34"/>
  <c r="X1236" i="34"/>
  <c r="X1677" i="34"/>
  <c r="X1278" i="34"/>
  <c r="X1600" i="34"/>
  <c r="X1765" i="34"/>
  <c r="X1714" i="34"/>
  <c r="X1621" i="34"/>
  <c r="X1551" i="34"/>
  <c r="X1506" i="34"/>
  <c r="X1497" i="34"/>
  <c r="X1680" i="34"/>
  <c r="X1273" i="34"/>
  <c r="X1109" i="34"/>
  <c r="X1514" i="34"/>
  <c r="X1460" i="34"/>
  <c r="X1309" i="34"/>
  <c r="X1554" i="34"/>
  <c r="X1505" i="34"/>
  <c r="X1496" i="34"/>
  <c r="X1770" i="34"/>
  <c r="X1711" i="34"/>
  <c r="X1354" i="34"/>
  <c r="X1517" i="34"/>
  <c r="X1463" i="34"/>
  <c r="X1308" i="34"/>
  <c r="X1628" i="34"/>
  <c r="X1745" i="34"/>
  <c r="X1144" i="34"/>
  <c r="X1683" i="34"/>
  <c r="X1333" i="34"/>
  <c r="X1145" i="34"/>
  <c r="X1510" i="34"/>
  <c r="X1222" i="34"/>
  <c r="X1763" i="34"/>
  <c r="X1740" i="34"/>
  <c r="X1113" i="34"/>
  <c r="X811" i="34"/>
  <c r="X847" i="34"/>
  <c r="X449" i="34"/>
  <c r="X308" i="34"/>
  <c r="X426" i="34"/>
  <c r="X297" i="34"/>
  <c r="X875" i="34"/>
  <c r="X841" i="34"/>
  <c r="X873" i="34"/>
  <c r="X320" i="34"/>
  <c r="X823" i="34"/>
  <c r="X441" i="34"/>
  <c r="X399" i="34"/>
  <c r="X874" i="34"/>
  <c r="X854" i="34"/>
  <c r="X820" i="34"/>
  <c r="X421" i="34"/>
  <c r="X292" i="34"/>
  <c r="X409" i="34"/>
  <c r="X872" i="34"/>
  <c r="X822" i="34"/>
  <c r="X431" i="34"/>
  <c r="X294" i="34"/>
  <c r="X834" i="34"/>
  <c r="X307" i="34"/>
  <c r="X283" i="34"/>
  <c r="X835" i="34"/>
  <c r="X867" i="34"/>
  <c r="X296" i="34"/>
  <c r="X434" i="34"/>
  <c r="X301" i="34"/>
  <c r="X422" i="34"/>
  <c r="X845" i="34"/>
  <c r="X447" i="34"/>
  <c r="X801" i="34"/>
  <c r="X876" i="34"/>
  <c r="X448" i="34"/>
  <c r="X824" i="34"/>
  <c r="X433" i="34"/>
  <c r="X878" i="34"/>
  <c r="X832" i="34"/>
  <c r="X802" i="34"/>
  <c r="X402" i="34"/>
  <c r="X435" i="34"/>
  <c r="X868" i="34"/>
  <c r="X444" i="34"/>
  <c r="X317" i="34"/>
  <c r="X2806" i="34"/>
  <c r="X2805" i="34"/>
  <c r="X2116" i="34"/>
  <c r="X2174" i="34"/>
  <c r="X2719" i="34"/>
  <c r="X2779" i="34"/>
  <c r="X2749" i="34"/>
  <c r="X2817" i="34"/>
  <c r="X2669" i="34"/>
  <c r="X2391" i="34"/>
  <c r="X2521" i="34"/>
  <c r="X2697" i="34"/>
  <c r="X2851" i="34"/>
  <c r="X2592" i="34"/>
  <c r="X2189" i="34"/>
  <c r="X2343" i="34"/>
  <c r="X2134" i="34"/>
  <c r="X2737" i="34"/>
  <c r="X2881" i="34"/>
  <c r="X2659" i="34"/>
  <c r="X2835" i="34"/>
  <c r="X2771" i="34"/>
  <c r="X2361" i="34"/>
  <c r="X2126" i="34"/>
  <c r="X2055" i="34"/>
  <c r="X2348" i="34"/>
  <c r="X2099" i="34"/>
  <c r="X2730" i="34"/>
  <c r="X3480" i="34"/>
  <c r="X2599" i="34"/>
  <c r="X2660" i="34"/>
  <c r="X2822" i="34"/>
  <c r="X3456" i="34"/>
  <c r="X2400" i="34"/>
  <c r="X2583" i="34"/>
  <c r="X2441" i="34"/>
  <c r="X2700" i="34"/>
  <c r="X2858" i="34"/>
  <c r="X2635" i="34"/>
  <c r="X2625" i="34"/>
  <c r="X3447" i="34"/>
  <c r="X2396" i="34"/>
  <c r="X2456" i="34"/>
  <c r="X2360" i="34"/>
  <c r="X2135" i="34"/>
  <c r="X2724" i="34"/>
  <c r="X2801" i="34"/>
  <c r="X2639" i="34"/>
  <c r="X2666" i="34"/>
  <c r="X2824" i="34"/>
  <c r="X2672" i="34"/>
  <c r="X3454" i="34"/>
  <c r="X2202" i="34"/>
  <c r="X2581" i="34"/>
  <c r="X2439" i="34"/>
  <c r="X3474" i="34"/>
  <c r="X2702" i="34"/>
  <c r="X2852" i="34"/>
  <c r="X2637" i="34"/>
  <c r="X3467" i="34"/>
  <c r="X2256" i="34"/>
  <c r="X2117" i="34"/>
  <c r="X2118" i="34"/>
  <c r="X2707" i="34"/>
  <c r="X2861" i="34"/>
  <c r="X2683" i="34"/>
  <c r="X2433" i="34"/>
  <c r="X2132" i="34"/>
  <c r="X2739" i="34"/>
  <c r="X2638" i="34"/>
  <c r="X2665" i="34"/>
  <c r="X2821" i="34"/>
  <c r="X2641" i="34"/>
  <c r="X2187" i="34"/>
  <c r="X2325" i="34"/>
  <c r="X2709" i="34"/>
  <c r="X2863" i="34"/>
  <c r="X2685" i="34"/>
  <c r="X2257" i="34"/>
  <c r="X2313" i="34"/>
  <c r="X2717" i="34"/>
  <c r="X2785" i="34"/>
  <c r="X2663" i="34"/>
  <c r="X2823" i="34"/>
  <c r="X1223" i="34"/>
  <c r="X1687" i="34"/>
  <c r="X1336" i="34"/>
  <c r="X1114" i="34"/>
  <c r="X1625" i="34"/>
  <c r="X1742" i="34"/>
  <c r="X1115" i="34"/>
  <c r="X1762" i="34"/>
  <c r="X1239" i="34"/>
  <c r="X1226" i="34"/>
  <c r="X1708" i="34"/>
  <c r="X1283" i="34"/>
  <c r="X1143" i="34"/>
  <c r="X1553" i="34"/>
  <c r="X1504" i="34"/>
  <c r="X1224" i="34"/>
  <c r="X1769" i="34"/>
  <c r="X1513" i="34"/>
  <c r="X1221" i="34"/>
  <c r="X1432" i="34"/>
  <c r="X1739" i="34"/>
  <c r="X1112" i="34"/>
  <c r="X1556" i="34"/>
  <c r="X1507" i="34"/>
  <c r="X1231" i="34"/>
  <c r="X1681" i="34"/>
  <c r="X1274" i="34"/>
  <c r="X1184" i="34"/>
  <c r="X1710" i="34"/>
  <c r="X1353" i="34"/>
  <c r="X1185" i="34"/>
  <c r="X1663" i="34"/>
  <c r="X1230" i="34"/>
  <c r="X1623" i="34"/>
  <c r="X1277" i="34"/>
  <c r="X1147" i="34"/>
  <c r="X881" i="34"/>
  <c r="X855" i="34"/>
  <c r="X400" i="34"/>
  <c r="X805" i="34"/>
  <c r="X439" i="34"/>
  <c r="X817" i="34"/>
  <c r="X883" i="34"/>
  <c r="X849" i="34"/>
  <c r="X556" i="34"/>
  <c r="X557" i="34"/>
  <c r="X415" i="34"/>
  <c r="X279" i="34"/>
  <c r="X420" i="34"/>
  <c r="X844" i="34"/>
  <c r="X870" i="34"/>
  <c r="X828" i="34"/>
  <c r="X429" i="34"/>
  <c r="X304" i="34"/>
  <c r="X315" i="34"/>
  <c r="X798" i="34"/>
  <c r="X406" i="34"/>
  <c r="X440" i="34"/>
  <c r="X306" i="34"/>
  <c r="X850" i="34"/>
  <c r="X321" i="34"/>
  <c r="X799" i="34"/>
  <c r="X843" i="34"/>
  <c r="X445" i="34"/>
  <c r="X314" i="34"/>
  <c r="X443" i="34"/>
  <c r="X559" i="34"/>
  <c r="X277" i="34"/>
  <c r="X853" i="34"/>
  <c r="X398" i="34"/>
  <c r="X807" i="34"/>
  <c r="X830" i="34"/>
  <c r="X800" i="34"/>
  <c r="X408" i="34"/>
  <c r="X442" i="34"/>
  <c r="X856" i="34"/>
  <c r="X864" i="34"/>
  <c r="X810" i="34"/>
  <c r="X410" i="34"/>
  <c r="X282" i="34"/>
  <c r="X880" i="34"/>
  <c r="X403" i="34"/>
  <c r="X819" i="34"/>
  <c r="X1611" i="34"/>
  <c r="X2263" i="34"/>
  <c r="X2114" i="34"/>
  <c r="X2165" i="34"/>
  <c r="X2727" i="34"/>
  <c r="X2787" i="34"/>
  <c r="X2645" i="34"/>
  <c r="X2763" i="34"/>
  <c r="X2809" i="34"/>
  <c r="X2614" i="34"/>
  <c r="X2195" i="34"/>
  <c r="X2329" i="34"/>
  <c r="X2705" i="34"/>
  <c r="X2859" i="34"/>
  <c r="X2681" i="34"/>
  <c r="X2128" i="34"/>
  <c r="X2359" i="34"/>
  <c r="X2713" i="34"/>
  <c r="X2745" i="34"/>
  <c r="X2624" i="34"/>
  <c r="X2747" i="34"/>
  <c r="X2827" i="34"/>
  <c r="X2671" i="34"/>
  <c r="X2259" i="34"/>
  <c r="X2094" i="34"/>
  <c r="X2458" i="34"/>
  <c r="X2312" i="34"/>
  <c r="X3475" i="34"/>
  <c r="X2738" i="34"/>
  <c r="X2782" i="34"/>
  <c r="X2748" i="34"/>
  <c r="X2814" i="34"/>
  <c r="X2109" i="34"/>
  <c r="X2392" i="34"/>
  <c r="X2517" i="34"/>
  <c r="X2330" i="34"/>
  <c r="X2792" i="34"/>
  <c r="X2708" i="34"/>
  <c r="X2866" i="34"/>
  <c r="X2686" i="34"/>
  <c r="X2597" i="34"/>
  <c r="X2472" i="34"/>
  <c r="X2198" i="34"/>
  <c r="X2448" i="34"/>
  <c r="X2184" i="34"/>
  <c r="X3465" i="34"/>
  <c r="X2732" i="34"/>
  <c r="X2784" i="34"/>
  <c r="X2760" i="34"/>
  <c r="X2816" i="34"/>
  <c r="X2471" i="34"/>
  <c r="X2194" i="34"/>
  <c r="X2515" i="34"/>
  <c r="X2328" i="34"/>
  <c r="X2794" i="34"/>
  <c r="X2710" i="34"/>
  <c r="X2860" i="34"/>
  <c r="X2680" i="34"/>
  <c r="X3462" i="34"/>
  <c r="X2378" i="34"/>
  <c r="X2434" i="34"/>
  <c r="X2791" i="34"/>
  <c r="X2753" i="34"/>
  <c r="X2869" i="34"/>
  <c r="X2630" i="34"/>
  <c r="X3466" i="34"/>
  <c r="X2337" i="34"/>
  <c r="X2715" i="34"/>
  <c r="X2783" i="34"/>
  <c r="X2759" i="34"/>
  <c r="X2813" i="34"/>
  <c r="X2610" i="34"/>
  <c r="X2582" i="34"/>
  <c r="X2604" i="34"/>
  <c r="X2839" i="34"/>
  <c r="X2871" i="34"/>
  <c r="X2642" i="34"/>
  <c r="X2379" i="34"/>
  <c r="X2177" i="34"/>
  <c r="X2725" i="34"/>
  <c r="X2606" i="34"/>
  <c r="X2757" i="34"/>
  <c r="X2815" i="34"/>
  <c r="X2612" i="34"/>
  <c r="X1434" i="34"/>
  <c r="X1713" i="34"/>
  <c r="X1362" i="34"/>
  <c r="X1148" i="34"/>
  <c r="X1678" i="34"/>
  <c r="X1280" i="34"/>
  <c r="X1149" i="34"/>
  <c r="X1766" i="34"/>
  <c r="X1311" i="34"/>
  <c r="X1235" i="34"/>
  <c r="X1716" i="34"/>
  <c r="X1351" i="34"/>
  <c r="X1151" i="34"/>
  <c r="X1760" i="34"/>
  <c r="X1512" i="34"/>
  <c r="X1233" i="34"/>
  <c r="X1435" i="34"/>
  <c r="X1757" i="34"/>
  <c r="X1229" i="34"/>
  <c r="X1622" i="34"/>
  <c r="X1276" i="34"/>
  <c r="X1146" i="34"/>
  <c r="X1429" i="34"/>
  <c r="X1664" i="34"/>
  <c r="X1768" i="34"/>
  <c r="X1709" i="34"/>
  <c r="X1352" i="34"/>
  <c r="X1192" i="34"/>
  <c r="X1738" i="34"/>
  <c r="X1397" i="34"/>
  <c r="X1458" i="34"/>
  <c r="X1758" i="34"/>
  <c r="X554" i="34"/>
  <c r="X1685" i="34"/>
  <c r="X1335" i="34"/>
  <c r="X1187" i="34"/>
  <c r="X831" i="34"/>
  <c r="X863" i="34"/>
  <c r="X300" i="34"/>
  <c r="X825" i="34"/>
  <c r="X281" i="34"/>
  <c r="X829" i="34"/>
  <c r="X1063" i="34"/>
  <c r="X857" i="34"/>
  <c r="X567" i="34"/>
  <c r="X803" i="34"/>
  <c r="X424" i="34"/>
  <c r="X287" i="34"/>
  <c r="X568" i="34"/>
  <c r="X884" i="34"/>
  <c r="X804" i="34"/>
  <c r="X404" i="34"/>
  <c r="X438" i="34"/>
  <c r="X836" i="34"/>
  <c r="X309" i="34"/>
  <c r="X806" i="34"/>
  <c r="X414" i="34"/>
  <c r="X278" i="34"/>
  <c r="X882" i="34"/>
  <c r="X866" i="34"/>
  <c r="X827" i="34"/>
  <c r="X877" i="34"/>
  <c r="X851" i="34"/>
  <c r="X558" i="34"/>
  <c r="X813" i="34"/>
  <c r="X285" i="34"/>
  <c r="X809" i="34"/>
  <c r="X879" i="34"/>
  <c r="X861" i="34"/>
  <c r="X298" i="34"/>
  <c r="X1062" i="34"/>
  <c r="X846" i="34"/>
  <c r="X808" i="34"/>
  <c r="X416" i="34"/>
  <c r="X280" i="34"/>
  <c r="X305" i="34"/>
  <c r="X405" i="34"/>
  <c r="X818" i="34"/>
  <c r="X418" i="34"/>
  <c r="X290" i="34"/>
  <c r="X842" i="34"/>
  <c r="X411" i="34"/>
  <c r="X428" i="34"/>
  <c r="X83" i="34"/>
  <c r="X2397" i="34"/>
  <c r="X2347" i="34"/>
  <c r="X2136" i="34"/>
  <c r="X2735" i="34"/>
  <c r="X2879" i="34"/>
  <c r="X2653" i="34"/>
  <c r="X2833" i="34"/>
  <c r="X2777" i="34"/>
  <c r="X2269" i="34"/>
  <c r="X2092" i="34"/>
  <c r="X2755" i="34"/>
  <c r="X2751" i="34"/>
  <c r="X2867" i="34"/>
  <c r="X2628" i="34"/>
  <c r="X2112" i="34"/>
  <c r="X2183" i="34"/>
  <c r="X2721" i="34"/>
  <c r="X2781" i="34"/>
  <c r="X2761" i="34"/>
  <c r="X2819" i="34"/>
  <c r="X2640" i="34"/>
  <c r="X2415" i="34"/>
  <c r="X2124" i="34"/>
  <c r="X2450" i="34"/>
  <c r="X2175" i="34"/>
  <c r="X2714" i="34"/>
  <c r="X2746" i="34"/>
  <c r="X2790" i="34"/>
  <c r="X2644" i="34"/>
  <c r="X2762" i="34"/>
  <c r="X2778" i="34"/>
  <c r="X2465" i="34"/>
  <c r="X2093" i="34"/>
  <c r="X2457" i="34"/>
  <c r="X2318" i="34"/>
  <c r="X2800" i="34"/>
  <c r="X2842" i="34"/>
  <c r="X2874" i="34"/>
  <c r="X2603" i="34"/>
  <c r="X3460" i="34"/>
  <c r="X2464" i="34"/>
  <c r="X2129" i="34"/>
  <c r="X2440" i="34"/>
  <c r="X2173" i="34"/>
  <c r="X3477" i="34"/>
  <c r="X2740" i="34"/>
  <c r="X2880" i="34"/>
  <c r="X2650" i="34"/>
  <c r="X2768" i="34"/>
  <c r="X2808" i="34"/>
  <c r="X2609" i="34"/>
  <c r="X2463" i="34"/>
  <c r="X2091" i="34"/>
  <c r="X2455" i="34"/>
  <c r="X2119" i="34"/>
  <c r="X2802" i="34"/>
  <c r="X2770" i="34"/>
  <c r="X2868" i="34"/>
  <c r="X2627" i="34"/>
  <c r="X3449" i="34"/>
  <c r="X2410" i="34"/>
  <c r="X2363" i="34"/>
  <c r="X2691" i="34"/>
  <c r="X2845" i="34"/>
  <c r="X2877" i="34"/>
  <c r="X2620" i="34"/>
  <c r="X2205" i="34"/>
  <c r="X2170" i="34"/>
  <c r="X2723" i="34"/>
  <c r="X2883" i="34"/>
  <c r="X2649" i="34"/>
  <c r="X2767" i="34"/>
  <c r="X2773" i="34"/>
  <c r="X2261" i="34"/>
  <c r="X2516" i="34"/>
  <c r="X2693" i="34"/>
  <c r="X2847" i="34"/>
  <c r="X2622" i="34"/>
  <c r="X2632" i="34"/>
  <c r="X2349" i="34"/>
  <c r="X2168" i="34"/>
  <c r="X2733" i="34"/>
  <c r="X2647" i="34"/>
  <c r="X2765" i="34"/>
  <c r="X2775" i="34"/>
  <c r="X2667" i="34"/>
  <c r="X2518" i="34"/>
  <c r="X2342" i="34"/>
  <c r="X2133" i="34"/>
  <c r="X2726" i="34"/>
  <c r="X2786" i="34"/>
  <c r="X2803" i="34"/>
  <c r="X2664" i="34"/>
  <c r="X2826" i="34"/>
  <c r="X2674" i="34"/>
  <c r="X2388" i="34"/>
  <c r="X2453" i="34"/>
  <c r="X2326" i="34"/>
  <c r="X2796" i="34"/>
  <c r="X2712" i="34"/>
  <c r="X2870" i="34"/>
  <c r="X2619" i="34"/>
  <c r="X2468" i="34"/>
  <c r="X2444" i="34"/>
  <c r="X2178" i="34"/>
  <c r="X3473" i="34"/>
  <c r="X2744" i="34"/>
  <c r="X3457" i="34"/>
  <c r="X2662" i="34"/>
  <c r="X2820" i="34"/>
  <c r="X2668" i="34"/>
  <c r="X3463" i="34"/>
  <c r="X2416" i="34"/>
  <c r="X2186" i="34"/>
  <c r="X2443" i="34"/>
  <c r="X2756" i="34"/>
  <c r="X2706" i="34"/>
  <c r="X2856" i="34"/>
  <c r="X2601" i="34"/>
  <c r="X2621" i="34"/>
  <c r="X2470" i="34"/>
  <c r="X2181" i="34"/>
  <c r="X2841" i="34"/>
  <c r="X2873" i="34"/>
  <c r="X2626" i="34"/>
  <c r="X3452" i="34"/>
  <c r="X1973" i="34"/>
  <c r="X2003" i="34"/>
  <c r="X1972" i="34"/>
  <c r="X1969" i="34"/>
  <c r="X1977" i="34"/>
  <c r="X2289" i="34"/>
  <c r="X2578" i="34"/>
  <c r="X1984" i="34"/>
  <c r="X2059" i="34"/>
  <c r="X1810" i="34"/>
  <c r="X1842" i="34"/>
  <c r="X1944" i="34"/>
  <c r="X1297" i="34"/>
  <c r="X1534" i="34"/>
  <c r="X2298" i="34"/>
  <c r="X2215" i="34"/>
  <c r="X2012" i="34"/>
  <c r="X2212" i="34"/>
  <c r="X2572" i="34"/>
  <c r="X2034" i="34"/>
  <c r="X1848" i="34"/>
  <c r="X1215" i="34"/>
  <c r="X1330" i="34"/>
  <c r="X1544" i="34"/>
  <c r="X2299" i="34"/>
  <c r="X2066" i="34"/>
  <c r="X1986" i="34"/>
  <c r="X2080" i="34"/>
  <c r="X2341" i="34"/>
  <c r="X1813" i="34"/>
  <c r="X1853" i="34"/>
  <c r="X1263" i="34"/>
  <c r="X1359" i="34"/>
  <c r="X1754" i="34"/>
  <c r="X2511" i="34"/>
  <c r="X2218" i="34"/>
  <c r="X1901" i="34"/>
  <c r="X2083" i="34"/>
  <c r="X1918" i="34"/>
  <c r="X1831" i="34"/>
  <c r="X1169" i="34"/>
  <c r="X1736" i="34"/>
  <c r="X1873" i="34"/>
  <c r="X1260" i="34"/>
  <c r="X2276" i="34"/>
  <c r="X2214" i="34"/>
  <c r="X2007" i="34"/>
  <c r="X2504" i="34"/>
  <c r="X1818" i="34"/>
  <c r="X1927" i="34"/>
  <c r="X1856" i="34"/>
  <c r="X1566" i="34"/>
  <c r="X2277" i="34"/>
  <c r="X2509" i="34"/>
  <c r="X2141" i="34"/>
  <c r="X2027" i="34"/>
  <c r="X2030" i="34"/>
  <c r="X2155" i="34"/>
  <c r="X1924" i="34"/>
  <c r="X1861" i="34"/>
  <c r="X1641" i="34"/>
  <c r="X2272" i="34"/>
  <c r="X2514" i="34"/>
  <c r="X2009" i="34"/>
  <c r="X2506" i="34"/>
  <c r="X2090" i="34"/>
  <c r="X1872" i="34"/>
  <c r="X1845" i="34"/>
  <c r="X1447" i="34"/>
  <c r="X1735" i="34"/>
  <c r="X2283" i="34"/>
  <c r="X2229" i="34"/>
  <c r="X1956" i="34"/>
  <c r="X2536" i="34"/>
  <c r="X2149" i="34"/>
  <c r="X1930" i="34"/>
  <c r="X1937" i="34"/>
  <c r="X1272" i="34"/>
  <c r="X1448" i="34"/>
  <c r="X1703" i="34"/>
  <c r="X2032" i="34"/>
  <c r="X1328" i="34"/>
  <c r="X2339" i="34"/>
  <c r="X2574" i="34"/>
  <c r="X1951" i="34"/>
  <c r="X2019" i="34"/>
  <c r="X2040" i="34"/>
  <c r="X1852" i="34"/>
  <c r="X1261" i="34"/>
  <c r="X1349" i="34"/>
  <c r="X1700" i="34"/>
  <c r="X2364" i="34"/>
  <c r="X1907" i="34"/>
  <c r="X2499" i="34"/>
  <c r="X2108" i="34"/>
  <c r="X1837" i="34"/>
  <c r="X1210" i="34"/>
  <c r="X1326" i="34"/>
  <c r="X1548" i="34"/>
  <c r="X2291" i="34"/>
  <c r="X2052" i="34"/>
  <c r="X2227" i="34"/>
  <c r="X1908" i="34"/>
  <c r="X2152" i="34"/>
  <c r="X1921" i="34"/>
  <c r="X1849" i="34"/>
  <c r="X1267" i="34"/>
  <c r="X1478" i="34"/>
  <c r="X1706" i="34"/>
  <c r="X2346" i="34"/>
  <c r="X2101" i="34"/>
  <c r="X1909" i="34"/>
  <c r="X1869" i="34"/>
  <c r="X1886" i="34"/>
  <c r="X1565" i="34"/>
  <c r="X2503" i="34"/>
  <c r="X1300" i="34"/>
  <c r="X2268" i="34"/>
  <c r="X2054" i="34"/>
  <c r="X1980" i="34"/>
  <c r="X2028" i="34"/>
  <c r="X2567" i="34"/>
  <c r="X2035" i="34"/>
  <c r="X1879" i="34"/>
  <c r="X1166" i="34"/>
  <c r="X1644" i="34"/>
  <c r="X2271" i="34"/>
  <c r="X2424" i="34"/>
  <c r="X2069" i="34"/>
  <c r="X1962" i="34"/>
  <c r="X1811" i="34"/>
  <c r="X2201" i="34"/>
  <c r="X2454" i="34"/>
  <c r="X2358" i="34"/>
  <c r="X3471" i="34"/>
  <c r="X2734" i="34"/>
  <c r="X2882" i="34"/>
  <c r="X2758" i="34"/>
  <c r="X2818" i="34"/>
  <c r="X2611" i="34"/>
  <c r="X2200" i="34"/>
  <c r="X2445" i="34"/>
  <c r="X3472" i="34"/>
  <c r="X2688" i="34"/>
  <c r="X2846" i="34"/>
  <c r="X2878" i="34"/>
  <c r="X3469" i="34"/>
  <c r="X2204" i="34"/>
  <c r="X2436" i="34"/>
  <c r="X2169" i="34"/>
  <c r="X2720" i="34"/>
  <c r="X2797" i="34"/>
  <c r="X2750" i="34"/>
  <c r="X2812" i="34"/>
  <c r="X2623" i="34"/>
  <c r="X3450" i="34"/>
  <c r="X2390" i="34"/>
  <c r="X2519" i="34"/>
  <c r="X2320" i="34"/>
  <c r="X2798" i="34"/>
  <c r="X2752" i="34"/>
  <c r="X2864" i="34"/>
  <c r="X2684" i="34"/>
  <c r="X2595" i="34"/>
  <c r="X2462" i="34"/>
  <c r="X2695" i="34"/>
  <c r="X2849" i="34"/>
  <c r="X2687" i="34"/>
  <c r="X2616" i="34"/>
  <c r="X3461" i="34"/>
  <c r="X2036" i="34"/>
  <c r="X2001" i="34"/>
  <c r="X1936" i="34"/>
  <c r="X1999" i="34"/>
  <c r="X1935" i="34"/>
  <c r="X2355" i="34"/>
  <c r="X2064" i="34"/>
  <c r="X1898" i="34"/>
  <c r="X2556" i="34"/>
  <c r="X1919" i="34"/>
  <c r="X1840" i="34"/>
  <c r="X1209" i="34"/>
  <c r="X1325" i="34"/>
  <c r="X1543" i="34"/>
  <c r="X2340" i="34"/>
  <c r="X2237" i="34"/>
  <c r="X1899" i="34"/>
  <c r="X2505" i="34"/>
  <c r="X2098" i="34"/>
  <c r="X1875" i="34"/>
  <c r="X1857" i="34"/>
  <c r="X1262" i="34"/>
  <c r="X1358" i="34"/>
  <c r="X1701" i="34"/>
  <c r="X2345" i="34"/>
  <c r="X2142" i="34"/>
  <c r="X1900" i="34"/>
  <c r="X2501" i="34"/>
  <c r="X2148" i="34"/>
  <c r="X1838" i="34"/>
  <c r="X1893" i="34"/>
  <c r="X1271" i="34"/>
  <c r="X1499" i="34"/>
  <c r="X1786" i="34"/>
  <c r="X2053" i="34"/>
  <c r="X2240" i="34"/>
  <c r="X1989" i="34"/>
  <c r="X2106" i="34"/>
  <c r="X2039" i="34"/>
  <c r="X1851" i="34"/>
  <c r="X1452" i="34"/>
  <c r="X2245" i="34"/>
  <c r="X2004" i="34"/>
  <c r="X1348" i="34"/>
  <c r="X2284" i="34"/>
  <c r="X2224" i="34"/>
  <c r="X1902" i="34"/>
  <c r="X2546" i="34"/>
  <c r="X1914" i="34"/>
  <c r="X2005" i="34"/>
  <c r="X1948" i="34"/>
  <c r="X1640" i="34"/>
  <c r="X2285" i="34"/>
  <c r="X2575" i="34"/>
  <c r="X2220" i="34"/>
  <c r="X1903" i="34"/>
  <c r="X2557" i="34"/>
  <c r="X1910" i="34"/>
  <c r="X1808" i="34"/>
  <c r="X1896" i="34"/>
  <c r="X1730" i="34"/>
  <c r="X2282" i="34"/>
  <c r="X2047" i="34"/>
  <c r="X1904" i="34"/>
  <c r="X2548" i="34"/>
  <c r="X1812" i="34"/>
  <c r="X1925" i="34"/>
  <c r="X1897" i="34"/>
  <c r="X1455" i="34"/>
  <c r="X1790" i="34"/>
  <c r="X2417" i="34"/>
  <c r="X1983" i="34"/>
  <c r="X1993" i="34"/>
  <c r="X2566" i="34"/>
  <c r="X2563" i="34"/>
  <c r="X1823" i="34"/>
  <c r="X1939" i="34"/>
  <c r="X1304" i="34"/>
  <c r="X1480" i="34"/>
  <c r="X1755" i="34"/>
  <c r="X1827" i="34"/>
  <c r="X1699" i="34"/>
  <c r="X2423" i="34"/>
  <c r="X2049" i="34"/>
  <c r="X2011" i="34"/>
  <c r="X2560" i="34"/>
  <c r="X1932" i="34"/>
  <c r="X1860" i="34"/>
  <c r="X1269" i="34"/>
  <c r="X1481" i="34"/>
  <c r="X1752" i="34"/>
  <c r="X2065" i="34"/>
  <c r="X1958" i="34"/>
  <c r="X2543" i="34"/>
  <c r="X2037" i="34"/>
  <c r="X1880" i="34"/>
  <c r="X1258" i="34"/>
  <c r="X1346" i="34"/>
  <c r="X1602" i="34"/>
  <c r="X2365" i="34"/>
  <c r="X2074" i="34"/>
  <c r="X2239" i="34"/>
  <c r="X1988" i="34"/>
  <c r="X1804" i="34"/>
  <c r="X1929" i="34"/>
  <c r="X1858" i="34"/>
  <c r="X1299" i="34"/>
  <c r="X1536" i="34"/>
  <c r="X1794" i="34"/>
  <c r="X2507" i="34"/>
  <c r="X2143" i="34"/>
  <c r="X1960" i="34"/>
  <c r="X1814" i="34"/>
  <c r="X1943" i="34"/>
  <c r="X1643" i="34"/>
  <c r="X1817" i="34"/>
  <c r="X1475" i="34"/>
  <c r="X2280" i="34"/>
  <c r="X2076" i="34"/>
  <c r="X2026" i="34"/>
  <c r="X2211" i="34"/>
  <c r="X2084" i="34"/>
  <c r="X1866" i="34"/>
  <c r="X1938" i="34"/>
  <c r="X1365" i="34"/>
  <c r="X1733" i="34"/>
  <c r="X2281" i="34"/>
  <c r="X2043" i="34"/>
  <c r="X2137" i="34"/>
  <c r="X2016" i="34"/>
  <c r="X2120" i="34"/>
  <c r="X2446" i="34"/>
  <c r="X2171" i="34"/>
  <c r="X3479" i="34"/>
  <c r="X2742" i="34"/>
  <c r="X2593" i="34"/>
  <c r="X2648" i="34"/>
  <c r="X2766" i="34"/>
  <c r="X2810" i="34"/>
  <c r="X2469" i="34"/>
  <c r="X2522" i="34"/>
  <c r="X2437" i="34"/>
  <c r="X3476" i="34"/>
  <c r="X2696" i="34"/>
  <c r="X2854" i="34"/>
  <c r="X2682" i="34"/>
  <c r="X3464" i="34"/>
  <c r="X2460" i="34"/>
  <c r="X2336" i="34"/>
  <c r="X2103" i="34"/>
  <c r="X2728" i="34"/>
  <c r="X2780" i="34"/>
  <c r="X2646" i="34"/>
  <c r="X2764" i="34"/>
  <c r="X2776" i="34"/>
  <c r="X2613" i="34"/>
  <c r="X2467" i="34"/>
  <c r="X2208" i="34"/>
  <c r="X2459" i="34"/>
  <c r="X2111" i="34"/>
  <c r="X2690" i="34"/>
  <c r="X2840" i="34"/>
  <c r="X2872" i="34"/>
  <c r="X2807" i="34"/>
  <c r="X3458" i="34"/>
  <c r="X2206" i="34"/>
  <c r="X2703" i="34"/>
  <c r="X2857" i="34"/>
  <c r="X2679" i="34"/>
  <c r="X2598" i="34"/>
  <c r="X3448" i="34"/>
  <c r="X1974" i="34"/>
  <c r="X1971" i="34"/>
  <c r="X1998" i="34"/>
  <c r="X2002" i="34"/>
  <c r="X1967" i="34"/>
  <c r="X2427" i="34"/>
  <c r="X2140" i="34"/>
  <c r="X1957" i="34"/>
  <c r="X2088" i="34"/>
  <c r="X1870" i="34"/>
  <c r="X1883" i="34"/>
  <c r="X1257" i="34"/>
  <c r="X1345" i="34"/>
  <c r="X1704" i="34"/>
  <c r="X2050" i="34"/>
  <c r="X2247" i="34"/>
  <c r="X1966" i="34"/>
  <c r="X2547" i="34"/>
  <c r="X1819" i="34"/>
  <c r="X2006" i="34"/>
  <c r="X1892" i="34"/>
  <c r="X1270" i="34"/>
  <c r="X1477" i="34"/>
  <c r="X1753" i="34"/>
  <c r="X2373" i="34"/>
  <c r="X2221" i="34"/>
  <c r="X1959" i="34"/>
  <c r="X2558" i="34"/>
  <c r="X1917" i="34"/>
  <c r="X1881" i="34"/>
  <c r="X1942" i="34"/>
  <c r="X1303" i="34"/>
  <c r="X1540" i="34"/>
  <c r="X2292" i="34"/>
  <c r="X2075" i="34"/>
  <c r="X1979" i="34"/>
  <c r="X2022" i="34"/>
  <c r="X1805" i="34"/>
  <c r="X1926" i="34"/>
  <c r="X1859" i="34"/>
  <c r="X1569" i="34"/>
  <c r="X2145" i="34"/>
  <c r="X1846" i="34"/>
  <c r="X1542" i="34"/>
  <c r="X2418" i="34"/>
  <c r="X2236" i="34"/>
  <c r="X1961" i="34"/>
  <c r="X2571" i="34"/>
  <c r="X2033" i="34"/>
  <c r="X1828" i="34"/>
  <c r="X1170" i="34"/>
  <c r="X1729" i="34"/>
  <c r="X2371" i="34"/>
  <c r="X2060" i="34"/>
  <c r="X2232" i="34"/>
  <c r="X1954" i="34"/>
  <c r="X2081" i="34"/>
  <c r="X1920" i="34"/>
  <c r="X1833" i="34"/>
  <c r="X1171" i="34"/>
  <c r="X1785" i="34"/>
  <c r="X2296" i="34"/>
  <c r="X2070" i="34"/>
  <c r="X1963" i="34"/>
  <c r="X2565" i="34"/>
  <c r="X1911" i="34"/>
  <c r="X1976" i="34"/>
  <c r="X1946" i="34"/>
  <c r="X1564" i="34"/>
  <c r="X2158" i="34"/>
  <c r="X2426" i="34"/>
  <c r="X1854" i="34"/>
  <c r="X2058" i="34"/>
  <c r="X2087" i="34"/>
  <c r="X1865" i="34"/>
  <c r="X1835" i="34"/>
  <c r="X1217" i="34"/>
  <c r="X1332" i="34"/>
  <c r="X1537" i="34"/>
  <c r="X2545" i="34"/>
  <c r="X1213" i="34"/>
  <c r="X1791" i="34"/>
  <c r="X2431" i="34"/>
  <c r="X2072" i="34"/>
  <c r="X1906" i="34"/>
  <c r="X2107" i="34"/>
  <c r="X2025" i="34"/>
  <c r="X1887" i="34"/>
  <c r="X1301" i="34"/>
  <c r="X1538" i="34"/>
  <c r="X1784" i="34"/>
  <c r="X2243" i="34"/>
  <c r="X1995" i="34"/>
  <c r="X2568" i="34"/>
  <c r="X1867" i="34"/>
  <c r="X1815" i="34"/>
  <c r="X1266" i="34"/>
  <c r="X1482" i="34"/>
  <c r="X1705" i="34"/>
  <c r="X2429" i="34"/>
  <c r="X2138" i="34"/>
  <c r="X1978" i="34"/>
  <c r="X2021" i="34"/>
  <c r="X1820" i="34"/>
  <c r="X2023" i="34"/>
  <c r="X1212" i="34"/>
  <c r="X1327" i="34"/>
  <c r="X1545" i="34"/>
  <c r="X2288" i="34"/>
  <c r="X2577" i="34"/>
  <c r="X2222" i="34"/>
  <c r="X1997" i="34"/>
  <c r="X1839" i="34"/>
  <c r="X1141" i="34"/>
  <c r="X1732" i="34"/>
  <c r="X1855" i="34"/>
  <c r="X1533" i="34"/>
  <c r="X2294" i="34"/>
  <c r="X2230" i="34"/>
  <c r="X1953" i="34"/>
  <c r="X2498" i="34"/>
  <c r="X2146" i="34"/>
  <c r="X1824" i="34"/>
  <c r="X1891" i="34"/>
  <c r="X1453" i="34"/>
  <c r="X1788" i="34"/>
  <c r="X2295" i="34"/>
  <c r="X2513" i="34"/>
  <c r="X2226" i="34"/>
  <c r="X2089" i="34"/>
  <c r="X2584" i="34"/>
  <c r="X2438" i="34"/>
  <c r="X2105" i="34"/>
  <c r="X2718" i="34"/>
  <c r="X2795" i="34"/>
  <c r="X2607" i="34"/>
  <c r="X2656" i="34"/>
  <c r="X2834" i="34"/>
  <c r="X2774" i="34"/>
  <c r="X2386" i="34"/>
  <c r="X2461" i="34"/>
  <c r="X2362" i="34"/>
  <c r="X2754" i="34"/>
  <c r="X2704" i="34"/>
  <c r="X2862" i="34"/>
  <c r="X2629" i="34"/>
  <c r="X3451" i="34"/>
  <c r="X2452" i="34"/>
  <c r="X2314" i="34"/>
  <c r="X2131" i="34"/>
  <c r="X2736" i="34"/>
  <c r="X2788" i="34"/>
  <c r="X2654" i="34"/>
  <c r="X2828" i="34"/>
  <c r="X2676" i="34"/>
  <c r="X3468" i="34"/>
  <c r="X2260" i="34"/>
  <c r="X2127" i="34"/>
  <c r="X2451" i="34"/>
  <c r="X3478" i="34"/>
  <c r="X2698" i="34"/>
  <c r="X2848" i="34"/>
  <c r="X2591" i="34"/>
  <c r="X2631" i="34"/>
  <c r="X3453" i="34"/>
  <c r="X2319" i="34"/>
  <c r="X2711" i="34"/>
  <c r="X2865" i="34"/>
  <c r="X2634" i="34"/>
  <c r="X2670" i="34"/>
  <c r="X1970" i="34"/>
  <c r="X1933" i="34"/>
  <c r="X1934" i="34"/>
  <c r="X2000" i="34"/>
  <c r="X2562" i="34"/>
  <c r="X1975" i="34"/>
  <c r="X2512" i="34"/>
  <c r="X2219" i="34"/>
  <c r="X1994" i="34"/>
  <c r="X2097" i="34"/>
  <c r="X1923" i="34"/>
  <c r="X1895" i="34"/>
  <c r="X1265" i="34"/>
  <c r="X1476" i="34"/>
  <c r="X1792" i="34"/>
  <c r="X2073" i="34"/>
  <c r="X1952" i="34"/>
  <c r="X2020" i="34"/>
  <c r="X2564" i="34"/>
  <c r="X1916" i="34"/>
  <c r="X1829" i="34"/>
  <c r="X1949" i="34"/>
  <c r="X1302" i="34"/>
  <c r="X1535" i="34"/>
  <c r="X2287" i="34"/>
  <c r="X2425" i="34"/>
  <c r="X2233" i="34"/>
  <c r="X1996" i="34"/>
  <c r="X2086" i="34"/>
  <c r="X1868" i="34"/>
  <c r="X1885" i="34"/>
  <c r="X1216" i="34"/>
  <c r="X1331" i="34"/>
  <c r="X1702" i="34"/>
  <c r="X2338" i="34"/>
  <c r="X2139" i="34"/>
  <c r="X2014" i="34"/>
  <c r="X2555" i="34"/>
  <c r="X1821" i="34"/>
  <c r="X2024" i="34"/>
  <c r="X1894" i="34"/>
  <c r="X1639" i="34"/>
  <c r="X1912" i="34"/>
  <c r="X1947" i="34"/>
  <c r="X2159" i="34"/>
  <c r="X2068" i="34"/>
  <c r="X2246" i="34"/>
  <c r="X2015" i="34"/>
  <c r="X2150" i="34"/>
  <c r="X1874" i="34"/>
  <c r="X1847" i="34"/>
  <c r="X1449" i="34"/>
  <c r="X2160" i="34"/>
  <c r="X2428" i="34"/>
  <c r="X2077" i="34"/>
  <c r="X1981" i="34"/>
  <c r="X1991" i="34"/>
  <c r="X2147" i="34"/>
  <c r="X1863" i="34"/>
  <c r="X1876" i="34"/>
  <c r="X1454" i="34"/>
  <c r="X2157" i="34"/>
  <c r="X2324" i="34"/>
  <c r="X2266" i="34"/>
  <c r="X2017" i="34"/>
  <c r="X2573" i="34"/>
  <c r="X2031" i="34"/>
  <c r="X1826" i="34"/>
  <c r="X1168" i="34"/>
  <c r="X1638" i="34"/>
  <c r="X2273" i="34"/>
  <c r="X2063" i="34"/>
  <c r="X1905" i="34"/>
  <c r="X2497" i="34"/>
  <c r="X2095" i="34"/>
  <c r="X1922" i="34"/>
  <c r="X1878" i="34"/>
  <c r="X1264" i="34"/>
  <c r="X1360" i="34"/>
  <c r="X1546" i="34"/>
  <c r="X2570" i="34"/>
  <c r="X1268" i="34"/>
  <c r="X2297" i="34"/>
  <c r="X2508" i="34"/>
  <c r="X2102" i="34"/>
  <c r="X1965" i="34"/>
  <c r="X1841" i="34"/>
  <c r="X1832" i="34"/>
  <c r="X1214" i="34"/>
  <c r="X1329" i="34"/>
  <c r="X1547" i="34"/>
  <c r="X2290" i="34"/>
  <c r="X1985" i="34"/>
  <c r="X2079" i="34"/>
  <c r="X2085" i="34"/>
  <c r="X1825" i="34"/>
  <c r="X1941" i="34"/>
  <c r="X1298" i="34"/>
  <c r="X1539" i="34"/>
  <c r="X1789" i="34"/>
  <c r="X2044" i="34"/>
  <c r="X2217" i="34"/>
  <c r="X2013" i="34"/>
  <c r="X2144" i="34"/>
  <c r="X2038" i="34"/>
  <c r="X1830" i="34"/>
  <c r="X1259" i="34"/>
  <c r="X1347" i="34"/>
  <c r="X1674" i="34"/>
  <c r="X2354" i="34"/>
  <c r="X2067" i="34"/>
  <c r="X1987" i="34"/>
  <c r="X2559" i="34"/>
  <c r="X1882" i="34"/>
  <c r="X1173" i="34"/>
  <c r="X1787" i="34"/>
  <c r="X1890" i="34"/>
  <c r="X1707" i="34"/>
  <c r="X2322" i="34"/>
  <c r="X2242" i="34"/>
  <c r="X1990" i="34"/>
  <c r="X2537" i="34"/>
  <c r="X2154" i="34"/>
  <c r="X1836" i="34"/>
  <c r="X1940" i="34"/>
  <c r="X1570" i="34"/>
  <c r="X2156" i="34"/>
  <c r="X2323" i="34"/>
  <c r="X2579" i="34"/>
  <c r="X2008" i="34"/>
  <c r="X2151" i="34"/>
  <c r="X1843" i="34"/>
  <c r="X1945" i="34"/>
  <c r="X1567" i="34"/>
  <c r="X2162" i="34"/>
  <c r="X2061" i="34"/>
  <c r="X1816" i="34"/>
  <c r="X2267" i="34"/>
  <c r="X2561" i="34"/>
  <c r="X1877" i="34"/>
  <c r="X1172" i="34"/>
  <c r="X1731" i="34"/>
  <c r="X2422" i="34"/>
  <c r="X2235" i="34"/>
  <c r="X2018" i="34"/>
  <c r="X2526" i="34"/>
  <c r="X1240" i="34"/>
  <c r="X1520" i="34"/>
  <c r="X1247" i="34"/>
  <c r="X1577" i="34"/>
  <c r="X1384" i="34"/>
  <c r="X326" i="34"/>
  <c r="X455" i="34"/>
  <c r="X487" i="34"/>
  <c r="X969" i="34"/>
  <c r="X2252" i="34"/>
  <c r="X1527" i="34"/>
  <c r="X1470" i="34"/>
  <c r="X1204" i="34"/>
  <c r="X1656" i="34"/>
  <c r="X1389" i="34"/>
  <c r="X1154" i="34"/>
  <c r="X339" i="34"/>
  <c r="X935" i="34"/>
  <c r="X2588" i="34"/>
  <c r="X2490" i="34"/>
  <c r="X1722" i="34"/>
  <c r="X1162" i="34"/>
  <c r="X1592" i="34"/>
  <c r="X1103" i="34"/>
  <c r="X896" i="34"/>
  <c r="X932" i="34"/>
  <c r="X2491" i="34"/>
  <c r="X1634" i="34"/>
  <c r="X1292" i="34"/>
  <c r="X1158" i="34"/>
  <c r="X1574" i="34"/>
  <c r="X1178" i="34"/>
  <c r="X333" i="34"/>
  <c r="X921" i="34"/>
  <c r="X964" i="34"/>
  <c r="X2407" i="34"/>
  <c r="X2307" i="34"/>
  <c r="X1438" i="34"/>
  <c r="X1717" i="34"/>
  <c r="X1314" i="34"/>
  <c r="X1086" i="34"/>
  <c r="X902" i="34"/>
  <c r="X3498" i="34"/>
  <c r="X1782" i="34"/>
  <c r="X1725" i="34"/>
  <c r="X1672" i="34"/>
  <c r="X1197" i="34"/>
  <c r="X464" i="34"/>
  <c r="X887" i="34"/>
  <c r="X1807" i="34"/>
  <c r="X2481" i="34"/>
  <c r="X1751" i="34"/>
  <c r="X1364" i="34"/>
  <c r="X1319" i="34"/>
  <c r="X1133" i="34"/>
  <c r="X1414" i="34"/>
  <c r="X1287" i="34"/>
  <c r="X332" i="34"/>
  <c r="X461" i="34"/>
  <c r="X493" i="34"/>
  <c r="X2524" i="34"/>
  <c r="X2486" i="34"/>
  <c r="X2306" i="34"/>
  <c r="X1343" i="34"/>
  <c r="X1587" i="34"/>
  <c r="X1119" i="34"/>
  <c r="X458" i="34"/>
  <c r="X490" i="34"/>
  <c r="X905" i="34"/>
  <c r="X2479" i="34"/>
  <c r="X1749" i="34"/>
  <c r="X1474" i="34"/>
  <c r="X1203" i="34"/>
  <c r="X1657" i="34"/>
  <c r="X1416" i="34"/>
  <c r="X1181" i="34"/>
  <c r="X338" i="34"/>
  <c r="X467" i="34"/>
  <c r="X561" i="34"/>
  <c r="X974" i="34"/>
  <c r="X2553" i="34"/>
  <c r="X1069" i="34"/>
  <c r="X1636" i="34"/>
  <c r="X1254" i="34"/>
  <c r="X1248" i="34"/>
  <c r="X1614" i="34"/>
  <c r="X1383" i="34"/>
  <c r="X311" i="34"/>
  <c r="X915" i="34"/>
  <c r="X958" i="34"/>
  <c r="X2494" i="34"/>
  <c r="X1726" i="34"/>
  <c r="X1719" i="34"/>
  <c r="X1316" i="34"/>
  <c r="X1088" i="34"/>
  <c r="X900" i="34"/>
  <c r="X3496" i="34"/>
  <c r="X2495" i="34"/>
  <c r="X1441" i="34"/>
  <c r="X1296" i="34"/>
  <c r="X1250" i="34"/>
  <c r="X1578" i="34"/>
  <c r="X1381" i="34"/>
  <c r="X313" i="34"/>
  <c r="X917" i="34"/>
  <c r="X960" i="34"/>
  <c r="X2523" i="34"/>
  <c r="X1135" i="34"/>
  <c r="X1773" i="34"/>
  <c r="X1164" i="34"/>
  <c r="X1371" i="34"/>
  <c r="X1101" i="34"/>
  <c r="X906" i="34"/>
  <c r="X2527" i="34"/>
  <c r="X2493" i="34"/>
  <c r="X1559" i="34"/>
  <c r="X1593" i="34"/>
  <c r="X1339" i="34"/>
  <c r="X1085" i="34"/>
  <c r="X460" i="34"/>
  <c r="X492" i="34"/>
  <c r="X907" i="34"/>
  <c r="X3490" i="34"/>
  <c r="X1070" i="34"/>
  <c r="X1471" i="34"/>
  <c r="X1323" i="34"/>
  <c r="X1129" i="34"/>
  <c r="X1410" i="34"/>
  <c r="X1157" i="34"/>
  <c r="X344" i="34"/>
  <c r="X481" i="34"/>
  <c r="X946" i="34"/>
  <c r="X1806" i="34"/>
  <c r="X2474" i="34"/>
  <c r="X1134" i="34"/>
  <c r="X1561" i="34"/>
  <c r="X1665" i="34"/>
  <c r="X1315" i="34"/>
  <c r="X1075" i="34"/>
  <c r="X478" i="34"/>
  <c r="X901" i="34"/>
  <c r="X797" i="34"/>
  <c r="X514" i="34"/>
  <c r="X755" i="34"/>
  <c r="X620" i="34"/>
  <c r="X104" i="34"/>
  <c r="X1386" i="34"/>
  <c r="X520" i="34"/>
  <c r="X976" i="34"/>
  <c r="X495" i="34"/>
  <c r="X544" i="34"/>
  <c r="X753" i="34"/>
  <c r="X1370" i="34"/>
  <c r="X1483" i="34"/>
  <c r="X516" i="34"/>
  <c r="X982" i="34"/>
  <c r="X496" i="34"/>
  <c r="X615" i="34"/>
  <c r="X709" i="34"/>
  <c r="X1368" i="34"/>
  <c r="X517" i="34"/>
  <c r="X573" i="34"/>
  <c r="X373" i="34"/>
  <c r="X262" i="34"/>
  <c r="X580" i="34"/>
  <c r="X186" i="34"/>
  <c r="X1020" i="34"/>
  <c r="X1052" i="34"/>
  <c r="X1485" i="34"/>
  <c r="X518" i="34"/>
  <c r="X984" i="34"/>
  <c r="X1000" i="34"/>
  <c r="X609" i="34"/>
  <c r="X143" i="34"/>
  <c r="X1675" i="34"/>
  <c r="X1033" i="34"/>
  <c r="X1094" i="34"/>
  <c r="X985" i="34"/>
  <c r="X221" i="34"/>
  <c r="X704" i="34"/>
  <c r="X1013" i="34"/>
  <c r="X1046" i="34"/>
  <c r="X991" i="34"/>
  <c r="X261" i="34"/>
  <c r="X726" i="34"/>
  <c r="X1010" i="34"/>
  <c r="X1043" i="34"/>
  <c r="X1375" i="34"/>
  <c r="X381" i="34"/>
  <c r="X223" i="34"/>
  <c r="X706" i="34"/>
  <c r="X1067" i="34"/>
  <c r="X1604" i="34"/>
  <c r="X231" i="34"/>
  <c r="X581" i="34"/>
  <c r="X187" i="34"/>
  <c r="X1175" i="34"/>
  <c r="X535" i="34"/>
  <c r="X367" i="34"/>
  <c r="X255" i="34"/>
  <c r="X582" i="34"/>
  <c r="X207" i="34"/>
  <c r="X1107" i="34"/>
  <c r="X526" i="34"/>
  <c r="X384" i="34"/>
  <c r="X213" i="34"/>
  <c r="X611" i="34"/>
  <c r="X159" i="34"/>
  <c r="X508" i="34"/>
  <c r="X778" i="34"/>
  <c r="X257" i="34"/>
  <c r="X651" i="34"/>
  <c r="X1659" i="34"/>
  <c r="X1016" i="34"/>
  <c r="X1048" i="34"/>
  <c r="X1595" i="34"/>
  <c r="X386" i="34"/>
  <c r="X543" i="34"/>
  <c r="X707" i="34"/>
  <c r="X1004" i="34"/>
  <c r="X1037" i="34"/>
  <c r="X1090" i="34"/>
  <c r="X1605" i="34"/>
  <c r="X997" i="34"/>
  <c r="X679" i="34"/>
  <c r="X158" i="34"/>
  <c r="X977" i="34"/>
  <c r="X208" i="34"/>
  <c r="X1142" i="34"/>
  <c r="X710" i="34"/>
  <c r="X652" i="34"/>
  <c r="X1059" i="34"/>
  <c r="X206" i="34"/>
  <c r="X1661" i="34"/>
  <c r="X226" i="34"/>
  <c r="X369" i="34"/>
  <c r="X1802" i="34"/>
  <c r="X394" i="34"/>
  <c r="X1045" i="34"/>
  <c r="X225" i="34"/>
  <c r="X1219" i="34"/>
  <c r="X754" i="34"/>
  <c r="X1484" i="34"/>
  <c r="X160" i="34"/>
  <c r="X724" i="34"/>
  <c r="X1495" i="34"/>
  <c r="X1871" i="34"/>
  <c r="X1844" i="34"/>
  <c r="X1167" i="34"/>
  <c r="X1645" i="34"/>
  <c r="X2278" i="34"/>
  <c r="X2078" i="34"/>
  <c r="X1955" i="34"/>
  <c r="X2544" i="34"/>
  <c r="X1864" i="34"/>
  <c r="X1862" i="34"/>
  <c r="X1451" i="34"/>
  <c r="X2163" i="34"/>
  <c r="X2430" i="34"/>
  <c r="X1950" i="34"/>
  <c r="X2210" i="34"/>
  <c r="X3488" i="34"/>
  <c r="X1526" i="34"/>
  <c r="X1293" i="34"/>
  <c r="X1127" i="34"/>
  <c r="X1489" i="34"/>
  <c r="X1285" i="34"/>
  <c r="X334" i="34"/>
  <c r="X463" i="34"/>
  <c r="X910" i="34"/>
  <c r="X3481" i="34"/>
  <c r="X2382" i="34"/>
  <c r="X1632" i="34"/>
  <c r="X1521" i="34"/>
  <c r="X1244" i="34"/>
  <c r="X1576" i="34"/>
  <c r="X1379" i="34"/>
  <c r="X1100" i="34"/>
  <c r="X347" i="34"/>
  <c r="X954" i="34"/>
  <c r="X2489" i="34"/>
  <c r="X1779" i="34"/>
  <c r="X1560" i="34"/>
  <c r="X1671" i="34"/>
  <c r="X1584" i="34"/>
  <c r="X1084" i="34"/>
  <c r="X904" i="34"/>
  <c r="X3495" i="34"/>
  <c r="X1748" i="34"/>
  <c r="X1445" i="34"/>
  <c r="X1320" i="34"/>
  <c r="X1654" i="34"/>
  <c r="X1385" i="34"/>
  <c r="X1152" i="34"/>
  <c r="X341" i="34"/>
  <c r="X929" i="34"/>
  <c r="X972" i="34"/>
  <c r="X2357" i="34"/>
  <c r="X1698" i="34"/>
  <c r="X1446" i="34"/>
  <c r="X1619" i="34"/>
  <c r="X1198" i="34"/>
  <c r="X1078" i="34"/>
  <c r="X914" i="34"/>
  <c r="X3493" i="34"/>
  <c r="X1136" i="34"/>
  <c r="X1563" i="34"/>
  <c r="X1618" i="34"/>
  <c r="X1121" i="34"/>
  <c r="X472" i="34"/>
  <c r="X895" i="34"/>
  <c r="X3486" i="34"/>
  <c r="X2402" i="34"/>
  <c r="X1532" i="34"/>
  <c r="X1466" i="34"/>
  <c r="X1205" i="34"/>
  <c r="X1655" i="34"/>
  <c r="X1406" i="34"/>
  <c r="X1179" i="34"/>
  <c r="X340" i="34"/>
  <c r="X469" i="34"/>
  <c r="X950" i="34"/>
  <c r="X2589" i="34"/>
  <c r="X2403" i="34"/>
  <c r="X1697" i="34"/>
  <c r="X1163" i="34"/>
  <c r="X1417" i="34"/>
  <c r="X1087" i="34"/>
  <c r="X466" i="34"/>
  <c r="X560" i="34"/>
  <c r="X2041" i="34"/>
  <c r="X2487" i="34"/>
  <c r="X1530" i="34"/>
  <c r="X1524" i="34"/>
  <c r="X1243" i="34"/>
  <c r="X1615" i="34"/>
  <c r="X1408" i="34"/>
  <c r="X1155" i="34"/>
  <c r="X346" i="34"/>
  <c r="X475" i="34"/>
  <c r="X948" i="34"/>
  <c r="X1822" i="34"/>
  <c r="X2476" i="34"/>
  <c r="X1750" i="34"/>
  <c r="X1439" i="34"/>
  <c r="X1294" i="34"/>
  <c r="X1128" i="34"/>
  <c r="X1580" i="34"/>
  <c r="X1284" i="34"/>
  <c r="X327" i="34"/>
  <c r="X923" i="34"/>
  <c r="X966" i="34"/>
  <c r="X1137" i="34"/>
  <c r="X1776" i="34"/>
  <c r="X1666" i="34"/>
  <c r="X1200" i="34"/>
  <c r="X1080" i="34"/>
  <c r="X908" i="34"/>
  <c r="X3491" i="34"/>
  <c r="X1525" i="34"/>
  <c r="X1467" i="34"/>
  <c r="X1324" i="34"/>
  <c r="X1130" i="34"/>
  <c r="X1490" i="34"/>
  <c r="X1182" i="34"/>
  <c r="X329" i="34"/>
  <c r="X925" i="34"/>
  <c r="X968" i="34"/>
  <c r="X2255" i="34"/>
  <c r="X2303" i="34"/>
  <c r="X1562" i="34"/>
  <c r="X1669" i="34"/>
  <c r="X1194" i="34"/>
  <c r="X1082" i="34"/>
  <c r="X918" i="34"/>
  <c r="X3489" i="34"/>
  <c r="X2300" i="34"/>
  <c r="X1355" i="34"/>
  <c r="X1585" i="34"/>
  <c r="X1193" i="34"/>
  <c r="X1077" i="34"/>
  <c r="X468" i="34"/>
  <c r="X562" i="34"/>
  <c r="X3499" i="34"/>
  <c r="X2477" i="34"/>
  <c r="X1747" i="34"/>
  <c r="X1522" i="34"/>
  <c r="X1201" i="34"/>
  <c r="X1651" i="34"/>
  <c r="X1392" i="34"/>
  <c r="X312" i="34"/>
  <c r="X457" i="34"/>
  <c r="X489" i="34"/>
  <c r="X955" i="34"/>
  <c r="X2585" i="34"/>
  <c r="X2482" i="34"/>
  <c r="X2302" i="34"/>
  <c r="X1399" i="34"/>
  <c r="X1591" i="34"/>
  <c r="X1199" i="34"/>
  <c r="X454" i="34"/>
  <c r="X486" i="34"/>
  <c r="X909" i="34"/>
  <c r="X1061" i="34"/>
  <c r="X987" i="34"/>
  <c r="X378" i="34"/>
  <c r="X728" i="34"/>
  <c r="X200" i="34"/>
  <c r="X1403" i="34"/>
  <c r="X529" i="34"/>
  <c r="X363" i="34"/>
  <c r="X236" i="34"/>
  <c r="X578" i="34"/>
  <c r="X184" i="34"/>
  <c r="X1571" i="34"/>
  <c r="X1597" i="34"/>
  <c r="X521" i="34"/>
  <c r="X380" i="34"/>
  <c r="X998" i="34"/>
  <c r="X676" i="34"/>
  <c r="X154" i="34"/>
  <c r="X1583" i="34"/>
  <c r="X523" i="34"/>
  <c r="X978" i="34"/>
  <c r="X397" i="34"/>
  <c r="X359" i="34"/>
  <c r="X647" i="34"/>
  <c r="X205" i="34"/>
  <c r="X1028" i="34"/>
  <c r="X1572" i="34"/>
  <c r="X500" i="34"/>
  <c r="X524" i="34"/>
  <c r="X382" i="34"/>
  <c r="X211" i="34"/>
  <c r="X678" i="34"/>
  <c r="X156" i="34"/>
  <c r="X1008" i="34"/>
  <c r="X1041" i="34"/>
  <c r="X1373" i="34"/>
  <c r="X379" i="34"/>
  <c r="X614" i="34"/>
  <c r="X151" i="34"/>
  <c r="X1022" i="34"/>
  <c r="X1095" i="34"/>
  <c r="X364" i="34"/>
  <c r="X355" i="34"/>
  <c r="X147" i="34"/>
  <c r="X1019" i="34"/>
  <c r="X1051" i="34"/>
  <c r="X1425" i="34"/>
  <c r="X389" i="34"/>
  <c r="X616" i="34"/>
  <c r="X142" i="34"/>
  <c r="X1800" i="34"/>
  <c r="X648" i="34"/>
  <c r="X501" i="34"/>
  <c r="X499" i="34"/>
  <c r="X1405" i="34"/>
  <c r="X196" i="34"/>
  <c r="X1026" i="34"/>
  <c r="X1012" i="34"/>
  <c r="X195" i="34"/>
  <c r="X1658" i="34"/>
  <c r="X979" i="34"/>
  <c r="X550" i="34"/>
  <c r="X1928" i="34"/>
  <c r="X1884" i="34"/>
  <c r="X1400" i="34"/>
  <c r="X1734" i="34"/>
  <c r="X2510" i="34"/>
  <c r="X2244" i="34"/>
  <c r="X1992" i="34"/>
  <c r="X2569" i="34"/>
  <c r="X1809" i="34"/>
  <c r="X1889" i="34"/>
  <c r="X1568" i="34"/>
  <c r="X2279" i="34"/>
  <c r="X2048" i="34"/>
  <c r="X2010" i="34"/>
  <c r="X2153" i="34"/>
  <c r="X2475" i="34"/>
  <c r="X1635" i="34"/>
  <c r="X1321" i="34"/>
  <c r="X1159" i="34"/>
  <c r="X1412" i="34"/>
  <c r="X1177" i="34"/>
  <c r="X342" i="34"/>
  <c r="X471" i="34"/>
  <c r="X953" i="34"/>
  <c r="X2549" i="34"/>
  <c r="X1778" i="34"/>
  <c r="X1691" i="34"/>
  <c r="X1290" i="34"/>
  <c r="X1252" i="34"/>
  <c r="X1488" i="34"/>
  <c r="X1288" i="34"/>
  <c r="X323" i="34"/>
  <c r="X919" i="34"/>
  <c r="X962" i="34"/>
  <c r="X2253" i="34"/>
  <c r="X2301" i="34"/>
  <c r="X1440" i="34"/>
  <c r="X1617" i="34"/>
  <c r="X1196" i="34"/>
  <c r="X1076" i="34"/>
  <c r="X916" i="34"/>
  <c r="X2056" i="34"/>
  <c r="X1771" i="34"/>
  <c r="X1473" i="34"/>
  <c r="X1206" i="34"/>
  <c r="X1616" i="34"/>
  <c r="X1377" i="34"/>
  <c r="X1098" i="34"/>
  <c r="X349" i="34"/>
  <c r="X947" i="34"/>
  <c r="X2586" i="34"/>
  <c r="X1777" i="34"/>
  <c r="X1728" i="34"/>
  <c r="X1340" i="34"/>
  <c r="X1594" i="34"/>
  <c r="X1122" i="34"/>
  <c r="X886" i="34"/>
  <c r="X922" i="34"/>
  <c r="X2409" i="34"/>
  <c r="X2304" i="34"/>
  <c r="X1341" i="34"/>
  <c r="X1589" i="34"/>
  <c r="X1081" i="34"/>
  <c r="X480" i="34"/>
  <c r="X903" i="34"/>
  <c r="X3494" i="34"/>
  <c r="X2406" i="34"/>
  <c r="X1601" i="34"/>
  <c r="X1518" i="34"/>
  <c r="X1245" i="34"/>
  <c r="X1579" i="34"/>
  <c r="X1388" i="34"/>
  <c r="X1153" i="34"/>
  <c r="X348" i="34"/>
  <c r="X477" i="34"/>
  <c r="X959" i="34"/>
  <c r="X3487" i="34"/>
  <c r="X1068" i="34"/>
  <c r="X1727" i="34"/>
  <c r="X1720" i="34"/>
  <c r="X1409" i="34"/>
  <c r="X1079" i="34"/>
  <c r="X474" i="34"/>
  <c r="X889" i="34"/>
  <c r="X3484" i="34"/>
  <c r="X2404" i="34"/>
  <c r="X1631" i="34"/>
  <c r="X1289" i="34"/>
  <c r="X1251" i="34"/>
  <c r="X1581" i="34"/>
  <c r="X1390" i="34"/>
  <c r="X322" i="34"/>
  <c r="X451" i="34"/>
  <c r="X483" i="34"/>
  <c r="X957" i="34"/>
  <c r="X2587" i="34"/>
  <c r="X2484" i="34"/>
  <c r="X1774" i="34"/>
  <c r="X1465" i="34"/>
  <c r="X1322" i="34"/>
  <c r="X1074" i="34"/>
  <c r="X1492" i="34"/>
  <c r="X1176" i="34"/>
  <c r="X335" i="34"/>
  <c r="X931" i="34"/>
  <c r="X1064" i="34"/>
  <c r="X2305" i="34"/>
  <c r="X1444" i="34"/>
  <c r="X1588" i="34"/>
  <c r="X1124" i="34"/>
  <c r="X357" i="34"/>
  <c r="X920" i="34"/>
  <c r="X2254" i="34"/>
  <c r="X1630" i="34"/>
  <c r="X1519" i="34"/>
  <c r="X1202" i="34"/>
  <c r="X1650" i="34"/>
  <c r="X1422" i="34"/>
  <c r="X1156" i="34"/>
  <c r="X337" i="34"/>
  <c r="X933" i="34"/>
  <c r="X2590" i="34"/>
  <c r="X2353" i="34"/>
  <c r="X1694" i="34"/>
  <c r="X1442" i="34"/>
  <c r="X1590" i="34"/>
  <c r="X1126" i="34"/>
  <c r="X890" i="34"/>
  <c r="X926" i="34"/>
  <c r="X2401" i="34"/>
  <c r="X2250" i="34"/>
  <c r="X1165" i="34"/>
  <c r="X1415" i="34"/>
  <c r="X1125" i="34"/>
  <c r="X356" i="34"/>
  <c r="X476" i="34"/>
  <c r="X891" i="34"/>
  <c r="X2528" i="34"/>
  <c r="X2485" i="34"/>
  <c r="X1528" i="34"/>
  <c r="X1255" i="34"/>
  <c r="X1241" i="34"/>
  <c r="X1575" i="34"/>
  <c r="X1382" i="34"/>
  <c r="X328" i="34"/>
  <c r="X465" i="34"/>
  <c r="X570" i="34"/>
  <c r="X963" i="34"/>
  <c r="X3483" i="34"/>
  <c r="X2367" i="34"/>
  <c r="X1693" i="34"/>
  <c r="X1357" i="34"/>
  <c r="X1413" i="34"/>
  <c r="X1123" i="34"/>
  <c r="X462" i="34"/>
  <c r="X571" i="34"/>
  <c r="X553" i="34"/>
  <c r="X502" i="34"/>
  <c r="X981" i="34"/>
  <c r="X629" i="34"/>
  <c r="X100" i="34"/>
  <c r="X146" i="34"/>
  <c r="X510" i="34"/>
  <c r="X539" i="34"/>
  <c r="X371" i="34"/>
  <c r="X260" i="34"/>
  <c r="X645" i="34"/>
  <c r="X1647" i="34"/>
  <c r="X1091" i="34"/>
  <c r="X503" i="34"/>
  <c r="X530" i="34"/>
  <c r="X388" i="34"/>
  <c r="X222" i="34"/>
  <c r="X691" i="34"/>
  <c r="X1801" i="34"/>
  <c r="X504" i="34"/>
  <c r="X532" i="34"/>
  <c r="X988" i="34"/>
  <c r="X497" i="34"/>
  <c r="X546" i="34"/>
  <c r="X723" i="34"/>
  <c r="X1649" i="34"/>
  <c r="X1036" i="34"/>
  <c r="X1218" i="34"/>
  <c r="X505" i="34"/>
  <c r="X533" i="34"/>
  <c r="X390" i="34"/>
  <c r="X224" i="34"/>
  <c r="X693" i="34"/>
  <c r="X194" i="34"/>
  <c r="X1017" i="34"/>
  <c r="X1049" i="34"/>
  <c r="X1424" i="34"/>
  <c r="X387" i="34"/>
  <c r="X675" i="34"/>
  <c r="X162" i="34"/>
  <c r="X1030" i="34"/>
  <c r="X1367" i="34"/>
  <c r="X372" i="34"/>
  <c r="X579" i="34"/>
  <c r="X185" i="34"/>
  <c r="X1027" i="34"/>
  <c r="X1072" i="34"/>
  <c r="X1603" i="34"/>
  <c r="X995" i="34"/>
  <c r="X677" i="34"/>
  <c r="X155" i="34"/>
  <c r="X1105" i="34"/>
  <c r="X366" i="34"/>
  <c r="X263" i="34"/>
  <c r="X720" i="34"/>
  <c r="X1797" i="34"/>
  <c r="X506" i="34"/>
  <c r="X990" i="34"/>
  <c r="X212" i="34"/>
  <c r="X361" i="34"/>
  <c r="X725" i="34"/>
  <c r="X1796" i="34"/>
  <c r="X376" i="34"/>
  <c r="X572" i="34"/>
  <c r="X994" i="34"/>
  <c r="X541" i="34"/>
  <c r="X695" i="34"/>
  <c r="X1220" i="34"/>
  <c r="X537" i="34"/>
  <c r="X393" i="34"/>
  <c r="X542" i="34"/>
  <c r="X182" i="34"/>
  <c r="X1426" i="34"/>
  <c r="X1032" i="34"/>
  <c r="X1372" i="34"/>
  <c r="X528" i="34"/>
  <c r="X494" i="34"/>
  <c r="X674" i="34"/>
  <c r="X161" i="34"/>
  <c r="X1021" i="34"/>
  <c r="X1053" i="34"/>
  <c r="X1350" i="34"/>
  <c r="X383" i="34"/>
  <c r="X610" i="34"/>
  <c r="X708" i="34"/>
  <c r="X1798" i="34"/>
  <c r="X1034" i="34"/>
  <c r="X1494" i="34"/>
  <c r="X368" i="34"/>
  <c r="X583" i="34"/>
  <c r="X181" i="34"/>
  <c r="X1396" i="34"/>
  <c r="X1031" i="34"/>
  <c r="X1799" i="34"/>
  <c r="X377" i="34"/>
  <c r="X219" i="34"/>
  <c r="X692" i="34"/>
  <c r="X1093" i="34"/>
  <c r="X989" i="34"/>
  <c r="X220" i="34"/>
  <c r="X577" i="34"/>
  <c r="X183" i="34"/>
  <c r="X127" i="34"/>
  <c r="X1073" i="34"/>
  <c r="X1598" i="34"/>
  <c r="X1054" i="34"/>
  <c r="X139" i="34"/>
  <c r="X1050" i="34"/>
  <c r="X256" i="34"/>
  <c r="X1014" i="34"/>
  <c r="X385" i="34"/>
  <c r="X1610" i="34"/>
  <c r="X258" i="34"/>
  <c r="X98" i="34"/>
  <c r="X137" i="34"/>
  <c r="X239" i="34"/>
  <c r="X265" i="34"/>
  <c r="X536" i="34"/>
  <c r="X672" i="34"/>
  <c r="X352" i="34"/>
  <c r="X1089" i="34"/>
  <c r="X613" i="34"/>
  <c r="X1106" i="34"/>
  <c r="X698" i="34"/>
  <c r="X777" i="34"/>
  <c r="X1025" i="34"/>
  <c r="X999" i="34"/>
  <c r="X370" i="34"/>
  <c r="X99" i="34"/>
  <c r="X138" i="34"/>
  <c r="X1968" i="34"/>
  <c r="X1888" i="34"/>
  <c r="X1450" i="34"/>
  <c r="X1793" i="34"/>
  <c r="X2576" i="34"/>
  <c r="X1982" i="34"/>
  <c r="X2042" i="34"/>
  <c r="X2082" i="34"/>
  <c r="X1834" i="34"/>
  <c r="X1140" i="34"/>
  <c r="X1642" i="34"/>
  <c r="X2321" i="34"/>
  <c r="X2071" i="34"/>
  <c r="X1964" i="34"/>
  <c r="X3497" i="34"/>
  <c r="X2483" i="34"/>
  <c r="X1468" i="34"/>
  <c r="X1207" i="34"/>
  <c r="X1653" i="34"/>
  <c r="X1394" i="34"/>
  <c r="X310" i="34"/>
  <c r="X350" i="34"/>
  <c r="X479" i="34"/>
  <c r="X961" i="34"/>
  <c r="X2480" i="34"/>
  <c r="X1746" i="34"/>
  <c r="X1443" i="34"/>
  <c r="X1318" i="34"/>
  <c r="X1132" i="34"/>
  <c r="X1419" i="34"/>
  <c r="X1180" i="34"/>
  <c r="X331" i="34"/>
  <c r="X927" i="34"/>
  <c r="X970" i="34"/>
  <c r="X2383" i="34"/>
  <c r="X1692" i="34"/>
  <c r="X1342" i="34"/>
  <c r="X1613" i="34"/>
  <c r="X1120" i="34"/>
  <c r="X888" i="34"/>
  <c r="X924" i="34"/>
  <c r="X2356" i="34"/>
  <c r="X1529" i="34"/>
  <c r="X1523" i="34"/>
  <c r="X1246" i="34"/>
  <c r="X1582" i="34"/>
  <c r="X1286" i="34"/>
  <c r="X325" i="34"/>
  <c r="X913" i="34"/>
  <c r="X956" i="34"/>
  <c r="X2552" i="34"/>
  <c r="X1139" i="34"/>
  <c r="X1558" i="34"/>
  <c r="X1160" i="34"/>
  <c r="X1586" i="34"/>
  <c r="X1097" i="34"/>
  <c r="X894" i="34"/>
  <c r="X930" i="34"/>
  <c r="X2046" i="34"/>
  <c r="X1695" i="34"/>
  <c r="X1161" i="34"/>
  <c r="X1411" i="34"/>
  <c r="X456" i="34"/>
  <c r="X488" i="34"/>
  <c r="X911" i="34"/>
  <c r="X2473" i="34"/>
  <c r="X1783" i="34"/>
  <c r="X1633" i="34"/>
  <c r="X1291" i="34"/>
  <c r="X1253" i="34"/>
  <c r="X1491" i="34"/>
  <c r="X1378" i="34"/>
  <c r="X324" i="34"/>
  <c r="X453" i="34"/>
  <c r="X485" i="34"/>
  <c r="X967" i="34"/>
  <c r="X2478" i="34"/>
  <c r="X1138" i="34"/>
  <c r="X1557" i="34"/>
  <c r="X1670" i="34"/>
  <c r="X1195" i="34"/>
  <c r="X450" i="34"/>
  <c r="X482" i="34"/>
  <c r="X897" i="34"/>
  <c r="X3492" i="34"/>
  <c r="X1781" i="34"/>
  <c r="X1690" i="34"/>
  <c r="X1317" i="34"/>
  <c r="X1131" i="34"/>
  <c r="X1493" i="34"/>
  <c r="X1380" i="34"/>
  <c r="X330" i="34"/>
  <c r="X459" i="34"/>
  <c r="X491" i="34"/>
  <c r="X965" i="34"/>
  <c r="X3485" i="34"/>
  <c r="X2488" i="34"/>
  <c r="X1531" i="34"/>
  <c r="X1498" i="34"/>
  <c r="X1208" i="34"/>
  <c r="X1652" i="34"/>
  <c r="X1393" i="34"/>
  <c r="X1096" i="34"/>
  <c r="X343" i="34"/>
  <c r="X949" i="34"/>
  <c r="X2550" i="34"/>
  <c r="X1696" i="34"/>
  <c r="X1356" i="34"/>
  <c r="X1418" i="34"/>
  <c r="X1099" i="34"/>
  <c r="X892" i="34"/>
  <c r="X928" i="34"/>
  <c r="X2352" i="34"/>
  <c r="X1673" i="34"/>
  <c r="X1256" i="34"/>
  <c r="X1242" i="34"/>
  <c r="X1612" i="34"/>
  <c r="X1391" i="34"/>
  <c r="X1102" i="34"/>
  <c r="X345" i="34"/>
  <c r="X951" i="34"/>
  <c r="X2496" i="34"/>
  <c r="X2492" i="34"/>
  <c r="X1724" i="34"/>
  <c r="X1344" i="34"/>
  <c r="X1420" i="34"/>
  <c r="X1118" i="34"/>
  <c r="X898" i="34"/>
  <c r="X934" i="34"/>
  <c r="X2405" i="34"/>
  <c r="X1721" i="34"/>
  <c r="X1668" i="34"/>
  <c r="X1407" i="34"/>
  <c r="X1117" i="34"/>
  <c r="X452" i="34"/>
  <c r="X484" i="34"/>
  <c r="X899" i="34"/>
  <c r="X3482" i="34"/>
  <c r="X2366" i="34"/>
  <c r="X1637" i="34"/>
  <c r="X1295" i="34"/>
  <c r="X1249" i="34"/>
  <c r="X1487" i="34"/>
  <c r="X1183" i="34"/>
  <c r="X336" i="34"/>
  <c r="X473" i="34"/>
  <c r="X912" i="34"/>
  <c r="X971" i="34"/>
  <c r="X2551" i="34"/>
  <c r="X1780" i="34"/>
  <c r="X1723" i="34"/>
  <c r="X1718" i="34"/>
  <c r="X1395" i="34"/>
  <c r="X1083" i="34"/>
  <c r="X470" i="34"/>
  <c r="X893" i="34"/>
  <c r="X566" i="34"/>
  <c r="X519" i="34"/>
  <c r="X993" i="34"/>
  <c r="X596" i="34"/>
  <c r="X163" i="34"/>
  <c r="X149" i="34"/>
  <c r="X515" i="34"/>
  <c r="X565" i="34"/>
  <c r="X395" i="34"/>
  <c r="X354" i="34"/>
  <c r="X721" i="34"/>
  <c r="X1065" i="34"/>
  <c r="X1374" i="34"/>
  <c r="X511" i="34"/>
  <c r="X540" i="34"/>
  <c r="X396" i="34"/>
  <c r="X545" i="34"/>
  <c r="X699" i="34"/>
  <c r="X1066" i="34"/>
  <c r="X512" i="34"/>
  <c r="X563" i="34"/>
  <c r="X365" i="34"/>
  <c r="X238" i="34"/>
  <c r="X576" i="34"/>
  <c r="X148" i="34"/>
  <c r="X1011" i="34"/>
  <c r="X1044" i="34"/>
  <c r="X1376" i="34"/>
  <c r="X513" i="34"/>
  <c r="X564" i="34"/>
  <c r="X498" i="34"/>
  <c r="X547" i="34"/>
  <c r="X703" i="34"/>
  <c r="X1646" i="34"/>
  <c r="X1023" i="34"/>
  <c r="X1795" i="34"/>
  <c r="X1486" i="34"/>
  <c r="X1001" i="34"/>
  <c r="X694" i="34"/>
  <c r="X1005" i="34"/>
  <c r="X1038" i="34"/>
  <c r="X1387" i="34"/>
  <c r="X237" i="34"/>
  <c r="X646" i="34"/>
  <c r="X1648" i="34"/>
  <c r="X1035" i="34"/>
  <c r="X1104" i="34"/>
  <c r="X1608" i="34"/>
  <c r="X1003" i="34"/>
  <c r="X696" i="34"/>
  <c r="X193" i="34"/>
  <c r="X1174" i="34"/>
  <c r="X374" i="34"/>
  <c r="X360" i="34"/>
  <c r="X752" i="34"/>
  <c r="X1369" i="34"/>
  <c r="X525" i="34"/>
  <c r="X776" i="34"/>
  <c r="X232" i="34"/>
  <c r="X548" i="34"/>
  <c r="X188" i="34"/>
  <c r="X1071" i="34"/>
  <c r="X507" i="34"/>
  <c r="X986" i="34"/>
  <c r="X1002" i="34"/>
  <c r="X549" i="34"/>
  <c r="X705" i="34"/>
  <c r="X1401" i="34"/>
  <c r="X992" i="34"/>
  <c r="X234" i="34"/>
  <c r="X584" i="34"/>
  <c r="X209" i="34"/>
  <c r="X1007" i="34"/>
  <c r="X1040" i="34"/>
  <c r="X1402" i="34"/>
  <c r="X538" i="34"/>
  <c r="X996" i="34"/>
  <c r="X697" i="34"/>
  <c r="X1660" i="34"/>
  <c r="X1029" i="34"/>
  <c r="X1573" i="34"/>
  <c r="X1596" i="34"/>
  <c r="X391" i="34"/>
  <c r="X671" i="34"/>
  <c r="X144" i="34"/>
  <c r="X1009" i="34"/>
  <c r="X1042" i="34"/>
  <c r="X1606" i="34"/>
  <c r="X233" i="34"/>
  <c r="X650" i="34"/>
  <c r="X189" i="34"/>
  <c r="X1006" i="34"/>
  <c r="X1039" i="34"/>
  <c r="X1092" i="34"/>
  <c r="X983" i="34"/>
  <c r="X227" i="34"/>
  <c r="X702" i="34"/>
  <c r="X1423" i="34"/>
  <c r="X765" i="34"/>
  <c r="X235" i="34"/>
  <c r="X644" i="34"/>
  <c r="X210" i="34"/>
  <c r="X1060" i="34"/>
  <c r="X1662" i="34"/>
  <c r="X64" i="34"/>
  <c r="X551" i="34"/>
  <c r="X216" i="34"/>
  <c r="X1018" i="34"/>
  <c r="X722" i="34"/>
  <c r="X1047" i="34"/>
  <c r="X612" i="34"/>
  <c r="X362" i="34"/>
  <c r="X552" i="34"/>
  <c r="X1676" i="34"/>
  <c r="X975" i="34"/>
  <c r="X980" i="34"/>
  <c r="X649" i="34"/>
  <c r="X392" i="34"/>
  <c r="X527" i="34"/>
  <c r="X727" i="34"/>
  <c r="X509" i="34"/>
  <c r="X150" i="34"/>
  <c r="X756" i="34"/>
  <c r="X1024" i="34"/>
  <c r="X351" i="34"/>
  <c r="X1366" i="34"/>
  <c r="X673" i="34"/>
  <c r="X353" i="34"/>
  <c r="X1756" i="34"/>
  <c r="X91" i="34"/>
  <c r="X90" i="34"/>
  <c r="X788" i="34"/>
  <c r="X751" i="34"/>
  <c r="X713" i="34"/>
  <c r="X641" i="34"/>
  <c r="X653" i="34"/>
  <c r="X1057" i="34"/>
  <c r="X594" i="34"/>
  <c r="X733" i="34"/>
  <c r="X661" i="34"/>
  <c r="X686" i="34"/>
  <c r="X250" i="34"/>
  <c r="X627" i="34"/>
  <c r="X1055" i="34"/>
  <c r="X780" i="34"/>
  <c r="X717" i="34"/>
  <c r="X731" i="34"/>
  <c r="X633" i="34"/>
  <c r="X244" i="34"/>
  <c r="X598" i="34"/>
  <c r="X659" i="34"/>
  <c r="X684" i="34"/>
  <c r="X624" i="34"/>
  <c r="X637" i="34"/>
  <c r="X786" i="34"/>
  <c r="X747" i="34"/>
  <c r="X749" i="34"/>
  <c r="X719" i="34"/>
  <c r="X643" i="34"/>
  <c r="X668" i="34"/>
  <c r="X635" i="34"/>
  <c r="X269" i="34"/>
  <c r="X248" i="34"/>
  <c r="X586" i="34"/>
  <c r="X689" i="34"/>
  <c r="X625" i="34"/>
  <c r="X241" i="34"/>
  <c r="X796" i="34"/>
  <c r="X785" i="34"/>
  <c r="X761" i="34"/>
  <c r="X742" i="34"/>
  <c r="X714" i="34"/>
  <c r="X642" i="34"/>
  <c r="X690" i="34"/>
  <c r="X667" i="34"/>
  <c r="X634" i="34"/>
  <c r="X268" i="34"/>
  <c r="X249" i="34"/>
  <c r="X597" i="34"/>
  <c r="X760" i="34"/>
  <c r="X656" i="34"/>
  <c r="X628" i="34"/>
  <c r="X794" i="34"/>
  <c r="X791" i="34"/>
  <c r="X783" i="34"/>
  <c r="X748" i="34"/>
  <c r="X759" i="34"/>
  <c r="X750" i="34"/>
  <c r="X740" i="34"/>
  <c r="X712" i="34"/>
  <c r="X640" i="34"/>
  <c r="X688" i="34"/>
  <c r="X665" i="34"/>
  <c r="X632" i="34"/>
  <c r="X619" i="34"/>
  <c r="X591" i="34"/>
  <c r="X738" i="34"/>
  <c r="X662" i="34"/>
  <c r="X687" i="34"/>
  <c r="X599" i="34"/>
  <c r="X251" i="34"/>
  <c r="X204" i="34"/>
  <c r="X795" i="34"/>
  <c r="X784" i="34"/>
  <c r="X741" i="34"/>
  <c r="X590" i="34"/>
  <c r="X737" i="34"/>
  <c r="X622" i="34"/>
  <c r="X602" i="34"/>
  <c r="X242" i="34"/>
  <c r="X792" i="34"/>
  <c r="X745" i="34"/>
  <c r="X607" i="34"/>
  <c r="X246" i="34"/>
  <c r="X735" i="34"/>
  <c r="X600" i="34"/>
  <c r="X252" i="34"/>
  <c r="X670" i="34"/>
  <c r="X790" i="34"/>
  <c r="X782" i="34"/>
  <c r="X743" i="34"/>
  <c r="X715" i="34"/>
  <c r="X639" i="34"/>
  <c r="X729" i="34"/>
  <c r="X663" i="34"/>
  <c r="X631" i="34"/>
  <c r="X617" i="34"/>
  <c r="X574" i="34"/>
  <c r="X592" i="34"/>
  <c r="X762" i="34"/>
  <c r="X621" i="34"/>
  <c r="X253" i="34"/>
  <c r="X669" i="34"/>
  <c r="X789" i="34"/>
  <c r="X781" i="34"/>
  <c r="X763" i="34"/>
  <c r="X757" i="34"/>
  <c r="X746" i="34"/>
  <c r="X718" i="34"/>
  <c r="X732" i="34"/>
  <c r="X654" i="34"/>
  <c r="X630" i="34"/>
  <c r="X608" i="34"/>
  <c r="X587" i="34"/>
  <c r="X217" i="34"/>
  <c r="X593" i="34"/>
  <c r="X736" i="34"/>
  <c r="X660" i="34"/>
  <c r="X685" i="34"/>
  <c r="X601" i="34"/>
  <c r="X787" i="34"/>
  <c r="X779" i="34"/>
  <c r="X744" i="34"/>
  <c r="X716" i="34"/>
  <c r="X730" i="34"/>
  <c r="X636" i="34"/>
  <c r="X606" i="34"/>
  <c r="X1056" i="34"/>
  <c r="X245" i="34"/>
  <c r="X218" i="34"/>
  <c r="X247" i="34"/>
  <c r="X595" i="34"/>
  <c r="X734" i="34"/>
  <c r="X764" i="34"/>
  <c r="X758" i="34"/>
  <c r="X623" i="34"/>
  <c r="X603" i="34"/>
  <c r="X243" i="34"/>
  <c r="X638" i="34"/>
  <c r="X178" i="34"/>
  <c r="X201" i="34"/>
  <c r="X176" i="34"/>
  <c r="X202" i="34"/>
  <c r="X177" i="34"/>
  <c r="X175" i="34"/>
  <c r="X174" i="34"/>
  <c r="X165" i="34"/>
  <c r="X203" i="34"/>
  <c r="X173" i="34"/>
  <c r="X164" i="34"/>
  <c r="X74" i="34"/>
  <c r="X273" i="34"/>
  <c r="X121" i="34"/>
  <c r="X76" i="34"/>
  <c r="X93" i="34"/>
  <c r="X113" i="34"/>
  <c r="X66" i="34"/>
  <c r="X230" i="34"/>
  <c r="X119" i="34"/>
  <c r="X105" i="34"/>
  <c r="X267" i="34"/>
  <c r="X123" i="34"/>
  <c r="X135" i="34"/>
  <c r="X111" i="34"/>
  <c r="X72" i="34"/>
  <c r="X86" i="34"/>
  <c r="X97" i="34"/>
  <c r="X228" i="34"/>
  <c r="X214" i="34"/>
  <c r="X77" i="34"/>
  <c r="X114" i="34"/>
  <c r="X67" i="34"/>
  <c r="X131" i="34"/>
  <c r="X168" i="34"/>
  <c r="X88" i="34"/>
  <c r="X274" i="34"/>
  <c r="X130" i="34"/>
  <c r="X108" i="34"/>
  <c r="X79" i="34"/>
  <c r="X87" i="34"/>
  <c r="X94" i="34"/>
  <c r="X69" i="34"/>
  <c r="X170" i="34"/>
  <c r="X102" i="34"/>
  <c r="X179" i="34"/>
  <c r="X140" i="34"/>
  <c r="X128" i="34"/>
  <c r="X117" i="34"/>
  <c r="X85" i="34"/>
  <c r="X101" i="34"/>
  <c r="X215" i="34"/>
  <c r="X141" i="34"/>
  <c r="X125" i="34"/>
  <c r="X109" i="34"/>
  <c r="X62" i="34"/>
  <c r="X95" i="34"/>
  <c r="X190" i="34"/>
  <c r="X70" i="34"/>
  <c r="X80" i="34"/>
  <c r="X171" i="34"/>
  <c r="X180" i="34"/>
  <c r="X192" i="34"/>
  <c r="X275" i="34"/>
  <c r="X107" i="34"/>
  <c r="X78" i="34"/>
  <c r="X68" i="34"/>
  <c r="X169" i="34"/>
  <c r="X63" i="34"/>
  <c r="X89" i="34"/>
  <c r="X96" i="34"/>
  <c r="X191" i="34"/>
  <c r="X71" i="34"/>
  <c r="X132" i="34"/>
  <c r="X116" i="34"/>
  <c r="X106" i="34"/>
  <c r="X124" i="34"/>
  <c r="X136" i="34"/>
  <c r="X112" i="34"/>
  <c r="X73" i="34"/>
  <c r="X92" i="34"/>
  <c r="X229" i="34"/>
  <c r="X65" i="34"/>
  <c r="X81" i="34"/>
  <c r="X129" i="34"/>
  <c r="X110" i="34"/>
  <c r="X75" i="34"/>
  <c r="X272" i="34"/>
  <c r="X120" i="34"/>
  <c r="X122" i="34"/>
  <c r="X133" i="34"/>
  <c r="X271" i="34"/>
  <c r="X682" i="34"/>
  <c r="X103" i="34"/>
  <c r="X711" i="34"/>
  <c r="X588" i="34"/>
  <c r="X270" i="34"/>
  <c r="X276" i="34"/>
  <c r="X166" i="34"/>
  <c r="X197" i="34"/>
  <c r="X681" i="34"/>
  <c r="X152" i="34"/>
  <c r="X657" i="34"/>
  <c r="X167" i="34"/>
  <c r="X658" i="34"/>
  <c r="X589" i="34"/>
  <c r="X683" i="34"/>
  <c r="X153" i="34"/>
  <c r="X701" i="34"/>
  <c r="X198" i="34"/>
  <c r="X666" i="34"/>
  <c r="X655" i="34"/>
  <c r="X240" i="34"/>
  <c r="X739" i="34"/>
  <c r="X680" i="34"/>
  <c r="X115" i="34"/>
  <c r="X575" i="34"/>
  <c r="X266" i="34"/>
  <c r="X585" i="34"/>
  <c r="X82" i="34"/>
  <c r="X605" i="34"/>
  <c r="X700" i="34"/>
  <c r="X118" i="34"/>
  <c r="X5101" i="34"/>
  <c r="X5102" i="34"/>
  <c r="X5100" i="34"/>
  <c r="X5103" i="34"/>
  <c r="X20" i="34"/>
  <c r="X17" i="34"/>
  <c r="X10" i="34"/>
  <c r="X19" i="34"/>
  <c r="X16" i="34"/>
  <c r="X15" i="34"/>
  <c r="X18" i="34"/>
  <c r="X21" i="34"/>
  <c r="W2062" i="34"/>
  <c r="W2029" i="34"/>
  <c r="W2167" i="34"/>
  <c r="W2176" i="34"/>
  <c r="W2554" i="34"/>
  <c r="W2161" i="34"/>
  <c r="W2541" i="34"/>
  <c r="W2539" i="34"/>
  <c r="W2540" i="34"/>
  <c r="W2542" i="34"/>
  <c r="W2538" i="34"/>
  <c r="W2532" i="34"/>
  <c r="W2531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2" i="34"/>
  <c r="W123" i="34"/>
  <c r="W124" i="34"/>
  <c r="W125" i="34"/>
  <c r="W127" i="34"/>
  <c r="W128" i="34"/>
  <c r="W129" i="34"/>
  <c r="W130" i="34"/>
  <c r="W131" i="34"/>
  <c r="W132" i="34"/>
  <c r="W133" i="34"/>
  <c r="W135" i="34"/>
  <c r="W136" i="34"/>
  <c r="W137" i="34"/>
  <c r="W138" i="34"/>
  <c r="W139" i="34"/>
  <c r="W140" i="34"/>
  <c r="W141" i="34"/>
  <c r="W142" i="34"/>
  <c r="W143" i="34"/>
  <c r="W144" i="34"/>
  <c r="W146" i="34"/>
  <c r="W147" i="34"/>
  <c r="W148" i="34"/>
  <c r="W149" i="34"/>
  <c r="W150" i="34"/>
  <c r="W151" i="34"/>
  <c r="W152" i="34"/>
  <c r="W153" i="34"/>
  <c r="W154" i="34"/>
  <c r="W155" i="34"/>
  <c r="W156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5" i="34"/>
  <c r="W256" i="34"/>
  <c r="W257" i="34"/>
  <c r="W258" i="34"/>
  <c r="W260" i="34"/>
  <c r="W261" i="34"/>
  <c r="W262" i="34"/>
  <c r="W263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3" i="34"/>
  <c r="W524" i="34"/>
  <c r="W525" i="34"/>
  <c r="W526" i="34"/>
  <c r="W527" i="34"/>
  <c r="W528" i="34"/>
  <c r="W529" i="34"/>
  <c r="W530" i="34"/>
  <c r="W532" i="34"/>
  <c r="W533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9" i="34"/>
  <c r="W620" i="34"/>
  <c r="W621" i="34"/>
  <c r="W622" i="34"/>
  <c r="W623" i="34"/>
  <c r="W624" i="34"/>
  <c r="W625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80" i="34"/>
  <c r="W1281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70" i="34"/>
  <c r="W1471" i="34"/>
  <c r="W1473" i="34"/>
  <c r="W1474" i="34"/>
  <c r="W1475" i="34"/>
  <c r="W1476" i="34"/>
  <c r="W1477" i="34"/>
  <c r="W1478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3" i="34"/>
  <c r="W1684" i="34"/>
  <c r="W1685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767" i="34"/>
  <c r="W1773" i="34"/>
  <c r="W1778" i="34"/>
  <c r="W1784" i="34"/>
  <c r="W1789" i="34"/>
  <c r="W1794" i="34"/>
  <c r="W1800" i="34"/>
  <c r="W1805" i="34"/>
  <c r="W1810" i="34"/>
  <c r="W1816" i="34"/>
  <c r="W1821" i="34"/>
  <c r="W1826" i="34"/>
  <c r="W1830" i="34"/>
  <c r="W1834" i="34"/>
  <c r="W1838" i="34"/>
  <c r="W1842" i="34"/>
  <c r="W1846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3" i="34"/>
  <c r="W2037" i="34"/>
  <c r="W2041" i="34"/>
  <c r="W2045" i="34"/>
  <c r="W2049" i="34"/>
  <c r="W2054" i="34"/>
  <c r="W2059" i="34"/>
  <c r="W2064" i="34"/>
  <c r="W2068" i="34"/>
  <c r="W2072" i="34"/>
  <c r="W2076" i="34"/>
  <c r="W2080" i="34"/>
  <c r="W2084" i="34"/>
  <c r="W2088" i="34"/>
  <c r="W1763" i="34"/>
  <c r="W1768" i="34"/>
  <c r="W1774" i="34"/>
  <c r="W1780" i="34"/>
  <c r="W1785" i="34"/>
  <c r="W1790" i="34"/>
  <c r="W1796" i="34"/>
  <c r="W1801" i="34"/>
  <c r="W1806" i="34"/>
  <c r="W1812" i="34"/>
  <c r="W1817" i="34"/>
  <c r="W1822" i="34"/>
  <c r="W1827" i="34"/>
  <c r="W1831" i="34"/>
  <c r="W1835" i="34"/>
  <c r="W1839" i="34"/>
  <c r="W1843" i="34"/>
  <c r="W1847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30" i="34"/>
  <c r="W2034" i="34"/>
  <c r="W2038" i="34"/>
  <c r="W2042" i="34"/>
  <c r="W2046" i="34"/>
  <c r="W2050" i="34"/>
  <c r="W2055" i="34"/>
  <c r="W2060" i="34"/>
  <c r="W2065" i="34"/>
  <c r="W2069" i="34"/>
  <c r="W2073" i="34"/>
  <c r="W2077" i="34"/>
  <c r="W2081" i="34"/>
  <c r="W2085" i="34"/>
  <c r="W2089" i="34"/>
  <c r="W1764" i="34"/>
  <c r="W1769" i="34"/>
  <c r="W1776" i="34"/>
  <c r="W1781" i="34"/>
  <c r="W1786" i="34"/>
  <c r="W1792" i="34"/>
  <c r="W1797" i="34"/>
  <c r="W1802" i="34"/>
  <c r="W1808" i="34"/>
  <c r="W1813" i="34"/>
  <c r="W1818" i="34"/>
  <c r="W1824" i="34"/>
  <c r="W1828" i="34"/>
  <c r="W1832" i="34"/>
  <c r="W1836" i="34"/>
  <c r="W1840" i="34"/>
  <c r="W1844" i="34"/>
  <c r="W1848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1" i="34"/>
  <c r="W2035" i="34"/>
  <c r="W2039" i="34"/>
  <c r="W2043" i="34"/>
  <c r="W2047" i="34"/>
  <c r="W2052" i="34"/>
  <c r="W2056" i="34"/>
  <c r="W2061" i="34"/>
  <c r="W2066" i="34"/>
  <c r="W2070" i="34"/>
  <c r="W2074" i="34"/>
  <c r="W2078" i="34"/>
  <c r="W2082" i="34"/>
  <c r="W2086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2" i="34"/>
  <c r="W2163" i="34"/>
  <c r="W2164" i="34"/>
  <c r="W2165" i="34"/>
  <c r="W2166" i="34"/>
  <c r="W2168" i="34"/>
  <c r="W2169" i="34"/>
  <c r="W2170" i="34"/>
  <c r="W2171" i="34"/>
  <c r="W2172" i="34"/>
  <c r="W2173" i="34"/>
  <c r="W2174" i="34"/>
  <c r="W2175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1" i="34"/>
  <c r="W2522" i="34"/>
  <c r="W2523" i="34"/>
  <c r="W2524" i="34"/>
  <c r="W2525" i="34"/>
  <c r="W2526" i="34"/>
  <c r="W2527" i="34"/>
  <c r="W2528" i="34"/>
  <c r="W2529" i="34"/>
  <c r="W2530" i="34"/>
  <c r="W2533" i="34"/>
  <c r="W2534" i="34"/>
  <c r="W2535" i="34"/>
  <c r="W2536" i="34"/>
  <c r="W2537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1765" i="34"/>
  <c r="W1771" i="34"/>
  <c r="W1777" i="34"/>
  <c r="W1782" i="34"/>
  <c r="W1788" i="34"/>
  <c r="W1793" i="34"/>
  <c r="W1798" i="34"/>
  <c r="W1804" i="34"/>
  <c r="W1809" i="34"/>
  <c r="W1814" i="34"/>
  <c r="W1820" i="34"/>
  <c r="W1825" i="34"/>
  <c r="W1829" i="34"/>
  <c r="W1833" i="34"/>
  <c r="W1837" i="34"/>
  <c r="W1841" i="34"/>
  <c r="W1845" i="34"/>
  <c r="W1849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2" i="34"/>
  <c r="W2036" i="34"/>
  <c r="W2040" i="34"/>
  <c r="W2044" i="34"/>
  <c r="W2048" i="34"/>
  <c r="W2053" i="34"/>
  <c r="W2058" i="34"/>
  <c r="W2063" i="34"/>
  <c r="W2067" i="34"/>
  <c r="W2071" i="34"/>
  <c r="W2075" i="34"/>
  <c r="W2079" i="34"/>
  <c r="W2083" i="34"/>
  <c r="W2087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W5067" i="34"/>
  <c r="W5068" i="34"/>
  <c r="W5069" i="34"/>
  <c r="W5070" i="34"/>
  <c r="W5071" i="34"/>
  <c r="W5072" i="34"/>
  <c r="W5073" i="34"/>
  <c r="W5074" i="34"/>
  <c r="W5075" i="34"/>
  <c r="W5076" i="34"/>
  <c r="W5077" i="34"/>
  <c r="W5078" i="34"/>
  <c r="W5079" i="34"/>
  <c r="W5080" i="34"/>
  <c r="W5081" i="34"/>
  <c r="W5082" i="34"/>
  <c r="W5083" i="34"/>
  <c r="W5084" i="34"/>
  <c r="W5085" i="34"/>
  <c r="W5086" i="34"/>
  <c r="W5087" i="34"/>
  <c r="W5088" i="34"/>
  <c r="W5089" i="34"/>
  <c r="W5090" i="34"/>
  <c r="W5091" i="34"/>
  <c r="W5092" i="34"/>
  <c r="W5093" i="34"/>
  <c r="W5094" i="34"/>
  <c r="W5095" i="34"/>
  <c r="W5096" i="34"/>
  <c r="W5097" i="34"/>
  <c r="W5098" i="34"/>
  <c r="W5099" i="34"/>
  <c r="W5100" i="34"/>
  <c r="W5101" i="34"/>
  <c r="W5102" i="34"/>
  <c r="W5103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K5108" i="34" l="1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77" i="70" a="1"/>
  <c r="F77" i="70" s="1"/>
  <c r="E77" i="70" a="1"/>
  <c r="E77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6" i="70" a="1"/>
  <c r="F76" i="70" s="1"/>
  <c r="E76" i="70" a="1"/>
  <c r="E76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4" i="70" a="1"/>
  <c r="E74" i="70" s="1"/>
  <c r="F51" i="70" a="1"/>
  <c r="F51" i="70" s="1"/>
  <c r="E41" i="70" a="1"/>
  <c r="E41" i="70" s="1"/>
  <c r="E23" i="70" a="1"/>
  <c r="E23" i="70" s="1"/>
  <c r="E57" i="70" a="1"/>
  <c r="E57" i="70" s="1"/>
  <c r="E73" i="70" a="1"/>
  <c r="E73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5" i="70" a="1"/>
  <c r="E75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4" i="70" a="1"/>
  <c r="F74" i="70" s="1"/>
  <c r="F75" i="70" a="1"/>
  <c r="F75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3" i="70" a="1"/>
  <c r="F73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7" i="70"/>
  <c r="H77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6" i="70"/>
  <c r="G76" i="70"/>
  <c r="G13" i="70"/>
  <c r="H24" i="70"/>
  <c r="G52" i="70"/>
  <c r="G27" i="70"/>
  <c r="H29" i="70"/>
  <c r="H21" i="70"/>
  <c r="G30" i="70"/>
  <c r="G26" i="70"/>
  <c r="G51" i="70"/>
  <c r="H36" i="70"/>
  <c r="G22" i="70"/>
  <c r="G74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3" i="70"/>
  <c r="G44" i="70"/>
  <c r="H41" i="70"/>
  <c r="H33" i="70"/>
  <c r="H45" i="70"/>
  <c r="G7" i="70"/>
  <c r="H11" i="70"/>
  <c r="G63" i="70"/>
  <c r="G18" i="70"/>
  <c r="H8" i="70"/>
  <c r="H53" i="70"/>
  <c r="H61" i="70"/>
  <c r="H56" i="70"/>
  <c r="G9" i="70"/>
  <c r="H75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3" i="70"/>
  <c r="H42" i="70"/>
  <c r="G59" i="70"/>
  <c r="G33" i="70"/>
  <c r="G49" i="70"/>
  <c r="H67" i="70"/>
  <c r="H50" i="70"/>
  <c r="G75" i="70"/>
  <c r="G58" i="70"/>
  <c r="G20" i="70"/>
  <c r="H47" i="70"/>
  <c r="G32" i="70"/>
  <c r="G45" i="70"/>
  <c r="H57" i="70"/>
  <c r="H22" i="70"/>
  <c r="G6" i="70"/>
  <c r="H74" i="70"/>
  <c r="H27" i="70"/>
  <c r="G56" i="70"/>
  <c r="G11" i="70"/>
  <c r="H62" i="70"/>
  <c r="E79" i="70"/>
  <c r="E80" i="70" s="1"/>
  <c r="G18" i="15"/>
  <c r="G34" i="15"/>
  <c r="G21" i="15"/>
  <c r="F79" i="70"/>
  <c r="F80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79" i="70"/>
  <c r="H79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<sst xmlns="http://schemas.openxmlformats.org/spreadsheetml/2006/main" count="35193" uniqueCount="2053">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</sst>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  <cell r="C1"/>
          <cell r="D1"/>
          <cell r="E1"/>
          <cell r="F1"/>
          <cell r="K1"/>
          <cell r="L1"/>
          <cell r="M1"/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31" customWidth="1"/>
    <col min="2" max="2" width="36.85546875" style="631" customWidth="1"/>
    <col min="3" max="4" width="15.7109375" style="162" customWidth="1"/>
    <col min="5" max="6" width="14.7109375" style="631" customWidth="1"/>
    <col min="7" max="7" width="15" style="631" customWidth="1"/>
    <col min="8" max="8" width="13.85546875" style="631" customWidth="1"/>
    <col min="9" max="9" width="2.42578125" style="631" customWidth="1"/>
    <col min="10" max="10" width="11" style="631" customWidth="1"/>
    <col min="11" max="11" width="2.85546875" style="631" customWidth="1"/>
    <col min="12" max="12" width="11.85546875" style="631" customWidth="1"/>
    <col min="13" max="16384" width="8" style="631"/>
  </cols>
  <sheetData>
    <row r="1" spans="1:16">
      <c r="A1" s="630"/>
      <c r="B1" s="630"/>
    </row>
    <row r="2" spans="1:16">
      <c r="A2" s="630" t="str">
        <f>TH!A1</f>
        <v>Đơn vị: CÔNG TY TNHH SX TM KIM DUNG PHÁT</v>
      </c>
      <c r="B2" s="630"/>
    </row>
    <row r="3" spans="1:16">
      <c r="A3" s="631" t="str">
        <f>TH!A2</f>
        <v>Địa chỉ: 1A227/1 Ấp 1, Phạm Văn Hai, Bình Chánh, TPHCM</v>
      </c>
      <c r="B3" s="630"/>
    </row>
    <row r="5" spans="1:16" ht="36" customHeight="1">
      <c r="A5" s="632"/>
      <c r="B5" s="632"/>
      <c r="C5" s="633"/>
      <c r="D5" s="634" t="s">
        <v>354</v>
      </c>
      <c r="E5" s="632"/>
      <c r="F5" s="632"/>
      <c r="G5" s="632"/>
      <c r="H5" s="632"/>
    </row>
    <row r="6" spans="1:16" ht="15.75">
      <c r="A6" s="632"/>
      <c r="B6" s="632"/>
      <c r="C6" s="633"/>
      <c r="D6" s="655" t="s">
        <v>423</v>
      </c>
      <c r="E6" s="632"/>
      <c r="F6" s="632"/>
      <c r="G6" s="632"/>
      <c r="H6" s="632"/>
    </row>
    <row r="7" spans="1:16" ht="6.75" customHeight="1"/>
    <row r="8" spans="1:16" ht="21.75" customHeight="1">
      <c r="A8" s="964" t="s">
        <v>419</v>
      </c>
      <c r="B8" s="964" t="s">
        <v>352</v>
      </c>
      <c r="C8" s="960" t="s">
        <v>37</v>
      </c>
      <c r="D8" s="961"/>
      <c r="E8" s="960" t="s">
        <v>38</v>
      </c>
      <c r="F8" s="961"/>
      <c r="G8" s="960" t="s">
        <v>353</v>
      </c>
      <c r="H8" s="961"/>
    </row>
    <row r="9" spans="1:16" ht="21.75" customHeight="1">
      <c r="A9" s="965"/>
      <c r="B9" s="965"/>
      <c r="C9" s="629" t="s">
        <v>42</v>
      </c>
      <c r="D9" s="629" t="s">
        <v>43</v>
      </c>
      <c r="E9" s="629" t="s">
        <v>42</v>
      </c>
      <c r="F9" s="629" t="s">
        <v>43</v>
      </c>
      <c r="G9" s="629" t="s">
        <v>42</v>
      </c>
      <c r="H9" s="629" t="s">
        <v>43</v>
      </c>
    </row>
    <row r="10" spans="1:16" s="162" customFormat="1" ht="17.25" customHeight="1">
      <c r="A10" s="635" t="s">
        <v>47</v>
      </c>
      <c r="B10" s="636" t="s">
        <v>48</v>
      </c>
      <c r="C10" s="637">
        <v>2384365828</v>
      </c>
      <c r="D10" s="637"/>
      <c r="E10" s="637">
        <f t="array" ref="E10">SUM(IF(A10=KHN,TH))</f>
        <v>3337568290</v>
      </c>
      <c r="F10" s="637">
        <f t="array" ref="F10">SUM(IF(A10=KHC,TH))</f>
        <v>3716378737</v>
      </c>
      <c r="G10" s="638">
        <f>MAX(C10+E10-D10-F10,0)</f>
        <v>2005555381</v>
      </c>
      <c r="H10" s="638">
        <f>MAX(D10+F10-E10-C10,0)</f>
        <v>0</v>
      </c>
      <c r="J10" s="631"/>
      <c r="K10" s="631"/>
      <c r="L10" s="631"/>
      <c r="M10" s="631"/>
      <c r="N10" s="631"/>
      <c r="O10" s="631"/>
      <c r="P10" s="631"/>
    </row>
    <row r="11" spans="1:16" s="162" customFormat="1" ht="17.25" customHeight="1">
      <c r="A11" s="640" t="s">
        <v>16</v>
      </c>
      <c r="B11" s="640" t="s">
        <v>49</v>
      </c>
      <c r="C11" s="641">
        <f t="shared" ref="C11:H11" si="0">C10</f>
        <v>2384365828</v>
      </c>
      <c r="D11" s="641">
        <f t="shared" si="0"/>
        <v>0</v>
      </c>
      <c r="E11" s="641">
        <f t="shared" si="0"/>
        <v>3337568290</v>
      </c>
      <c r="F11" s="641">
        <f t="shared" si="0"/>
        <v>3716378737</v>
      </c>
      <c r="G11" s="641">
        <f t="shared" si="0"/>
        <v>2005555381</v>
      </c>
      <c r="H11" s="641">
        <f t="shared" si="0"/>
        <v>0</v>
      </c>
      <c r="J11" s="631"/>
      <c r="K11" s="631"/>
      <c r="L11" s="631"/>
      <c r="M11" s="631"/>
      <c r="N11" s="631"/>
      <c r="O11" s="631"/>
      <c r="P11" s="631"/>
    </row>
    <row r="12" spans="1:16" s="162" customFormat="1" ht="17.25" customHeight="1">
      <c r="A12" s="636" t="s">
        <v>24</v>
      </c>
      <c r="B12" s="636" t="s">
        <v>50</v>
      </c>
      <c r="C12" s="637">
        <v>21469174</v>
      </c>
      <c r="D12" s="637">
        <v>0</v>
      </c>
      <c r="E12" s="637">
        <f t="array" ref="E12">SUM(IF(A12=KHN,TH))</f>
        <v>5336683169</v>
      </c>
      <c r="F12" s="637">
        <f t="array" ref="F12">SUM(IF(A12=KHC,TH))</f>
        <v>5340045225</v>
      </c>
      <c r="G12" s="638">
        <f>MAX(C12+E12-D12-F12,0)</f>
        <v>18107118</v>
      </c>
      <c r="H12" s="638">
        <f>MAX(D12+F12-E12-C12,0)</f>
        <v>0</v>
      </c>
      <c r="K12" s="639"/>
      <c r="L12" s="639"/>
      <c r="M12" s="639"/>
    </row>
    <row r="13" spans="1:16" s="162" customFormat="1" ht="17.25" customHeight="1">
      <c r="A13" s="640" t="s">
        <v>51</v>
      </c>
      <c r="B13" s="640" t="s">
        <v>52</v>
      </c>
      <c r="C13" s="641">
        <f t="shared" ref="C13:H13" si="1">C12</f>
        <v>21469174</v>
      </c>
      <c r="D13" s="641">
        <f t="shared" si="1"/>
        <v>0</v>
      </c>
      <c r="E13" s="641">
        <f t="shared" si="1"/>
        <v>5336683169</v>
      </c>
      <c r="F13" s="641">
        <f t="shared" si="1"/>
        <v>5340045225</v>
      </c>
      <c r="G13" s="641">
        <f t="shared" si="1"/>
        <v>18107118</v>
      </c>
      <c r="H13" s="641">
        <f t="shared" si="1"/>
        <v>0</v>
      </c>
    </row>
    <row r="14" spans="1:16" s="162" customFormat="1" ht="17.25" customHeight="1">
      <c r="A14" s="640" t="s">
        <v>259</v>
      </c>
      <c r="B14" s="640" t="s">
        <v>271</v>
      </c>
      <c r="C14" s="641">
        <v>217375604</v>
      </c>
      <c r="D14" s="641"/>
      <c r="E14" s="642">
        <f t="array" ref="E14">SUM(IF(A14=KHN,TH))</f>
        <v>4531638741</v>
      </c>
      <c r="F14" s="642">
        <f t="array" ref="F14">SUM(IF(A14=KHC,TH))</f>
        <v>2510606019</v>
      </c>
      <c r="G14" s="641">
        <f>MAX(C14+E14-D14-F14,0)</f>
        <v>2238408326</v>
      </c>
      <c r="H14" s="641">
        <f>MAX(D14+F14-E14-C14,0)</f>
        <v>0</v>
      </c>
    </row>
    <row r="15" spans="1:16" s="162" customFormat="1" ht="17.25" customHeight="1">
      <c r="A15" s="636" t="s">
        <v>9</v>
      </c>
      <c r="B15" s="636" t="s">
        <v>53</v>
      </c>
      <c r="C15" s="637">
        <v>33677130</v>
      </c>
      <c r="D15" s="637"/>
      <c r="E15" s="637">
        <f t="array" ref="E15">SUM(IF(A15=KHN,TH))</f>
        <v>378289968</v>
      </c>
      <c r="F15" s="637">
        <f t="array" ref="F15">SUM(IF(A15=KHC,TH))</f>
        <v>411967098</v>
      </c>
      <c r="G15" s="638">
        <f>MAX(C15+E15-D15-F15,0)</f>
        <v>0</v>
      </c>
      <c r="H15" s="638">
        <f>MAX(D15+F15-E15-C15,0)</f>
        <v>0</v>
      </c>
    </row>
    <row r="16" spans="1:16" s="162" customFormat="1" ht="17.25" customHeight="1">
      <c r="A16" s="640" t="s">
        <v>54</v>
      </c>
      <c r="B16" s="640" t="s">
        <v>55</v>
      </c>
      <c r="C16" s="641">
        <f t="shared" ref="C16:H16" si="2">C15</f>
        <v>33677130</v>
      </c>
      <c r="D16" s="641">
        <f t="shared" si="2"/>
        <v>0</v>
      </c>
      <c r="E16" s="641">
        <f t="shared" si="2"/>
        <v>378289968</v>
      </c>
      <c r="F16" s="641">
        <f t="shared" si="2"/>
        <v>411967098</v>
      </c>
      <c r="G16" s="641">
        <f t="shared" si="2"/>
        <v>0</v>
      </c>
      <c r="H16" s="641">
        <f t="shared" si="2"/>
        <v>0</v>
      </c>
    </row>
    <row r="17" spans="1:8" s="162" customFormat="1" ht="17.25" customHeight="1">
      <c r="A17" s="636" t="s">
        <v>56</v>
      </c>
      <c r="B17" s="636" t="s">
        <v>57</v>
      </c>
      <c r="C17" s="637"/>
      <c r="D17" s="637"/>
      <c r="E17" s="637">
        <f t="array" ref="E17">SUM(IF(A17=KHN,TH))</f>
        <v>21000000</v>
      </c>
      <c r="F17" s="637">
        <f t="array" ref="F17">SUM(IF(A17=KHC,TH))</f>
        <v>21000000</v>
      </c>
      <c r="G17" s="638">
        <f t="shared" ref="G17:G32" si="3">MAX(C17+E17-D17-F17,0)</f>
        <v>0</v>
      </c>
      <c r="H17" s="638">
        <f t="shared" ref="H17:H32" si="4">MAX(D17+F17-E17-C17,0)</f>
        <v>0</v>
      </c>
    </row>
    <row r="18" spans="1:8" s="162" customFormat="1" ht="17.25" customHeight="1">
      <c r="A18" s="640" t="s">
        <v>58</v>
      </c>
      <c r="B18" s="640" t="s">
        <v>59</v>
      </c>
      <c r="C18" s="641">
        <f>C17</f>
        <v>0</v>
      </c>
      <c r="D18" s="641">
        <f>D17</f>
        <v>0</v>
      </c>
      <c r="E18" s="641">
        <f>E17</f>
        <v>21000000</v>
      </c>
      <c r="F18" s="641">
        <f>F17</f>
        <v>21000000</v>
      </c>
      <c r="G18" s="641">
        <f t="shared" si="3"/>
        <v>0</v>
      </c>
      <c r="H18" s="641">
        <f t="shared" si="4"/>
        <v>0</v>
      </c>
    </row>
    <row r="19" spans="1:8" s="162" customFormat="1" ht="17.25" customHeight="1">
      <c r="A19" s="636" t="s">
        <v>159</v>
      </c>
      <c r="B19" s="636" t="s">
        <v>160</v>
      </c>
      <c r="C19" s="637">
        <v>883626200</v>
      </c>
      <c r="D19" s="637"/>
      <c r="E19" s="637">
        <f t="array" ref="E19">SUM(IF(A19=KHN,TH))</f>
        <v>2754882000</v>
      </c>
      <c r="F19" s="637">
        <f t="array" ref="F19">SUM(IF(A19=KHC,TH))</f>
        <v>3030002900</v>
      </c>
      <c r="G19" s="638">
        <f t="shared" si="3"/>
        <v>608505300</v>
      </c>
      <c r="H19" s="638">
        <f t="shared" si="4"/>
        <v>0</v>
      </c>
    </row>
    <row r="20" spans="1:8" s="162" customFormat="1" ht="17.25" customHeight="1">
      <c r="A20" s="636" t="s">
        <v>161</v>
      </c>
      <c r="B20" s="636" t="s">
        <v>162</v>
      </c>
      <c r="C20" s="637">
        <v>70000000</v>
      </c>
      <c r="D20" s="637"/>
      <c r="E20" s="637">
        <f t="array" ref="E20">SUM(IF(A20=KHN,TH))</f>
        <v>53350400</v>
      </c>
      <c r="F20" s="637">
        <f t="array" ref="F20">SUM(IF(A20=KHC,TH))</f>
        <v>123350400</v>
      </c>
      <c r="G20" s="637">
        <f t="shared" si="3"/>
        <v>0</v>
      </c>
      <c r="H20" s="637">
        <f t="shared" si="4"/>
        <v>0</v>
      </c>
    </row>
    <row r="21" spans="1:8" s="162" customFormat="1" ht="17.25" customHeight="1">
      <c r="A21" s="640" t="s">
        <v>163</v>
      </c>
      <c r="B21" s="640" t="s">
        <v>164</v>
      </c>
      <c r="C21" s="641">
        <f>C19+C20</f>
        <v>953626200</v>
      </c>
      <c r="D21" s="641">
        <f>D19+D20</f>
        <v>0</v>
      </c>
      <c r="E21" s="641">
        <f>E19+E20</f>
        <v>2808232400</v>
      </c>
      <c r="F21" s="641">
        <f>F19+F20</f>
        <v>3153353300</v>
      </c>
      <c r="G21" s="641">
        <f t="shared" si="3"/>
        <v>608505300</v>
      </c>
      <c r="H21" s="641">
        <f t="shared" si="4"/>
        <v>0</v>
      </c>
    </row>
    <row r="22" spans="1:8" s="162" customFormat="1" ht="17.25" customHeight="1">
      <c r="A22" s="640" t="s">
        <v>165</v>
      </c>
      <c r="B22" s="640" t="s">
        <v>166</v>
      </c>
      <c r="C22" s="641"/>
      <c r="D22" s="641">
        <v>0</v>
      </c>
      <c r="E22" s="642">
        <f t="array" ref="E22">SUM(IF(A22=KHN,TH))</f>
        <v>3735663300</v>
      </c>
      <c r="F22" s="642">
        <f t="array" ref="F22">SUM(IF(A22=KHC,TH))</f>
        <v>3735663300</v>
      </c>
      <c r="G22" s="641">
        <f t="shared" si="3"/>
        <v>0</v>
      </c>
      <c r="H22" s="641">
        <f t="shared" si="4"/>
        <v>0</v>
      </c>
    </row>
    <row r="23" spans="1:8" s="162" customFormat="1" ht="17.25" customHeight="1">
      <c r="A23" s="640" t="s">
        <v>167</v>
      </c>
      <c r="B23" s="640" t="s">
        <v>168</v>
      </c>
      <c r="C23" s="641"/>
      <c r="D23" s="641"/>
      <c r="E23" s="642">
        <f t="array" ref="E23">SUM(IF(A23=KHN,TH))</f>
        <v>3735663300</v>
      </c>
      <c r="F23" s="642">
        <f t="array" ref="F23">SUM(IF(A23=KHC,TH))</f>
        <v>3735663300</v>
      </c>
      <c r="G23" s="641">
        <f t="shared" si="3"/>
        <v>0</v>
      </c>
      <c r="H23" s="641">
        <f t="shared" si="4"/>
        <v>0</v>
      </c>
    </row>
    <row r="24" spans="1:8" s="162" customFormat="1" ht="17.25" customHeight="1">
      <c r="A24" s="643" t="s">
        <v>169</v>
      </c>
      <c r="B24" s="644" t="s">
        <v>1873</v>
      </c>
      <c r="C24" s="645">
        <v>1365000000</v>
      </c>
      <c r="D24" s="645"/>
      <c r="E24" s="637">
        <f t="array" ref="E24">SUM(IF(A24=KHN,TH))</f>
        <v>0</v>
      </c>
      <c r="F24" s="637">
        <f t="array" ref="F24">SUM(IF(A24=KHC,TH))</f>
        <v>0</v>
      </c>
      <c r="G24" s="645">
        <f t="shared" si="3"/>
        <v>1365000000</v>
      </c>
      <c r="H24" s="645">
        <f t="shared" si="4"/>
        <v>0</v>
      </c>
    </row>
    <row r="25" spans="1:8" s="162" customFormat="1" ht="17.25" customHeight="1">
      <c r="A25" s="640" t="s">
        <v>170</v>
      </c>
      <c r="B25" s="640" t="s">
        <v>171</v>
      </c>
      <c r="C25" s="641">
        <f t="shared" ref="C25:H25" si="5">SUM(C24:C24)</f>
        <v>1365000000</v>
      </c>
      <c r="D25" s="641">
        <f t="shared" si="5"/>
        <v>0</v>
      </c>
      <c r="E25" s="641">
        <f t="shared" si="5"/>
        <v>0</v>
      </c>
      <c r="F25" s="641">
        <f t="shared" si="5"/>
        <v>0</v>
      </c>
      <c r="G25" s="641">
        <f t="shared" si="5"/>
        <v>1365000000</v>
      </c>
      <c r="H25" s="641">
        <f t="shared" si="5"/>
        <v>0</v>
      </c>
    </row>
    <row r="26" spans="1:8" s="162" customFormat="1" ht="17.25" customHeight="1">
      <c r="A26" s="636" t="s">
        <v>260</v>
      </c>
      <c r="B26" s="636" t="s">
        <v>268</v>
      </c>
      <c r="C26" s="637"/>
      <c r="D26" s="637">
        <v>281250000</v>
      </c>
      <c r="E26" s="637">
        <f t="array" ref="E26">SUM(IF(A26=KHN,TH))</f>
        <v>0</v>
      </c>
      <c r="F26" s="637">
        <f t="array" ref="F26">SUM(IF(A26=KHC,TH))</f>
        <v>123000000</v>
      </c>
      <c r="G26" s="637">
        <f>MAX(C26+E26-D26-F26,0)</f>
        <v>0</v>
      </c>
      <c r="H26" s="637">
        <f>MAX(D26+F26-E26-C26,0)</f>
        <v>404250000</v>
      </c>
    </row>
    <row r="27" spans="1:8" s="162" customFormat="1" ht="17.25" customHeight="1">
      <c r="A27" s="640" t="s">
        <v>269</v>
      </c>
      <c r="B27" s="640" t="s">
        <v>270</v>
      </c>
      <c r="C27" s="641">
        <f>C26</f>
        <v>0</v>
      </c>
      <c r="D27" s="641">
        <f t="shared" ref="D27:H27" si="6">D26</f>
        <v>281250000</v>
      </c>
      <c r="E27" s="641">
        <f t="shared" si="6"/>
        <v>0</v>
      </c>
      <c r="F27" s="641">
        <f t="shared" si="6"/>
        <v>123000000</v>
      </c>
      <c r="G27" s="641">
        <f t="shared" si="6"/>
        <v>0</v>
      </c>
      <c r="H27" s="641">
        <f t="shared" si="6"/>
        <v>404250000</v>
      </c>
    </row>
    <row r="28" spans="1:8" s="162" customFormat="1" ht="17.25" customHeight="1">
      <c r="A28" s="640" t="s">
        <v>8</v>
      </c>
      <c r="B28" s="640" t="s">
        <v>60</v>
      </c>
      <c r="C28" s="641"/>
      <c r="D28" s="641">
        <v>1287610148</v>
      </c>
      <c r="E28" s="642">
        <f t="array" ref="E28">SUM(IF(A28=KHN,TH))</f>
        <v>2444845648</v>
      </c>
      <c r="F28" s="642">
        <f t="array" ref="F28">SUM(IF(A28=KHC,TH))</f>
        <v>3088806640</v>
      </c>
      <c r="G28" s="641">
        <f t="shared" si="3"/>
        <v>0</v>
      </c>
      <c r="H28" s="641">
        <f t="shared" si="4"/>
        <v>1931571140</v>
      </c>
    </row>
    <row r="29" spans="1:8" s="162" customFormat="1" ht="17.25" customHeight="1">
      <c r="A29" s="647" t="s">
        <v>371</v>
      </c>
      <c r="B29" s="636" t="s">
        <v>370</v>
      </c>
      <c r="C29" s="637"/>
      <c r="D29" s="637"/>
      <c r="E29" s="637">
        <f t="array" ref="E29">SUM(IF(A29=KHN,TH))</f>
        <v>411967098</v>
      </c>
      <c r="F29" s="637">
        <f t="array" ref="F29">SUM(IF(A29=KHC,TH))</f>
        <v>411967098</v>
      </c>
      <c r="G29" s="637">
        <f t="shared" ref="G29" si="7">MAX(C29+E29-D29-F29,0)</f>
        <v>0</v>
      </c>
      <c r="H29" s="637">
        <f t="shared" ref="H29" si="8">MAX(D29+F29-E29-C29,0)</f>
        <v>0</v>
      </c>
    </row>
    <row r="30" spans="1:8" s="162" customFormat="1" ht="17.25" customHeight="1">
      <c r="A30" s="636" t="s">
        <v>61</v>
      </c>
      <c r="B30" s="636" t="s">
        <v>62</v>
      </c>
      <c r="C30" s="637"/>
      <c r="D30" s="637"/>
      <c r="E30" s="637">
        <f t="array" ref="E30">SUM(IF(A30=KHN,TH))</f>
        <v>0</v>
      </c>
      <c r="F30" s="637">
        <f t="array" ref="F30">SUM(IF(A30=KHC,TH))</f>
        <v>0</v>
      </c>
      <c r="G30" s="637">
        <f t="shared" si="3"/>
        <v>0</v>
      </c>
      <c r="H30" s="637">
        <f t="shared" si="4"/>
        <v>0</v>
      </c>
    </row>
    <row r="31" spans="1:8" s="162" customFormat="1" ht="17.25" customHeight="1">
      <c r="A31" s="636" t="s">
        <v>266</v>
      </c>
      <c r="B31" s="636" t="s">
        <v>267</v>
      </c>
      <c r="C31" s="637"/>
      <c r="D31" s="637"/>
      <c r="E31" s="637">
        <f t="array" ref="E31">SUM(IF(A31=KHN,TH))</f>
        <v>0</v>
      </c>
      <c r="F31" s="637">
        <f t="array" ref="F31">SUM(IF(A31=KHC,TH))</f>
        <v>0</v>
      </c>
      <c r="G31" s="637">
        <f t="shared" si="3"/>
        <v>0</v>
      </c>
      <c r="H31" s="637">
        <f t="shared" si="4"/>
        <v>0</v>
      </c>
    </row>
    <row r="32" spans="1:8" s="162" customFormat="1" ht="17.25" customHeight="1">
      <c r="A32" s="647" t="s">
        <v>63</v>
      </c>
      <c r="B32" s="648" t="s">
        <v>64</v>
      </c>
      <c r="C32" s="649"/>
      <c r="D32" s="649"/>
      <c r="E32" s="649">
        <f t="array" ref="E32">SUM(IF(A32=KHN,TH))</f>
        <v>1000000</v>
      </c>
      <c r="F32" s="649">
        <f t="array" ref="F32">SUM(IF(A32=KHC,TH))</f>
        <v>1000000</v>
      </c>
      <c r="G32" s="649">
        <f t="shared" si="3"/>
        <v>0</v>
      </c>
      <c r="H32" s="649">
        <f t="shared" si="4"/>
        <v>0</v>
      </c>
    </row>
    <row r="33" spans="1:12" s="162" customFormat="1" ht="17.25" customHeight="1">
      <c r="A33" s="636" t="s">
        <v>18</v>
      </c>
      <c r="B33" s="636" t="s">
        <v>65</v>
      </c>
      <c r="C33" s="637">
        <f>C32</f>
        <v>0</v>
      </c>
      <c r="D33" s="637">
        <f t="shared" ref="D33:H33" si="9">D32</f>
        <v>0</v>
      </c>
      <c r="E33" s="637">
        <f t="shared" si="9"/>
        <v>1000000</v>
      </c>
      <c r="F33" s="637">
        <f t="shared" si="9"/>
        <v>1000000</v>
      </c>
      <c r="G33" s="637">
        <f t="shared" si="9"/>
        <v>0</v>
      </c>
      <c r="H33" s="637">
        <f t="shared" si="9"/>
        <v>0</v>
      </c>
    </row>
    <row r="34" spans="1:12" s="162" customFormat="1" ht="17.25" customHeight="1">
      <c r="A34" s="640" t="s">
        <v>66</v>
      </c>
      <c r="B34" s="640" t="s">
        <v>67</v>
      </c>
      <c r="C34" s="641">
        <f>C30+C33+C31+C29</f>
        <v>0</v>
      </c>
      <c r="D34" s="641">
        <f t="shared" ref="D34:H34" si="10">D30+D33+D31+D29</f>
        <v>0</v>
      </c>
      <c r="E34" s="641">
        <f t="shared" si="10"/>
        <v>412967098</v>
      </c>
      <c r="F34" s="641">
        <f t="shared" si="10"/>
        <v>412967098</v>
      </c>
      <c r="G34" s="641">
        <f t="shared" si="10"/>
        <v>0</v>
      </c>
      <c r="H34" s="641">
        <f t="shared" si="10"/>
        <v>0</v>
      </c>
    </row>
    <row r="35" spans="1:12" s="162" customFormat="1" ht="17.25" customHeight="1">
      <c r="A35" s="636" t="s">
        <v>262</v>
      </c>
      <c r="B35" s="636" t="s">
        <v>263</v>
      </c>
      <c r="C35" s="637">
        <v>0</v>
      </c>
      <c r="D35" s="637">
        <v>0</v>
      </c>
      <c r="E35" s="637">
        <f t="array" ref="E35">SUM(IF(A35=KHN,TH))</f>
        <v>613200000</v>
      </c>
      <c r="F35" s="637">
        <f t="array" ref="F35">SUM(IF(A35=KHC,TH))</f>
        <v>613200000</v>
      </c>
      <c r="G35" s="637">
        <f t="shared" ref="G35:G37" si="11">MAX(C35+E35-D35-F35,0)</f>
        <v>0</v>
      </c>
      <c r="H35" s="637">
        <f t="shared" ref="H35:H37" si="12">MAX(D35+F35-E35-C35,0)</f>
        <v>0</v>
      </c>
    </row>
    <row r="36" spans="1:12" s="162" customFormat="1" ht="17.25" customHeight="1">
      <c r="A36" s="640" t="s">
        <v>264</v>
      </c>
      <c r="B36" s="640" t="s">
        <v>265</v>
      </c>
      <c r="C36" s="641">
        <f>C35</f>
        <v>0</v>
      </c>
      <c r="D36" s="641">
        <f>D35</f>
        <v>0</v>
      </c>
      <c r="E36" s="641">
        <f>E35</f>
        <v>613200000</v>
      </c>
      <c r="F36" s="641">
        <f>F35</f>
        <v>613200000</v>
      </c>
      <c r="G36" s="641">
        <f t="shared" si="11"/>
        <v>0</v>
      </c>
      <c r="H36" s="641">
        <f t="shared" si="12"/>
        <v>0</v>
      </c>
    </row>
    <row r="37" spans="1:12" s="162" customFormat="1" ht="17.25" customHeight="1">
      <c r="A37" s="636" t="s">
        <v>17</v>
      </c>
      <c r="B37" s="636" t="s">
        <v>68</v>
      </c>
      <c r="C37" s="637"/>
      <c r="D37" s="637">
        <v>31026938</v>
      </c>
      <c r="E37" s="637">
        <f t="array" ref="E37">SUM(IF(A37=KHN,TH))</f>
        <v>8000000</v>
      </c>
      <c r="F37" s="637">
        <f t="array" ref="F37">SUM(IF(A37=KHC,TH))</f>
        <v>90627970</v>
      </c>
      <c r="G37" s="637">
        <f t="shared" si="11"/>
        <v>0</v>
      </c>
      <c r="H37" s="637">
        <f t="shared" si="12"/>
        <v>113654908</v>
      </c>
    </row>
    <row r="38" spans="1:12" s="162" customFormat="1" ht="17.25" customHeight="1">
      <c r="A38" s="640" t="s">
        <v>69</v>
      </c>
      <c r="B38" s="640" t="s">
        <v>70</v>
      </c>
      <c r="C38" s="641">
        <f t="shared" ref="C38:H38" si="13">SUM(C37:C37)</f>
        <v>0</v>
      </c>
      <c r="D38" s="641">
        <f t="shared" si="13"/>
        <v>31026938</v>
      </c>
      <c r="E38" s="641">
        <f t="shared" si="13"/>
        <v>8000000</v>
      </c>
      <c r="F38" s="641">
        <f t="shared" si="13"/>
        <v>90627970</v>
      </c>
      <c r="G38" s="641">
        <f t="shared" si="13"/>
        <v>0</v>
      </c>
      <c r="H38" s="641">
        <f t="shared" si="13"/>
        <v>113654908</v>
      </c>
    </row>
    <row r="39" spans="1:12" s="915" customFormat="1" ht="13.5">
      <c r="A39" s="911" t="s">
        <v>1925</v>
      </c>
      <c r="B39" s="912" t="s">
        <v>1936</v>
      </c>
      <c r="C39" s="913"/>
      <c r="D39" s="913">
        <v>1000000000</v>
      </c>
      <c r="E39" s="914">
        <f t="array" ref="E39">SUM(IF(A39=KHN,TH))</f>
        <v>1183270000</v>
      </c>
      <c r="F39" s="914">
        <f t="array" ref="F39">SUM(IF(A39=KHC,TH))</f>
        <v>1997693000</v>
      </c>
      <c r="G39" s="913">
        <f>MAX(C39+E39-D39-F39,0)</f>
        <v>0</v>
      </c>
      <c r="H39" s="913">
        <f>MAX(D39+F39-E39-C39,0)</f>
        <v>1814423000</v>
      </c>
    </row>
    <row r="40" spans="1:12" s="915" customFormat="1" ht="13.5">
      <c r="A40" s="911" t="s">
        <v>1937</v>
      </c>
      <c r="B40" s="912" t="s">
        <v>1938</v>
      </c>
      <c r="C40" s="914"/>
      <c r="D40" s="914">
        <v>396580000</v>
      </c>
      <c r="E40" s="914">
        <f t="array" ref="E40">SUM(IF(A40=KHN,TH))</f>
        <v>496140000</v>
      </c>
      <c r="F40" s="914">
        <f t="array" ref="F40">SUM(IF(A40=KHC,TH))</f>
        <v>99560000</v>
      </c>
      <c r="G40" s="914">
        <f>MAX(C40+E40-D40-F40,0)</f>
        <v>0</v>
      </c>
      <c r="H40" s="914">
        <f>MAX(D40+F40-E40-C40,0)</f>
        <v>0</v>
      </c>
    </row>
    <row r="41" spans="1:12" s="915" customFormat="1" ht="13.5">
      <c r="A41" s="916" t="s">
        <v>1918</v>
      </c>
      <c r="B41" s="917" t="s">
        <v>1939</v>
      </c>
      <c r="C41" s="918">
        <f t="shared" ref="C41:H41" si="14">SUM(C39:C40)</f>
        <v>0</v>
      </c>
      <c r="D41" s="918">
        <f t="shared" si="14"/>
        <v>1396580000</v>
      </c>
      <c r="E41" s="918">
        <f t="shared" si="14"/>
        <v>1679410000</v>
      </c>
      <c r="F41" s="918">
        <f t="shared" si="14"/>
        <v>2097253000</v>
      </c>
      <c r="G41" s="918">
        <f t="shared" si="14"/>
        <v>0</v>
      </c>
      <c r="H41" s="918">
        <f t="shared" si="14"/>
        <v>1814423000</v>
      </c>
    </row>
    <row r="42" spans="1:12" s="162" customFormat="1" ht="17.25" customHeight="1">
      <c r="A42" s="636" t="s">
        <v>25</v>
      </c>
      <c r="B42" s="636" t="s">
        <v>71</v>
      </c>
      <c r="C42" s="637"/>
      <c r="D42" s="953">
        <v>1900000000</v>
      </c>
      <c r="E42" s="637">
        <f t="array" ref="E42">SUM(IF(A42=KHN,TH))</f>
        <v>0</v>
      </c>
      <c r="F42" s="637">
        <f t="array" ref="F42">SUM(IF(A42=KHC,TH))</f>
        <v>0</v>
      </c>
      <c r="G42" s="638">
        <f>MAX(C42+E42-D42-F42,0)</f>
        <v>0</v>
      </c>
      <c r="H42" s="638">
        <f>MAX(D42+F42-E42-C42,0)</f>
        <v>1900000000</v>
      </c>
    </row>
    <row r="43" spans="1:12" s="162" customFormat="1" ht="17.25" customHeight="1">
      <c r="A43" s="640" t="s">
        <v>72</v>
      </c>
      <c r="B43" s="640" t="s">
        <v>73</v>
      </c>
      <c r="C43" s="641">
        <v>0</v>
      </c>
      <c r="D43" s="641">
        <f>D42</f>
        <v>1900000000</v>
      </c>
      <c r="E43" s="641">
        <f>E42</f>
        <v>0</v>
      </c>
      <c r="F43" s="641">
        <f>F42</f>
        <v>0</v>
      </c>
      <c r="G43" s="641">
        <f>MAX(C43+E43-D43-F43,0)</f>
        <v>0</v>
      </c>
      <c r="H43" s="641">
        <f>MAX(D43+F43-E43-C43,0)</f>
        <v>1900000000</v>
      </c>
    </row>
    <row r="44" spans="1:12" s="162" customFormat="1" ht="17.25" customHeight="1">
      <c r="A44" s="635" t="s">
        <v>74</v>
      </c>
      <c r="B44" s="636" t="s">
        <v>75</v>
      </c>
      <c r="C44" s="637"/>
      <c r="D44" s="637">
        <v>79046850</v>
      </c>
      <c r="E44" s="637">
        <f t="array" ref="E44">SUM(IF(A44=KHN,TH))</f>
        <v>0</v>
      </c>
      <c r="F44" s="637">
        <f t="array" ref="F44">SUM(IF(A44=KHC,TH))</f>
        <v>0</v>
      </c>
      <c r="G44" s="638">
        <f>MAX(C44+E44-D44-F44,0)</f>
        <v>0</v>
      </c>
      <c r="H44" s="638">
        <f>MAX(D44+F44-E44-C44,0)</f>
        <v>79046850</v>
      </c>
    </row>
    <row r="45" spans="1:12" s="162" customFormat="1" ht="17.25" customHeight="1">
      <c r="A45" s="636" t="s">
        <v>76</v>
      </c>
      <c r="B45" s="636" t="s">
        <v>77</v>
      </c>
      <c r="C45" s="637"/>
      <c r="D45" s="637"/>
      <c r="E45" s="637">
        <f t="array" ref="E45">SUM(IF(A45=TH!$L$10:$L$5103,TH!$K$10:$K$5103))</f>
        <v>6981904</v>
      </c>
      <c r="F45" s="637">
        <f t="array" ref="F45">SUM(IF(A45=TH!$M$10:$M$5103,TH!$K$10:$K$5103))</f>
        <v>0</v>
      </c>
      <c r="G45" s="637">
        <f>MAX(C45+E45-D45-F45,0)</f>
        <v>6981904</v>
      </c>
      <c r="H45" s="637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0" t="s">
        <v>78</v>
      </c>
      <c r="B46" s="640" t="s">
        <v>79</v>
      </c>
      <c r="C46" s="641">
        <f t="shared" ref="C46:H46" si="15">C45+C44</f>
        <v>0</v>
      </c>
      <c r="D46" s="641">
        <f t="shared" si="15"/>
        <v>79046850</v>
      </c>
      <c r="E46" s="641">
        <f t="shared" si="15"/>
        <v>6981904</v>
      </c>
      <c r="F46" s="641">
        <f t="shared" si="15"/>
        <v>0</v>
      </c>
      <c r="G46" s="641">
        <f t="shared" si="15"/>
        <v>6981904</v>
      </c>
      <c r="H46" s="641">
        <f t="shared" si="15"/>
        <v>79046850</v>
      </c>
    </row>
    <row r="47" spans="1:12" s="162" customFormat="1" ht="17.25" customHeight="1">
      <c r="A47" s="635" t="s">
        <v>174</v>
      </c>
      <c r="B47" s="636" t="s">
        <v>175</v>
      </c>
      <c r="C47" s="637"/>
      <c r="D47" s="637"/>
      <c r="E47" s="637">
        <f t="array" ref="E47">SUM(IF(A47=KHN,TH))</f>
        <v>4119671643</v>
      </c>
      <c r="F47" s="637">
        <f t="array" ref="F47">SUM(IF(A47=KHC,TH))</f>
        <v>4119671643</v>
      </c>
      <c r="G47" s="638"/>
      <c r="H47" s="638"/>
      <c r="I47" s="162">
        <f>E47-F47</f>
        <v>0</v>
      </c>
    </row>
    <row r="48" spans="1:12" s="162" customFormat="1" ht="17.25" customHeight="1">
      <c r="A48" s="640" t="s">
        <v>176</v>
      </c>
      <c r="B48" s="640" t="s">
        <v>177</v>
      </c>
      <c r="C48" s="641"/>
      <c r="D48" s="641"/>
      <c r="E48" s="641">
        <f>E47</f>
        <v>4119671643</v>
      </c>
      <c r="F48" s="641">
        <f>F47</f>
        <v>4119671643</v>
      </c>
      <c r="G48" s="641"/>
      <c r="H48" s="641"/>
      <c r="I48" s="162">
        <f>E48-F48</f>
        <v>0</v>
      </c>
      <c r="J48" s="162">
        <f>H46-G46</f>
        <v>72064946</v>
      </c>
    </row>
    <row r="49" spans="1:9" s="162" customFormat="1" ht="17.25" customHeight="1">
      <c r="A49" s="640" t="s">
        <v>40</v>
      </c>
      <c r="B49" s="640" t="s">
        <v>80</v>
      </c>
      <c r="C49" s="641"/>
      <c r="D49" s="641"/>
      <c r="E49" s="642">
        <f t="array" ref="E49">SUM(IF(A49=KHN,TH))</f>
        <v>78921</v>
      </c>
      <c r="F49" s="642">
        <f t="array" ref="F49">SUM(IF(A49=KHC,TH))</f>
        <v>78921</v>
      </c>
      <c r="G49" s="641"/>
      <c r="H49" s="641"/>
      <c r="I49" s="162">
        <f t="shared" ref="I49:I57" si="16">E49-F49</f>
        <v>0</v>
      </c>
    </row>
    <row r="50" spans="1:9" s="162" customFormat="1" ht="17.25" customHeight="1">
      <c r="A50" s="640" t="s">
        <v>172</v>
      </c>
      <c r="B50" s="640" t="s">
        <v>173</v>
      </c>
      <c r="C50" s="641"/>
      <c r="D50" s="641"/>
      <c r="E50" s="642">
        <f t="array" ref="E50">SUM(IF(A50=KHN,TH))</f>
        <v>3735663300</v>
      </c>
      <c r="F50" s="642">
        <f t="array" ref="F50">SUM(IF(A50=KHC,TH))</f>
        <v>3735663300</v>
      </c>
      <c r="G50" s="641"/>
      <c r="H50" s="641"/>
      <c r="I50" s="162">
        <f t="shared" si="16"/>
        <v>0</v>
      </c>
    </row>
    <row r="51" spans="1:9" s="162" customFormat="1" ht="17.25" customHeight="1">
      <c r="A51" s="640" t="s">
        <v>81</v>
      </c>
      <c r="B51" s="640" t="s">
        <v>82</v>
      </c>
      <c r="C51" s="641"/>
      <c r="D51" s="641"/>
      <c r="E51" s="642">
        <f t="array" ref="E51">SUM(IF(A51=KHN,TH))</f>
        <v>162672940</v>
      </c>
      <c r="F51" s="642">
        <f t="array" ref="F51">SUM(IF(A51=KHC,TH))</f>
        <v>162672940</v>
      </c>
      <c r="G51" s="641"/>
      <c r="H51" s="641"/>
      <c r="I51" s="162">
        <f t="shared" si="16"/>
        <v>0</v>
      </c>
    </row>
    <row r="52" spans="1:9" s="162" customFormat="1" ht="17.25" customHeight="1">
      <c r="A52" s="646" t="s">
        <v>261</v>
      </c>
      <c r="B52" s="640" t="s">
        <v>329</v>
      </c>
      <c r="C52" s="641"/>
      <c r="D52" s="641"/>
      <c r="E52" s="642">
        <f t="array" ref="E52">SUM(IF(A52=KHN,TH))</f>
        <v>0</v>
      </c>
      <c r="F52" s="642">
        <f t="array" ref="F52">SUM(IF(A52=KHC,TH))</f>
        <v>0</v>
      </c>
      <c r="G52" s="641"/>
      <c r="H52" s="641"/>
      <c r="I52" s="162">
        <f>E52-F52</f>
        <v>0</v>
      </c>
    </row>
    <row r="53" spans="1:9" s="162" customFormat="1" ht="17.25" customHeight="1">
      <c r="A53" s="640" t="s">
        <v>83</v>
      </c>
      <c r="B53" s="640" t="s">
        <v>84</v>
      </c>
      <c r="C53" s="641"/>
      <c r="D53" s="641"/>
      <c r="E53" s="642">
        <f t="array" ref="E53">SUM(IF(A53=KHN,TH))</f>
        <v>228396228</v>
      </c>
      <c r="F53" s="642">
        <f t="array" ref="F53">SUM(IF(A53=KHC,TH))</f>
        <v>228396228</v>
      </c>
      <c r="G53" s="641"/>
      <c r="H53" s="641"/>
      <c r="I53" s="162">
        <f t="shared" si="16"/>
        <v>0</v>
      </c>
    </row>
    <row r="54" spans="1:9" s="162" customFormat="1" ht="17.25" customHeight="1">
      <c r="A54" s="646" t="s">
        <v>85</v>
      </c>
      <c r="B54" s="640" t="s">
        <v>86</v>
      </c>
      <c r="C54" s="641"/>
      <c r="D54" s="641"/>
      <c r="E54" s="642">
        <f t="array" ref="E54">SUM(IF(A54=KHN,TH))</f>
        <v>0</v>
      </c>
      <c r="F54" s="642">
        <f t="array" ref="F54">SUM(IF(A54=KHC,TH))</f>
        <v>0</v>
      </c>
      <c r="G54" s="641"/>
      <c r="H54" s="641"/>
      <c r="I54" s="162">
        <f t="shared" si="16"/>
        <v>0</v>
      </c>
    </row>
    <row r="55" spans="1:9" s="162" customFormat="1" ht="17.25" customHeight="1">
      <c r="A55" s="640" t="s">
        <v>87</v>
      </c>
      <c r="B55" s="640" t="s">
        <v>88</v>
      </c>
      <c r="C55" s="641"/>
      <c r="D55" s="641"/>
      <c r="E55" s="642">
        <f t="array" ref="E55">SUM(IF(A55=KHN,TH))</f>
        <v>387869</v>
      </c>
      <c r="F55" s="642">
        <f t="array" ref="F55">SUM(IF(A55=KHC,TH))</f>
        <v>387869</v>
      </c>
      <c r="G55" s="641"/>
      <c r="H55" s="641"/>
      <c r="I55" s="162">
        <f t="shared" si="16"/>
        <v>0</v>
      </c>
    </row>
    <row r="56" spans="1:9" s="162" customFormat="1" ht="17.25" customHeight="1">
      <c r="A56" s="646" t="s">
        <v>89</v>
      </c>
      <c r="B56" s="640" t="s">
        <v>90</v>
      </c>
      <c r="C56" s="641"/>
      <c r="D56" s="641"/>
      <c r="E56" s="642">
        <f t="array" ref="E56">SUM(IF(A56=KHN,TH))</f>
        <v>0</v>
      </c>
      <c r="F56" s="642">
        <f t="array" ref="F56">SUM(IF(A56=KHC,TH))</f>
        <v>0</v>
      </c>
      <c r="G56" s="641"/>
      <c r="H56" s="641"/>
      <c r="I56" s="162">
        <f t="shared" si="16"/>
        <v>0</v>
      </c>
    </row>
    <row r="57" spans="1:9" s="162" customFormat="1" ht="17.25" customHeight="1">
      <c r="A57" s="640" t="s">
        <v>91</v>
      </c>
      <c r="B57" s="640" t="s">
        <v>92</v>
      </c>
      <c r="C57" s="641"/>
      <c r="D57" s="641"/>
      <c r="E57" s="650">
        <f t="array" ref="E57">SUM(IF(A57=KHN,TH))</f>
        <v>4127120337</v>
      </c>
      <c r="F57" s="650">
        <f t="array" ref="F57">SUM(IF(A57=TH!$M$10:$M$5103,TH!$K$10:$K$5103))</f>
        <v>4126732468</v>
      </c>
      <c r="G57" s="641"/>
      <c r="H57" s="641"/>
      <c r="I57" s="162">
        <f t="shared" si="16"/>
        <v>387869</v>
      </c>
    </row>
    <row r="58" spans="1:9" s="162" customFormat="1" ht="17.25" customHeight="1">
      <c r="A58" s="962" t="s">
        <v>39</v>
      </c>
      <c r="B58" s="963"/>
      <c r="C58" s="651">
        <f>C11+C13+C14+C16+C18+C21+C22+C23+C25+C27+C28+C34+C36+C38+C41+C43+C46+C48+C49+C50+C51+C52+C53+C54+C55+C56+C57</f>
        <v>4975513936</v>
      </c>
      <c r="D58" s="651">
        <f t="shared" ref="D58:H58" si="17">D11+D13+D14+D16+D18+D21+D22+D23+D25+D27+D28+D34+D36+D38+D41+D43+D46+D48+D49+D50+D51+D52+D53+D54+D55+D56+D57</f>
        <v>4975513936</v>
      </c>
      <c r="E58" s="651">
        <f t="shared" si="17"/>
        <v>41424135056</v>
      </c>
      <c r="F58" s="651">
        <f t="shared" si="17"/>
        <v>41424135056</v>
      </c>
      <c r="G58" s="651">
        <f t="shared" si="17"/>
        <v>6242558029</v>
      </c>
      <c r="H58" s="651">
        <f t="shared" si="17"/>
        <v>6242945898</v>
      </c>
    </row>
    <row r="59" spans="1:9">
      <c r="E59" s="652"/>
      <c r="F59" s="653"/>
    </row>
    <row r="60" spans="1:9">
      <c r="E60" s="653"/>
      <c r="H60" s="653">
        <f>G58-H58</f>
        <v>-387869</v>
      </c>
    </row>
    <row r="61" spans="1:9">
      <c r="D61" s="162">
        <f>D58-C58</f>
        <v>0</v>
      </c>
      <c r="E61" s="654"/>
      <c r="F61" s="654"/>
    </row>
    <row r="62" spans="1:9">
      <c r="E62" s="654"/>
      <c r="F62" s="654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108"/>
  <sheetViews>
    <sheetView topLeftCell="B7" workbookViewId="0">
      <pane ySplit="3" topLeftCell="A10" activePane="bottomLeft" state="frozen"/>
      <selection activeCell="A7" sqref="A7"/>
      <selection pane="bottomLeft" activeCell="K1015" sqref="K101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10.28515625" style="198" bestFit="1" customWidth="1"/>
    <col min="30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7" t="s">
        <v>93</v>
      </c>
      <c r="D4" s="967"/>
      <c r="E4" s="967"/>
      <c r="F4" s="967"/>
      <c r="G4" s="967"/>
      <c r="H4" s="967"/>
      <c r="I4" s="967"/>
      <c r="J4" s="967"/>
      <c r="K4" s="967"/>
      <c r="L4" s="967"/>
      <c r="M4" s="967"/>
    </row>
    <row r="5" spans="1:28" ht="14.25">
      <c r="B5" s="42"/>
      <c r="C5" s="968"/>
      <c r="D5" s="968"/>
      <c r="E5" s="968"/>
      <c r="F5" s="968"/>
      <c r="G5" s="968"/>
      <c r="H5" s="968"/>
      <c r="I5" s="968"/>
      <c r="J5" s="968"/>
      <c r="K5" s="968"/>
      <c r="L5" s="968"/>
      <c r="M5" s="96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3" t="s">
        <v>117</v>
      </c>
      <c r="B7" s="985" t="s">
        <v>101</v>
      </c>
      <c r="C7" s="969" t="s">
        <v>20</v>
      </c>
      <c r="D7" s="970" t="s">
        <v>1</v>
      </c>
      <c r="E7" s="971"/>
      <c r="F7" s="969" t="s">
        <v>0</v>
      </c>
      <c r="G7" s="973" t="s">
        <v>116</v>
      </c>
      <c r="H7" s="987" t="s">
        <v>44</v>
      </c>
      <c r="I7" s="992" t="s">
        <v>258</v>
      </c>
      <c r="J7" s="993"/>
      <c r="K7" s="969" t="s">
        <v>157</v>
      </c>
      <c r="L7" s="972" t="s">
        <v>94</v>
      </c>
      <c r="M7" s="972"/>
      <c r="N7" s="990" t="s">
        <v>404</v>
      </c>
      <c r="O7" s="981" t="s">
        <v>1918</v>
      </c>
      <c r="P7" s="975" t="s">
        <v>47</v>
      </c>
      <c r="Q7" s="976"/>
      <c r="R7" s="977"/>
      <c r="S7" s="975" t="s">
        <v>51</v>
      </c>
      <c r="T7" s="976"/>
      <c r="U7" s="977"/>
      <c r="V7" s="990" t="s">
        <v>403</v>
      </c>
      <c r="W7" s="988" t="str">
        <f>CTTK!$E$7</f>
        <v>642</v>
      </c>
      <c r="X7" s="966" t="s">
        <v>163</v>
      </c>
      <c r="Y7" s="966"/>
      <c r="Z7" s="966"/>
      <c r="AA7" s="966" t="s">
        <v>351</v>
      </c>
      <c r="AB7" s="808"/>
    </row>
    <row r="8" spans="1:28" ht="24.75" customHeight="1">
      <c r="A8" s="984"/>
      <c r="B8" s="986"/>
      <c r="C8" s="969"/>
      <c r="D8" s="202" t="s">
        <v>15</v>
      </c>
      <c r="E8" s="201" t="s">
        <v>32</v>
      </c>
      <c r="F8" s="969"/>
      <c r="G8" s="974"/>
      <c r="H8" s="987"/>
      <c r="I8" s="262" t="s">
        <v>203</v>
      </c>
      <c r="J8" s="262" t="s">
        <v>204</v>
      </c>
      <c r="K8" s="969"/>
      <c r="L8" s="203" t="s">
        <v>22</v>
      </c>
      <c r="M8" s="203" t="s">
        <v>23</v>
      </c>
      <c r="N8" s="991"/>
      <c r="O8" s="982"/>
      <c r="P8" s="978"/>
      <c r="Q8" s="979"/>
      <c r="R8" s="980"/>
      <c r="S8" s="978"/>
      <c r="T8" s="979"/>
      <c r="U8" s="980"/>
      <c r="V8" s="991"/>
      <c r="W8" s="989"/>
      <c r="X8" s="966"/>
      <c r="Y8" s="966"/>
      <c r="Z8" s="966"/>
      <c r="AA8" s="966"/>
      <c r="AB8" s="808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9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0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0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0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0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0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0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0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0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0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0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0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6981904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0"/>
    </row>
    <row r="22" spans="1:28" s="936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29">
        <f t="shared" si="1"/>
        <v>42006</v>
      </c>
      <c r="D22" s="929" t="s">
        <v>334</v>
      </c>
      <c r="E22" s="929">
        <v>42006</v>
      </c>
      <c r="F22" s="930" t="s">
        <v>1964</v>
      </c>
      <c r="G22" s="931"/>
      <c r="H22" s="932"/>
      <c r="I22" s="933"/>
      <c r="J22" s="933"/>
      <c r="K22" s="934">
        <v>30750000</v>
      </c>
      <c r="L22" s="935" t="s">
        <v>165</v>
      </c>
      <c r="M22" s="935" t="s">
        <v>260</v>
      </c>
      <c r="N22" s="52" t="str">
        <f>IF(AND('331-CT'!$E$7=TH!H22,OR(L22="331",M22="331")),"331",IF(AND(OR(L22="131",M22="131"),H22='131-CT'!$E$7),"131",""))</f>
        <v/>
      </c>
      <c r="O22" s="91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36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29">
        <f t="shared" si="1"/>
        <v>42095</v>
      </c>
      <c r="D23" s="929" t="s">
        <v>334</v>
      </c>
      <c r="E23" s="929">
        <v>42095</v>
      </c>
      <c r="F23" s="930" t="s">
        <v>1964</v>
      </c>
      <c r="G23" s="937"/>
      <c r="H23" s="932"/>
      <c r="I23" s="933"/>
      <c r="J23" s="933"/>
      <c r="K23" s="934">
        <v>30750000</v>
      </c>
      <c r="L23" s="935" t="s">
        <v>165</v>
      </c>
      <c r="M23" s="935" t="s">
        <v>260</v>
      </c>
      <c r="N23" s="52" t="str">
        <f>IF(AND('331-CT'!$E$7=TH!H23,OR(L23="331",M23="331")),"331",IF(AND(OR(L23="131",M23="131"),H23='131-CT'!$E$7),"131",""))</f>
        <v/>
      </c>
      <c r="O23" s="91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36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29">
        <f t="shared" si="1"/>
        <v>42186</v>
      </c>
      <c r="D24" s="929" t="s">
        <v>334</v>
      </c>
      <c r="E24" s="929">
        <v>42186</v>
      </c>
      <c r="F24" s="930" t="s">
        <v>1964</v>
      </c>
      <c r="G24" s="937"/>
      <c r="H24" s="932"/>
      <c r="I24" s="933"/>
      <c r="J24" s="933"/>
      <c r="K24" s="934">
        <v>30750000</v>
      </c>
      <c r="L24" s="935" t="s">
        <v>165</v>
      </c>
      <c r="M24" s="935" t="s">
        <v>260</v>
      </c>
      <c r="N24" s="52" t="str">
        <f>IF(AND('331-CT'!$E$7=TH!H24,OR(L24="331",M24="331")),"331",IF(AND(OR(L24="131",M24="131"),H24='131-CT'!$E$7),"131",""))</f>
        <v/>
      </c>
      <c r="O24" s="91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36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29">
        <f t="shared" si="1"/>
        <v>42278</v>
      </c>
      <c r="D25" s="929" t="s">
        <v>334</v>
      </c>
      <c r="E25" s="929">
        <v>42278</v>
      </c>
      <c r="F25" s="930" t="s">
        <v>1964</v>
      </c>
      <c r="G25" s="937"/>
      <c r="H25" s="932"/>
      <c r="I25" s="933"/>
      <c r="J25" s="933"/>
      <c r="K25" s="934">
        <v>30750000</v>
      </c>
      <c r="L25" s="935" t="s">
        <v>165</v>
      </c>
      <c r="M25" s="935" t="s">
        <v>260</v>
      </c>
      <c r="N25" s="52" t="str">
        <f>IF(AND('331-CT'!$E$7=TH!H25,OR(L25="331",M25="331")),"331",IF(AND(OR(L25="131",M25="131"),H25='131-CT'!$E$7),"131",""))</f>
        <v/>
      </c>
      <c r="O25" s="91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36" customFormat="1" ht="15.75" customHeight="1">
      <c r="A26" s="204" t="str">
        <f>IF(B26&lt;&gt;"",IF(AND(B26&gt;=_TM1,B26&lt;=_TM2,OR(TH!L26="1111",TH!M26="1111")),TH!D26,""),"")</f>
        <v/>
      </c>
      <c r="B26" s="938">
        <f t="shared" si="0"/>
        <v>1</v>
      </c>
      <c r="C26" s="929">
        <f t="shared" si="1"/>
        <v>42035</v>
      </c>
      <c r="D26" s="929" t="s">
        <v>334</v>
      </c>
      <c r="E26" s="929">
        <v>42035</v>
      </c>
      <c r="F26" s="930" t="s">
        <v>1965</v>
      </c>
      <c r="G26" s="931"/>
      <c r="H26" s="932"/>
      <c r="I26" s="933"/>
      <c r="J26" s="933"/>
      <c r="K26" s="934">
        <v>16670000</v>
      </c>
      <c r="L26" s="935" t="s">
        <v>83</v>
      </c>
      <c r="M26" s="935" t="s">
        <v>262</v>
      </c>
      <c r="N26" s="52" t="str">
        <f>IF(AND('331-CT'!$E$7=TH!H26,OR(L26="331",M26="331")),"331",IF(AND(OR(L26="131",M26="131"),H26='131-CT'!$E$7),"131",""))</f>
        <v/>
      </c>
      <c r="O26" s="91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36" customFormat="1" ht="15.75" customHeight="1">
      <c r="A27" s="204" t="str">
        <f>IF(B27&lt;&gt;"",IF(AND(B27&gt;=_TM1,B27&lt;=_TM2,OR(TH!L27="1111",TH!M27="1111")),TH!D27,""),"")</f>
        <v/>
      </c>
      <c r="B27" s="938">
        <f t="shared" si="0"/>
        <v>1</v>
      </c>
      <c r="C27" s="929">
        <f t="shared" si="1"/>
        <v>42035</v>
      </c>
      <c r="D27" s="929" t="s">
        <v>334</v>
      </c>
      <c r="E27" s="929">
        <v>42035</v>
      </c>
      <c r="F27" s="930" t="s">
        <v>1966</v>
      </c>
      <c r="G27" s="931"/>
      <c r="H27" s="932"/>
      <c r="I27" s="933"/>
      <c r="J27" s="933"/>
      <c r="K27" s="934">
        <v>34530000</v>
      </c>
      <c r="L27" s="935" t="s">
        <v>165</v>
      </c>
      <c r="M27" s="935" t="s">
        <v>262</v>
      </c>
      <c r="N27" s="52" t="str">
        <f>IF(AND('331-CT'!$E$7=TH!H27,OR(L27="331",M27="331")),"331",IF(AND(OR(L27="131",M27="131"),H27='131-CT'!$E$7),"131",""))</f>
        <v/>
      </c>
      <c r="O27" s="91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36" customFormat="1" ht="15.75" customHeight="1">
      <c r="A28" s="204" t="str">
        <f>IF(B28&lt;&gt;"",IF(AND(B28&gt;=_TM1,B28&lt;=_TM2,OR(TH!L28="1111",TH!M28="1111")),TH!D28,""),"")</f>
        <v/>
      </c>
      <c r="B28" s="938">
        <f t="shared" si="0"/>
        <v>1</v>
      </c>
      <c r="C28" s="929">
        <f t="shared" si="1"/>
        <v>42035</v>
      </c>
      <c r="D28" s="929" t="s">
        <v>334</v>
      </c>
      <c r="E28" s="929">
        <v>42035</v>
      </c>
      <c r="F28" s="930" t="str">
        <f>"Thanh toán tiền lương tháng "&amp;MONTH(E28)&amp;"/"&amp;YEAR(E28)</f>
        <v>Thanh toán tiền lương tháng 1/2015</v>
      </c>
      <c r="G28" s="931"/>
      <c r="H28" s="932"/>
      <c r="I28" s="933"/>
      <c r="J28" s="933"/>
      <c r="K28" s="934">
        <f>K26+K27</f>
        <v>51200000</v>
      </c>
      <c r="L28" s="935" t="s">
        <v>262</v>
      </c>
      <c r="M28" s="935" t="s">
        <v>47</v>
      </c>
      <c r="N28" s="52" t="str">
        <f>IF(AND('331-CT'!$E$7=TH!H28,OR(L28="331",M28="331")),"331",IF(AND(OR(L28="131",M28="131"),H28='131-CT'!$E$7),"131",""))</f>
        <v/>
      </c>
      <c r="O28" s="91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29">
        <f t="shared" si="1"/>
        <v>42063</v>
      </c>
      <c r="D29" s="929" t="s">
        <v>334</v>
      </c>
      <c r="E29" s="929">
        <v>42063</v>
      </c>
      <c r="F29" s="930" t="s">
        <v>1965</v>
      </c>
      <c r="G29" s="931"/>
      <c r="H29" s="932"/>
      <c r="I29" s="933"/>
      <c r="J29" s="933"/>
      <c r="K29" s="934">
        <v>16355000</v>
      </c>
      <c r="L29" s="935" t="s">
        <v>83</v>
      </c>
      <c r="M29" s="935" t="s">
        <v>262</v>
      </c>
      <c r="N29" s="52" t="str">
        <f>IF(AND('331-CT'!$E$7=TH!H29,OR(L29="331",M29="331")),"331",IF(AND(OR(L29="131",M29="131"),H29='131-CT'!$E$7),"131",""))</f>
        <v/>
      </c>
      <c r="O29" s="91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29">
        <f t="shared" si="1"/>
        <v>42063</v>
      </c>
      <c r="D30" s="929" t="s">
        <v>334</v>
      </c>
      <c r="E30" s="929">
        <v>42063</v>
      </c>
      <c r="F30" s="930" t="s">
        <v>1966</v>
      </c>
      <c r="G30" s="931"/>
      <c r="H30" s="932"/>
      <c r="I30" s="933"/>
      <c r="J30" s="933"/>
      <c r="K30" s="934">
        <v>33795000</v>
      </c>
      <c r="L30" s="935" t="s">
        <v>165</v>
      </c>
      <c r="M30" s="935" t="s">
        <v>262</v>
      </c>
      <c r="N30" s="52" t="str">
        <f>IF(AND('331-CT'!$E$7=TH!H30,OR(L30="331",M30="331")),"331",IF(AND(OR(L30="131",M30="131"),H30='131-CT'!$E$7),"131",""))</f>
        <v/>
      </c>
      <c r="O30" s="91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29">
        <f t="shared" si="1"/>
        <v>42063</v>
      </c>
      <c r="D31" s="929" t="s">
        <v>334</v>
      </c>
      <c r="E31" s="929">
        <v>42063</v>
      </c>
      <c r="F31" s="930" t="str">
        <f t="shared" ref="F31" si="3">"Thanh toán tiền lương tháng "&amp;MONTH(E31)&amp;"/"&amp;YEAR(E31)</f>
        <v>Thanh toán tiền lương tháng 2/2015</v>
      </c>
      <c r="G31" s="931"/>
      <c r="H31" s="932"/>
      <c r="I31" s="933"/>
      <c r="J31" s="933"/>
      <c r="K31" s="934">
        <f t="shared" ref="K31" si="4">K29+K30</f>
        <v>50150000</v>
      </c>
      <c r="L31" s="935" t="s">
        <v>262</v>
      </c>
      <c r="M31" s="935" t="s">
        <v>47</v>
      </c>
      <c r="N31" s="52" t="str">
        <f>IF(AND('331-CT'!$E$7=TH!H31,OR(L31="331",M31="331")),"331",IF(AND(OR(L31="131",M31="131"),H31='131-CT'!$E$7),"131",""))</f>
        <v/>
      </c>
      <c r="O31" s="91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29">
        <f t="shared" si="1"/>
        <v>42094</v>
      </c>
      <c r="D32" s="929" t="s">
        <v>334</v>
      </c>
      <c r="E32" s="929">
        <v>42094</v>
      </c>
      <c r="F32" s="930" t="s">
        <v>1965</v>
      </c>
      <c r="G32" s="931"/>
      <c r="H32" s="932"/>
      <c r="I32" s="933"/>
      <c r="J32" s="933"/>
      <c r="K32" s="934">
        <v>16670000</v>
      </c>
      <c r="L32" s="935" t="s">
        <v>83</v>
      </c>
      <c r="M32" s="935" t="s">
        <v>262</v>
      </c>
      <c r="N32" s="52" t="str">
        <f>IF(AND('331-CT'!$E$7=TH!H32,OR(L32="331",M32="331")),"331",IF(AND(OR(L32="131",M32="131"),H32='131-CT'!$E$7),"131",""))</f>
        <v/>
      </c>
      <c r="O32" s="91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29">
        <f t="shared" si="1"/>
        <v>42094</v>
      </c>
      <c r="D33" s="929" t="s">
        <v>334</v>
      </c>
      <c r="E33" s="929">
        <v>42094</v>
      </c>
      <c r="F33" s="930" t="s">
        <v>1966</v>
      </c>
      <c r="G33" s="931"/>
      <c r="H33" s="932"/>
      <c r="I33" s="933"/>
      <c r="J33" s="933"/>
      <c r="K33" s="934">
        <v>34530000</v>
      </c>
      <c r="L33" s="935" t="s">
        <v>165</v>
      </c>
      <c r="M33" s="935" t="s">
        <v>262</v>
      </c>
      <c r="N33" s="52" t="str">
        <f>IF(AND('331-CT'!$E$7=TH!H33,OR(L33="331",M33="331")),"331",IF(AND(OR(L33="131",M33="131"),H33='131-CT'!$E$7),"131",""))</f>
        <v/>
      </c>
      <c r="O33" s="91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29">
        <f t="shared" si="1"/>
        <v>42094</v>
      </c>
      <c r="D34" s="929" t="s">
        <v>334</v>
      </c>
      <c r="E34" s="929">
        <v>42094</v>
      </c>
      <c r="F34" s="930" t="str">
        <f t="shared" ref="F34" si="5">"Thanh toán tiền lương tháng "&amp;MONTH(E34)&amp;"/"&amp;YEAR(E34)</f>
        <v>Thanh toán tiền lương tháng 3/2015</v>
      </c>
      <c r="G34" s="931"/>
      <c r="H34" s="932"/>
      <c r="I34" s="933"/>
      <c r="J34" s="933"/>
      <c r="K34" s="934">
        <f t="shared" ref="K34" si="6">K32+K33</f>
        <v>51200000</v>
      </c>
      <c r="L34" s="935" t="s">
        <v>262</v>
      </c>
      <c r="M34" s="935" t="s">
        <v>47</v>
      </c>
      <c r="N34" s="52" t="str">
        <f>IF(AND('331-CT'!$E$7=TH!H34,OR(L34="331",M34="331")),"331",IF(AND(OR(L34="131",M34="131"),H34='131-CT'!$E$7),"131",""))</f>
        <v/>
      </c>
      <c r="O34" s="91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29">
        <f t="shared" si="1"/>
        <v>42124</v>
      </c>
      <c r="D35" s="929" t="s">
        <v>334</v>
      </c>
      <c r="E35" s="929">
        <v>42124</v>
      </c>
      <c r="F35" s="930" t="s">
        <v>1965</v>
      </c>
      <c r="G35" s="931"/>
      <c r="H35" s="932"/>
      <c r="I35" s="933"/>
      <c r="J35" s="933"/>
      <c r="K35" s="934">
        <v>16625000</v>
      </c>
      <c r="L35" s="935" t="s">
        <v>83</v>
      </c>
      <c r="M35" s="935" t="s">
        <v>262</v>
      </c>
      <c r="N35" s="52" t="str">
        <f>IF(AND('331-CT'!$E$7=TH!H35,OR(L35="331",M35="331")),"331",IF(AND(OR(L35="131",M35="131"),H35='131-CT'!$E$7),"131",""))</f>
        <v/>
      </c>
      <c r="O35" s="91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29">
        <f t="shared" si="1"/>
        <v>42124</v>
      </c>
      <c r="D36" s="929" t="s">
        <v>334</v>
      </c>
      <c r="E36" s="929">
        <v>42124</v>
      </c>
      <c r="F36" s="930" t="s">
        <v>1966</v>
      </c>
      <c r="G36" s="931"/>
      <c r="H36" s="932"/>
      <c r="I36" s="933"/>
      <c r="J36" s="933"/>
      <c r="K36" s="934">
        <v>34425000</v>
      </c>
      <c r="L36" s="935" t="s">
        <v>165</v>
      </c>
      <c r="M36" s="935" t="s">
        <v>262</v>
      </c>
      <c r="N36" s="52" t="str">
        <f>IF(AND('331-CT'!$E$7=TH!H36,OR(L36="331",M36="331")),"331",IF(AND(OR(L36="131",M36="131"),H36='131-CT'!$E$7),"131",""))</f>
        <v/>
      </c>
      <c r="O36" s="91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29">
        <f t="shared" si="1"/>
        <v>42124</v>
      </c>
      <c r="D37" s="929" t="s">
        <v>334</v>
      </c>
      <c r="E37" s="929">
        <v>42124</v>
      </c>
      <c r="F37" s="930" t="str">
        <f t="shared" ref="F37" si="7">"Thanh toán tiền lương tháng "&amp;MONTH(E37)&amp;"/"&amp;YEAR(E37)</f>
        <v>Thanh toán tiền lương tháng 4/2015</v>
      </c>
      <c r="G37" s="931"/>
      <c r="H37" s="932"/>
      <c r="I37" s="933"/>
      <c r="J37" s="933"/>
      <c r="K37" s="934">
        <f t="shared" ref="K37" si="8">K35+K36</f>
        <v>51050000</v>
      </c>
      <c r="L37" s="935" t="s">
        <v>262</v>
      </c>
      <c r="M37" s="935" t="s">
        <v>47</v>
      </c>
      <c r="N37" s="52" t="str">
        <f>IF(AND('331-CT'!$E$7=TH!H37,OR(L37="331",M37="331")),"331",IF(AND(OR(L37="131",M37="131"),H37='131-CT'!$E$7),"131",""))</f>
        <v/>
      </c>
      <c r="O37" s="910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29">
        <f t="shared" si="1"/>
        <v>42155</v>
      </c>
      <c r="D38" s="929" t="s">
        <v>334</v>
      </c>
      <c r="E38" s="929">
        <v>42155</v>
      </c>
      <c r="F38" s="930" t="s">
        <v>1965</v>
      </c>
      <c r="G38" s="931"/>
      <c r="H38" s="932"/>
      <c r="I38" s="933"/>
      <c r="J38" s="933"/>
      <c r="K38" s="934">
        <v>16625000</v>
      </c>
      <c r="L38" s="935" t="s">
        <v>83</v>
      </c>
      <c r="M38" s="935" t="s">
        <v>262</v>
      </c>
      <c r="N38" s="52" t="str">
        <f>IF(AND('331-CT'!$E$7=TH!H38,OR(L38="331",M38="331")),"331",IF(AND(OR(L38="131",M38="131"),H38='131-CT'!$E$7),"131",""))</f>
        <v/>
      </c>
      <c r="O38" s="91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29">
        <f t="shared" si="1"/>
        <v>42155</v>
      </c>
      <c r="D39" s="929" t="s">
        <v>334</v>
      </c>
      <c r="E39" s="929">
        <v>42155</v>
      </c>
      <c r="F39" s="930" t="s">
        <v>1966</v>
      </c>
      <c r="G39" s="931"/>
      <c r="H39" s="932"/>
      <c r="I39" s="933"/>
      <c r="J39" s="933"/>
      <c r="K39" s="934">
        <v>34425000</v>
      </c>
      <c r="L39" s="935" t="s">
        <v>165</v>
      </c>
      <c r="M39" s="935" t="s">
        <v>262</v>
      </c>
      <c r="N39" s="52" t="str">
        <f>IF(AND('331-CT'!$E$7=TH!H39,OR(L39="331",M39="331")),"331",IF(AND(OR(L39="131",M39="131"),H39='131-CT'!$E$7),"131",""))</f>
        <v/>
      </c>
      <c r="O39" s="91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29">
        <f t="shared" si="1"/>
        <v>42155</v>
      </c>
      <c r="D40" s="929" t="s">
        <v>334</v>
      </c>
      <c r="E40" s="929">
        <v>42155</v>
      </c>
      <c r="F40" s="930" t="str">
        <f t="shared" ref="F40" si="9">"Thanh toán tiền lương tháng "&amp;MONTH(E40)&amp;"/"&amp;YEAR(E40)</f>
        <v>Thanh toán tiền lương tháng 5/2015</v>
      </c>
      <c r="G40" s="931"/>
      <c r="H40" s="932"/>
      <c r="I40" s="933"/>
      <c r="J40" s="933"/>
      <c r="K40" s="934">
        <f t="shared" ref="K40" si="10">K38+K39</f>
        <v>51050000</v>
      </c>
      <c r="L40" s="935" t="s">
        <v>262</v>
      </c>
      <c r="M40" s="935" t="s">
        <v>47</v>
      </c>
      <c r="N40" s="52" t="str">
        <f>IF(AND('331-CT'!$E$7=TH!H40,OR(L40="331",M40="331")),"331",IF(AND(OR(L40="131",M40="131"),H40='131-CT'!$E$7),"131",""))</f>
        <v/>
      </c>
      <c r="O40" s="910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29">
        <f t="shared" si="1"/>
        <v>42185</v>
      </c>
      <c r="D41" s="929" t="s">
        <v>334</v>
      </c>
      <c r="E41" s="929">
        <v>42185</v>
      </c>
      <c r="F41" s="930" t="s">
        <v>1965</v>
      </c>
      <c r="G41" s="931"/>
      <c r="H41" s="932"/>
      <c r="I41" s="933"/>
      <c r="J41" s="933"/>
      <c r="K41" s="934">
        <v>16670000</v>
      </c>
      <c r="L41" s="935" t="s">
        <v>83</v>
      </c>
      <c r="M41" s="935" t="s">
        <v>262</v>
      </c>
      <c r="N41" s="52" t="str">
        <f>IF(AND('331-CT'!$E$7=TH!H41,OR(L41="331",M41="331")),"331",IF(AND(OR(L41="131",M41="131"),H41='131-CT'!$E$7),"131",""))</f>
        <v/>
      </c>
      <c r="O41" s="91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29">
        <f t="shared" si="1"/>
        <v>42185</v>
      </c>
      <c r="D42" s="929" t="s">
        <v>334</v>
      </c>
      <c r="E42" s="929">
        <v>42185</v>
      </c>
      <c r="F42" s="930" t="s">
        <v>1966</v>
      </c>
      <c r="G42" s="931"/>
      <c r="H42" s="932"/>
      <c r="I42" s="933"/>
      <c r="J42" s="933"/>
      <c r="K42" s="934">
        <v>34530000</v>
      </c>
      <c r="L42" s="935" t="s">
        <v>165</v>
      </c>
      <c r="M42" s="935" t="s">
        <v>262</v>
      </c>
      <c r="N42" s="52" t="str">
        <f>IF(AND('331-CT'!$E$7=TH!H42,OR(L42="331",M42="331")),"331",IF(AND(OR(L42="131",M42="131"),H42='131-CT'!$E$7),"131",""))</f>
        <v/>
      </c>
      <c r="O42" s="91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29">
        <f t="shared" si="1"/>
        <v>42185</v>
      </c>
      <c r="D43" s="929" t="s">
        <v>334</v>
      </c>
      <c r="E43" s="929">
        <v>42185</v>
      </c>
      <c r="F43" s="930" t="str">
        <f t="shared" ref="F43:F52" si="11">"Thanh toán tiền lương tháng "&amp;MONTH(E43)&amp;"/"&amp;YEAR(E43)</f>
        <v>Thanh toán tiền lương tháng 6/2015</v>
      </c>
      <c r="G43" s="931"/>
      <c r="H43" s="932"/>
      <c r="I43" s="933"/>
      <c r="J43" s="933"/>
      <c r="K43" s="934">
        <f t="shared" ref="K43" si="12">K41+K42</f>
        <v>51200000</v>
      </c>
      <c r="L43" s="935" t="s">
        <v>262</v>
      </c>
      <c r="M43" s="935" t="s">
        <v>47</v>
      </c>
      <c r="N43" s="52" t="str">
        <f>IF(AND('331-CT'!$E$7=TH!H43,OR(L43="331",M43="331")),"331",IF(AND(OR(L43="131",M43="131"),H43='131-CT'!$E$7),"131",""))</f>
        <v/>
      </c>
      <c r="O43" s="910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29">
        <f t="shared" si="1"/>
        <v>42216</v>
      </c>
      <c r="D44" s="929" t="s">
        <v>334</v>
      </c>
      <c r="E44" s="929">
        <v>42216</v>
      </c>
      <c r="F44" s="930" t="s">
        <v>1965</v>
      </c>
      <c r="G44" s="931"/>
      <c r="H44" s="932"/>
      <c r="I44" s="933"/>
      <c r="J44" s="933"/>
      <c r="K44" s="934">
        <v>16715000</v>
      </c>
      <c r="L44" s="935" t="s">
        <v>83</v>
      </c>
      <c r="M44" s="935" t="s">
        <v>262</v>
      </c>
      <c r="N44" s="52" t="str">
        <f>IF(AND('331-CT'!$E$7=TH!H44,OR(L44="331",M44="331")),"331",IF(AND(OR(L44="131",M44="131"),H44='131-CT'!$E$7),"131",""))</f>
        <v/>
      </c>
      <c r="O44" s="91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29">
        <f t="shared" si="1"/>
        <v>42216</v>
      </c>
      <c r="D45" s="929" t="s">
        <v>334</v>
      </c>
      <c r="E45" s="929">
        <v>42216</v>
      </c>
      <c r="F45" s="930" t="s">
        <v>1966</v>
      </c>
      <c r="G45" s="931"/>
      <c r="H45" s="932"/>
      <c r="I45" s="933"/>
      <c r="J45" s="933"/>
      <c r="K45" s="934">
        <v>34635000</v>
      </c>
      <c r="L45" s="935" t="s">
        <v>165</v>
      </c>
      <c r="M45" s="935" t="s">
        <v>262</v>
      </c>
      <c r="N45" s="52" t="str">
        <f>IF(AND('331-CT'!$E$7=TH!H45,OR(L45="331",M45="331")),"331",IF(AND(OR(L45="131",M45="131"),H45='131-CT'!$E$7),"131",""))</f>
        <v/>
      </c>
      <c r="O45" s="91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29">
        <f t="shared" si="1"/>
        <v>42216</v>
      </c>
      <c r="D46" s="929" t="s">
        <v>334</v>
      </c>
      <c r="E46" s="929">
        <v>42216</v>
      </c>
      <c r="F46" s="930" t="str">
        <f t="shared" si="11"/>
        <v>Thanh toán tiền lương tháng 7/2015</v>
      </c>
      <c r="G46" s="931"/>
      <c r="H46" s="932"/>
      <c r="I46" s="933"/>
      <c r="J46" s="933"/>
      <c r="K46" s="934">
        <f t="shared" ref="K46" si="13">K44+K45</f>
        <v>51350000</v>
      </c>
      <c r="L46" s="935" t="s">
        <v>262</v>
      </c>
      <c r="M46" s="935" t="s">
        <v>47</v>
      </c>
      <c r="N46" s="52" t="str">
        <f>IF(AND('331-CT'!$E$7=TH!H46,OR(L46="331",M46="331")),"331",IF(AND(OR(L46="131",M46="131"),H46='131-CT'!$E$7),"131",""))</f>
        <v/>
      </c>
      <c r="O46" s="910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29">
        <f t="shared" si="1"/>
        <v>42247</v>
      </c>
      <c r="D47" s="929" t="s">
        <v>334</v>
      </c>
      <c r="E47" s="929">
        <v>42247</v>
      </c>
      <c r="F47" s="930" t="s">
        <v>1965</v>
      </c>
      <c r="G47" s="931"/>
      <c r="H47" s="932"/>
      <c r="I47" s="933"/>
      <c r="J47" s="933"/>
      <c r="K47" s="934">
        <v>16670000</v>
      </c>
      <c r="L47" s="935" t="s">
        <v>83</v>
      </c>
      <c r="M47" s="935" t="s">
        <v>262</v>
      </c>
      <c r="N47" s="52" t="str">
        <f>IF(AND('331-CT'!$E$7=TH!H47,OR(L47="331",M47="331")),"331",IF(AND(OR(L47="131",M47="131"),H47='131-CT'!$E$7),"131",""))</f>
        <v/>
      </c>
      <c r="O47" s="91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29">
        <f t="shared" si="1"/>
        <v>42247</v>
      </c>
      <c r="D48" s="929" t="s">
        <v>334</v>
      </c>
      <c r="E48" s="929">
        <v>42247</v>
      </c>
      <c r="F48" s="930" t="s">
        <v>1966</v>
      </c>
      <c r="G48" s="931"/>
      <c r="H48" s="932"/>
      <c r="I48" s="933"/>
      <c r="J48" s="933"/>
      <c r="K48" s="934">
        <v>34530000</v>
      </c>
      <c r="L48" s="935" t="s">
        <v>165</v>
      </c>
      <c r="M48" s="935" t="s">
        <v>262</v>
      </c>
      <c r="N48" s="52" t="str">
        <f>IF(AND('331-CT'!$E$7=TH!H48,OR(L48="331",M48="331")),"331",IF(AND(OR(L48="131",M48="131"),H48='131-CT'!$E$7),"131",""))</f>
        <v/>
      </c>
      <c r="O48" s="91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29">
        <f t="shared" si="1"/>
        <v>42247</v>
      </c>
      <c r="D49" s="929" t="s">
        <v>334</v>
      </c>
      <c r="E49" s="929">
        <v>42247</v>
      </c>
      <c r="F49" s="930" t="str">
        <f t="shared" si="11"/>
        <v>Thanh toán tiền lương tháng 8/2015</v>
      </c>
      <c r="G49" s="931"/>
      <c r="H49" s="932"/>
      <c r="I49" s="933"/>
      <c r="J49" s="933"/>
      <c r="K49" s="934">
        <f t="shared" ref="K49" si="14">K47+K48</f>
        <v>51200000</v>
      </c>
      <c r="L49" s="935" t="s">
        <v>262</v>
      </c>
      <c r="M49" s="935" t="s">
        <v>47</v>
      </c>
      <c r="N49" s="52" t="str">
        <f>IF(AND('331-CT'!$E$7=TH!H49,OR(L49="331",M49="331")),"331",IF(AND(OR(L49="131",M49="131"),H49='131-CT'!$E$7),"131",""))</f>
        <v/>
      </c>
      <c r="O49" s="910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29">
        <f t="shared" si="1"/>
        <v>42277</v>
      </c>
      <c r="D50" s="929" t="s">
        <v>334</v>
      </c>
      <c r="E50" s="929">
        <v>42277</v>
      </c>
      <c r="F50" s="930" t="s">
        <v>1965</v>
      </c>
      <c r="G50" s="931"/>
      <c r="H50" s="932"/>
      <c r="I50" s="933"/>
      <c r="J50" s="933"/>
      <c r="K50" s="934">
        <v>16625000</v>
      </c>
      <c r="L50" s="935" t="s">
        <v>83</v>
      </c>
      <c r="M50" s="935" t="s">
        <v>262</v>
      </c>
      <c r="N50" s="52" t="str">
        <f>IF(AND('331-CT'!$E$7=TH!H50,OR(L50="331",M50="331")),"331",IF(AND(OR(L50="131",M50="131"),H50='131-CT'!$E$7),"131",""))</f>
        <v/>
      </c>
      <c r="O50" s="91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29">
        <f t="shared" si="1"/>
        <v>42277</v>
      </c>
      <c r="D51" s="929" t="s">
        <v>334</v>
      </c>
      <c r="E51" s="929">
        <v>42277</v>
      </c>
      <c r="F51" s="930" t="s">
        <v>1966</v>
      </c>
      <c r="G51" s="931"/>
      <c r="H51" s="932"/>
      <c r="I51" s="933"/>
      <c r="J51" s="933"/>
      <c r="K51" s="934">
        <v>34425000</v>
      </c>
      <c r="L51" s="935" t="s">
        <v>165</v>
      </c>
      <c r="M51" s="935" t="s">
        <v>262</v>
      </c>
      <c r="N51" s="52" t="str">
        <f>IF(AND('331-CT'!$E$7=TH!H51,OR(L51="331",M51="331")),"331",IF(AND(OR(L51="131",M51="131"),H51='131-CT'!$E$7),"131",""))</f>
        <v/>
      </c>
      <c r="O51" s="91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29">
        <f t="shared" si="1"/>
        <v>42277</v>
      </c>
      <c r="D52" s="929" t="s">
        <v>334</v>
      </c>
      <c r="E52" s="929">
        <v>42277</v>
      </c>
      <c r="F52" s="930" t="str">
        <f t="shared" si="11"/>
        <v>Thanh toán tiền lương tháng 9/2015</v>
      </c>
      <c r="G52" s="931"/>
      <c r="H52" s="932"/>
      <c r="I52" s="933"/>
      <c r="J52" s="933"/>
      <c r="K52" s="934">
        <f t="shared" ref="K52" si="15">K50+K51</f>
        <v>51050000</v>
      </c>
      <c r="L52" s="935" t="s">
        <v>262</v>
      </c>
      <c r="M52" s="935" t="s">
        <v>47</v>
      </c>
      <c r="N52" s="52" t="str">
        <f>IF(AND('331-CT'!$E$7=TH!H52,OR(L52="331",M52="331")),"331",IF(AND(OR(L52="131",M52="131"),H52='131-CT'!$E$7),"131",""))</f>
        <v/>
      </c>
      <c r="O52" s="910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29">
        <f t="shared" si="1"/>
        <v>42308</v>
      </c>
      <c r="D53" s="929" t="s">
        <v>334</v>
      </c>
      <c r="E53" s="929">
        <v>42308</v>
      </c>
      <c r="F53" s="930" t="s">
        <v>1965</v>
      </c>
      <c r="G53" s="931"/>
      <c r="H53" s="932"/>
      <c r="I53" s="933"/>
      <c r="J53" s="933"/>
      <c r="K53" s="934">
        <v>16715000</v>
      </c>
      <c r="L53" s="935" t="s">
        <v>83</v>
      </c>
      <c r="M53" s="935" t="s">
        <v>262</v>
      </c>
      <c r="N53" s="52" t="str">
        <f>IF(AND('331-CT'!$E$7=TH!H53,OR(L53="331",M53="331")),"331",IF(AND(OR(L53="131",M53="131"),H53='131-CT'!$E$7),"131",""))</f>
        <v/>
      </c>
      <c r="O53" s="91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29">
        <f t="shared" si="1"/>
        <v>42308</v>
      </c>
      <c r="D54" s="929" t="s">
        <v>334</v>
      </c>
      <c r="E54" s="929">
        <v>42308</v>
      </c>
      <c r="F54" s="930" t="s">
        <v>1966</v>
      </c>
      <c r="G54" s="931"/>
      <c r="H54" s="932"/>
      <c r="I54" s="933"/>
      <c r="J54" s="933"/>
      <c r="K54" s="934">
        <v>34635000</v>
      </c>
      <c r="L54" s="935" t="s">
        <v>165</v>
      </c>
      <c r="M54" s="935" t="s">
        <v>262</v>
      </c>
      <c r="N54" s="52" t="str">
        <f>IF(AND('331-CT'!$E$7=TH!H54,OR(L54="331",M54="331")),"331",IF(AND(OR(L54="131",M54="131"),H54='131-CT'!$E$7),"131",""))</f>
        <v/>
      </c>
      <c r="O54" s="91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29">
        <f t="shared" si="1"/>
        <v>42308</v>
      </c>
      <c r="D55" s="929" t="s">
        <v>334</v>
      </c>
      <c r="E55" s="929">
        <v>42308</v>
      </c>
      <c r="F55" s="930" t="str">
        <f t="shared" ref="F55:F61" si="16">"Thanh toán tiền lương tháng "&amp;MONTH(E55)&amp;"/"&amp;YEAR(E55)</f>
        <v>Thanh toán tiền lương tháng 10/2015</v>
      </c>
      <c r="G55" s="931"/>
      <c r="H55" s="932"/>
      <c r="I55" s="933"/>
      <c r="J55" s="933"/>
      <c r="K55" s="934">
        <f t="shared" ref="K55" si="17">K53+K54</f>
        <v>51350000</v>
      </c>
      <c r="L55" s="935" t="s">
        <v>262</v>
      </c>
      <c r="M55" s="935" t="s">
        <v>47</v>
      </c>
      <c r="N55" s="52" t="str">
        <f>IF(AND('331-CT'!$E$7=TH!H55,OR(L55="331",M55="331")),"331",IF(AND(OR(L55="131",M55="131"),H55='131-CT'!$E$7),"131",""))</f>
        <v/>
      </c>
      <c r="O55" s="91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29">
        <f t="shared" si="1"/>
        <v>42338</v>
      </c>
      <c r="D56" s="929" t="s">
        <v>334</v>
      </c>
      <c r="E56" s="929">
        <v>42338</v>
      </c>
      <c r="F56" s="930" t="s">
        <v>1965</v>
      </c>
      <c r="G56" s="931"/>
      <c r="H56" s="932"/>
      <c r="I56" s="933"/>
      <c r="J56" s="933"/>
      <c r="K56" s="934">
        <v>16625000</v>
      </c>
      <c r="L56" s="935" t="s">
        <v>83</v>
      </c>
      <c r="M56" s="935" t="s">
        <v>262</v>
      </c>
      <c r="N56" s="52" t="str">
        <f>IF(AND('331-CT'!$E$7=TH!H56,OR(L56="331",M56="331")),"331",IF(AND(OR(L56="131",M56="131"),H56='131-CT'!$E$7),"131",""))</f>
        <v/>
      </c>
      <c r="O56" s="91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29">
        <f t="shared" si="1"/>
        <v>42338</v>
      </c>
      <c r="D57" s="929" t="s">
        <v>334</v>
      </c>
      <c r="E57" s="929">
        <v>42338</v>
      </c>
      <c r="F57" s="930" t="s">
        <v>1966</v>
      </c>
      <c r="G57" s="931"/>
      <c r="H57" s="932"/>
      <c r="I57" s="933"/>
      <c r="J57" s="933"/>
      <c r="K57" s="934">
        <v>34425000</v>
      </c>
      <c r="L57" s="935" t="s">
        <v>165</v>
      </c>
      <c r="M57" s="935" t="s">
        <v>262</v>
      </c>
      <c r="N57" s="52" t="str">
        <f>IF(AND('331-CT'!$E$7=TH!H57,OR(L57="331",M57="331")),"331",IF(AND(OR(L57="131",M57="131"),H57='131-CT'!$E$7),"131",""))</f>
        <v/>
      </c>
      <c r="O57" s="91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29">
        <f t="shared" si="1"/>
        <v>42338</v>
      </c>
      <c r="D58" s="929" t="s">
        <v>334</v>
      </c>
      <c r="E58" s="929">
        <v>42338</v>
      </c>
      <c r="F58" s="930" t="str">
        <f t="shared" si="16"/>
        <v>Thanh toán tiền lương tháng 11/2015</v>
      </c>
      <c r="G58" s="931"/>
      <c r="H58" s="932"/>
      <c r="I58" s="933"/>
      <c r="J58" s="933"/>
      <c r="K58" s="934">
        <f t="shared" ref="K58" si="18">K56+K57</f>
        <v>51050000</v>
      </c>
      <c r="L58" s="935" t="s">
        <v>262</v>
      </c>
      <c r="M58" s="935" t="s">
        <v>47</v>
      </c>
      <c r="N58" s="52" t="str">
        <f>IF(AND('331-CT'!$E$7=TH!H58,OR(L58="331",M58="331")),"331",IF(AND(OR(L58="131",M58="131"),H58='131-CT'!$E$7),"131",""))</f>
        <v/>
      </c>
      <c r="O58" s="91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29">
        <f t="shared" si="1"/>
        <v>42369</v>
      </c>
      <c r="D59" s="929" t="s">
        <v>334</v>
      </c>
      <c r="E59" s="929">
        <v>42369</v>
      </c>
      <c r="F59" s="930" t="s">
        <v>1965</v>
      </c>
      <c r="G59" s="931"/>
      <c r="H59" s="932"/>
      <c r="I59" s="933"/>
      <c r="J59" s="933"/>
      <c r="K59" s="934">
        <v>16715000</v>
      </c>
      <c r="L59" s="935" t="s">
        <v>83</v>
      </c>
      <c r="M59" s="935" t="s">
        <v>262</v>
      </c>
      <c r="N59" s="52" t="str">
        <f>IF(AND('331-CT'!$E$7=TH!H59,OR(L59="331",M59="331")),"331",IF(AND(OR(L59="131",M59="131"),H59='131-CT'!$E$7),"131",""))</f>
        <v/>
      </c>
      <c r="O59" s="91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29">
        <f t="shared" si="1"/>
        <v>42369</v>
      </c>
      <c r="D60" s="929" t="s">
        <v>334</v>
      </c>
      <c r="E60" s="929">
        <v>42369</v>
      </c>
      <c r="F60" s="930" t="s">
        <v>1966</v>
      </c>
      <c r="G60" s="931"/>
      <c r="H60" s="932"/>
      <c r="I60" s="933"/>
      <c r="J60" s="933"/>
      <c r="K60" s="934">
        <v>34635000</v>
      </c>
      <c r="L60" s="935" t="s">
        <v>165</v>
      </c>
      <c r="M60" s="935" t="s">
        <v>262</v>
      </c>
      <c r="N60" s="52" t="str">
        <f>IF(AND('331-CT'!$E$7=TH!H60,OR(L60="331",M60="331")),"331",IF(AND(OR(L60="131",M60="131"),H60='131-CT'!$E$7),"131",""))</f>
        <v/>
      </c>
      <c r="O60" s="91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29">
        <f t="shared" si="1"/>
        <v>42369</v>
      </c>
      <c r="D61" s="929" t="s">
        <v>334</v>
      </c>
      <c r="E61" s="929">
        <v>42369</v>
      </c>
      <c r="F61" s="930" t="str">
        <f t="shared" si="16"/>
        <v>Thanh toán tiền lương tháng 12/2015</v>
      </c>
      <c r="G61" s="931"/>
      <c r="H61" s="932"/>
      <c r="I61" s="933"/>
      <c r="J61" s="933"/>
      <c r="K61" s="934">
        <f>K59+K60</f>
        <v>51350000</v>
      </c>
      <c r="L61" s="935" t="s">
        <v>262</v>
      </c>
      <c r="M61" s="935" t="s">
        <v>47</v>
      </c>
      <c r="N61" s="52" t="str">
        <f>IF(AND('331-CT'!$E$7=TH!H61,OR(L61="331",M61="331")),"331",IF(AND(OR(L61="131",M61="131"),H61='131-CT'!$E$7),"131",""))</f>
        <v/>
      </c>
      <c r="O61" s="91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87" customFormat="1" ht="15.75" customHeight="1">
      <c r="A62" s="204" t="str">
        <f>IF(B62&lt;&gt;"",IF(AND(B62&gt;=_TM1,B62&lt;=_TM2,OR(TH!L62="1111",TH!M62="1111")),TH!D62,""),"")</f>
        <v/>
      </c>
      <c r="B62" s="36">
        <f t="shared" ref="B62:B127" si="19">IF(C62&lt;&gt;"",MONTH(C62),"")</f>
        <v>1</v>
      </c>
      <c r="C62" s="184">
        <f t="shared" ref="C62:C127" si="20">E62</f>
        <v>42010</v>
      </c>
      <c r="D62" s="184" t="s">
        <v>1533</v>
      </c>
      <c r="E62" s="184">
        <v>42010</v>
      </c>
      <c r="F62" s="189" t="s">
        <v>424</v>
      </c>
      <c r="G62" s="597" t="s">
        <v>425</v>
      </c>
      <c r="H62" s="7" t="s">
        <v>426</v>
      </c>
      <c r="I62" s="256">
        <v>936</v>
      </c>
      <c r="J62" s="256">
        <v>5150</v>
      </c>
      <c r="K62" s="595">
        <f>ROUND(I62*J62,0)</f>
        <v>4820400</v>
      </c>
      <c r="L62" s="596" t="s">
        <v>259</v>
      </c>
      <c r="M62" s="596" t="s">
        <v>174</v>
      </c>
      <c r="N62" s="52" t="str">
        <f>IF(AND('331-CT'!$E$7=TH!H62,OR(L62="331",M62="331")),"331",IF(AND(OR(L62="131",M62="131"),H62='131-CT'!$E$7),"131",""))</f>
        <v/>
      </c>
      <c r="O62" s="91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37"/>
    </row>
    <row r="63" spans="1:28" s="587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1533</v>
      </c>
      <c r="E63" s="184">
        <v>42010</v>
      </c>
      <c r="F63" s="189" t="s">
        <v>427</v>
      </c>
      <c r="G63" s="597" t="s">
        <v>425</v>
      </c>
      <c r="H63" s="7" t="s">
        <v>426</v>
      </c>
      <c r="I63" s="256">
        <v>316</v>
      </c>
      <c r="J63" s="256">
        <v>5980</v>
      </c>
      <c r="K63" s="595">
        <f>ROUND(I63*J63,0)</f>
        <v>1889680</v>
      </c>
      <c r="L63" s="596" t="s">
        <v>259</v>
      </c>
      <c r="M63" s="596" t="s">
        <v>174</v>
      </c>
      <c r="N63" s="52" t="str">
        <f>IF(AND('331-CT'!$E$7=TH!H63,OR(L63="331",M63="331")),"331",IF(AND(OR(L63="131",M63="131"),H63='131-CT'!$E$7),"131",""))</f>
        <v/>
      </c>
      <c r="O63" s="91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37"/>
    </row>
    <row r="64" spans="1:28" s="587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1533</v>
      </c>
      <c r="E64" s="184">
        <v>42010</v>
      </c>
      <c r="F64" s="189" t="s">
        <v>428</v>
      </c>
      <c r="G64" s="597" t="s">
        <v>425</v>
      </c>
      <c r="H64" s="7" t="s">
        <v>426</v>
      </c>
      <c r="I64" s="256"/>
      <c r="J64" s="256"/>
      <c r="K64" s="595">
        <v>671008</v>
      </c>
      <c r="L64" s="596" t="s">
        <v>259</v>
      </c>
      <c r="M64" s="596" t="s">
        <v>371</v>
      </c>
      <c r="N64" s="52" t="str">
        <f>IF(AND('331-CT'!$E$7=TH!H64,OR(L64="331",M64="331")),"331",IF(AND(OR(L64="131",M64="131"),H64='131-CT'!$E$7),"131",""))</f>
        <v/>
      </c>
      <c r="O64" s="91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37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1533</v>
      </c>
      <c r="E65" s="37">
        <v>42011</v>
      </c>
      <c r="F65" s="189" t="s">
        <v>429</v>
      </c>
      <c r="G65" s="656" t="s">
        <v>430</v>
      </c>
      <c r="H65" s="7" t="s">
        <v>1002</v>
      </c>
      <c r="I65" s="256">
        <v>500</v>
      </c>
      <c r="J65" s="256">
        <v>9300</v>
      </c>
      <c r="K65" s="595">
        <f>ROUND(I65*J65,0)</f>
        <v>4650000</v>
      </c>
      <c r="L65" s="596" t="s">
        <v>259</v>
      </c>
      <c r="M65" s="596" t="s">
        <v>174</v>
      </c>
      <c r="N65" s="52" t="str">
        <f>IF(AND('331-CT'!$E$7=TH!H65,OR(L65="331",M65="331")),"331",IF(AND(OR(L65="131",M65="131"),H65='131-CT'!$E$7),"131",""))</f>
        <v/>
      </c>
      <c r="O65" s="91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37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1533</v>
      </c>
      <c r="E66" s="37">
        <v>42011</v>
      </c>
      <c r="F66" s="189" t="s">
        <v>428</v>
      </c>
      <c r="G66" s="656" t="s">
        <v>430</v>
      </c>
      <c r="H66" s="7" t="s">
        <v>1002</v>
      </c>
      <c r="I66" s="256"/>
      <c r="J66" s="256"/>
      <c r="K66" s="38">
        <v>465000</v>
      </c>
      <c r="L66" s="596" t="s">
        <v>259</v>
      </c>
      <c r="M66" s="596" t="s">
        <v>371</v>
      </c>
      <c r="N66" s="52" t="str">
        <f>IF(AND('331-CT'!$E$7=TH!H66,OR(L66="331",M66="331")),"331",IF(AND(OR(L66="131",M66="131"),H66='131-CT'!$E$7),"131",""))</f>
        <v/>
      </c>
      <c r="O66" s="91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37"/>
    </row>
    <row r="67" spans="1:28" s="587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1534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5">
        <f>ROUND(I67*J67,0)</f>
        <v>6072000</v>
      </c>
      <c r="L67" s="596" t="s">
        <v>259</v>
      </c>
      <c r="M67" s="596" t="s">
        <v>174</v>
      </c>
      <c r="N67" s="52" t="str">
        <f>IF(AND('331-CT'!$E$7=TH!H67,OR(L67="331",M67="331")),"331",IF(AND(OR(L67="131",M67="131"),H67='131-CT'!$E$7),"131",""))</f>
        <v/>
      </c>
      <c r="O67" s="91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37"/>
    </row>
    <row r="68" spans="1:28" s="587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1534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5">
        <f>ROUND(I68*J68,0)</f>
        <v>5552400</v>
      </c>
      <c r="L68" s="596" t="s">
        <v>259</v>
      </c>
      <c r="M68" s="596" t="s">
        <v>174</v>
      </c>
      <c r="N68" s="52" t="str">
        <f>IF(AND('331-CT'!$E$7=TH!H68,OR(L68="331",M68="331")),"331",IF(AND(OR(L68="131",M68="131"),H68='131-CT'!$E$7),"131",""))</f>
        <v/>
      </c>
      <c r="O68" s="91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37"/>
    </row>
    <row r="69" spans="1:28" s="587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1534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57">
        <v>1162440</v>
      </c>
      <c r="L69" s="596" t="s">
        <v>259</v>
      </c>
      <c r="M69" s="596" t="s">
        <v>371</v>
      </c>
      <c r="N69" s="52" t="str">
        <f>IF(AND('331-CT'!$E$7=TH!H69,OR(L69="331",M69="331")),"331",IF(AND(OR(L69="131",M69="131"),H69='131-CT'!$E$7),"131",""))</f>
        <v/>
      </c>
      <c r="O69" s="91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37"/>
    </row>
    <row r="70" spans="1:28" s="587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1535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5">
        <f>ROUND(I70*J70,0)</f>
        <v>53280000</v>
      </c>
      <c r="L70" s="596" t="s">
        <v>259</v>
      </c>
      <c r="M70" s="596" t="s">
        <v>174</v>
      </c>
      <c r="N70" s="52" t="str">
        <f>IF(AND('331-CT'!$E$7=TH!H70,OR(L70="331",M70="331")),"331",IF(AND(OR(L70="131",M70="131"),H70='131-CT'!$E$7),"131",""))</f>
        <v/>
      </c>
      <c r="O70" s="91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37"/>
    </row>
    <row r="71" spans="1:28" s="587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1535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596" t="s">
        <v>259</v>
      </c>
      <c r="M71" s="596" t="s">
        <v>371</v>
      </c>
      <c r="N71" s="52" t="str">
        <f>IF(AND('331-CT'!$E$7=TH!H71,OR(L71="331",M71="331")),"331",IF(AND(OR(L71="131",M71="131"),H71='131-CT'!$E$7),"131",""))</f>
        <v/>
      </c>
      <c r="O71" s="91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37"/>
    </row>
    <row r="72" spans="1:28" s="587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1536</v>
      </c>
      <c r="E72" s="184">
        <v>42017</v>
      </c>
      <c r="F72" s="189" t="s">
        <v>439</v>
      </c>
      <c r="G72" s="656" t="s">
        <v>437</v>
      </c>
      <c r="H72" s="7" t="s">
        <v>438</v>
      </c>
      <c r="I72" s="256">
        <v>503</v>
      </c>
      <c r="J72" s="256">
        <v>10500</v>
      </c>
      <c r="K72" s="595">
        <f>ROUND(I72*J72,0)</f>
        <v>5281500</v>
      </c>
      <c r="L72" s="596" t="s">
        <v>259</v>
      </c>
      <c r="M72" s="596" t="s">
        <v>174</v>
      </c>
      <c r="N72" s="52" t="str">
        <f>IF(AND('331-CT'!$E$7=TH!H72,OR(L72="331",M72="331")),"331",IF(AND(OR(L72="131",M72="131"),H72='131-CT'!$E$7),"131",""))</f>
        <v/>
      </c>
      <c r="O72" s="91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37"/>
    </row>
    <row r="73" spans="1:28" s="587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1536</v>
      </c>
      <c r="E73" s="184">
        <v>42017</v>
      </c>
      <c r="F73" s="189" t="s">
        <v>439</v>
      </c>
      <c r="G73" s="656" t="s">
        <v>437</v>
      </c>
      <c r="H73" s="7" t="s">
        <v>438</v>
      </c>
      <c r="I73" s="256">
        <v>499</v>
      </c>
      <c r="J73" s="256">
        <v>10500</v>
      </c>
      <c r="K73" s="595">
        <f>ROUND(I73*J73,0)</f>
        <v>5239500</v>
      </c>
      <c r="L73" s="596" t="s">
        <v>259</v>
      </c>
      <c r="M73" s="596" t="s">
        <v>174</v>
      </c>
      <c r="N73" s="52" t="str">
        <f>IF(AND('331-CT'!$E$7=TH!H73,OR(L73="331",M73="331")),"331",IF(AND(OR(L73="131",M73="131"),H73='131-CT'!$E$7),"131",""))</f>
        <v/>
      </c>
      <c r="O73" s="91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37"/>
    </row>
    <row r="74" spans="1:28" s="587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1536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596" t="s">
        <v>259</v>
      </c>
      <c r="M74" s="596" t="s">
        <v>371</v>
      </c>
      <c r="N74" s="52" t="str">
        <f>IF(AND('331-CT'!$E$7=TH!H74,OR(L74="331",M74="331")),"331",IF(AND(OR(L74="131",M74="131"),H74='131-CT'!$E$7),"131",""))</f>
        <v/>
      </c>
      <c r="O74" s="91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37"/>
    </row>
    <row r="75" spans="1:28" s="587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1537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5">
        <f t="shared" ref="K75:K80" si="21">ROUND(I75*J75,0)</f>
        <v>1323000</v>
      </c>
      <c r="L75" s="596" t="s">
        <v>259</v>
      </c>
      <c r="M75" s="596" t="s">
        <v>174</v>
      </c>
      <c r="N75" s="52" t="str">
        <f>IF(AND('331-CT'!$E$7=TH!H75,OR(L75="331",M75="331")),"331",IF(AND(OR(L75="131",M75="131"),H75='131-CT'!$E$7),"131",""))</f>
        <v/>
      </c>
      <c r="O75" s="91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37"/>
    </row>
    <row r="76" spans="1:28" s="587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1537</v>
      </c>
      <c r="E76" s="184">
        <v>42018</v>
      </c>
      <c r="F76" s="189" t="s">
        <v>443</v>
      </c>
      <c r="G76" s="656" t="s">
        <v>441</v>
      </c>
      <c r="H76" s="7" t="s">
        <v>442</v>
      </c>
      <c r="I76" s="256">
        <v>67</v>
      </c>
      <c r="J76" s="256">
        <v>42300</v>
      </c>
      <c r="K76" s="595">
        <f t="shared" si="21"/>
        <v>2834100</v>
      </c>
      <c r="L76" s="596" t="s">
        <v>259</v>
      </c>
      <c r="M76" s="596" t="s">
        <v>174</v>
      </c>
      <c r="N76" s="52" t="str">
        <f>IF(AND('331-CT'!$E$7=TH!H76,OR(L76="331",M76="331")),"331",IF(AND(OR(L76="131",M76="131"),H76='131-CT'!$E$7),"131",""))</f>
        <v/>
      </c>
      <c r="O76" s="91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37"/>
    </row>
    <row r="77" spans="1:28" s="587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1537</v>
      </c>
      <c r="E77" s="184">
        <v>42018</v>
      </c>
      <c r="F77" s="189" t="s">
        <v>444</v>
      </c>
      <c r="G77" s="656" t="s">
        <v>441</v>
      </c>
      <c r="H77" s="7" t="s">
        <v>442</v>
      </c>
      <c r="I77" s="256">
        <v>85</v>
      </c>
      <c r="J77" s="256">
        <v>32900</v>
      </c>
      <c r="K77" s="595">
        <f t="shared" si="21"/>
        <v>2796500</v>
      </c>
      <c r="L77" s="596" t="s">
        <v>259</v>
      </c>
      <c r="M77" s="596" t="s">
        <v>174</v>
      </c>
      <c r="N77" s="52" t="str">
        <f>IF(AND('331-CT'!$E$7=TH!H77,OR(L77="331",M77="331")),"331",IF(AND(OR(L77="131",M77="131"),H77='131-CT'!$E$7),"131",""))</f>
        <v/>
      </c>
      <c r="O77" s="91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37"/>
    </row>
    <row r="78" spans="1:28" s="587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1537</v>
      </c>
      <c r="E78" s="184">
        <v>42018</v>
      </c>
      <c r="F78" s="189" t="s">
        <v>445</v>
      </c>
      <c r="G78" s="656" t="s">
        <v>441</v>
      </c>
      <c r="H78" s="7" t="s">
        <v>442</v>
      </c>
      <c r="I78" s="256">
        <v>572</v>
      </c>
      <c r="J78" s="256">
        <v>22300</v>
      </c>
      <c r="K78" s="595">
        <f t="shared" si="21"/>
        <v>12755600</v>
      </c>
      <c r="L78" s="596" t="s">
        <v>259</v>
      </c>
      <c r="M78" s="596" t="s">
        <v>174</v>
      </c>
      <c r="N78" s="52" t="str">
        <f>IF(AND('331-CT'!$E$7=TH!H78,OR(L78="331",M78="331")),"331",IF(AND(OR(L78="131",M78="131"),H78='131-CT'!$E$7),"131",""))</f>
        <v/>
      </c>
      <c r="O78" s="91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37"/>
    </row>
    <row r="79" spans="1:28" s="587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1537</v>
      </c>
      <c r="E79" s="184">
        <v>42018</v>
      </c>
      <c r="F79" s="189" t="s">
        <v>1678</v>
      </c>
      <c r="G79" s="656" t="s">
        <v>441</v>
      </c>
      <c r="H79" s="7" t="s">
        <v>442</v>
      </c>
      <c r="I79" s="256">
        <v>358</v>
      </c>
      <c r="J79" s="256">
        <v>1500</v>
      </c>
      <c r="K79" s="595">
        <f t="shared" si="21"/>
        <v>537000</v>
      </c>
      <c r="L79" s="596" t="s">
        <v>259</v>
      </c>
      <c r="M79" s="596" t="s">
        <v>174</v>
      </c>
      <c r="N79" s="52" t="str">
        <f>IF(AND('331-CT'!$E$7=TH!H79,OR(L79="331",M79="331")),"331",IF(AND(OR(L79="131",M79="131"),H79='131-CT'!$E$7),"131",""))</f>
        <v/>
      </c>
      <c r="O79" s="91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37"/>
    </row>
    <row r="80" spans="1:28" s="587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1537</v>
      </c>
      <c r="E80" s="184">
        <v>42018</v>
      </c>
      <c r="F80" s="189" t="s">
        <v>1679</v>
      </c>
      <c r="G80" s="656" t="s">
        <v>441</v>
      </c>
      <c r="H80" s="7" t="s">
        <v>442</v>
      </c>
      <c r="I80" s="256">
        <v>1144</v>
      </c>
      <c r="J80" s="256">
        <v>1023</v>
      </c>
      <c r="K80" s="595">
        <f t="shared" si="21"/>
        <v>1170312</v>
      </c>
      <c r="L80" s="596" t="s">
        <v>259</v>
      </c>
      <c r="M80" s="596" t="s">
        <v>174</v>
      </c>
      <c r="N80" s="52" t="str">
        <f>IF(AND('331-CT'!$E$7=TH!H80,OR(L80="331",M80="331")),"331",IF(AND(OR(L80="131",M80="131"),H80='131-CT'!$E$7),"131",""))</f>
        <v/>
      </c>
      <c r="O80" s="91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37"/>
    </row>
    <row r="81" spans="1:28" s="587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1537</v>
      </c>
      <c r="E81" s="184">
        <v>42018</v>
      </c>
      <c r="F81" s="189" t="s">
        <v>428</v>
      </c>
      <c r="G81" s="656" t="s">
        <v>441</v>
      </c>
      <c r="H81" s="7" t="s">
        <v>442</v>
      </c>
      <c r="I81" s="256"/>
      <c r="J81" s="256"/>
      <c r="K81" s="38">
        <v>2141651</v>
      </c>
      <c r="L81" s="596" t="s">
        <v>259</v>
      </c>
      <c r="M81" s="596" t="s">
        <v>371</v>
      </c>
      <c r="N81" s="52" t="str">
        <f>IF(AND('331-CT'!$E$7=TH!H81,OR(L81="331",M81="331")),"331",IF(AND(OR(L81="131",M81="131"),H81='131-CT'!$E$7),"131",""))</f>
        <v/>
      </c>
      <c r="O81" s="91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37"/>
    </row>
    <row r="82" spans="1:28" s="587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1538</v>
      </c>
      <c r="E82" s="184">
        <v>42024</v>
      </c>
      <c r="F82" s="189" t="s">
        <v>446</v>
      </c>
      <c r="G82" s="597" t="s">
        <v>447</v>
      </c>
      <c r="H82" s="44" t="s">
        <v>448</v>
      </c>
      <c r="I82" s="256">
        <v>220</v>
      </c>
      <c r="J82" s="256">
        <v>15160</v>
      </c>
      <c r="K82" s="595">
        <f>ROUND(I82*J82,0)</f>
        <v>3335200</v>
      </c>
      <c r="L82" s="596" t="s">
        <v>259</v>
      </c>
      <c r="M82" s="596" t="s">
        <v>174</v>
      </c>
      <c r="N82" s="52" t="str">
        <f>IF(AND('331-CT'!$E$7=TH!H82,OR(L82="331",M82="331")),"331",IF(AND(OR(L82="131",M82="131"),H82='131-CT'!$E$7),"131",""))</f>
        <v/>
      </c>
      <c r="O82" s="91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37"/>
    </row>
    <row r="83" spans="1:28" s="587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1538</v>
      </c>
      <c r="E83" s="184">
        <v>42024</v>
      </c>
      <c r="F83" s="189" t="s">
        <v>428</v>
      </c>
      <c r="G83" s="656" t="s">
        <v>447</v>
      </c>
      <c r="H83" s="7" t="s">
        <v>448</v>
      </c>
      <c r="I83" s="256"/>
      <c r="J83" s="256"/>
      <c r="K83" s="595">
        <v>333520</v>
      </c>
      <c r="L83" s="596" t="s">
        <v>259</v>
      </c>
      <c r="M83" s="596" t="s">
        <v>371</v>
      </c>
      <c r="N83" s="52" t="str">
        <f>IF(AND('331-CT'!$E$7=TH!H83,OR(L83="331",M83="331")),"331",IF(AND(OR(L83="131",M83="131"),H83='131-CT'!$E$7),"131",""))</f>
        <v/>
      </c>
      <c r="O83" s="91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37"/>
    </row>
    <row r="84" spans="1:28" s="587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2">IF(C84&lt;&gt;"",MONTH(C84),"")</f>
        <v>1</v>
      </c>
      <c r="C84" s="184">
        <f t="shared" ref="C84" si="23">E84</f>
        <v>42024</v>
      </c>
      <c r="D84" s="184" t="s">
        <v>1538</v>
      </c>
      <c r="E84" s="184">
        <v>42024</v>
      </c>
      <c r="F84" s="189" t="s">
        <v>1346</v>
      </c>
      <c r="G84" s="656" t="s">
        <v>447</v>
      </c>
      <c r="H84" s="7" t="s">
        <v>448</v>
      </c>
      <c r="I84" s="256"/>
      <c r="J84" s="256"/>
      <c r="K84" s="595">
        <v>3668720</v>
      </c>
      <c r="L84" s="596" t="s">
        <v>47</v>
      </c>
      <c r="M84" s="596" t="s">
        <v>259</v>
      </c>
      <c r="N84" s="52" t="str">
        <f>IF(AND('331-CT'!$E$7=TH!H84,OR(L84="331",M84="331")),"331",IF(AND(OR(L84="131",M84="131"),H84='131-CT'!$E$7),"131",""))</f>
        <v/>
      </c>
      <c r="O84" s="91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37"/>
    </row>
    <row r="85" spans="1:28" s="587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1539</v>
      </c>
      <c r="E85" s="184">
        <v>42024</v>
      </c>
      <c r="F85" s="189" t="s">
        <v>431</v>
      </c>
      <c r="G85" s="656" t="s">
        <v>449</v>
      </c>
      <c r="H85" s="7" t="s">
        <v>433</v>
      </c>
      <c r="I85" s="256">
        <v>455</v>
      </c>
      <c r="J85" s="256">
        <v>9200</v>
      </c>
      <c r="K85" s="595">
        <f>ROUND(I85*J85,0)</f>
        <v>4186000</v>
      </c>
      <c r="L85" s="596" t="s">
        <v>259</v>
      </c>
      <c r="M85" s="596" t="s">
        <v>174</v>
      </c>
      <c r="N85" s="52" t="str">
        <f>IF(AND('331-CT'!$E$7=TH!H85,OR(L85="331",M85="331")),"331",IF(AND(OR(L85="131",M85="131"),H85='131-CT'!$E$7),"131",""))</f>
        <v/>
      </c>
      <c r="O85" s="91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37"/>
    </row>
    <row r="86" spans="1:28" s="587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1539</v>
      </c>
      <c r="E86" s="184">
        <v>42024</v>
      </c>
      <c r="F86" s="189" t="s">
        <v>434</v>
      </c>
      <c r="G86" s="656" t="s">
        <v>449</v>
      </c>
      <c r="H86" s="7" t="s">
        <v>433</v>
      </c>
      <c r="I86" s="256">
        <v>51</v>
      </c>
      <c r="J86" s="256">
        <v>8400</v>
      </c>
      <c r="K86" s="595">
        <f>ROUND(I86*J86,0)</f>
        <v>428400</v>
      </c>
      <c r="L86" s="596" t="s">
        <v>259</v>
      </c>
      <c r="M86" s="596" t="s">
        <v>174</v>
      </c>
      <c r="N86" s="52" t="str">
        <f>IF(AND('331-CT'!$E$7=TH!H86,OR(L86="331",M86="331")),"331",IF(AND(OR(L86="131",M86="131"),H86='131-CT'!$E$7),"131",""))</f>
        <v/>
      </c>
      <c r="O86" s="91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37"/>
    </row>
    <row r="87" spans="1:28" s="587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1539</v>
      </c>
      <c r="E87" s="184">
        <v>42024</v>
      </c>
      <c r="F87" s="189" t="s">
        <v>428</v>
      </c>
      <c r="G87" s="656" t="s">
        <v>449</v>
      </c>
      <c r="H87" s="7" t="s">
        <v>433</v>
      </c>
      <c r="I87" s="256"/>
      <c r="J87" s="256"/>
      <c r="K87" s="595">
        <v>461440</v>
      </c>
      <c r="L87" s="596" t="s">
        <v>259</v>
      </c>
      <c r="M87" s="596" t="s">
        <v>371</v>
      </c>
      <c r="N87" s="52" t="str">
        <f>IF(AND('331-CT'!$E$7=TH!H87,OR(L87="331",M87="331")),"331",IF(AND(OR(L87="131",M87="131"),H87='131-CT'!$E$7),"131",""))</f>
        <v/>
      </c>
      <c r="O87" s="91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37"/>
    </row>
    <row r="88" spans="1:28" s="587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1540</v>
      </c>
      <c r="E88" s="184">
        <v>42024</v>
      </c>
      <c r="F88" s="189" t="s">
        <v>450</v>
      </c>
      <c r="G88" s="656" t="s">
        <v>451</v>
      </c>
      <c r="H88" s="7" t="s">
        <v>433</v>
      </c>
      <c r="I88" s="256">
        <v>1934</v>
      </c>
      <c r="J88" s="256">
        <v>8300</v>
      </c>
      <c r="K88" s="595">
        <f>ROUND(I88*J88,0)</f>
        <v>16052200</v>
      </c>
      <c r="L88" s="596" t="s">
        <v>259</v>
      </c>
      <c r="M88" s="596" t="s">
        <v>174</v>
      </c>
      <c r="N88" s="52" t="str">
        <f>IF(AND('331-CT'!$E$7=TH!H88,OR(L88="331",M88="331")),"331",IF(AND(OR(L88="131",M88="131"),H88='131-CT'!$E$7),"131",""))</f>
        <v/>
      </c>
      <c r="O88" s="91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37"/>
    </row>
    <row r="89" spans="1:28" s="587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42024</v>
      </c>
      <c r="D89" s="184" t="s">
        <v>1540</v>
      </c>
      <c r="E89" s="184">
        <v>42024</v>
      </c>
      <c r="F89" s="189" t="s">
        <v>428</v>
      </c>
      <c r="G89" s="656" t="s">
        <v>451</v>
      </c>
      <c r="H89" s="7" t="s">
        <v>433</v>
      </c>
      <c r="I89" s="256"/>
      <c r="J89" s="256"/>
      <c r="K89" s="595">
        <v>1605220</v>
      </c>
      <c r="L89" s="596" t="s">
        <v>259</v>
      </c>
      <c r="M89" s="596" t="s">
        <v>371</v>
      </c>
      <c r="N89" s="52" t="str">
        <f>IF(AND('331-CT'!$E$7=TH!H89,OR(L89="331",M89="331")),"331",IF(AND(OR(L89="131",M89="131"),H89='131-CT'!$E$7),"131",""))</f>
        <v/>
      </c>
      <c r="O89" s="91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37"/>
    </row>
    <row r="90" spans="1:28" s="587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1541</v>
      </c>
      <c r="E90" s="184">
        <v>42025</v>
      </c>
      <c r="F90" s="40" t="s">
        <v>452</v>
      </c>
      <c r="G90" s="656" t="s">
        <v>453</v>
      </c>
      <c r="H90" s="7" t="s">
        <v>433</v>
      </c>
      <c r="I90" s="256">
        <v>105</v>
      </c>
      <c r="J90" s="256">
        <v>10500</v>
      </c>
      <c r="K90" s="595">
        <f t="shared" ref="K90:K97" si="24">ROUND(I90*J90,0)</f>
        <v>1102500</v>
      </c>
      <c r="L90" s="596" t="s">
        <v>259</v>
      </c>
      <c r="M90" s="596" t="s">
        <v>174</v>
      </c>
      <c r="N90" s="52" t="str">
        <f>IF(AND('331-CT'!$E$7=TH!H90,OR(L90="331",M90="331")),"331",IF(AND(OR(L90="131",M90="131"),H90='131-CT'!$E$7),"131",""))</f>
        <v/>
      </c>
      <c r="O90" s="91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37"/>
    </row>
    <row r="91" spans="1:28" s="587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1541</v>
      </c>
      <c r="E91" s="184">
        <v>42025</v>
      </c>
      <c r="F91" s="40" t="s">
        <v>454</v>
      </c>
      <c r="G91" s="656" t="s">
        <v>453</v>
      </c>
      <c r="H91" s="7" t="s">
        <v>433</v>
      </c>
      <c r="I91" s="256">
        <v>32</v>
      </c>
      <c r="J91" s="256">
        <v>13200</v>
      </c>
      <c r="K91" s="595">
        <f t="shared" si="24"/>
        <v>422400</v>
      </c>
      <c r="L91" s="596" t="s">
        <v>259</v>
      </c>
      <c r="M91" s="596" t="s">
        <v>174</v>
      </c>
      <c r="N91" s="52" t="str">
        <f>IF(AND('331-CT'!$E$7=TH!H91,OR(L91="331",M91="331")),"331",IF(AND(OR(L91="131",M91="131"),H91='131-CT'!$E$7),"131",""))</f>
        <v/>
      </c>
      <c r="O91" s="91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37"/>
    </row>
    <row r="92" spans="1:28" s="587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1541</v>
      </c>
      <c r="E92" s="184">
        <v>42025</v>
      </c>
      <c r="F92" s="189" t="s">
        <v>431</v>
      </c>
      <c r="G92" s="656" t="s">
        <v>453</v>
      </c>
      <c r="H92" s="7" t="s">
        <v>433</v>
      </c>
      <c r="I92" s="256">
        <v>102</v>
      </c>
      <c r="J92" s="256">
        <v>9200</v>
      </c>
      <c r="K92" s="595">
        <f t="shared" si="24"/>
        <v>938400</v>
      </c>
      <c r="L92" s="596" t="s">
        <v>259</v>
      </c>
      <c r="M92" s="596" t="s">
        <v>174</v>
      </c>
      <c r="N92" s="52" t="str">
        <f>IF(AND('331-CT'!$E$7=TH!H92,OR(L92="331",M92="331")),"331",IF(AND(OR(L92="131",M92="131"),H92='131-CT'!$E$7),"131",""))</f>
        <v/>
      </c>
      <c r="O92" s="91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37"/>
    </row>
    <row r="93" spans="1:28" s="587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1541</v>
      </c>
      <c r="E93" s="184">
        <v>42025</v>
      </c>
      <c r="F93" s="189" t="s">
        <v>455</v>
      </c>
      <c r="G93" s="656" t="s">
        <v>453</v>
      </c>
      <c r="H93" s="7" t="s">
        <v>433</v>
      </c>
      <c r="I93" s="256">
        <v>102</v>
      </c>
      <c r="J93" s="256">
        <v>9780</v>
      </c>
      <c r="K93" s="595">
        <f t="shared" si="24"/>
        <v>997560</v>
      </c>
      <c r="L93" s="596" t="s">
        <v>259</v>
      </c>
      <c r="M93" s="596" t="s">
        <v>174</v>
      </c>
      <c r="N93" s="52" t="str">
        <f>IF(AND('331-CT'!$E$7=TH!H93,OR(L93="331",M93="331")),"331",IF(AND(OR(L93="131",M93="131"),H93='131-CT'!$E$7),"131",""))</f>
        <v/>
      </c>
      <c r="O93" s="91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37"/>
    </row>
    <row r="94" spans="1:28" s="587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1541</v>
      </c>
      <c r="E94" s="184">
        <v>42025</v>
      </c>
      <c r="F94" s="189" t="s">
        <v>456</v>
      </c>
      <c r="G94" s="656" t="s">
        <v>453</v>
      </c>
      <c r="H94" s="7" t="s">
        <v>433</v>
      </c>
      <c r="I94" s="256">
        <v>40</v>
      </c>
      <c r="J94" s="256">
        <v>9900</v>
      </c>
      <c r="K94" s="595">
        <f t="shared" si="24"/>
        <v>396000</v>
      </c>
      <c r="L94" s="596" t="s">
        <v>259</v>
      </c>
      <c r="M94" s="596" t="s">
        <v>174</v>
      </c>
      <c r="N94" s="52" t="str">
        <f>IF(AND('331-CT'!$E$7=TH!H94,OR(L94="331",M94="331")),"331",IF(AND(OR(L94="131",M94="131"),H94='131-CT'!$E$7),"131",""))</f>
        <v/>
      </c>
      <c r="O94" s="91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37"/>
    </row>
    <row r="95" spans="1:28" s="587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1541</v>
      </c>
      <c r="E95" s="184">
        <v>42025</v>
      </c>
      <c r="F95" s="189" t="s">
        <v>450</v>
      </c>
      <c r="G95" s="656" t="s">
        <v>453</v>
      </c>
      <c r="H95" s="7" t="s">
        <v>433</v>
      </c>
      <c r="I95" s="256">
        <v>298</v>
      </c>
      <c r="J95" s="256">
        <v>7970</v>
      </c>
      <c r="K95" s="595">
        <f t="shared" si="24"/>
        <v>2375060</v>
      </c>
      <c r="L95" s="596" t="s">
        <v>259</v>
      </c>
      <c r="M95" s="596" t="s">
        <v>174</v>
      </c>
      <c r="N95" s="52" t="str">
        <f>IF(AND('331-CT'!$E$7=TH!H95,OR(L95="331",M95="331")),"331",IF(AND(OR(L95="131",M95="131"),H95='131-CT'!$E$7),"131",""))</f>
        <v/>
      </c>
      <c r="O95" s="91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37"/>
    </row>
    <row r="96" spans="1:28" s="587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1541</v>
      </c>
      <c r="E96" s="184">
        <v>42025</v>
      </c>
      <c r="F96" s="189" t="s">
        <v>457</v>
      </c>
      <c r="G96" s="656" t="s">
        <v>453</v>
      </c>
      <c r="H96" s="7" t="s">
        <v>433</v>
      </c>
      <c r="I96" s="256">
        <v>51</v>
      </c>
      <c r="J96" s="256">
        <v>11500</v>
      </c>
      <c r="K96" s="595">
        <f t="shared" si="24"/>
        <v>586500</v>
      </c>
      <c r="L96" s="596" t="s">
        <v>259</v>
      </c>
      <c r="M96" s="596" t="s">
        <v>174</v>
      </c>
      <c r="N96" s="52" t="str">
        <f>IF(AND('331-CT'!$E$7=TH!H96,OR(L96="331",M96="331")),"331",IF(AND(OR(L96="131",M96="131"),H96='131-CT'!$E$7),"131",""))</f>
        <v/>
      </c>
      <c r="O96" s="91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37"/>
    </row>
    <row r="97" spans="1:28" s="587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1541</v>
      </c>
      <c r="E97" s="184">
        <v>42025</v>
      </c>
      <c r="F97" s="189" t="s">
        <v>458</v>
      </c>
      <c r="G97" s="656" t="s">
        <v>453</v>
      </c>
      <c r="H97" s="7" t="s">
        <v>433</v>
      </c>
      <c r="I97" s="256">
        <v>380</v>
      </c>
      <c r="J97" s="256">
        <v>14000</v>
      </c>
      <c r="K97" s="595">
        <f t="shared" si="24"/>
        <v>5320000</v>
      </c>
      <c r="L97" s="596" t="s">
        <v>259</v>
      </c>
      <c r="M97" s="596" t="s">
        <v>174</v>
      </c>
      <c r="N97" s="52" t="str">
        <f>IF(AND('331-CT'!$E$7=TH!H97,OR(L97="331",M97="331")),"331",IF(AND(OR(L97="131",M97="131"),H97='131-CT'!$E$7),"131",""))</f>
        <v/>
      </c>
      <c r="O97" s="91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37"/>
    </row>
    <row r="98" spans="1:28" s="587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42025</v>
      </c>
      <c r="D98" s="184" t="s">
        <v>1541</v>
      </c>
      <c r="E98" s="759">
        <v>42025</v>
      </c>
      <c r="F98" s="445" t="s">
        <v>428</v>
      </c>
      <c r="G98" s="40" t="s">
        <v>453</v>
      </c>
      <c r="H98" s="7" t="s">
        <v>433</v>
      </c>
      <c r="I98" s="256"/>
      <c r="J98" s="256"/>
      <c r="K98" s="595">
        <v>1213842</v>
      </c>
      <c r="L98" s="596" t="s">
        <v>259</v>
      </c>
      <c r="M98" s="596" t="s">
        <v>371</v>
      </c>
      <c r="N98" s="52" t="str">
        <f>IF(AND('331-CT'!$E$7=TH!H98,OR(L98="331",M98="331")),"331",IF(AND(OR(L98="131",M98="131"),H98='131-CT'!$E$7),"131",""))</f>
        <v/>
      </c>
      <c r="O98" s="91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37"/>
    </row>
    <row r="99" spans="1:28" s="587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1542</v>
      </c>
      <c r="E99" s="759">
        <v>42026</v>
      </c>
      <c r="F99" s="445" t="s">
        <v>459</v>
      </c>
      <c r="G99" s="40" t="s">
        <v>460</v>
      </c>
      <c r="H99" s="7" t="s">
        <v>461</v>
      </c>
      <c r="I99" s="256">
        <v>733</v>
      </c>
      <c r="J99" s="256">
        <v>12000</v>
      </c>
      <c r="K99" s="595">
        <f>ROUND(I99*J99,0)</f>
        <v>8796000</v>
      </c>
      <c r="L99" s="596" t="s">
        <v>259</v>
      </c>
      <c r="M99" s="596" t="s">
        <v>174</v>
      </c>
      <c r="N99" s="52" t="str">
        <f>IF(AND('331-CT'!$E$7=TH!H99,OR(L99="331",M99="331")),"331",IF(AND(OR(L99="131",M99="131"),H99='131-CT'!$E$7),"131",""))</f>
        <v/>
      </c>
      <c r="O99" s="91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37"/>
    </row>
    <row r="100" spans="1:28" s="587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1542</v>
      </c>
      <c r="E100" s="184">
        <v>42026</v>
      </c>
      <c r="F100" s="189" t="s">
        <v>428</v>
      </c>
      <c r="G100" s="656" t="s">
        <v>460</v>
      </c>
      <c r="H100" s="7" t="s">
        <v>461</v>
      </c>
      <c r="I100" s="256"/>
      <c r="J100" s="256"/>
      <c r="K100" s="595">
        <v>879600</v>
      </c>
      <c r="L100" s="596" t="s">
        <v>259</v>
      </c>
      <c r="M100" s="596" t="s">
        <v>371</v>
      </c>
      <c r="N100" s="52" t="str">
        <f>IF(AND('331-CT'!$E$7=TH!H100,OR(L100="331",M100="331")),"331",IF(AND(OR(L100="131",M100="131"),H100='131-CT'!$E$7),"131",""))</f>
        <v/>
      </c>
      <c r="O100" s="91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37"/>
    </row>
    <row r="101" spans="1:28" s="587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1543</v>
      </c>
      <c r="E101" s="184">
        <v>42026</v>
      </c>
      <c r="F101" s="189" t="s">
        <v>462</v>
      </c>
      <c r="G101" s="656" t="s">
        <v>463</v>
      </c>
      <c r="H101" s="7" t="s">
        <v>464</v>
      </c>
      <c r="I101" s="786">
        <v>120</v>
      </c>
      <c r="J101" s="256">
        <v>7200</v>
      </c>
      <c r="K101" s="595">
        <f>ROUND(I101*J101,0)</f>
        <v>864000</v>
      </c>
      <c r="L101" s="596" t="s">
        <v>259</v>
      </c>
      <c r="M101" s="596" t="s">
        <v>174</v>
      </c>
      <c r="N101" s="52" t="str">
        <f>IF(AND('331-CT'!$E$7=TH!H101,OR(L101="331",M101="331")),"331",IF(AND(OR(L101="131",M101="131"),H101='131-CT'!$E$7),"131",""))</f>
        <v/>
      </c>
      <c r="O101" s="91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37"/>
    </row>
    <row r="102" spans="1:28" s="587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1543</v>
      </c>
      <c r="E102" s="184">
        <v>42026</v>
      </c>
      <c r="F102" s="189" t="s">
        <v>465</v>
      </c>
      <c r="G102" s="656" t="s">
        <v>463</v>
      </c>
      <c r="H102" s="7" t="s">
        <v>464</v>
      </c>
      <c r="I102" s="256">
        <v>499</v>
      </c>
      <c r="J102" s="256">
        <v>5300</v>
      </c>
      <c r="K102" s="595">
        <f>ROUND(I102*J102,0)</f>
        <v>2644700</v>
      </c>
      <c r="L102" s="596" t="s">
        <v>259</v>
      </c>
      <c r="M102" s="596" t="s">
        <v>174</v>
      </c>
      <c r="N102" s="52" t="str">
        <f>IF(AND('331-CT'!$E$7=TH!H102,OR(L102="331",M102="331")),"331",IF(AND(OR(L102="131",M102="131"),H102='131-CT'!$E$7),"131",""))</f>
        <v/>
      </c>
      <c r="O102" s="91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37"/>
    </row>
    <row r="103" spans="1:28" s="587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1543</v>
      </c>
      <c r="E103" s="184">
        <v>42026</v>
      </c>
      <c r="F103" s="189" t="s">
        <v>466</v>
      </c>
      <c r="G103" s="597" t="s">
        <v>463</v>
      </c>
      <c r="H103" s="44" t="s">
        <v>464</v>
      </c>
      <c r="I103" s="256">
        <v>295</v>
      </c>
      <c r="J103" s="256">
        <v>4200</v>
      </c>
      <c r="K103" s="595">
        <f>ROUND(I103*J103,0)</f>
        <v>1239000</v>
      </c>
      <c r="L103" s="596" t="s">
        <v>259</v>
      </c>
      <c r="M103" s="596" t="s">
        <v>174</v>
      </c>
      <c r="N103" s="52" t="str">
        <f>IF(AND('331-CT'!$E$7=TH!H103,OR(L103="331",M103="331")),"331",IF(AND(OR(L103="131",M103="131"),H103='131-CT'!$E$7),"131",""))</f>
        <v/>
      </c>
      <c r="O103" s="91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37"/>
    </row>
    <row r="104" spans="1:28" s="587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1543</v>
      </c>
      <c r="E104" s="184">
        <v>42026</v>
      </c>
      <c r="F104" s="189" t="s">
        <v>467</v>
      </c>
      <c r="G104" s="656" t="s">
        <v>463</v>
      </c>
      <c r="H104" s="7" t="s">
        <v>464</v>
      </c>
      <c r="I104" s="256">
        <v>1506</v>
      </c>
      <c r="J104" s="256">
        <v>4400</v>
      </c>
      <c r="K104" s="595">
        <f>ROUND(I104*J104,0)</f>
        <v>6626400</v>
      </c>
      <c r="L104" s="596" t="s">
        <v>259</v>
      </c>
      <c r="M104" s="596" t="s">
        <v>174</v>
      </c>
      <c r="N104" s="52" t="str">
        <f>IF(AND('331-CT'!$E$7=TH!H104,OR(L104="331",M104="331")),"331",IF(AND(OR(L104="131",M104="131"),H104='131-CT'!$E$7),"131",""))</f>
        <v/>
      </c>
      <c r="O104" s="91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37"/>
    </row>
    <row r="105" spans="1:28" s="587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1543</v>
      </c>
      <c r="E105" s="184">
        <v>42026</v>
      </c>
      <c r="F105" s="189" t="s">
        <v>428</v>
      </c>
      <c r="G105" s="656" t="s">
        <v>463</v>
      </c>
      <c r="H105" s="7" t="s">
        <v>464</v>
      </c>
      <c r="I105" s="256"/>
      <c r="J105" s="256"/>
      <c r="K105" s="595">
        <v>1137410</v>
      </c>
      <c r="L105" s="596" t="s">
        <v>259</v>
      </c>
      <c r="M105" s="596" t="s">
        <v>371</v>
      </c>
      <c r="N105" s="52" t="str">
        <f>IF(AND('331-CT'!$E$7=TH!H105,OR(L105="331",M105="331")),"331",IF(AND(OR(L105="131",M105="131"),H105='131-CT'!$E$7),"131",""))</f>
        <v/>
      </c>
      <c r="O105" s="91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37"/>
    </row>
    <row r="106" spans="1:28" s="587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1544</v>
      </c>
      <c r="E106" s="184">
        <v>42026</v>
      </c>
      <c r="F106" s="189" t="s">
        <v>468</v>
      </c>
      <c r="G106" s="656" t="s">
        <v>469</v>
      </c>
      <c r="H106" s="7" t="s">
        <v>470</v>
      </c>
      <c r="I106" s="256">
        <v>504</v>
      </c>
      <c r="J106" s="256">
        <v>12650</v>
      </c>
      <c r="K106" s="595">
        <f>ROUND(I106*J106,0)</f>
        <v>6375600</v>
      </c>
      <c r="L106" s="596" t="s">
        <v>259</v>
      </c>
      <c r="M106" s="596" t="s">
        <v>174</v>
      </c>
      <c r="N106" s="52" t="str">
        <f>IF(AND('331-CT'!$E$7=TH!H106,OR(L106="331",M106="331")),"331",IF(AND(OR(L106="131",M106="131"),H106='131-CT'!$E$7),"131",""))</f>
        <v/>
      </c>
      <c r="O106" s="91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37"/>
    </row>
    <row r="107" spans="1:28" s="587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42026</v>
      </c>
      <c r="D107" s="184" t="s">
        <v>1544</v>
      </c>
      <c r="E107" s="184">
        <v>42026</v>
      </c>
      <c r="F107" s="189" t="s">
        <v>428</v>
      </c>
      <c r="G107" s="656" t="s">
        <v>469</v>
      </c>
      <c r="H107" s="7" t="s">
        <v>470</v>
      </c>
      <c r="I107" s="256"/>
      <c r="J107" s="256"/>
      <c r="K107" s="595">
        <v>637560</v>
      </c>
      <c r="L107" s="596" t="s">
        <v>259</v>
      </c>
      <c r="M107" s="596" t="s">
        <v>371</v>
      </c>
      <c r="N107" s="52" t="str">
        <f>IF(AND('331-CT'!$E$7=TH!H107,OR(L107="331",M107="331")),"331",IF(AND(OR(L107="131",M107="131"),H107='131-CT'!$E$7),"131",""))</f>
        <v/>
      </c>
      <c r="O107" s="91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37"/>
    </row>
    <row r="108" spans="1:28" s="587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1545</v>
      </c>
      <c r="E108" s="184">
        <v>42028</v>
      </c>
      <c r="F108" s="189" t="s">
        <v>424</v>
      </c>
      <c r="G108" s="656" t="s">
        <v>471</v>
      </c>
      <c r="H108" s="7" t="s">
        <v>426</v>
      </c>
      <c r="I108" s="256">
        <v>1045</v>
      </c>
      <c r="J108" s="256">
        <v>5150</v>
      </c>
      <c r="K108" s="595">
        <f>ROUND(I108*J108,0)</f>
        <v>5381750</v>
      </c>
      <c r="L108" s="596" t="s">
        <v>259</v>
      </c>
      <c r="M108" s="596" t="s">
        <v>174</v>
      </c>
      <c r="N108" s="52" t="str">
        <f>IF(AND('331-CT'!$E$7=TH!H108,OR(L108="331",M108="331")),"331",IF(AND(OR(L108="131",M108="131"),H108='131-CT'!$E$7),"131",""))</f>
        <v/>
      </c>
      <c r="O108" s="91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37"/>
    </row>
    <row r="109" spans="1:28" s="587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1545</v>
      </c>
      <c r="E109" s="184">
        <v>42028</v>
      </c>
      <c r="F109" s="189" t="s">
        <v>472</v>
      </c>
      <c r="G109" s="656" t="s">
        <v>471</v>
      </c>
      <c r="H109" s="7" t="s">
        <v>426</v>
      </c>
      <c r="I109" s="256">
        <v>318</v>
      </c>
      <c r="J109" s="256">
        <v>5700</v>
      </c>
      <c r="K109" s="595">
        <f>ROUND(I109*J109,0)</f>
        <v>1812600</v>
      </c>
      <c r="L109" s="596" t="s">
        <v>259</v>
      </c>
      <c r="M109" s="596" t="s">
        <v>174</v>
      </c>
      <c r="N109" s="52" t="str">
        <f>IF(AND('331-CT'!$E$7=TH!H109,OR(L109="331",M109="331")),"331",IF(AND(OR(L109="131",M109="131"),H109='131-CT'!$E$7),"131",""))</f>
        <v/>
      </c>
      <c r="O109" s="91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37"/>
    </row>
    <row r="110" spans="1:28" s="587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1545</v>
      </c>
      <c r="E110" s="184">
        <v>42028</v>
      </c>
      <c r="F110" s="189" t="s">
        <v>428</v>
      </c>
      <c r="G110" s="656" t="s">
        <v>471</v>
      </c>
      <c r="H110" s="7" t="s">
        <v>426</v>
      </c>
      <c r="I110" s="256"/>
      <c r="J110" s="256"/>
      <c r="K110" s="595">
        <v>719435</v>
      </c>
      <c r="L110" s="596" t="s">
        <v>259</v>
      </c>
      <c r="M110" s="596" t="s">
        <v>371</v>
      </c>
      <c r="N110" s="52" t="str">
        <f>IF(AND('331-CT'!$E$7=TH!H110,OR(L110="331",M110="331")),"331",IF(AND(OR(L110="131",M110="131"),H110='131-CT'!$E$7),"131",""))</f>
        <v/>
      </c>
      <c r="O110" s="91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37"/>
    </row>
    <row r="111" spans="1:28" s="587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1546</v>
      </c>
      <c r="E111" s="184">
        <v>42028</v>
      </c>
      <c r="F111" s="189" t="s">
        <v>473</v>
      </c>
      <c r="G111" s="656" t="s">
        <v>474</v>
      </c>
      <c r="H111" s="7" t="s">
        <v>442</v>
      </c>
      <c r="I111" s="256">
        <v>858</v>
      </c>
      <c r="J111" s="256">
        <v>18600</v>
      </c>
      <c r="K111" s="595">
        <f t="shared" ref="K111:K117" si="25">ROUND(I111*J111,0)</f>
        <v>15958800</v>
      </c>
      <c r="L111" s="596" t="s">
        <v>259</v>
      </c>
      <c r="M111" s="596" t="s">
        <v>174</v>
      </c>
      <c r="N111" s="52" t="str">
        <f>IF(AND('331-CT'!$E$7=TH!H111,OR(L111="331",M111="331")),"331",IF(AND(OR(L111="131",M111="131"),H111='131-CT'!$E$7),"131",""))</f>
        <v/>
      </c>
      <c r="O111" s="91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37"/>
    </row>
    <row r="112" spans="1:28" s="587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1546</v>
      </c>
      <c r="E112" s="184">
        <v>42028</v>
      </c>
      <c r="F112" s="189" t="s">
        <v>1681</v>
      </c>
      <c r="G112" s="656" t="s">
        <v>474</v>
      </c>
      <c r="H112" s="7" t="s">
        <v>442</v>
      </c>
      <c r="I112" s="256">
        <v>1716</v>
      </c>
      <c r="J112" s="256">
        <v>700</v>
      </c>
      <c r="K112" s="595">
        <f t="shared" si="25"/>
        <v>1201200</v>
      </c>
      <c r="L112" s="596" t="s">
        <v>259</v>
      </c>
      <c r="M112" s="596" t="s">
        <v>174</v>
      </c>
      <c r="N112" s="52" t="str">
        <f>IF(AND('331-CT'!$E$7=TH!H112,OR(L112="331",M112="331")),"331",IF(AND(OR(L112="131",M112="131"),H112='131-CT'!$E$7),"131",""))</f>
        <v/>
      </c>
      <c r="O112" s="91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37"/>
    </row>
    <row r="113" spans="1:28" s="587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1546</v>
      </c>
      <c r="E113" s="37">
        <v>42028</v>
      </c>
      <c r="F113" s="40" t="s">
        <v>475</v>
      </c>
      <c r="G113" s="480" t="s">
        <v>474</v>
      </c>
      <c r="H113" s="45" t="s">
        <v>442</v>
      </c>
      <c r="I113" s="256">
        <v>3</v>
      </c>
      <c r="J113" s="256">
        <v>21400</v>
      </c>
      <c r="K113" s="595">
        <f t="shared" si="25"/>
        <v>64200</v>
      </c>
      <c r="L113" s="596" t="s">
        <v>259</v>
      </c>
      <c r="M113" s="596" t="s">
        <v>174</v>
      </c>
      <c r="N113" s="52" t="str">
        <f>IF(AND('331-CT'!$E$7=TH!H113,OR(L113="331",M113="331")),"331",IF(AND(OR(L113="131",M113="131"),H113='131-CT'!$E$7),"131",""))</f>
        <v/>
      </c>
      <c r="O113" s="91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37"/>
    </row>
    <row r="114" spans="1:28" s="587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1546</v>
      </c>
      <c r="E114" s="37">
        <v>42028</v>
      </c>
      <c r="F114" s="40" t="s">
        <v>1682</v>
      </c>
      <c r="G114" s="480" t="s">
        <v>474</v>
      </c>
      <c r="H114" s="45" t="s">
        <v>442</v>
      </c>
      <c r="I114" s="256">
        <v>6</v>
      </c>
      <c r="J114" s="256">
        <v>1380</v>
      </c>
      <c r="K114" s="595">
        <f t="shared" si="25"/>
        <v>8280</v>
      </c>
      <c r="L114" s="596" t="s">
        <v>259</v>
      </c>
      <c r="M114" s="596" t="s">
        <v>174</v>
      </c>
      <c r="N114" s="52" t="str">
        <f>IF(AND('331-CT'!$E$7=TH!H114,OR(L114="331",M114="331")),"331",IF(AND(OR(L114="131",M114="131"),H114='131-CT'!$E$7),"131",""))</f>
        <v/>
      </c>
      <c r="O114" s="91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37"/>
    </row>
    <row r="115" spans="1:28" s="587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1546</v>
      </c>
      <c r="E115" s="184">
        <v>42028</v>
      </c>
      <c r="F115" s="189" t="s">
        <v>476</v>
      </c>
      <c r="G115" s="597" t="s">
        <v>474</v>
      </c>
      <c r="H115" s="44" t="s">
        <v>442</v>
      </c>
      <c r="I115" s="256">
        <v>63</v>
      </c>
      <c r="J115" s="256">
        <v>23500</v>
      </c>
      <c r="K115" s="595">
        <f t="shared" si="25"/>
        <v>1480500</v>
      </c>
      <c r="L115" s="596" t="s">
        <v>259</v>
      </c>
      <c r="M115" s="596" t="s">
        <v>174</v>
      </c>
      <c r="N115" s="52" t="str">
        <f>IF(AND('331-CT'!$E$7=TH!H115,OR(L115="331",M115="331")),"331",IF(AND(OR(L115="131",M115="131"),H115='131-CT'!$E$7),"131",""))</f>
        <v/>
      </c>
      <c r="O115" s="91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37"/>
    </row>
    <row r="116" spans="1:28" s="587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1546</v>
      </c>
      <c r="E116" s="184">
        <v>42028</v>
      </c>
      <c r="F116" s="189" t="s">
        <v>1683</v>
      </c>
      <c r="G116" s="656" t="s">
        <v>474</v>
      </c>
      <c r="H116" s="7" t="s">
        <v>442</v>
      </c>
      <c r="I116" s="256">
        <v>126</v>
      </c>
      <c r="J116" s="256">
        <v>1100</v>
      </c>
      <c r="K116" s="595">
        <f t="shared" si="25"/>
        <v>138600</v>
      </c>
      <c r="L116" s="596" t="s">
        <v>259</v>
      </c>
      <c r="M116" s="596" t="s">
        <v>174</v>
      </c>
      <c r="N116" s="52" t="str">
        <f>IF(AND('331-CT'!$E$7=TH!H116,OR(L116="331",M116="331")),"331",IF(AND(OR(L116="131",M116="131"),H116='131-CT'!$E$7),"131",""))</f>
        <v/>
      </c>
      <c r="O116" s="91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37"/>
    </row>
    <row r="117" spans="1:28" s="587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1546</v>
      </c>
      <c r="E117" s="184">
        <v>42028</v>
      </c>
      <c r="F117" s="189" t="s">
        <v>1684</v>
      </c>
      <c r="G117" s="656" t="s">
        <v>474</v>
      </c>
      <c r="H117" s="7" t="s">
        <v>442</v>
      </c>
      <c r="I117" s="256">
        <v>126</v>
      </c>
      <c r="J117" s="256">
        <v>2040</v>
      </c>
      <c r="K117" s="595">
        <f t="shared" si="25"/>
        <v>257040</v>
      </c>
      <c r="L117" s="596" t="s">
        <v>259</v>
      </c>
      <c r="M117" s="596" t="s">
        <v>174</v>
      </c>
      <c r="N117" s="52" t="str">
        <f>IF(AND('331-CT'!$E$7=TH!H117,OR(L117="331",M117="331")),"331",IF(AND(OR(L117="131",M117="131"),H117='131-CT'!$E$7),"131",""))</f>
        <v/>
      </c>
      <c r="O117" s="91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37"/>
    </row>
    <row r="118" spans="1:28" s="587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42028</v>
      </c>
      <c r="D118" s="184" t="s">
        <v>1546</v>
      </c>
      <c r="E118" s="184">
        <v>42028</v>
      </c>
      <c r="F118" s="189" t="s">
        <v>428</v>
      </c>
      <c r="G118" s="597" t="s">
        <v>474</v>
      </c>
      <c r="H118" s="44" t="s">
        <v>442</v>
      </c>
      <c r="I118" s="256"/>
      <c r="J118" s="256"/>
      <c r="K118" s="595">
        <v>1910862</v>
      </c>
      <c r="L118" s="596" t="s">
        <v>259</v>
      </c>
      <c r="M118" s="596" t="s">
        <v>371</v>
      </c>
      <c r="N118" s="52" t="str">
        <f>IF(AND('331-CT'!$E$7=TH!H118,OR(L118="331",M118="331")),"331",IF(AND(OR(L118="131",M118="131"),H118='131-CT'!$E$7),"131",""))</f>
        <v/>
      </c>
      <c r="O118" s="91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37"/>
    </row>
    <row r="119" spans="1:28" s="587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1547</v>
      </c>
      <c r="E119" s="37">
        <v>42031</v>
      </c>
      <c r="F119" s="189" t="s">
        <v>477</v>
      </c>
      <c r="G119" s="480" t="s">
        <v>478</v>
      </c>
      <c r="H119" s="7" t="s">
        <v>479</v>
      </c>
      <c r="I119" s="258">
        <v>303</v>
      </c>
      <c r="J119" s="256">
        <v>12900</v>
      </c>
      <c r="K119" s="595">
        <f>ROUND(I119*J119,0)</f>
        <v>3908700</v>
      </c>
      <c r="L119" s="596" t="s">
        <v>259</v>
      </c>
      <c r="M119" s="596" t="s">
        <v>174</v>
      </c>
      <c r="N119" s="52" t="str">
        <f>IF(AND('331-CT'!$E$7=TH!H119,OR(L119="331",M119="331")),"331",IF(AND(OR(L119="131",M119="131"),H119='131-CT'!$E$7),"131",""))</f>
        <v/>
      </c>
      <c r="O119" s="91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37"/>
    </row>
    <row r="120" spans="1:28" s="587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1547</v>
      </c>
      <c r="E120" s="37">
        <v>42031</v>
      </c>
      <c r="F120" s="189" t="s">
        <v>428</v>
      </c>
      <c r="G120" s="480" t="s">
        <v>478</v>
      </c>
      <c r="H120" s="7" t="s">
        <v>479</v>
      </c>
      <c r="I120" s="256"/>
      <c r="J120" s="258"/>
      <c r="K120" s="595">
        <v>390870</v>
      </c>
      <c r="L120" s="596" t="s">
        <v>259</v>
      </c>
      <c r="M120" s="596" t="s">
        <v>371</v>
      </c>
      <c r="N120" s="52" t="str">
        <f>IF(AND('331-CT'!$E$7=TH!H120,OR(L120="331",M120="331")),"331",IF(AND(OR(L120="131",M120="131"),H120='131-CT'!$E$7),"131",""))</f>
        <v/>
      </c>
      <c r="O120" s="91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37"/>
    </row>
    <row r="121" spans="1:28" s="587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1548</v>
      </c>
      <c r="E121" s="37">
        <v>42031</v>
      </c>
      <c r="F121" s="189" t="s">
        <v>480</v>
      </c>
      <c r="G121" s="480" t="s">
        <v>481</v>
      </c>
      <c r="H121" s="7" t="s">
        <v>759</v>
      </c>
      <c r="I121" s="256">
        <v>380</v>
      </c>
      <c r="J121" s="258">
        <v>47449</v>
      </c>
      <c r="K121" s="595">
        <f>ROUND(I121*J121,0)</f>
        <v>18030620</v>
      </c>
      <c r="L121" s="596" t="s">
        <v>259</v>
      </c>
      <c r="M121" s="596" t="s">
        <v>174</v>
      </c>
      <c r="N121" s="52" t="str">
        <f>IF(AND('331-CT'!$E$7=TH!H121,OR(L121="331",M121="331")),"331",IF(AND(OR(L121="131",M121="131"),H121='131-CT'!$E$7),"131",""))</f>
        <v/>
      </c>
      <c r="O121" s="91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37"/>
    </row>
    <row r="122" spans="1:28" s="587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42031</v>
      </c>
      <c r="D122" s="184" t="s">
        <v>1548</v>
      </c>
      <c r="E122" s="37">
        <v>42031</v>
      </c>
      <c r="F122" s="189" t="s">
        <v>428</v>
      </c>
      <c r="G122" s="480" t="s">
        <v>481</v>
      </c>
      <c r="H122" s="7" t="s">
        <v>759</v>
      </c>
      <c r="I122" s="256"/>
      <c r="J122" s="258"/>
      <c r="K122" s="595">
        <v>1803062</v>
      </c>
      <c r="L122" s="596" t="s">
        <v>259</v>
      </c>
      <c r="M122" s="596" t="s">
        <v>371</v>
      </c>
      <c r="N122" s="52" t="str">
        <f>IF(AND('331-CT'!$E$7=TH!H122,OR(L122="331",M122="331")),"331",IF(AND(OR(L122="131",M122="131"),H122='131-CT'!$E$7),"131",""))</f>
        <v/>
      </c>
      <c r="O122" s="91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37"/>
    </row>
    <row r="123" spans="1:28" s="587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1549</v>
      </c>
      <c r="E123" s="37">
        <v>42032</v>
      </c>
      <c r="F123" s="189" t="s">
        <v>482</v>
      </c>
      <c r="G123" s="480" t="s">
        <v>483</v>
      </c>
      <c r="H123" s="193" t="s">
        <v>819</v>
      </c>
      <c r="I123" s="256">
        <v>50</v>
      </c>
      <c r="J123" s="258">
        <v>18200</v>
      </c>
      <c r="K123" s="595">
        <f>ROUND(I123*J123,0)</f>
        <v>910000</v>
      </c>
      <c r="L123" s="596" t="s">
        <v>259</v>
      </c>
      <c r="M123" s="596" t="s">
        <v>174</v>
      </c>
      <c r="N123" s="52" t="str">
        <f>IF(AND('331-CT'!$E$7=TH!H123,OR(L123="331",M123="331")),"331",IF(AND(OR(L123="131",M123="131"),H123='131-CT'!$E$7),"131",""))</f>
        <v/>
      </c>
      <c r="O123" s="91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37"/>
    </row>
    <row r="124" spans="1:28" s="587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1549</v>
      </c>
      <c r="E124" s="37">
        <v>42032</v>
      </c>
      <c r="F124" s="189" t="s">
        <v>1685</v>
      </c>
      <c r="G124" s="480" t="s">
        <v>483</v>
      </c>
      <c r="H124" s="193" t="s">
        <v>819</v>
      </c>
      <c r="I124" s="256">
        <v>100</v>
      </c>
      <c r="J124" s="258">
        <v>1500</v>
      </c>
      <c r="K124" s="595">
        <f>ROUND(I124*J124,0)</f>
        <v>150000</v>
      </c>
      <c r="L124" s="596" t="s">
        <v>259</v>
      </c>
      <c r="M124" s="596" t="s">
        <v>174</v>
      </c>
      <c r="N124" s="52" t="str">
        <f>IF(AND('331-CT'!$E$7=TH!H124,OR(L124="331",M124="331")),"331",IF(AND(OR(L124="131",M124="131"),H124='131-CT'!$E$7),"131",""))</f>
        <v/>
      </c>
      <c r="O124" s="91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37"/>
    </row>
    <row r="125" spans="1:28" s="587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1549</v>
      </c>
      <c r="E125" s="37">
        <v>42032</v>
      </c>
      <c r="F125" s="189" t="s">
        <v>428</v>
      </c>
      <c r="G125" s="480" t="s">
        <v>483</v>
      </c>
      <c r="H125" s="193" t="s">
        <v>819</v>
      </c>
      <c r="I125" s="256"/>
      <c r="J125" s="258"/>
      <c r="K125" s="38">
        <v>106000</v>
      </c>
      <c r="L125" s="596" t="s">
        <v>259</v>
      </c>
      <c r="M125" s="596" t="s">
        <v>371</v>
      </c>
      <c r="N125" s="52" t="str">
        <f>IF(AND('331-CT'!$E$7=TH!H125,OR(L125="331",M125="331")),"331",IF(AND(OR(L125="131",M125="131"),H125='131-CT'!$E$7),"131",""))</f>
        <v/>
      </c>
      <c r="O125" s="91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37"/>
    </row>
    <row r="126" spans="1:28" s="587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" si="26">IF(C126&lt;&gt;"",MONTH(C126),"")</f>
        <v>1</v>
      </c>
      <c r="C126" s="184">
        <f t="shared" ref="C126" si="27">E126</f>
        <v>42032</v>
      </c>
      <c r="D126" s="184" t="s">
        <v>1549</v>
      </c>
      <c r="E126" s="37">
        <v>42032</v>
      </c>
      <c r="F126" s="189" t="s">
        <v>1346</v>
      </c>
      <c r="G126" s="480" t="s">
        <v>483</v>
      </c>
      <c r="H126" s="193" t="s">
        <v>819</v>
      </c>
      <c r="I126" s="256"/>
      <c r="J126" s="258"/>
      <c r="K126" s="38">
        <v>1166000</v>
      </c>
      <c r="L126" s="596" t="s">
        <v>47</v>
      </c>
      <c r="M126" s="596" t="s">
        <v>259</v>
      </c>
      <c r="N126" s="52" t="str">
        <f>IF(AND('331-CT'!$E$7=TH!H126,OR(L126="331",M126="331")),"331",IF(AND(OR(L126="131",M126="131"),H126='131-CT'!$E$7),"131",""))</f>
        <v/>
      </c>
      <c r="O126" s="91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37"/>
    </row>
    <row r="127" spans="1:28" s="587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1</v>
      </c>
      <c r="C127" s="184">
        <f t="shared" si="20"/>
        <v>42032</v>
      </c>
      <c r="D127" s="184" t="s">
        <v>1550</v>
      </c>
      <c r="E127" s="759">
        <v>42032</v>
      </c>
      <c r="F127" s="445" t="s">
        <v>484</v>
      </c>
      <c r="G127" s="40" t="s">
        <v>485</v>
      </c>
      <c r="H127" s="7" t="s">
        <v>442</v>
      </c>
      <c r="I127" s="256">
        <v>63</v>
      </c>
      <c r="J127" s="256">
        <v>36000</v>
      </c>
      <c r="K127" s="595">
        <f>ROUND(I127*J127,0)</f>
        <v>2268000</v>
      </c>
      <c r="L127" s="596" t="s">
        <v>259</v>
      </c>
      <c r="M127" s="596" t="s">
        <v>174</v>
      </c>
      <c r="N127" s="52" t="str">
        <f>IF(AND('331-CT'!$E$7=TH!H127,OR(L127="331",M127="331")),"331",IF(AND(OR(L127="131",M127="131"),H127='131-CT'!$E$7),"131",""))</f>
        <v/>
      </c>
      <c r="O127" s="91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37"/>
    </row>
    <row r="128" spans="1:28" s="587" customFormat="1" ht="15.75" customHeight="1">
      <c r="A128" s="204" t="str">
        <f>IF(B128&lt;&gt;"",IF(AND(B128&gt;=_TM1,B128&lt;=_TM2,OR(TH!L128="1111",TH!M128="1111")),TH!D128,""),"")</f>
        <v/>
      </c>
      <c r="B128" s="36">
        <f t="shared" ref="B128:B195" si="28">IF(C128&lt;&gt;"",MONTH(C128),"")</f>
        <v>1</v>
      </c>
      <c r="C128" s="184">
        <f t="shared" ref="C128:C195" si="29">E128</f>
        <v>42032</v>
      </c>
      <c r="D128" s="184" t="s">
        <v>1550</v>
      </c>
      <c r="E128" s="37">
        <v>42032</v>
      </c>
      <c r="F128" s="189" t="s">
        <v>1680</v>
      </c>
      <c r="G128" s="480" t="s">
        <v>485</v>
      </c>
      <c r="H128" s="7" t="s">
        <v>442</v>
      </c>
      <c r="I128" s="256">
        <v>126</v>
      </c>
      <c r="J128" s="258">
        <v>1000</v>
      </c>
      <c r="K128" s="595">
        <f>ROUND(I128*J128,0)</f>
        <v>126000</v>
      </c>
      <c r="L128" s="596" t="s">
        <v>259</v>
      </c>
      <c r="M128" s="596" t="s">
        <v>174</v>
      </c>
      <c r="N128" s="52" t="str">
        <f>IF(AND('331-CT'!$E$7=TH!H128,OR(L128="331",M128="331")),"331",IF(AND(OR(L128="131",M128="131"),H128='131-CT'!$E$7),"131",""))</f>
        <v/>
      </c>
      <c r="O128" s="91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37"/>
    </row>
    <row r="129" spans="1:28" s="587" customFormat="1" ht="15.75" customHeight="1">
      <c r="A129" s="204" t="str">
        <f>IF(B129&lt;&gt;"",IF(AND(B129&gt;=_TM1,B129&lt;=_TM2,OR(TH!L129="1111",TH!M129="1111")),TH!D129,""),"")</f>
        <v/>
      </c>
      <c r="B129" s="36">
        <f t="shared" si="28"/>
        <v>1</v>
      </c>
      <c r="C129" s="184">
        <f t="shared" si="29"/>
        <v>42032</v>
      </c>
      <c r="D129" s="184" t="s">
        <v>1550</v>
      </c>
      <c r="E129" s="37">
        <v>42032</v>
      </c>
      <c r="F129" s="189" t="s">
        <v>440</v>
      </c>
      <c r="G129" s="480" t="s">
        <v>485</v>
      </c>
      <c r="H129" s="7" t="s">
        <v>442</v>
      </c>
      <c r="I129" s="256">
        <v>50</v>
      </c>
      <c r="J129" s="258">
        <v>45550</v>
      </c>
      <c r="K129" s="595">
        <f>ROUND(I129*J129,0)</f>
        <v>2277500</v>
      </c>
      <c r="L129" s="596" t="s">
        <v>259</v>
      </c>
      <c r="M129" s="596" t="s">
        <v>174</v>
      </c>
      <c r="N129" s="52" t="str">
        <f>IF(AND('331-CT'!$E$7=TH!H129,OR(L129="331",M129="331")),"331",IF(AND(OR(L129="131",M129="131"),H129='131-CT'!$E$7),"131",""))</f>
        <v/>
      </c>
      <c r="O129" s="91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37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8"/>
        <v>1</v>
      </c>
      <c r="C130" s="184">
        <f t="shared" si="29"/>
        <v>42032</v>
      </c>
      <c r="D130" s="184" t="s">
        <v>1550</v>
      </c>
      <c r="E130" s="37">
        <v>42032</v>
      </c>
      <c r="F130" s="189" t="s">
        <v>1686</v>
      </c>
      <c r="G130" s="480" t="s">
        <v>485</v>
      </c>
      <c r="H130" s="7" t="s">
        <v>442</v>
      </c>
      <c r="I130" s="256">
        <v>100</v>
      </c>
      <c r="J130" s="258">
        <v>1600</v>
      </c>
      <c r="K130" s="595">
        <f>ROUND(I130*J130,0)</f>
        <v>160000</v>
      </c>
      <c r="L130" s="596" t="s">
        <v>259</v>
      </c>
      <c r="M130" s="596" t="s">
        <v>174</v>
      </c>
      <c r="N130" s="52" t="str">
        <f>IF(AND('331-CT'!$E$7=TH!H130,OR(L130="331",M130="331")),"331",IF(AND(OR(L130="131",M130="131"),H130='131-CT'!$E$7),"131",""))</f>
        <v/>
      </c>
      <c r="O130" s="91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37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8"/>
        <v>1</v>
      </c>
      <c r="C131" s="184">
        <f t="shared" si="29"/>
        <v>42032</v>
      </c>
      <c r="D131" s="184" t="s">
        <v>1550</v>
      </c>
      <c r="E131" s="37">
        <v>42032</v>
      </c>
      <c r="F131" s="189" t="s">
        <v>428</v>
      </c>
      <c r="G131" s="480" t="s">
        <v>485</v>
      </c>
      <c r="H131" s="7" t="s">
        <v>442</v>
      </c>
      <c r="I131" s="256"/>
      <c r="J131" s="258"/>
      <c r="K131" s="595">
        <v>483150</v>
      </c>
      <c r="L131" s="596" t="s">
        <v>259</v>
      </c>
      <c r="M131" s="596" t="s">
        <v>371</v>
      </c>
      <c r="N131" s="52" t="str">
        <f>IF(AND('331-CT'!$E$7=TH!H131,OR(L131="331",M131="331")),"331",IF(AND(OR(L131="131",M131="131"),H131='131-CT'!$E$7),"131",""))</f>
        <v/>
      </c>
      <c r="O131" s="91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37"/>
    </row>
    <row r="132" spans="1:28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8"/>
        <v>1</v>
      </c>
      <c r="C132" s="184">
        <f t="shared" si="29"/>
        <v>42034</v>
      </c>
      <c r="D132" s="184" t="s">
        <v>1551</v>
      </c>
      <c r="E132" s="37">
        <v>42034</v>
      </c>
      <c r="F132" s="189" t="s">
        <v>486</v>
      </c>
      <c r="G132" s="480" t="s">
        <v>487</v>
      </c>
      <c r="H132" s="193" t="s">
        <v>819</v>
      </c>
      <c r="I132" s="256">
        <v>207</v>
      </c>
      <c r="J132" s="258">
        <v>12500</v>
      </c>
      <c r="K132" s="595">
        <f>ROUND(I132*J132,0)</f>
        <v>2587500</v>
      </c>
      <c r="L132" s="596" t="s">
        <v>259</v>
      </c>
      <c r="M132" s="596" t="s">
        <v>174</v>
      </c>
      <c r="N132" s="52" t="str">
        <f>IF(AND('331-CT'!$E$7=TH!H132,OR(L132="331",M132="331")),"331",IF(AND(OR(L132="131",M132="131"),H132='131-CT'!$E$7),"131",""))</f>
        <v/>
      </c>
      <c r="O132" s="91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37"/>
    </row>
    <row r="133" spans="1:28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8"/>
        <v>1</v>
      </c>
      <c r="C133" s="184">
        <f t="shared" si="29"/>
        <v>42034</v>
      </c>
      <c r="D133" s="184" t="s">
        <v>1551</v>
      </c>
      <c r="E133" s="37">
        <v>42034</v>
      </c>
      <c r="F133" s="189" t="s">
        <v>428</v>
      </c>
      <c r="G133" s="480" t="s">
        <v>487</v>
      </c>
      <c r="H133" s="193" t="s">
        <v>819</v>
      </c>
      <c r="I133" s="257"/>
      <c r="J133" s="258"/>
      <c r="K133" s="595">
        <v>258750</v>
      </c>
      <c r="L133" s="596" t="s">
        <v>259</v>
      </c>
      <c r="M133" s="596" t="s">
        <v>371</v>
      </c>
      <c r="N133" s="52" t="str">
        <f>IF(AND('331-CT'!$E$7=TH!H133,OR(L133="331",M133="331")),"331",IF(AND(OR(L133="131",M133="131"),H133='131-CT'!$E$7),"131",""))</f>
        <v/>
      </c>
      <c r="O133" s="91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37"/>
    </row>
    <row r="134" spans="1:28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ref="B134" si="30">IF(C134&lt;&gt;"",MONTH(C134),"")</f>
        <v>1</v>
      </c>
      <c r="C134" s="184">
        <f t="shared" ref="C134" si="31">E134</f>
        <v>42034</v>
      </c>
      <c r="D134" s="184" t="s">
        <v>1551</v>
      </c>
      <c r="E134" s="37">
        <v>42034</v>
      </c>
      <c r="F134" s="189" t="s">
        <v>1346</v>
      </c>
      <c r="G134" s="480" t="s">
        <v>487</v>
      </c>
      <c r="H134" s="193" t="s">
        <v>819</v>
      </c>
      <c r="I134" s="257"/>
      <c r="J134" s="258"/>
      <c r="K134" s="595">
        <v>2846250</v>
      </c>
      <c r="L134" s="596" t="s">
        <v>47</v>
      </c>
      <c r="M134" s="596" t="s">
        <v>259</v>
      </c>
      <c r="N134" s="52" t="str">
        <f>IF(AND('331-CT'!$E$7=TH!H134,OR(L134="331",M134="331")),"331",IF(AND(OR(L134="131",M134="131"),H134='131-CT'!$E$7),"131",""))</f>
        <v/>
      </c>
      <c r="O134" s="91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>x</v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37"/>
    </row>
    <row r="135" spans="1:28" s="587" customFormat="1" ht="15.75" customHeight="1">
      <c r="A135" s="204" t="str">
        <f>IF(B135&lt;&gt;"",IF(AND(B135&gt;=_TM1,B135&lt;=_TM2,OR(TH!L135="1111",TH!M135="1111")),TH!D135,""),"")</f>
        <v/>
      </c>
      <c r="B135" s="36">
        <f t="shared" si="28"/>
        <v>1</v>
      </c>
      <c r="C135" s="184">
        <f t="shared" si="29"/>
        <v>42034</v>
      </c>
      <c r="D135" s="184" t="s">
        <v>1552</v>
      </c>
      <c r="E135" s="37">
        <v>42034</v>
      </c>
      <c r="F135" s="189" t="s">
        <v>564</v>
      </c>
      <c r="G135" s="480" t="s">
        <v>488</v>
      </c>
      <c r="H135" s="7" t="s">
        <v>479</v>
      </c>
      <c r="I135" s="256">
        <v>250</v>
      </c>
      <c r="J135" s="258">
        <v>9300</v>
      </c>
      <c r="K135" s="595">
        <f>ROUND(I135*J135,0)</f>
        <v>2325000</v>
      </c>
      <c r="L135" s="596" t="s">
        <v>259</v>
      </c>
      <c r="M135" s="596" t="s">
        <v>174</v>
      </c>
      <c r="N135" s="52" t="str">
        <f>IF(AND('331-CT'!$E$7=TH!H135,OR(L135="331",M135="331")),"331",IF(AND(OR(L135="131",M135="131"),H135='131-CT'!$E$7),"131",""))</f>
        <v/>
      </c>
      <c r="O135" s="91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37"/>
    </row>
    <row r="136" spans="1:28" s="587" customFormat="1" ht="15.75" customHeight="1">
      <c r="A136" s="204" t="str">
        <f>IF(B136&lt;&gt;"",IF(AND(B136&gt;=_TM1,B136&lt;=_TM2,OR(TH!L136="1111",TH!M136="1111")),TH!D136,""),"")</f>
        <v/>
      </c>
      <c r="B136" s="36">
        <f t="shared" si="28"/>
        <v>1</v>
      </c>
      <c r="C136" s="184">
        <f t="shared" si="29"/>
        <v>42034</v>
      </c>
      <c r="D136" s="184" t="s">
        <v>1552</v>
      </c>
      <c r="E136" s="37">
        <v>42034</v>
      </c>
      <c r="F136" s="192" t="s">
        <v>621</v>
      </c>
      <c r="G136" s="480" t="s">
        <v>488</v>
      </c>
      <c r="H136" s="7" t="s">
        <v>479</v>
      </c>
      <c r="I136" s="258">
        <v>217</v>
      </c>
      <c r="J136" s="258">
        <v>6400</v>
      </c>
      <c r="K136" s="595">
        <f>ROUND(I136*J136,0)</f>
        <v>1388800</v>
      </c>
      <c r="L136" s="596" t="s">
        <v>259</v>
      </c>
      <c r="M136" s="596" t="s">
        <v>174</v>
      </c>
      <c r="N136" s="52" t="str">
        <f>IF(AND('331-CT'!$E$7=TH!H136,OR(L136="331",M136="331")),"331",IF(AND(OR(L136="131",M136="131"),H136='131-CT'!$E$7),"131",""))</f>
        <v/>
      </c>
      <c r="O136" s="91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37"/>
    </row>
    <row r="137" spans="1:28" s="587" customFormat="1" ht="15.75" customHeight="1">
      <c r="A137" s="204" t="str">
        <f>IF(B137&lt;&gt;"",IF(AND(B137&gt;=_TM1,B137&lt;=_TM2,OR(TH!L137="1111",TH!M137="1111")),TH!D137,""),"")</f>
        <v/>
      </c>
      <c r="B137" s="36">
        <f t="shared" si="28"/>
        <v>1</v>
      </c>
      <c r="C137" s="184">
        <f t="shared" si="29"/>
        <v>42034</v>
      </c>
      <c r="D137" s="184" t="s">
        <v>1552</v>
      </c>
      <c r="E137" s="37">
        <v>42034</v>
      </c>
      <c r="F137" s="189" t="s">
        <v>428</v>
      </c>
      <c r="G137" s="597" t="s">
        <v>488</v>
      </c>
      <c r="H137" s="7" t="s">
        <v>479</v>
      </c>
      <c r="I137" s="256"/>
      <c r="J137" s="256"/>
      <c r="K137" s="595">
        <v>371380</v>
      </c>
      <c r="L137" s="596" t="s">
        <v>259</v>
      </c>
      <c r="M137" s="596" t="s">
        <v>371</v>
      </c>
      <c r="N137" s="52" t="str">
        <f>IF(AND('331-CT'!$E$7=TH!H137,OR(L137="331",M137="331")),"331",IF(AND(OR(L137="131",M137="131"),H137='131-CT'!$E$7),"131",""))</f>
        <v/>
      </c>
      <c r="O137" s="91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37"/>
    </row>
    <row r="138" spans="1:28" s="587" customFormat="1" ht="15.75" customHeight="1">
      <c r="A138" s="204" t="str">
        <f>IF(B138&lt;&gt;"",IF(AND(B138&gt;=_TM1,B138&lt;=_TM2,OR(TH!L138="1111",TH!M138="1111")),TH!D138,""),"")</f>
        <v/>
      </c>
      <c r="B138" s="36">
        <f t="shared" si="28"/>
        <v>1</v>
      </c>
      <c r="C138" s="184">
        <f t="shared" si="29"/>
        <v>42034</v>
      </c>
      <c r="D138" s="184" t="s">
        <v>1553</v>
      </c>
      <c r="E138" s="37">
        <v>42034</v>
      </c>
      <c r="F138" s="189" t="s">
        <v>1714</v>
      </c>
      <c r="G138" s="597" t="s">
        <v>489</v>
      </c>
      <c r="H138" s="7" t="s">
        <v>490</v>
      </c>
      <c r="I138" s="256">
        <v>400</v>
      </c>
      <c r="J138" s="256">
        <v>1260</v>
      </c>
      <c r="K138" s="595">
        <f>ROUND(I138*J138,0)</f>
        <v>504000</v>
      </c>
      <c r="L138" s="596" t="s">
        <v>259</v>
      </c>
      <c r="M138" s="596" t="s">
        <v>174</v>
      </c>
      <c r="N138" s="52" t="str">
        <f>IF(AND('331-CT'!$E$7=TH!H138,OR(L138="331",M138="331")),"331",IF(AND(OR(L138="131",M138="131"),H138='131-CT'!$E$7),"131",""))</f>
        <v/>
      </c>
      <c r="O138" s="91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37"/>
    </row>
    <row r="139" spans="1:28" s="587" customFormat="1" ht="15.75" customHeight="1">
      <c r="A139" s="204" t="str">
        <f>IF(B139&lt;&gt;"",IF(AND(B139&gt;=_TM1,B139&lt;=_TM2,OR(TH!L139="1111",TH!M139="1111")),TH!D139,""),"")</f>
        <v/>
      </c>
      <c r="B139" s="36">
        <f t="shared" si="28"/>
        <v>1</v>
      </c>
      <c r="C139" s="184">
        <f t="shared" si="29"/>
        <v>42034</v>
      </c>
      <c r="D139" s="184" t="s">
        <v>1553</v>
      </c>
      <c r="E139" s="37">
        <v>42034</v>
      </c>
      <c r="F139" s="40" t="s">
        <v>1715</v>
      </c>
      <c r="G139" s="480" t="s">
        <v>489</v>
      </c>
      <c r="H139" s="45" t="s">
        <v>490</v>
      </c>
      <c r="I139" s="256">
        <v>600</v>
      </c>
      <c r="J139" s="256">
        <v>1300</v>
      </c>
      <c r="K139" s="595">
        <f>ROUND(I139*J139,0)</f>
        <v>780000</v>
      </c>
      <c r="L139" s="596" t="s">
        <v>259</v>
      </c>
      <c r="M139" s="596" t="s">
        <v>174</v>
      </c>
      <c r="N139" s="52" t="str">
        <f>IF(AND('331-CT'!$E$7=TH!H139,OR(L139="331",M139="331")),"331",IF(AND(OR(L139="131",M139="131"),H139='131-CT'!$E$7),"131",""))</f>
        <v/>
      </c>
      <c r="O139" s="91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37"/>
    </row>
    <row r="140" spans="1:28" s="587" customFormat="1" ht="15.75" customHeight="1">
      <c r="A140" s="204" t="str">
        <f>IF(B140&lt;&gt;"",IF(AND(B140&gt;=_TM1,B140&lt;=_TM2,OR(TH!L140="1111",TH!M140="1111")),TH!D140,""),"")</f>
        <v/>
      </c>
      <c r="B140" s="36">
        <f t="shared" si="28"/>
        <v>1</v>
      </c>
      <c r="C140" s="184">
        <f t="shared" si="29"/>
        <v>42034</v>
      </c>
      <c r="D140" s="184" t="s">
        <v>1553</v>
      </c>
      <c r="E140" s="37">
        <v>42034</v>
      </c>
      <c r="F140" s="40" t="s">
        <v>1716</v>
      </c>
      <c r="G140" s="480" t="s">
        <v>489</v>
      </c>
      <c r="H140" s="45" t="s">
        <v>490</v>
      </c>
      <c r="I140" s="256">
        <v>200</v>
      </c>
      <c r="J140" s="256">
        <v>2000</v>
      </c>
      <c r="K140" s="595">
        <f>ROUND(I140*J140,0)</f>
        <v>400000</v>
      </c>
      <c r="L140" s="596" t="s">
        <v>259</v>
      </c>
      <c r="M140" s="596" t="s">
        <v>174</v>
      </c>
      <c r="N140" s="52" t="str">
        <f>IF(AND('331-CT'!$E$7=TH!H140,OR(L140="331",M140="331")),"331",IF(AND(OR(L140="131",M140="131"),H140='131-CT'!$E$7),"131",""))</f>
        <v/>
      </c>
      <c r="O140" s="91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37"/>
    </row>
    <row r="141" spans="1:28" s="587" customFormat="1" ht="15.75" customHeight="1">
      <c r="A141" s="204" t="str">
        <f>IF(B141&lt;&gt;"",IF(AND(B141&gt;=_TM1,B141&lt;=_TM2,OR(TH!L141="1111",TH!M141="1111")),TH!D141,""),"")</f>
        <v/>
      </c>
      <c r="B141" s="36">
        <f t="shared" si="28"/>
        <v>1</v>
      </c>
      <c r="C141" s="184">
        <f t="shared" si="29"/>
        <v>42034</v>
      </c>
      <c r="D141" s="184" t="s">
        <v>1553</v>
      </c>
      <c r="E141" s="37">
        <v>42034</v>
      </c>
      <c r="F141" s="40" t="s">
        <v>491</v>
      </c>
      <c r="G141" s="480" t="s">
        <v>489</v>
      </c>
      <c r="H141" s="45" t="s">
        <v>490</v>
      </c>
      <c r="I141" s="256"/>
      <c r="J141" s="256"/>
      <c r="K141" s="38">
        <v>168400</v>
      </c>
      <c r="L141" s="596" t="s">
        <v>259</v>
      </c>
      <c r="M141" s="596" t="s">
        <v>371</v>
      </c>
      <c r="N141" s="52" t="str">
        <f>IF(AND('331-CT'!$E$7=TH!H141,OR(L141="331",M141="331")),"331",IF(AND(OR(L141="131",M141="131"),H141='131-CT'!$E$7),"131",""))</f>
        <v/>
      </c>
      <c r="O141" s="91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37"/>
    </row>
    <row r="142" spans="1:28" s="587" customFormat="1" ht="15.75" customHeight="1">
      <c r="A142" s="204" t="str">
        <f>IF(B142&lt;&gt;"",IF(AND(B142&gt;=_TM1,B142&lt;=_TM2,OR(TH!L142="1111",TH!M142="1111")),TH!D142,""),"")</f>
        <v/>
      </c>
      <c r="B142" s="36">
        <f t="shared" si="28"/>
        <v>2</v>
      </c>
      <c r="C142" s="184">
        <f t="shared" si="29"/>
        <v>42037</v>
      </c>
      <c r="D142" s="184" t="s">
        <v>1554</v>
      </c>
      <c r="E142" s="191">
        <v>42037</v>
      </c>
      <c r="F142" s="189" t="s">
        <v>492</v>
      </c>
      <c r="G142" s="597" t="s">
        <v>493</v>
      </c>
      <c r="H142" s="7" t="s">
        <v>494</v>
      </c>
      <c r="I142" s="256">
        <v>247</v>
      </c>
      <c r="J142" s="256">
        <v>9000</v>
      </c>
      <c r="K142" s="595">
        <f>ROUND(I142*J142,0)</f>
        <v>2223000</v>
      </c>
      <c r="L142" s="596" t="s">
        <v>259</v>
      </c>
      <c r="M142" s="596" t="s">
        <v>174</v>
      </c>
      <c r="N142" s="52" t="str">
        <f>IF(AND('331-CT'!$E$7=TH!H142,OR(L142="331",M142="331")),"331",IF(AND(OR(L142="131",M142="131"),H142='131-CT'!$E$7),"131",""))</f>
        <v/>
      </c>
      <c r="O142" s="91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37"/>
    </row>
    <row r="143" spans="1:28" s="587" customFormat="1" ht="15.75" customHeight="1">
      <c r="A143" s="204" t="str">
        <f>IF(B143&lt;&gt;"",IF(AND(B143&gt;=_TM1,B143&lt;=_TM2,OR(TH!L143="1111",TH!M143="1111")),TH!D143,""),"")</f>
        <v/>
      </c>
      <c r="B143" s="36">
        <f t="shared" si="28"/>
        <v>2</v>
      </c>
      <c r="C143" s="184">
        <f t="shared" si="29"/>
        <v>42037</v>
      </c>
      <c r="D143" s="184" t="s">
        <v>1554</v>
      </c>
      <c r="E143" s="191">
        <v>42037</v>
      </c>
      <c r="F143" s="189" t="s">
        <v>495</v>
      </c>
      <c r="G143" s="597" t="s">
        <v>493</v>
      </c>
      <c r="H143" s="7" t="s">
        <v>494</v>
      </c>
      <c r="I143" s="256">
        <v>109</v>
      </c>
      <c r="J143" s="256">
        <v>6400</v>
      </c>
      <c r="K143" s="595">
        <f>ROUND(I143*J143,0)</f>
        <v>697600</v>
      </c>
      <c r="L143" s="596" t="s">
        <v>259</v>
      </c>
      <c r="M143" s="596" t="s">
        <v>174</v>
      </c>
      <c r="N143" s="52" t="str">
        <f>IF(AND('331-CT'!$E$7=TH!H143,OR(L143="331",M143="331")),"331",IF(AND(OR(L143="131",M143="131"),H143='131-CT'!$E$7),"131",""))</f>
        <v/>
      </c>
      <c r="O143" s="91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37"/>
    </row>
    <row r="144" spans="1:28" s="587" customFormat="1" ht="15.75" customHeight="1">
      <c r="A144" s="204" t="str">
        <f>IF(B144&lt;&gt;"",IF(AND(B144&gt;=_TM1,B144&lt;=_TM2,OR(TH!L144="1111",TH!M144="1111")),TH!D144,""),"")</f>
        <v/>
      </c>
      <c r="B144" s="36">
        <f t="shared" si="28"/>
        <v>2</v>
      </c>
      <c r="C144" s="184">
        <f t="shared" si="29"/>
        <v>42037</v>
      </c>
      <c r="D144" s="184" t="s">
        <v>1554</v>
      </c>
      <c r="E144" s="191">
        <v>42037</v>
      </c>
      <c r="F144" s="297" t="s">
        <v>428</v>
      </c>
      <c r="G144" s="597" t="s">
        <v>493</v>
      </c>
      <c r="H144" s="7" t="s">
        <v>494</v>
      </c>
      <c r="I144" s="256"/>
      <c r="J144" s="256"/>
      <c r="K144" s="595">
        <v>292060</v>
      </c>
      <c r="L144" s="596" t="s">
        <v>259</v>
      </c>
      <c r="M144" s="596" t="s">
        <v>371</v>
      </c>
      <c r="N144" s="52" t="str">
        <f>IF(AND('331-CT'!$E$7=TH!H144,OR(L144="331",M144="331")),"331",IF(AND(OR(L144="131",M144="131"),H144='131-CT'!$E$7),"131",""))</f>
        <v/>
      </c>
      <c r="O144" s="91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37"/>
    </row>
    <row r="145" spans="1:28" s="587" customFormat="1" ht="15.75" customHeight="1">
      <c r="A145" s="204" t="str">
        <f>IF(B145&lt;&gt;"",IF(AND(B145&gt;=_TM1,B145&lt;=_TM2,OR(TH!L145="1111",TH!M145="1111")),TH!D145,""),"")</f>
        <v/>
      </c>
      <c r="B145" s="36">
        <f t="shared" ref="B145" si="32">IF(C145&lt;&gt;"",MONTH(C145),"")</f>
        <v>2</v>
      </c>
      <c r="C145" s="184">
        <f t="shared" ref="C145" si="33">E145</f>
        <v>42037</v>
      </c>
      <c r="D145" s="184" t="s">
        <v>1554</v>
      </c>
      <c r="E145" s="191">
        <v>42037</v>
      </c>
      <c r="F145" s="297" t="s">
        <v>1346</v>
      </c>
      <c r="G145" s="597" t="s">
        <v>493</v>
      </c>
      <c r="H145" s="7" t="s">
        <v>494</v>
      </c>
      <c r="I145" s="256"/>
      <c r="J145" s="256"/>
      <c r="K145" s="595">
        <v>3212660</v>
      </c>
      <c r="L145" s="596" t="s">
        <v>47</v>
      </c>
      <c r="M145" s="596" t="s">
        <v>259</v>
      </c>
      <c r="N145" s="52" t="str">
        <f>IF(AND('331-CT'!$E$7=TH!H145,OR(L145="331",M145="331")),"331",IF(AND(OR(L145="131",M145="131"),H145='131-CT'!$E$7),"131",""))</f>
        <v/>
      </c>
      <c r="O145" s="91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37"/>
    </row>
    <row r="146" spans="1:28" s="587" customFormat="1" ht="15.75" customHeight="1">
      <c r="A146" s="204" t="str">
        <f>IF(B146&lt;&gt;"",IF(AND(B146&gt;=_TM1,B146&lt;=_TM2,OR(TH!L146="1111",TH!M146="1111")),TH!D146,""),"")</f>
        <v/>
      </c>
      <c r="B146" s="36">
        <f t="shared" si="28"/>
        <v>2</v>
      </c>
      <c r="C146" s="184">
        <f t="shared" si="29"/>
        <v>42039</v>
      </c>
      <c r="D146" s="184" t="s">
        <v>1555</v>
      </c>
      <c r="E146" s="191">
        <v>42039</v>
      </c>
      <c r="F146" s="189" t="s">
        <v>450</v>
      </c>
      <c r="G146" s="597" t="s">
        <v>496</v>
      </c>
      <c r="H146" s="7" t="s">
        <v>433</v>
      </c>
      <c r="I146" s="256">
        <v>1312</v>
      </c>
      <c r="J146" s="256">
        <v>8200</v>
      </c>
      <c r="K146" s="595">
        <f>ROUND(I146*J146,0)</f>
        <v>10758400</v>
      </c>
      <c r="L146" s="596" t="s">
        <v>259</v>
      </c>
      <c r="M146" s="596" t="s">
        <v>174</v>
      </c>
      <c r="N146" s="52" t="str">
        <f>IF(AND('331-CT'!$E$7=TH!H146,OR(L146="331",M146="331")),"331",IF(AND(OR(L146="131",M146="131"),H146='131-CT'!$E$7),"131",""))</f>
        <v/>
      </c>
      <c r="O146" s="91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37"/>
    </row>
    <row r="147" spans="1:28" s="587" customFormat="1" ht="15.75" customHeight="1">
      <c r="A147" s="204" t="str">
        <f>IF(B147&lt;&gt;"",IF(AND(B147&gt;=_TM1,B147&lt;=_TM2,OR(TH!L147="1111",TH!M147="1111")),TH!D147,""),"")</f>
        <v/>
      </c>
      <c r="B147" s="36">
        <f t="shared" si="28"/>
        <v>2</v>
      </c>
      <c r="C147" s="184">
        <f t="shared" si="29"/>
        <v>42039</v>
      </c>
      <c r="D147" s="184" t="s">
        <v>1555</v>
      </c>
      <c r="E147" s="191">
        <v>42039</v>
      </c>
      <c r="F147" s="189" t="s">
        <v>431</v>
      </c>
      <c r="G147" s="597" t="s">
        <v>496</v>
      </c>
      <c r="H147" s="7" t="s">
        <v>433</v>
      </c>
      <c r="I147" s="256">
        <v>202</v>
      </c>
      <c r="J147" s="256">
        <v>9400</v>
      </c>
      <c r="K147" s="595">
        <f>ROUND(I147*J147,0)</f>
        <v>1898800</v>
      </c>
      <c r="L147" s="596" t="s">
        <v>259</v>
      </c>
      <c r="M147" s="596" t="s">
        <v>174</v>
      </c>
      <c r="N147" s="52" t="str">
        <f>IF(AND('331-CT'!$E$7=TH!H147,OR(L147="331",M147="331")),"331",IF(AND(OR(L147="131",M147="131"),H147='131-CT'!$E$7),"131",""))</f>
        <v/>
      </c>
      <c r="O147" s="91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37"/>
    </row>
    <row r="148" spans="1:28" s="587" customFormat="1" ht="15.75" customHeight="1">
      <c r="A148" s="204" t="str">
        <f>IF(B148&lt;&gt;"",IF(AND(B148&gt;=_TM1,B148&lt;=_TM2,OR(TH!L148="1111",TH!M148="1111")),TH!D148,""),"")</f>
        <v/>
      </c>
      <c r="B148" s="36">
        <f t="shared" si="28"/>
        <v>2</v>
      </c>
      <c r="C148" s="184">
        <f t="shared" si="29"/>
        <v>42039</v>
      </c>
      <c r="D148" s="184" t="s">
        <v>1555</v>
      </c>
      <c r="E148" s="191">
        <v>42039</v>
      </c>
      <c r="F148" s="189" t="s">
        <v>497</v>
      </c>
      <c r="G148" s="597" t="s">
        <v>496</v>
      </c>
      <c r="H148" s="7" t="s">
        <v>433</v>
      </c>
      <c r="I148" s="256">
        <v>22</v>
      </c>
      <c r="J148" s="256">
        <v>7900</v>
      </c>
      <c r="K148" s="595">
        <f>ROUND(I148*J148,0)</f>
        <v>173800</v>
      </c>
      <c r="L148" s="596" t="s">
        <v>259</v>
      </c>
      <c r="M148" s="596" t="s">
        <v>174</v>
      </c>
      <c r="N148" s="52" t="str">
        <f>IF(AND('331-CT'!$E$7=TH!H148,OR(L148="331",M148="331")),"331",IF(AND(OR(L148="131",M148="131"),H148='131-CT'!$E$7),"131",""))</f>
        <v/>
      </c>
      <c r="O148" s="91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37"/>
    </row>
    <row r="149" spans="1:28" s="587" customFormat="1" ht="15.75" customHeight="1">
      <c r="A149" s="204" t="str">
        <f>IF(B149&lt;&gt;"",IF(AND(B149&gt;=_TM1,B149&lt;=_TM2,OR(TH!L149="1111",TH!M149="1111")),TH!D149,""),"")</f>
        <v/>
      </c>
      <c r="B149" s="36">
        <f t="shared" si="28"/>
        <v>2</v>
      </c>
      <c r="C149" s="184">
        <f t="shared" si="29"/>
        <v>42039</v>
      </c>
      <c r="D149" s="184" t="s">
        <v>1555</v>
      </c>
      <c r="E149" s="191">
        <v>42039</v>
      </c>
      <c r="F149" s="189" t="s">
        <v>428</v>
      </c>
      <c r="G149" s="597" t="s">
        <v>496</v>
      </c>
      <c r="H149" s="7" t="s">
        <v>433</v>
      </c>
      <c r="I149" s="256"/>
      <c r="J149" s="256"/>
      <c r="K149" s="595">
        <v>1283100</v>
      </c>
      <c r="L149" s="596" t="s">
        <v>259</v>
      </c>
      <c r="M149" s="596" t="s">
        <v>371</v>
      </c>
      <c r="N149" s="52" t="str">
        <f>IF(AND('331-CT'!$E$7=TH!H149,OR(L149="331",M149="331")),"331",IF(AND(OR(L149="131",M149="131"),H149='131-CT'!$E$7),"131",""))</f>
        <v/>
      </c>
      <c r="O149" s="91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37"/>
    </row>
    <row r="150" spans="1:28" s="587" customFormat="1" ht="15.75" customHeight="1">
      <c r="A150" s="204" t="str">
        <f>IF(B150&lt;&gt;"",IF(AND(B150&gt;=_TM1,B150&lt;=_TM2,OR(TH!L150="1111",TH!M150="1111")),TH!D150,""),"")</f>
        <v/>
      </c>
      <c r="B150" s="36">
        <f t="shared" si="28"/>
        <v>2</v>
      </c>
      <c r="C150" s="184">
        <f t="shared" si="29"/>
        <v>42040</v>
      </c>
      <c r="D150" s="184" t="s">
        <v>1556</v>
      </c>
      <c r="E150" s="191">
        <v>42040</v>
      </c>
      <c r="F150" s="189" t="s">
        <v>1166</v>
      </c>
      <c r="G150" s="597" t="s">
        <v>498</v>
      </c>
      <c r="H150" s="7" t="s">
        <v>499</v>
      </c>
      <c r="I150" s="256">
        <v>819</v>
      </c>
      <c r="J150" s="256">
        <v>14300</v>
      </c>
      <c r="K150" s="595">
        <f>ROUND(I150*J150,0)</f>
        <v>11711700</v>
      </c>
      <c r="L150" s="596" t="s">
        <v>259</v>
      </c>
      <c r="M150" s="596" t="s">
        <v>174</v>
      </c>
      <c r="N150" s="52" t="str">
        <f>IF(AND('331-CT'!$E$7=TH!H150,OR(L150="331",M150="331")),"331",IF(AND(OR(L150="131",M150="131"),H150='131-CT'!$E$7),"131",""))</f>
        <v/>
      </c>
      <c r="O150" s="91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37"/>
    </row>
    <row r="151" spans="1:28" s="587" customFormat="1" ht="15.75" customHeight="1">
      <c r="A151" s="204" t="str">
        <f>IF(B151&lt;&gt;"",IF(AND(B151&gt;=_TM1,B151&lt;=_TM2,OR(TH!L151="1111",TH!M151="1111")),TH!D151,""),"")</f>
        <v/>
      </c>
      <c r="B151" s="36">
        <f t="shared" si="28"/>
        <v>2</v>
      </c>
      <c r="C151" s="184">
        <f t="shared" si="29"/>
        <v>42040</v>
      </c>
      <c r="D151" s="184" t="s">
        <v>1556</v>
      </c>
      <c r="E151" s="191">
        <v>42040</v>
      </c>
      <c r="F151" s="192" t="s">
        <v>1680</v>
      </c>
      <c r="G151" s="597" t="s">
        <v>498</v>
      </c>
      <c r="H151" s="7" t="s">
        <v>499</v>
      </c>
      <c r="I151" s="256">
        <v>1638</v>
      </c>
      <c r="J151" s="256">
        <v>1500</v>
      </c>
      <c r="K151" s="595">
        <f>ROUND(I151*J151,0)</f>
        <v>2457000</v>
      </c>
      <c r="L151" s="596" t="s">
        <v>259</v>
      </c>
      <c r="M151" s="596" t="s">
        <v>174</v>
      </c>
      <c r="N151" s="52" t="str">
        <f>IF(AND('331-CT'!$E$7=TH!H151,OR(L151="331",M151="331")),"331",IF(AND(OR(L151="131",M151="131"),H151='131-CT'!$E$7),"131",""))</f>
        <v/>
      </c>
      <c r="O151" s="91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37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8"/>
        <v>2</v>
      </c>
      <c r="C152" s="184">
        <f t="shared" si="29"/>
        <v>42040</v>
      </c>
      <c r="D152" s="184" t="s">
        <v>1556</v>
      </c>
      <c r="E152" s="184">
        <v>42040</v>
      </c>
      <c r="F152" s="189" t="s">
        <v>428</v>
      </c>
      <c r="G152" s="597" t="s">
        <v>498</v>
      </c>
      <c r="H152" s="44" t="s">
        <v>499</v>
      </c>
      <c r="I152" s="256"/>
      <c r="J152" s="256"/>
      <c r="K152" s="595">
        <v>1416870</v>
      </c>
      <c r="L152" s="596" t="s">
        <v>259</v>
      </c>
      <c r="M152" s="596" t="s">
        <v>371</v>
      </c>
      <c r="N152" s="52" t="str">
        <f>IF(AND('331-CT'!$E$7=TH!H152,OR(L152="331",M152="331")),"331",IF(AND(OR(L152="131",M152="131"),H152='131-CT'!$E$7),"131",""))</f>
        <v/>
      </c>
      <c r="O152" s="91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37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8"/>
        <v>2</v>
      </c>
      <c r="C153" s="184">
        <f t="shared" si="29"/>
        <v>42040</v>
      </c>
      <c r="D153" s="184" t="s">
        <v>1557</v>
      </c>
      <c r="E153" s="184">
        <v>42040</v>
      </c>
      <c r="F153" s="189" t="s">
        <v>500</v>
      </c>
      <c r="G153" s="597" t="s">
        <v>501</v>
      </c>
      <c r="H153" s="193" t="s">
        <v>898</v>
      </c>
      <c r="I153" s="256">
        <v>780</v>
      </c>
      <c r="J153" s="256">
        <v>13500</v>
      </c>
      <c r="K153" s="595">
        <f>ROUND(I153*J153,0)</f>
        <v>10530000</v>
      </c>
      <c r="L153" s="596" t="s">
        <v>259</v>
      </c>
      <c r="M153" s="596" t="s">
        <v>174</v>
      </c>
      <c r="N153" s="52" t="str">
        <f>IF(AND('331-CT'!$E$7=TH!H153,OR(L153="331",M153="331")),"331",IF(AND(OR(L153="131",M153="131"),H153='131-CT'!$E$7),"131",""))</f>
        <v/>
      </c>
      <c r="O153" s="91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37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8"/>
        <v>2</v>
      </c>
      <c r="C154" s="184">
        <f t="shared" si="29"/>
        <v>42040</v>
      </c>
      <c r="D154" s="184" t="s">
        <v>1557</v>
      </c>
      <c r="E154" s="191">
        <v>42040</v>
      </c>
      <c r="F154" s="189" t="s">
        <v>428</v>
      </c>
      <c r="G154" s="597" t="s">
        <v>501</v>
      </c>
      <c r="H154" s="193" t="s">
        <v>898</v>
      </c>
      <c r="I154" s="786"/>
      <c r="J154" s="256"/>
      <c r="K154" s="595">
        <v>1053000</v>
      </c>
      <c r="L154" s="596" t="s">
        <v>259</v>
      </c>
      <c r="M154" s="596" t="s">
        <v>371</v>
      </c>
      <c r="N154" s="52" t="str">
        <f>IF(AND('331-CT'!$E$7=TH!H154,OR(L154="331",M154="331")),"331",IF(AND(OR(L154="131",M154="131"),H154='131-CT'!$E$7),"131",""))</f>
        <v/>
      </c>
      <c r="O154" s="91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37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8"/>
        <v>2</v>
      </c>
      <c r="C155" s="184">
        <f t="shared" si="29"/>
        <v>42041</v>
      </c>
      <c r="D155" s="184" t="s">
        <v>1558</v>
      </c>
      <c r="E155" s="191">
        <v>42041</v>
      </c>
      <c r="F155" s="297" t="s">
        <v>502</v>
      </c>
      <c r="G155" s="483" t="s">
        <v>503</v>
      </c>
      <c r="H155" s="7" t="s">
        <v>504</v>
      </c>
      <c r="I155" s="256">
        <v>202</v>
      </c>
      <c r="J155" s="256">
        <v>15500</v>
      </c>
      <c r="K155" s="595">
        <f>ROUND(I155*J155,0)</f>
        <v>3131000</v>
      </c>
      <c r="L155" s="596" t="s">
        <v>259</v>
      </c>
      <c r="M155" s="596" t="s">
        <v>174</v>
      </c>
      <c r="N155" s="52" t="str">
        <f>IF(AND('331-CT'!$E$7=TH!H155,OR(L155="331",M155="331")),"331",IF(AND(OR(L155="131",M155="131"),H155='131-CT'!$E$7),"131",""))</f>
        <v/>
      </c>
      <c r="O155" s="91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37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8"/>
        <v>2</v>
      </c>
      <c r="C156" s="184">
        <f t="shared" si="29"/>
        <v>42041</v>
      </c>
      <c r="D156" s="184" t="s">
        <v>1558</v>
      </c>
      <c r="E156" s="191">
        <v>42041</v>
      </c>
      <c r="F156" s="297" t="s">
        <v>428</v>
      </c>
      <c r="G156" s="483" t="s">
        <v>503</v>
      </c>
      <c r="H156" s="7" t="s">
        <v>504</v>
      </c>
      <c r="I156" s="256"/>
      <c r="J156" s="256"/>
      <c r="K156" s="595">
        <v>313100</v>
      </c>
      <c r="L156" s="596" t="s">
        <v>259</v>
      </c>
      <c r="M156" s="596" t="s">
        <v>371</v>
      </c>
      <c r="N156" s="52" t="str">
        <f>IF(AND('331-CT'!$E$7=TH!H156,OR(L156="331",M156="331")),"331",IF(AND(OR(L156="131",M156="131"),H156='131-CT'!$E$7),"131",""))</f>
        <v/>
      </c>
      <c r="O156" s="91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37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ref="B157" si="34">IF(C157&lt;&gt;"",MONTH(C157),"")</f>
        <v>2</v>
      </c>
      <c r="C157" s="184">
        <f t="shared" ref="C157" si="35">E157</f>
        <v>42041</v>
      </c>
      <c r="D157" s="184" t="s">
        <v>1558</v>
      </c>
      <c r="E157" s="191">
        <v>42041</v>
      </c>
      <c r="F157" s="297" t="s">
        <v>1346</v>
      </c>
      <c r="G157" s="483" t="s">
        <v>503</v>
      </c>
      <c r="H157" s="7" t="s">
        <v>504</v>
      </c>
      <c r="I157" s="256"/>
      <c r="J157" s="256"/>
      <c r="K157" s="595">
        <v>3444100</v>
      </c>
      <c r="L157" s="596" t="s">
        <v>47</v>
      </c>
      <c r="M157" s="596" t="s">
        <v>259</v>
      </c>
      <c r="N157" s="52" t="str">
        <f>IF(AND('331-CT'!$E$7=TH!H157,OR(L157="331",M157="331")),"331",IF(AND(OR(L157="131",M157="131"),H157='131-CT'!$E$7),"131",""))</f>
        <v/>
      </c>
      <c r="O157" s="91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37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8"/>
        <v>2</v>
      </c>
      <c r="C158" s="184">
        <f t="shared" si="29"/>
        <v>42041</v>
      </c>
      <c r="D158" s="184" t="s">
        <v>1559</v>
      </c>
      <c r="E158" s="191">
        <v>42041</v>
      </c>
      <c r="F158" s="189" t="s">
        <v>505</v>
      </c>
      <c r="G158" s="597" t="s">
        <v>506</v>
      </c>
      <c r="H158" s="7" t="s">
        <v>442</v>
      </c>
      <c r="I158" s="256">
        <v>69</v>
      </c>
      <c r="J158" s="256">
        <v>15834</v>
      </c>
      <c r="K158" s="595">
        <f t="shared" ref="K158:K166" si="36">ROUND(I158*J158,0)</f>
        <v>1092546</v>
      </c>
      <c r="L158" s="596" t="s">
        <v>259</v>
      </c>
      <c r="M158" s="596" t="s">
        <v>174</v>
      </c>
      <c r="N158" s="52" t="str">
        <f>IF(AND('331-CT'!$E$7=TH!H158,OR(L158="331",M158="331")),"331",IF(AND(OR(L158="131",M158="131"),H158='131-CT'!$E$7),"131",""))</f>
        <v/>
      </c>
      <c r="O158" s="91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>x</v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37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8"/>
        <v>2</v>
      </c>
      <c r="C159" s="184">
        <f t="shared" si="29"/>
        <v>42041</v>
      </c>
      <c r="D159" s="184" t="s">
        <v>1559</v>
      </c>
      <c r="E159" s="191">
        <v>42041</v>
      </c>
      <c r="F159" s="297" t="s">
        <v>507</v>
      </c>
      <c r="G159" s="597" t="s">
        <v>506</v>
      </c>
      <c r="H159" s="7" t="s">
        <v>442</v>
      </c>
      <c r="I159" s="736">
        <v>87</v>
      </c>
      <c r="J159" s="256">
        <v>12317</v>
      </c>
      <c r="K159" s="595">
        <f t="shared" si="36"/>
        <v>1071579</v>
      </c>
      <c r="L159" s="596" t="s">
        <v>259</v>
      </c>
      <c r="M159" s="596" t="s">
        <v>174</v>
      </c>
      <c r="N159" s="52" t="str">
        <f>IF(AND('331-CT'!$E$7=TH!H159,OR(L159="331",M159="331")),"331",IF(AND(OR(L159="131",M159="131"),H159='131-CT'!$E$7),"131",""))</f>
        <v/>
      </c>
      <c r="O159" s="91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>x</v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37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8"/>
        <v>2</v>
      </c>
      <c r="C160" s="184">
        <f t="shared" si="29"/>
        <v>42041</v>
      </c>
      <c r="D160" s="184" t="s">
        <v>1559</v>
      </c>
      <c r="E160" s="191">
        <v>42041</v>
      </c>
      <c r="F160" s="189" t="s">
        <v>508</v>
      </c>
      <c r="G160" s="597" t="s">
        <v>506</v>
      </c>
      <c r="H160" s="7" t="s">
        <v>442</v>
      </c>
      <c r="I160" s="804">
        <v>4</v>
      </c>
      <c r="J160" s="736">
        <v>10796</v>
      </c>
      <c r="K160" s="595">
        <f t="shared" si="36"/>
        <v>43184</v>
      </c>
      <c r="L160" s="596" t="s">
        <v>259</v>
      </c>
      <c r="M160" s="596" t="s">
        <v>174</v>
      </c>
      <c r="N160" s="52" t="str">
        <f>IF(AND('331-CT'!$E$7=TH!H160,OR(L160="331",M160="331")),"331",IF(AND(OR(L160="131",M160="131"),H160='131-CT'!$E$7),"131",""))</f>
        <v/>
      </c>
      <c r="O160" s="91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>x</v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37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8"/>
        <v>2</v>
      </c>
      <c r="C161" s="184">
        <f t="shared" si="29"/>
        <v>42041</v>
      </c>
      <c r="D161" s="184" t="s">
        <v>1559</v>
      </c>
      <c r="E161" s="191">
        <v>42041</v>
      </c>
      <c r="F161" s="189" t="s">
        <v>509</v>
      </c>
      <c r="G161" s="597" t="s">
        <v>506</v>
      </c>
      <c r="H161" s="7" t="s">
        <v>442</v>
      </c>
      <c r="I161" s="736">
        <v>4</v>
      </c>
      <c r="J161" s="256">
        <v>15338</v>
      </c>
      <c r="K161" s="595">
        <f t="shared" si="36"/>
        <v>61352</v>
      </c>
      <c r="L161" s="596" t="s">
        <v>259</v>
      </c>
      <c r="M161" s="596" t="s">
        <v>174</v>
      </c>
      <c r="N161" s="52" t="str">
        <f>IF(AND('331-CT'!$E$7=TH!H161,OR(L161="331",M161="331")),"331",IF(AND(OR(L161="131",M161="131"),H161='131-CT'!$E$7),"131",""))</f>
        <v/>
      </c>
      <c r="O161" s="91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>x</v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37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8"/>
        <v>2</v>
      </c>
      <c r="C162" s="184">
        <f t="shared" si="29"/>
        <v>42041</v>
      </c>
      <c r="D162" s="184" t="s">
        <v>1559</v>
      </c>
      <c r="E162" s="191">
        <v>42041</v>
      </c>
      <c r="F162" s="189" t="s">
        <v>510</v>
      </c>
      <c r="G162" s="597" t="s">
        <v>506</v>
      </c>
      <c r="H162" s="7" t="s">
        <v>442</v>
      </c>
      <c r="I162" s="736">
        <v>13</v>
      </c>
      <c r="J162" s="256">
        <v>17900</v>
      </c>
      <c r="K162" s="595">
        <f t="shared" si="36"/>
        <v>232700</v>
      </c>
      <c r="L162" s="596" t="s">
        <v>259</v>
      </c>
      <c r="M162" s="596" t="s">
        <v>174</v>
      </c>
      <c r="N162" s="52" t="str">
        <f>IF(AND('331-CT'!$E$7=TH!H162,OR(L162="331",M162="331")),"331",IF(AND(OR(L162="131",M162="131"),H162='131-CT'!$E$7),"131",""))</f>
        <v/>
      </c>
      <c r="O162" s="91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>x</v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37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8"/>
        <v>2</v>
      </c>
      <c r="C163" s="184">
        <f t="shared" si="29"/>
        <v>42041</v>
      </c>
      <c r="D163" s="184" t="s">
        <v>1559</v>
      </c>
      <c r="E163" s="37">
        <v>42041</v>
      </c>
      <c r="F163" s="189" t="s">
        <v>511</v>
      </c>
      <c r="G163" s="482" t="s">
        <v>506</v>
      </c>
      <c r="H163" s="7" t="s">
        <v>442</v>
      </c>
      <c r="I163" s="561">
        <v>68</v>
      </c>
      <c r="J163" s="258">
        <v>20250</v>
      </c>
      <c r="K163" s="595">
        <f t="shared" si="36"/>
        <v>1377000</v>
      </c>
      <c r="L163" s="596" t="s">
        <v>259</v>
      </c>
      <c r="M163" s="596" t="s">
        <v>174</v>
      </c>
      <c r="N163" s="52" t="str">
        <f>IF(AND('331-CT'!$E$7=TH!H163,OR(L163="331",M163="331")),"331",IF(AND(OR(L163="131",M163="131"),H163='131-CT'!$E$7),"131",""))</f>
        <v/>
      </c>
      <c r="O163" s="91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>x</v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37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8"/>
        <v>2</v>
      </c>
      <c r="C164" s="184">
        <f t="shared" si="29"/>
        <v>42041</v>
      </c>
      <c r="D164" s="184" t="s">
        <v>1559</v>
      </c>
      <c r="E164" s="37">
        <v>42041</v>
      </c>
      <c r="F164" s="40" t="s">
        <v>1687</v>
      </c>
      <c r="G164" s="482" t="s">
        <v>506</v>
      </c>
      <c r="H164" s="7" t="s">
        <v>442</v>
      </c>
      <c r="I164" s="736">
        <v>490</v>
      </c>
      <c r="J164" s="258">
        <v>1600</v>
      </c>
      <c r="K164" s="595">
        <f t="shared" si="36"/>
        <v>784000</v>
      </c>
      <c r="L164" s="596" t="s">
        <v>259</v>
      </c>
      <c r="M164" s="596" t="s">
        <v>174</v>
      </c>
      <c r="N164" s="52" t="str">
        <f>IF(AND('331-CT'!$E$7=TH!H164,OR(L164="331",M164="331")),"331",IF(AND(OR(L164="131",M164="131"),H164='131-CT'!$E$7),"131",""))</f>
        <v/>
      </c>
      <c r="O164" s="91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>x</v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37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8"/>
        <v>2</v>
      </c>
      <c r="C165" s="184">
        <f t="shared" si="29"/>
        <v>42041</v>
      </c>
      <c r="D165" s="184" t="s">
        <v>1559</v>
      </c>
      <c r="E165" s="37">
        <v>42041</v>
      </c>
      <c r="F165" s="40" t="s">
        <v>476</v>
      </c>
      <c r="G165" s="482" t="s">
        <v>506</v>
      </c>
      <c r="H165" s="7" t="s">
        <v>442</v>
      </c>
      <c r="I165" s="736">
        <v>42</v>
      </c>
      <c r="J165" s="258">
        <v>24450</v>
      </c>
      <c r="K165" s="595">
        <f t="shared" si="36"/>
        <v>1026900</v>
      </c>
      <c r="L165" s="596" t="s">
        <v>259</v>
      </c>
      <c r="M165" s="596" t="s">
        <v>174</v>
      </c>
      <c r="N165" s="52" t="str">
        <f>IF(AND('331-CT'!$E$7=TH!H165,OR(L165="331",M165="331")),"331",IF(AND(OR(L165="131",M165="131"),H165='131-CT'!$E$7),"131",""))</f>
        <v/>
      </c>
      <c r="O165" s="91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>x</v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37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8"/>
        <v>2</v>
      </c>
      <c r="C166" s="184">
        <f t="shared" si="29"/>
        <v>42041</v>
      </c>
      <c r="D166" s="184" t="s">
        <v>1559</v>
      </c>
      <c r="E166" s="184">
        <v>42041</v>
      </c>
      <c r="F166" s="189" t="s">
        <v>1680</v>
      </c>
      <c r="G166" s="597" t="s">
        <v>506</v>
      </c>
      <c r="H166" s="7" t="s">
        <v>442</v>
      </c>
      <c r="I166" s="256">
        <v>84</v>
      </c>
      <c r="J166" s="256">
        <v>1000</v>
      </c>
      <c r="K166" s="595">
        <f t="shared" si="36"/>
        <v>84000</v>
      </c>
      <c r="L166" s="596" t="s">
        <v>259</v>
      </c>
      <c r="M166" s="596" t="s">
        <v>174</v>
      </c>
      <c r="N166" s="52" t="str">
        <f>IF(AND('331-CT'!$E$7=TH!H166,OR(L166="331",M166="331")),"331",IF(AND(OR(L166="131",M166="131"),H166='131-CT'!$E$7),"131",""))</f>
        <v/>
      </c>
      <c r="O166" s="91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>x</v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37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8"/>
        <v>2</v>
      </c>
      <c r="C167" s="184">
        <f t="shared" si="29"/>
        <v>42041</v>
      </c>
      <c r="D167" s="184" t="s">
        <v>1559</v>
      </c>
      <c r="E167" s="184">
        <v>42041</v>
      </c>
      <c r="F167" s="189" t="s">
        <v>428</v>
      </c>
      <c r="G167" s="597" t="s">
        <v>506</v>
      </c>
      <c r="H167" s="7" t="s">
        <v>442</v>
      </c>
      <c r="I167" s="256"/>
      <c r="J167" s="256"/>
      <c r="K167" s="595">
        <v>577326</v>
      </c>
      <c r="L167" s="596" t="s">
        <v>259</v>
      </c>
      <c r="M167" s="596" t="s">
        <v>371</v>
      </c>
      <c r="N167" s="52" t="str">
        <f>IF(AND('331-CT'!$E$7=TH!H167,OR(L167="331",M167="331")),"331",IF(AND(OR(L167="131",M167="131"),H167='131-CT'!$E$7),"131",""))</f>
        <v/>
      </c>
      <c r="O167" s="91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37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8"/>
        <v>2</v>
      </c>
      <c r="C168" s="184">
        <f t="shared" si="29"/>
        <v>42042</v>
      </c>
      <c r="D168" s="184" t="s">
        <v>1560</v>
      </c>
      <c r="E168" s="37">
        <v>42042</v>
      </c>
      <c r="F168" s="189" t="s">
        <v>439</v>
      </c>
      <c r="G168" s="482" t="s">
        <v>512</v>
      </c>
      <c r="H168" s="7" t="s">
        <v>438</v>
      </c>
      <c r="I168" s="256">
        <v>1025</v>
      </c>
      <c r="J168" s="258">
        <v>10500</v>
      </c>
      <c r="K168" s="595">
        <f>ROUND(I168*J168,0)</f>
        <v>10762500</v>
      </c>
      <c r="L168" s="596" t="s">
        <v>259</v>
      </c>
      <c r="M168" s="596" t="s">
        <v>174</v>
      </c>
      <c r="N168" s="52" t="str">
        <f>IF(AND('331-CT'!$E$7=TH!H168,OR(L168="331",M168="331")),"331",IF(AND(OR(L168="131",M168="131"),H168='131-CT'!$E$7),"131",""))</f>
        <v/>
      </c>
      <c r="O168" s="91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37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8"/>
        <v>2</v>
      </c>
      <c r="C169" s="184">
        <f t="shared" si="29"/>
        <v>42042</v>
      </c>
      <c r="D169" s="184" t="s">
        <v>1560</v>
      </c>
      <c r="E169" s="37">
        <v>42042</v>
      </c>
      <c r="F169" s="189" t="s">
        <v>428</v>
      </c>
      <c r="G169" s="482" t="s">
        <v>512</v>
      </c>
      <c r="H169" s="7" t="s">
        <v>438</v>
      </c>
      <c r="I169" s="256"/>
      <c r="J169" s="258"/>
      <c r="K169" s="595">
        <v>1076250</v>
      </c>
      <c r="L169" s="596" t="s">
        <v>259</v>
      </c>
      <c r="M169" s="596" t="s">
        <v>371</v>
      </c>
      <c r="N169" s="52" t="str">
        <f>IF(AND('331-CT'!$E$7=TH!H169,OR(L169="331",M169="331")),"331",IF(AND(OR(L169="131",M169="131"),H169='131-CT'!$E$7),"131",""))</f>
        <v/>
      </c>
      <c r="O169" s="91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37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8"/>
        <v>2</v>
      </c>
      <c r="C170" s="184">
        <f t="shared" si="29"/>
        <v>42044</v>
      </c>
      <c r="D170" s="184" t="s">
        <v>1561</v>
      </c>
      <c r="E170" s="37">
        <v>42044</v>
      </c>
      <c r="F170" s="189" t="s">
        <v>513</v>
      </c>
      <c r="G170" s="482" t="s">
        <v>514</v>
      </c>
      <c r="H170" s="7" t="s">
        <v>515</v>
      </c>
      <c r="I170" s="256">
        <v>992</v>
      </c>
      <c r="J170" s="258">
        <v>8740</v>
      </c>
      <c r="K170" s="595">
        <f>ROUND(I170*J170,0)</f>
        <v>8670080</v>
      </c>
      <c r="L170" s="596" t="s">
        <v>259</v>
      </c>
      <c r="M170" s="596" t="s">
        <v>174</v>
      </c>
      <c r="N170" s="52" t="str">
        <f>IF(AND('331-CT'!$E$7=TH!H170,OR(L170="331",M170="331")),"331",IF(AND(OR(L170="131",M170="131"),H170='131-CT'!$E$7),"131",""))</f>
        <v/>
      </c>
      <c r="O170" s="91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37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8"/>
        <v>2</v>
      </c>
      <c r="C171" s="184">
        <f t="shared" si="29"/>
        <v>42044</v>
      </c>
      <c r="D171" s="184" t="s">
        <v>1561</v>
      </c>
      <c r="E171" s="37">
        <v>42044</v>
      </c>
      <c r="F171" s="189" t="s">
        <v>428</v>
      </c>
      <c r="G171" s="482" t="s">
        <v>514</v>
      </c>
      <c r="H171" s="7" t="s">
        <v>515</v>
      </c>
      <c r="I171" s="256"/>
      <c r="J171" s="258"/>
      <c r="K171" s="595">
        <v>867008</v>
      </c>
      <c r="L171" s="596" t="s">
        <v>259</v>
      </c>
      <c r="M171" s="596" t="s">
        <v>371</v>
      </c>
      <c r="N171" s="52" t="str">
        <f>IF(AND('331-CT'!$E$7=TH!H171,OR(L171="331",M171="331")),"331",IF(AND(OR(L171="131",M171="131"),H171='131-CT'!$E$7),"131",""))</f>
        <v/>
      </c>
      <c r="O171" s="91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37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ref="B172" si="37">IF(C172&lt;&gt;"",MONTH(C172),"")</f>
        <v>2</v>
      </c>
      <c r="C172" s="184">
        <f t="shared" ref="C172" si="38">E172</f>
        <v>42044</v>
      </c>
      <c r="D172" s="184" t="s">
        <v>1561</v>
      </c>
      <c r="E172" s="37">
        <v>42044</v>
      </c>
      <c r="F172" s="189" t="s">
        <v>1346</v>
      </c>
      <c r="G172" s="482" t="s">
        <v>514</v>
      </c>
      <c r="H172" s="7" t="s">
        <v>515</v>
      </c>
      <c r="I172" s="256"/>
      <c r="J172" s="258"/>
      <c r="K172" s="595">
        <v>9537088</v>
      </c>
      <c r="L172" s="596" t="s">
        <v>47</v>
      </c>
      <c r="M172" s="596" t="s">
        <v>259</v>
      </c>
      <c r="N172" s="52" t="str">
        <f>IF(AND('331-CT'!$E$7=TH!H172,OR(L172="331",M172="331")),"331",IF(AND(OR(L172="131",M172="131"),H172='131-CT'!$E$7),"131",""))</f>
        <v/>
      </c>
      <c r="O172" s="91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>x</v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37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8"/>
        <v>2</v>
      </c>
      <c r="C173" s="184">
        <f t="shared" si="29"/>
        <v>42044</v>
      </c>
      <c r="D173" s="184" t="s">
        <v>1562</v>
      </c>
      <c r="E173" s="37">
        <v>42044</v>
      </c>
      <c r="F173" s="189" t="s">
        <v>431</v>
      </c>
      <c r="G173" s="482" t="s">
        <v>516</v>
      </c>
      <c r="H173" s="7" t="s">
        <v>433</v>
      </c>
      <c r="I173" s="256">
        <v>1980</v>
      </c>
      <c r="J173" s="258">
        <v>9400</v>
      </c>
      <c r="K173" s="595">
        <f>ROUND(I173*J173,0)</f>
        <v>18612000</v>
      </c>
      <c r="L173" s="596" t="s">
        <v>259</v>
      </c>
      <c r="M173" s="596" t="s">
        <v>174</v>
      </c>
      <c r="N173" s="52" t="str">
        <f>IF(AND('331-CT'!$E$7=TH!H173,OR(L173="331",M173="331")),"331",IF(AND(OR(L173="131",M173="131"),H173='131-CT'!$E$7),"131",""))</f>
        <v/>
      </c>
      <c r="O173" s="91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37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8"/>
        <v>2</v>
      </c>
      <c r="C174" s="184">
        <f t="shared" si="29"/>
        <v>42044</v>
      </c>
      <c r="D174" s="184" t="s">
        <v>1562</v>
      </c>
      <c r="E174" s="37">
        <v>42044</v>
      </c>
      <c r="F174" s="189" t="s">
        <v>450</v>
      </c>
      <c r="G174" s="482" t="s">
        <v>516</v>
      </c>
      <c r="H174" s="7" t="s">
        <v>433</v>
      </c>
      <c r="I174" s="256">
        <v>200</v>
      </c>
      <c r="J174" s="258">
        <v>8200</v>
      </c>
      <c r="K174" s="595">
        <f>ROUND(I174*J174,0)</f>
        <v>1640000</v>
      </c>
      <c r="L174" s="596" t="s">
        <v>259</v>
      </c>
      <c r="M174" s="596" t="s">
        <v>174</v>
      </c>
      <c r="N174" s="52" t="str">
        <f>IF(AND('331-CT'!$E$7=TH!H174,OR(L174="331",M174="331")),"331",IF(AND(OR(L174="131",M174="131"),H174='131-CT'!$E$7),"131",""))</f>
        <v/>
      </c>
      <c r="O174" s="91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37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8"/>
        <v>2</v>
      </c>
      <c r="C175" s="184">
        <f t="shared" si="29"/>
        <v>42044</v>
      </c>
      <c r="D175" s="184" t="s">
        <v>1562</v>
      </c>
      <c r="E175" s="37">
        <v>42044</v>
      </c>
      <c r="F175" s="189" t="s">
        <v>517</v>
      </c>
      <c r="G175" s="482" t="s">
        <v>516</v>
      </c>
      <c r="H175" s="7" t="s">
        <v>433</v>
      </c>
      <c r="I175" s="257">
        <v>555</v>
      </c>
      <c r="J175" s="258">
        <v>9000</v>
      </c>
      <c r="K175" s="595">
        <f>ROUND(I175*J175,0)</f>
        <v>4995000</v>
      </c>
      <c r="L175" s="596" t="s">
        <v>259</v>
      </c>
      <c r="M175" s="596" t="s">
        <v>174</v>
      </c>
      <c r="N175" s="52" t="str">
        <f>IF(AND('331-CT'!$E$7=TH!H175,OR(L175="331",M175="331")),"331",IF(AND(OR(L175="131",M175="131"),H175='131-CT'!$E$7),"131",""))</f>
        <v/>
      </c>
      <c r="O175" s="91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37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8"/>
        <v>2</v>
      </c>
      <c r="C176" s="184">
        <f t="shared" si="29"/>
        <v>42044</v>
      </c>
      <c r="D176" s="184" t="s">
        <v>1562</v>
      </c>
      <c r="E176" s="37">
        <v>42044</v>
      </c>
      <c r="F176" s="189" t="s">
        <v>428</v>
      </c>
      <c r="G176" s="482" t="s">
        <v>516</v>
      </c>
      <c r="H176" s="7" t="s">
        <v>433</v>
      </c>
      <c r="I176" s="257"/>
      <c r="J176" s="258"/>
      <c r="K176" s="595">
        <v>2524700</v>
      </c>
      <c r="L176" s="596" t="s">
        <v>259</v>
      </c>
      <c r="M176" s="596" t="s">
        <v>371</v>
      </c>
      <c r="N176" s="52" t="str">
        <f>IF(AND('331-CT'!$E$7=TH!H176,OR(L176="331",M176="331")),"331",IF(AND(OR(L176="131",M176="131"),H176='131-CT'!$E$7),"131",""))</f>
        <v/>
      </c>
      <c r="O176" s="91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37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8"/>
        <v>2</v>
      </c>
      <c r="C177" s="184">
        <f t="shared" si="29"/>
        <v>42047</v>
      </c>
      <c r="D177" s="184" t="s">
        <v>1563</v>
      </c>
      <c r="E177" s="37">
        <v>42047</v>
      </c>
      <c r="F177" s="189" t="s">
        <v>431</v>
      </c>
      <c r="G177" s="482" t="s">
        <v>518</v>
      </c>
      <c r="H177" s="7" t="s">
        <v>433</v>
      </c>
      <c r="I177" s="256">
        <v>351</v>
      </c>
      <c r="J177" s="258">
        <v>9200</v>
      </c>
      <c r="K177" s="595">
        <f>ROUND(I177*J177,0)</f>
        <v>3229200</v>
      </c>
      <c r="L177" s="596" t="s">
        <v>259</v>
      </c>
      <c r="M177" s="596" t="s">
        <v>174</v>
      </c>
      <c r="N177" s="52" t="str">
        <f>IF(AND('331-CT'!$E$7=TH!H177,OR(L177="331",M177="331")),"331",IF(AND(OR(L177="131",M177="131"),H177='131-CT'!$E$7),"131",""))</f>
        <v/>
      </c>
      <c r="O177" s="91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37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8"/>
        <v>2</v>
      </c>
      <c r="C178" s="184">
        <f t="shared" si="29"/>
        <v>42047</v>
      </c>
      <c r="D178" s="184" t="s">
        <v>1563</v>
      </c>
      <c r="E178" s="37">
        <v>42047</v>
      </c>
      <c r="F178" s="189" t="s">
        <v>428</v>
      </c>
      <c r="G178" s="482" t="s">
        <v>518</v>
      </c>
      <c r="H178" s="7" t="s">
        <v>433</v>
      </c>
      <c r="I178" s="258"/>
      <c r="J178" s="258"/>
      <c r="K178" s="38">
        <v>322920</v>
      </c>
      <c r="L178" s="596" t="s">
        <v>259</v>
      </c>
      <c r="M178" s="596" t="s">
        <v>371</v>
      </c>
      <c r="N178" s="52" t="str">
        <f>IF(AND('331-CT'!$E$7=TH!H178,OR(L178="331",M178="331")),"331",IF(AND(OR(L178="131",M178="131"),H178='131-CT'!$E$7),"131",""))</f>
        <v/>
      </c>
      <c r="O178" s="91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37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8"/>
        <v>2</v>
      </c>
      <c r="C179" s="184">
        <f t="shared" si="29"/>
        <v>42047</v>
      </c>
      <c r="D179" s="184" t="s">
        <v>1564</v>
      </c>
      <c r="E179" s="37">
        <v>42047</v>
      </c>
      <c r="F179" s="40" t="s">
        <v>1717</v>
      </c>
      <c r="G179" s="480" t="s">
        <v>519</v>
      </c>
      <c r="H179" s="45" t="s">
        <v>490</v>
      </c>
      <c r="I179" s="256">
        <v>500</v>
      </c>
      <c r="J179" s="256">
        <v>460</v>
      </c>
      <c r="K179" s="595">
        <f>ROUND(I179*J179,0)</f>
        <v>230000</v>
      </c>
      <c r="L179" s="596" t="s">
        <v>259</v>
      </c>
      <c r="M179" s="596" t="s">
        <v>174</v>
      </c>
      <c r="N179" s="52" t="str">
        <f>IF(AND('331-CT'!$E$7=TH!H179,OR(L179="331",M179="331")),"331",IF(AND(OR(L179="131",M179="131"),H179='131-CT'!$E$7),"131",""))</f>
        <v/>
      </c>
      <c r="O179" s="91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37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8"/>
        <v>2</v>
      </c>
      <c r="C180" s="184">
        <f t="shared" si="29"/>
        <v>42047</v>
      </c>
      <c r="D180" s="184" t="s">
        <v>1564</v>
      </c>
      <c r="E180" s="37">
        <v>42047</v>
      </c>
      <c r="F180" s="40" t="s">
        <v>1718</v>
      </c>
      <c r="G180" s="480" t="s">
        <v>519</v>
      </c>
      <c r="H180" s="45" t="s">
        <v>490</v>
      </c>
      <c r="I180" s="256">
        <v>1000</v>
      </c>
      <c r="J180" s="256">
        <v>760</v>
      </c>
      <c r="K180" s="595">
        <f>ROUND(I180*J180,0)</f>
        <v>760000</v>
      </c>
      <c r="L180" s="596" t="s">
        <v>259</v>
      </c>
      <c r="M180" s="596" t="s">
        <v>174</v>
      </c>
      <c r="N180" s="52" t="str">
        <f>IF(AND('331-CT'!$E$7=TH!H180,OR(L180="331",M180="331")),"331",IF(AND(OR(L180="131",M180="131"),H180='131-CT'!$E$7),"131",""))</f>
        <v/>
      </c>
      <c r="O180" s="91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37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8"/>
        <v>2</v>
      </c>
      <c r="C181" s="184">
        <f t="shared" si="29"/>
        <v>42047</v>
      </c>
      <c r="D181" s="184" t="s">
        <v>1564</v>
      </c>
      <c r="E181" s="184">
        <v>42047</v>
      </c>
      <c r="F181" s="189" t="s">
        <v>491</v>
      </c>
      <c r="G181" s="597" t="s">
        <v>519</v>
      </c>
      <c r="H181" s="7" t="s">
        <v>490</v>
      </c>
      <c r="I181" s="256"/>
      <c r="J181" s="256"/>
      <c r="K181" s="595">
        <v>99000</v>
      </c>
      <c r="L181" s="596" t="s">
        <v>259</v>
      </c>
      <c r="M181" s="596" t="s">
        <v>371</v>
      </c>
      <c r="N181" s="52" t="str">
        <f>IF(AND('331-CT'!$E$7=TH!H181,OR(L181="331",M181="331")),"331",IF(AND(OR(L181="131",M181="131"),H181='131-CT'!$E$7),"131",""))</f>
        <v/>
      </c>
      <c r="O181" s="91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37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8"/>
        <v>2</v>
      </c>
      <c r="C182" s="184">
        <f t="shared" si="29"/>
        <v>42047</v>
      </c>
      <c r="D182" s="184" t="s">
        <v>1565</v>
      </c>
      <c r="E182" s="184">
        <v>42047</v>
      </c>
      <c r="F182" s="189" t="s">
        <v>520</v>
      </c>
      <c r="G182" s="597" t="s">
        <v>521</v>
      </c>
      <c r="H182" s="7" t="s">
        <v>860</v>
      </c>
      <c r="I182" s="256">
        <v>1018</v>
      </c>
      <c r="J182" s="256">
        <v>5400</v>
      </c>
      <c r="K182" s="595">
        <f>ROUND(I182*J182,0)</f>
        <v>5497200</v>
      </c>
      <c r="L182" s="596" t="s">
        <v>259</v>
      </c>
      <c r="M182" s="596" t="s">
        <v>174</v>
      </c>
      <c r="N182" s="52" t="str">
        <f>IF(AND('331-CT'!$E$7=TH!H182,OR(L182="331",M182="331")),"331",IF(AND(OR(L182="131",M182="131"),H182='131-CT'!$E$7),"131",""))</f>
        <v/>
      </c>
      <c r="O182" s="91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37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8"/>
        <v>2</v>
      </c>
      <c r="C183" s="184">
        <f t="shared" si="29"/>
        <v>42047</v>
      </c>
      <c r="D183" s="184" t="s">
        <v>1565</v>
      </c>
      <c r="E183" s="184">
        <v>42047</v>
      </c>
      <c r="F183" s="189" t="s">
        <v>522</v>
      </c>
      <c r="G183" s="483" t="s">
        <v>521</v>
      </c>
      <c r="H183" s="7" t="s">
        <v>860</v>
      </c>
      <c r="I183" s="258">
        <v>317</v>
      </c>
      <c r="J183" s="258">
        <v>4500</v>
      </c>
      <c r="K183" s="595">
        <f>ROUND(I183*J183,0)</f>
        <v>1426500</v>
      </c>
      <c r="L183" s="596" t="s">
        <v>259</v>
      </c>
      <c r="M183" s="596" t="s">
        <v>174</v>
      </c>
      <c r="N183" s="52" t="str">
        <f>IF(AND('331-CT'!$E$7=TH!H183,OR(L183="331",M183="331")),"331",IF(AND(OR(L183="131",M183="131"),H183='131-CT'!$E$7),"131",""))</f>
        <v/>
      </c>
      <c r="O183" s="91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37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8"/>
        <v>2</v>
      </c>
      <c r="C184" s="184">
        <f t="shared" si="29"/>
        <v>42047</v>
      </c>
      <c r="D184" s="184" t="s">
        <v>1565</v>
      </c>
      <c r="E184" s="184">
        <v>42047</v>
      </c>
      <c r="F184" s="297" t="s">
        <v>428</v>
      </c>
      <c r="G184" s="483" t="s">
        <v>521</v>
      </c>
      <c r="H184" s="7" t="s">
        <v>860</v>
      </c>
      <c r="I184" s="797"/>
      <c r="J184" s="256"/>
      <c r="K184" s="595">
        <v>692370</v>
      </c>
      <c r="L184" s="596" t="s">
        <v>259</v>
      </c>
      <c r="M184" s="596" t="s">
        <v>371</v>
      </c>
      <c r="N184" s="52" t="str">
        <f>IF(AND('331-CT'!$E$7=TH!H184,OR(L184="331",M184="331")),"331",IF(AND(OR(L184="131",M184="131"),H184='131-CT'!$E$7),"131",""))</f>
        <v/>
      </c>
      <c r="O184" s="91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37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8"/>
        <v>2</v>
      </c>
      <c r="C185" s="184">
        <f t="shared" si="29"/>
        <v>42047</v>
      </c>
      <c r="D185" s="184" t="s">
        <v>1566</v>
      </c>
      <c r="E185" s="184">
        <v>42047</v>
      </c>
      <c r="F185" s="189" t="s">
        <v>523</v>
      </c>
      <c r="G185" s="597" t="s">
        <v>524</v>
      </c>
      <c r="H185" s="7" t="s">
        <v>479</v>
      </c>
      <c r="I185" s="786">
        <v>203</v>
      </c>
      <c r="J185" s="256">
        <v>7000</v>
      </c>
      <c r="K185" s="595">
        <f>ROUND(I185*J185,0)</f>
        <v>1421000</v>
      </c>
      <c r="L185" s="596" t="s">
        <v>259</v>
      </c>
      <c r="M185" s="596" t="s">
        <v>174</v>
      </c>
      <c r="N185" s="52" t="str">
        <f>IF(AND('331-CT'!$E$7=TH!H185,OR(L185="331",M185="331")),"331",IF(AND(OR(L185="131",M185="131"),H185='131-CT'!$E$7),"131",""))</f>
        <v/>
      </c>
      <c r="O185" s="91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37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8"/>
        <v>2</v>
      </c>
      <c r="C186" s="184">
        <f t="shared" si="29"/>
        <v>42047</v>
      </c>
      <c r="D186" s="184" t="s">
        <v>1566</v>
      </c>
      <c r="E186" s="184">
        <v>42047</v>
      </c>
      <c r="F186" s="189" t="s">
        <v>525</v>
      </c>
      <c r="G186" s="597" t="s">
        <v>524</v>
      </c>
      <c r="H186" s="7" t="s">
        <v>479</v>
      </c>
      <c r="I186" s="256">
        <v>203</v>
      </c>
      <c r="J186" s="256">
        <v>8300</v>
      </c>
      <c r="K186" s="595">
        <f>ROUND(I186*J186,0)</f>
        <v>1684900</v>
      </c>
      <c r="L186" s="596" t="s">
        <v>259</v>
      </c>
      <c r="M186" s="596" t="s">
        <v>174</v>
      </c>
      <c r="N186" s="52" t="str">
        <f>IF(AND('331-CT'!$E$7=TH!H186,OR(L186="331",M186="331")),"331",IF(AND(OR(L186="131",M186="131"),H186='131-CT'!$E$7),"131",""))</f>
        <v/>
      </c>
      <c r="O186" s="91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37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8"/>
        <v>2</v>
      </c>
      <c r="C187" s="184">
        <f t="shared" si="29"/>
        <v>42047</v>
      </c>
      <c r="D187" s="184" t="s">
        <v>1566</v>
      </c>
      <c r="E187" s="184">
        <v>42047</v>
      </c>
      <c r="F187" s="189" t="s">
        <v>428</v>
      </c>
      <c r="G187" s="597" t="s">
        <v>524</v>
      </c>
      <c r="H187" s="7" t="s">
        <v>479</v>
      </c>
      <c r="I187" s="256"/>
      <c r="J187" s="256"/>
      <c r="K187" s="595">
        <v>310590</v>
      </c>
      <c r="L187" s="596" t="s">
        <v>259</v>
      </c>
      <c r="M187" s="596" t="s">
        <v>371</v>
      </c>
      <c r="N187" s="52" t="str">
        <f>IF(AND('331-CT'!$E$7=TH!H187,OR(L187="331",M187="331")),"331",IF(AND(OR(L187="131",M187="131"),H187='131-CT'!$E$7),"131",""))</f>
        <v/>
      </c>
      <c r="O187" s="91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37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8"/>
        <v>2</v>
      </c>
      <c r="C188" s="184">
        <f t="shared" si="29"/>
        <v>42063</v>
      </c>
      <c r="D188" s="184" t="s">
        <v>1567</v>
      </c>
      <c r="E188" s="184">
        <v>42063</v>
      </c>
      <c r="F188" s="189" t="s">
        <v>424</v>
      </c>
      <c r="G188" s="483" t="s">
        <v>526</v>
      </c>
      <c r="H188" s="7" t="s">
        <v>426</v>
      </c>
      <c r="I188" s="256">
        <v>907</v>
      </c>
      <c r="J188" s="256">
        <v>5150</v>
      </c>
      <c r="K188" s="595">
        <f>ROUND(I188*J188,0)</f>
        <v>4671050</v>
      </c>
      <c r="L188" s="596" t="s">
        <v>259</v>
      </c>
      <c r="M188" s="596" t="s">
        <v>174</v>
      </c>
      <c r="N188" s="52" t="str">
        <f>IF(AND('331-CT'!$E$7=TH!H188,OR(L188="331",M188="331")),"331",IF(AND(OR(L188="131",M188="131"),H188='131-CT'!$E$7),"131",""))</f>
        <v/>
      </c>
      <c r="O188" s="91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37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8"/>
        <v>2</v>
      </c>
      <c r="C189" s="184">
        <f t="shared" si="29"/>
        <v>42063</v>
      </c>
      <c r="D189" s="184" t="s">
        <v>1567</v>
      </c>
      <c r="E189" s="184">
        <v>42063</v>
      </c>
      <c r="F189" s="189" t="s">
        <v>472</v>
      </c>
      <c r="G189" s="483" t="s">
        <v>526</v>
      </c>
      <c r="H189" s="7" t="s">
        <v>426</v>
      </c>
      <c r="I189" s="256">
        <v>300</v>
      </c>
      <c r="J189" s="256">
        <v>5700</v>
      </c>
      <c r="K189" s="595">
        <f>ROUND(I189*J189,0)</f>
        <v>1710000</v>
      </c>
      <c r="L189" s="596" t="s">
        <v>259</v>
      </c>
      <c r="M189" s="596" t="s">
        <v>174</v>
      </c>
      <c r="N189" s="52" t="str">
        <f>IF(AND('331-CT'!$E$7=TH!H189,OR(L189="331",M189="331")),"331",IF(AND(OR(L189="131",M189="131"),H189='131-CT'!$E$7),"131",""))</f>
        <v/>
      </c>
      <c r="O189" s="91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37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28"/>
        <v>2</v>
      </c>
      <c r="C190" s="184">
        <f t="shared" si="29"/>
        <v>42063</v>
      </c>
      <c r="D190" s="184" t="s">
        <v>1567</v>
      </c>
      <c r="E190" s="37">
        <v>42063</v>
      </c>
      <c r="F190" s="40" t="s">
        <v>427</v>
      </c>
      <c r="G190" s="480" t="s">
        <v>526</v>
      </c>
      <c r="H190" s="45" t="s">
        <v>426</v>
      </c>
      <c r="I190" s="256">
        <v>317</v>
      </c>
      <c r="J190" s="256">
        <v>6400</v>
      </c>
      <c r="K190" s="595">
        <f>ROUND(I190*J190,0)</f>
        <v>2028800</v>
      </c>
      <c r="L190" s="596" t="s">
        <v>259</v>
      </c>
      <c r="M190" s="596" t="s">
        <v>174</v>
      </c>
      <c r="N190" s="52" t="str">
        <f>IF(AND('331-CT'!$E$7=TH!H190,OR(L190="331",M190="331")),"331",IF(AND(OR(L190="131",M190="131"),H190='131-CT'!$E$7),"131",""))</f>
        <v/>
      </c>
      <c r="O190" s="91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37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8"/>
        <v>2</v>
      </c>
      <c r="C191" s="184">
        <f t="shared" si="29"/>
        <v>42063</v>
      </c>
      <c r="D191" s="184" t="s">
        <v>1567</v>
      </c>
      <c r="E191" s="37">
        <v>42063</v>
      </c>
      <c r="F191" s="40" t="s">
        <v>527</v>
      </c>
      <c r="G191" s="480" t="s">
        <v>526</v>
      </c>
      <c r="H191" s="45" t="s">
        <v>426</v>
      </c>
      <c r="I191" s="256">
        <v>314</v>
      </c>
      <c r="J191" s="256">
        <v>9900</v>
      </c>
      <c r="K191" s="595">
        <f>ROUND(I191*J191,0)</f>
        <v>3108600</v>
      </c>
      <c r="L191" s="596" t="s">
        <v>259</v>
      </c>
      <c r="M191" s="596" t="s">
        <v>174</v>
      </c>
      <c r="N191" s="52" t="str">
        <f>IF(AND('331-CT'!$E$7=TH!H191,OR(L191="331",M191="331")),"331",IF(AND(OR(L191="131",M191="131"),H191='131-CT'!$E$7),"131",""))</f>
        <v/>
      </c>
      <c r="O191" s="91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37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8"/>
        <v>2</v>
      </c>
      <c r="C192" s="184">
        <f t="shared" si="29"/>
        <v>42063</v>
      </c>
      <c r="D192" s="184" t="s">
        <v>1567</v>
      </c>
      <c r="E192" s="37">
        <v>42063</v>
      </c>
      <c r="F192" s="40" t="s">
        <v>428</v>
      </c>
      <c r="G192" s="480" t="s">
        <v>526</v>
      </c>
      <c r="H192" s="45" t="s">
        <v>426</v>
      </c>
      <c r="I192" s="256"/>
      <c r="J192" s="256"/>
      <c r="K192" s="38">
        <v>1151845</v>
      </c>
      <c r="L192" s="596" t="s">
        <v>259</v>
      </c>
      <c r="M192" s="596" t="s">
        <v>371</v>
      </c>
      <c r="N192" s="52" t="str">
        <f>IF(AND('331-CT'!$E$7=TH!H192,OR(L192="331",M192="331")),"331",IF(AND(OR(L192="131",M192="131"),H192='131-CT'!$E$7),"131",""))</f>
        <v/>
      </c>
      <c r="O192" s="91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37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8"/>
        <v>3</v>
      </c>
      <c r="C193" s="184">
        <f t="shared" si="29"/>
        <v>42066</v>
      </c>
      <c r="D193" s="184" t="s">
        <v>1568</v>
      </c>
      <c r="E193" s="772">
        <v>42066</v>
      </c>
      <c r="F193" s="189" t="s">
        <v>439</v>
      </c>
      <c r="G193" s="483" t="s">
        <v>528</v>
      </c>
      <c r="H193" s="7" t="s">
        <v>438</v>
      </c>
      <c r="I193" s="256">
        <v>618</v>
      </c>
      <c r="J193" s="256">
        <v>10500</v>
      </c>
      <c r="K193" s="595">
        <f>ROUND(I193*J193,0)</f>
        <v>6489000</v>
      </c>
      <c r="L193" s="596" t="s">
        <v>259</v>
      </c>
      <c r="M193" s="596" t="s">
        <v>174</v>
      </c>
      <c r="N193" s="52" t="str">
        <f>IF(AND('331-CT'!$E$7=TH!H193,OR(L193="331",M193="331")),"331",IF(AND(OR(L193="131",M193="131"),H193='131-CT'!$E$7),"131",""))</f>
        <v/>
      </c>
      <c r="O193" s="91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37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8"/>
        <v>3</v>
      </c>
      <c r="C194" s="184">
        <f t="shared" si="29"/>
        <v>42066</v>
      </c>
      <c r="D194" s="184" t="s">
        <v>1568</v>
      </c>
      <c r="E194" s="772">
        <v>42066</v>
      </c>
      <c r="F194" s="189" t="s">
        <v>428</v>
      </c>
      <c r="G194" s="483" t="s">
        <v>528</v>
      </c>
      <c r="H194" s="7" t="s">
        <v>438</v>
      </c>
      <c r="I194" s="256"/>
      <c r="J194" s="256"/>
      <c r="K194" s="595">
        <v>648900</v>
      </c>
      <c r="L194" s="596" t="s">
        <v>259</v>
      </c>
      <c r="M194" s="596" t="s">
        <v>371</v>
      </c>
      <c r="N194" s="52" t="str">
        <f>IF(AND('331-CT'!$E$7=TH!H194,OR(L194="331",M194="331")),"331",IF(AND(OR(L194="131",M194="131"),H194='131-CT'!$E$7),"131",""))</f>
        <v/>
      </c>
      <c r="O194" s="91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37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8"/>
        <v>3</v>
      </c>
      <c r="C195" s="184">
        <f t="shared" si="29"/>
        <v>42066</v>
      </c>
      <c r="D195" s="184" t="s">
        <v>1569</v>
      </c>
      <c r="E195" s="772">
        <v>42066</v>
      </c>
      <c r="F195" s="297" t="s">
        <v>529</v>
      </c>
      <c r="G195" s="483" t="s">
        <v>530</v>
      </c>
      <c r="H195" s="193" t="s">
        <v>898</v>
      </c>
      <c r="I195" s="257">
        <v>380</v>
      </c>
      <c r="J195" s="257">
        <v>25500</v>
      </c>
      <c r="K195" s="595">
        <f>ROUND(I195*J195,0)</f>
        <v>9690000</v>
      </c>
      <c r="L195" s="596" t="s">
        <v>259</v>
      </c>
      <c r="M195" s="596" t="s">
        <v>174</v>
      </c>
      <c r="N195" s="52" t="str">
        <f>IF(AND('331-CT'!$E$7=TH!H195,OR(L195="331",M195="331")),"331",IF(AND(OR(L195="131",M195="131"),H195='131-CT'!$E$7),"131",""))</f>
        <v/>
      </c>
      <c r="O195" s="91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37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ref="B196:B262" si="39">IF(C196&lt;&gt;"",MONTH(C196),"")</f>
        <v>3</v>
      </c>
      <c r="C196" s="184">
        <f t="shared" ref="C196:C262" si="40">E196</f>
        <v>42066</v>
      </c>
      <c r="D196" s="184" t="s">
        <v>1569</v>
      </c>
      <c r="E196" s="772">
        <v>42066</v>
      </c>
      <c r="F196" s="297" t="s">
        <v>428</v>
      </c>
      <c r="G196" s="483" t="s">
        <v>530</v>
      </c>
      <c r="H196" s="193" t="s">
        <v>898</v>
      </c>
      <c r="I196" s="256"/>
      <c r="J196" s="256"/>
      <c r="K196" s="595">
        <v>969000</v>
      </c>
      <c r="L196" s="596" t="s">
        <v>259</v>
      </c>
      <c r="M196" s="596" t="s">
        <v>371</v>
      </c>
      <c r="N196" s="52" t="str">
        <f>IF(AND('331-CT'!$E$7=TH!H196,OR(L196="331",M196="331")),"331",IF(AND(OR(L196="131",M196="131"),H196='131-CT'!$E$7),"131",""))</f>
        <v/>
      </c>
      <c r="O196" s="91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37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9"/>
        <v>3</v>
      </c>
      <c r="C197" s="184">
        <f t="shared" si="40"/>
        <v>42066</v>
      </c>
      <c r="D197" s="184" t="s">
        <v>1570</v>
      </c>
      <c r="E197" s="184">
        <v>42066</v>
      </c>
      <c r="F197" s="189" t="s">
        <v>531</v>
      </c>
      <c r="G197" s="597" t="s">
        <v>532</v>
      </c>
      <c r="H197" s="7" t="s">
        <v>533</v>
      </c>
      <c r="I197" s="256">
        <v>200</v>
      </c>
      <c r="J197" s="256">
        <v>19000</v>
      </c>
      <c r="K197" s="595">
        <f>ROUND(I197*J197,0)</f>
        <v>3800000</v>
      </c>
      <c r="L197" s="596" t="s">
        <v>259</v>
      </c>
      <c r="M197" s="596" t="s">
        <v>174</v>
      </c>
      <c r="N197" s="52" t="str">
        <f>IF(AND('331-CT'!$E$7=TH!H197,OR(L197="331",M197="331")),"331",IF(AND(OR(L197="131",M197="131"),H197='131-CT'!$E$7),"131",""))</f>
        <v/>
      </c>
      <c r="O197" s="91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37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9"/>
        <v>3</v>
      </c>
      <c r="C198" s="184">
        <f t="shared" si="40"/>
        <v>42066</v>
      </c>
      <c r="D198" s="184" t="s">
        <v>1570</v>
      </c>
      <c r="E198" s="184">
        <v>42066</v>
      </c>
      <c r="F198" s="189" t="s">
        <v>428</v>
      </c>
      <c r="G198" s="597" t="s">
        <v>532</v>
      </c>
      <c r="H198" s="7" t="s">
        <v>533</v>
      </c>
      <c r="I198" s="256"/>
      <c r="J198" s="256"/>
      <c r="K198" s="595">
        <v>380000</v>
      </c>
      <c r="L198" s="596" t="s">
        <v>259</v>
      </c>
      <c r="M198" s="596" t="s">
        <v>371</v>
      </c>
      <c r="N198" s="52" t="str">
        <f>IF(AND('331-CT'!$E$7=TH!H198,OR(L198="331",M198="331")),"331",IF(AND(OR(L198="131",M198="131"),H198='131-CT'!$E$7),"131",""))</f>
        <v/>
      </c>
      <c r="O198" s="91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37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ref="B199" si="41">IF(C199&lt;&gt;"",MONTH(C199),"")</f>
        <v>3</v>
      </c>
      <c r="C199" s="184">
        <f t="shared" ref="C199" si="42">E199</f>
        <v>42066</v>
      </c>
      <c r="D199" s="184" t="s">
        <v>1570</v>
      </c>
      <c r="E199" s="184">
        <v>42066</v>
      </c>
      <c r="F199" s="189" t="s">
        <v>1346</v>
      </c>
      <c r="G199" s="597" t="s">
        <v>532</v>
      </c>
      <c r="H199" s="7" t="s">
        <v>533</v>
      </c>
      <c r="I199" s="256"/>
      <c r="J199" s="256"/>
      <c r="K199" s="595">
        <v>4180000</v>
      </c>
      <c r="L199" s="596" t="s">
        <v>47</v>
      </c>
      <c r="M199" s="596" t="s">
        <v>259</v>
      </c>
      <c r="N199" s="52" t="str">
        <f>IF(AND('331-CT'!$E$7=TH!H199,OR(L199="331",M199="331")),"331",IF(AND(OR(L199="131",M199="131"),H199='131-CT'!$E$7),"131",""))</f>
        <v/>
      </c>
      <c r="O199" s="91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37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9"/>
        <v>3</v>
      </c>
      <c r="C200" s="184">
        <f t="shared" si="40"/>
        <v>42066</v>
      </c>
      <c r="D200" s="184" t="s">
        <v>1571</v>
      </c>
      <c r="E200" s="37">
        <v>42066</v>
      </c>
      <c r="F200" s="189" t="s">
        <v>534</v>
      </c>
      <c r="G200" s="482" t="s">
        <v>535</v>
      </c>
      <c r="H200" s="7" t="s">
        <v>461</v>
      </c>
      <c r="I200" s="257">
        <v>617</v>
      </c>
      <c r="J200" s="258">
        <v>4650</v>
      </c>
      <c r="K200" s="595">
        <f>ROUND(I200*J200,0)</f>
        <v>2869050</v>
      </c>
      <c r="L200" s="596" t="s">
        <v>259</v>
      </c>
      <c r="M200" s="596" t="s">
        <v>174</v>
      </c>
      <c r="N200" s="52" t="str">
        <f>IF(AND('331-CT'!$E$7=TH!H200,OR(L200="331",M200="331")),"331",IF(AND(OR(L200="131",M200="131"),H200='131-CT'!$E$7),"131",""))</f>
        <v/>
      </c>
      <c r="O200" s="91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37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9"/>
        <v>3</v>
      </c>
      <c r="C201" s="184">
        <f t="shared" si="40"/>
        <v>42066</v>
      </c>
      <c r="D201" s="184" t="s">
        <v>1571</v>
      </c>
      <c r="E201" s="37">
        <v>42066</v>
      </c>
      <c r="F201" s="189" t="s">
        <v>428</v>
      </c>
      <c r="G201" s="482" t="s">
        <v>535</v>
      </c>
      <c r="H201" s="7" t="s">
        <v>461</v>
      </c>
      <c r="I201" s="256"/>
      <c r="J201" s="258"/>
      <c r="K201" s="595">
        <v>286905</v>
      </c>
      <c r="L201" s="596" t="s">
        <v>259</v>
      </c>
      <c r="M201" s="596" t="s">
        <v>371</v>
      </c>
      <c r="N201" s="52" t="str">
        <f>IF(AND('331-CT'!$E$7=TH!H201,OR(L201="331",M201="331")),"331",IF(AND(OR(L201="131",M201="131"),H201='131-CT'!$E$7),"131",""))</f>
        <v/>
      </c>
      <c r="O201" s="91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37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9"/>
        <v>3</v>
      </c>
      <c r="C202" s="184">
        <f t="shared" si="40"/>
        <v>42066</v>
      </c>
      <c r="D202" s="184" t="s">
        <v>1572</v>
      </c>
      <c r="E202" s="37">
        <v>42066</v>
      </c>
      <c r="F202" s="189" t="s">
        <v>536</v>
      </c>
      <c r="G202" s="482" t="s">
        <v>537</v>
      </c>
      <c r="H202" s="7" t="s">
        <v>895</v>
      </c>
      <c r="I202" s="257">
        <v>24</v>
      </c>
      <c r="J202" s="258">
        <v>11540</v>
      </c>
      <c r="K202" s="595">
        <f>ROUND(I202*J202,0)</f>
        <v>276960</v>
      </c>
      <c r="L202" s="596" t="s">
        <v>259</v>
      </c>
      <c r="M202" s="596" t="s">
        <v>174</v>
      </c>
      <c r="N202" s="52" t="str">
        <f>IF(AND('331-CT'!$E$7=TH!H202,OR(L202="331",M202="331")),"331",IF(AND(OR(L202="131",M202="131"),H202='131-CT'!$E$7),"131",""))</f>
        <v/>
      </c>
      <c r="O202" s="91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37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9"/>
        <v>3</v>
      </c>
      <c r="C203" s="184">
        <f t="shared" si="40"/>
        <v>42066</v>
      </c>
      <c r="D203" s="184" t="s">
        <v>1572</v>
      </c>
      <c r="E203" s="37">
        <v>42066</v>
      </c>
      <c r="F203" s="189" t="s">
        <v>538</v>
      </c>
      <c r="G203" s="482" t="s">
        <v>537</v>
      </c>
      <c r="H203" s="7" t="s">
        <v>895</v>
      </c>
      <c r="I203" s="256">
        <v>30</v>
      </c>
      <c r="J203" s="258">
        <v>11780</v>
      </c>
      <c r="K203" s="595">
        <f>ROUND(I203*J203,0)</f>
        <v>353400</v>
      </c>
      <c r="L203" s="596" t="s">
        <v>259</v>
      </c>
      <c r="M203" s="596" t="s">
        <v>174</v>
      </c>
      <c r="N203" s="52" t="str">
        <f>IF(AND('331-CT'!$E$7=TH!H203,OR(L203="331",M203="331")),"331",IF(AND(OR(L203="131",M203="131"),H203='131-CT'!$E$7),"131",""))</f>
        <v/>
      </c>
      <c r="O203" s="91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37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9"/>
        <v>3</v>
      </c>
      <c r="C204" s="184">
        <f t="shared" si="40"/>
        <v>42066</v>
      </c>
      <c r="D204" s="184" t="s">
        <v>1572</v>
      </c>
      <c r="E204" s="37">
        <v>42066</v>
      </c>
      <c r="F204" s="189" t="s">
        <v>539</v>
      </c>
      <c r="G204" s="482" t="s">
        <v>537</v>
      </c>
      <c r="H204" s="7" t="s">
        <v>895</v>
      </c>
      <c r="I204" s="257">
        <v>53</v>
      </c>
      <c r="J204" s="258">
        <v>12040</v>
      </c>
      <c r="K204" s="595">
        <f>ROUND(I204*J204,0)</f>
        <v>638120</v>
      </c>
      <c r="L204" s="596" t="s">
        <v>259</v>
      </c>
      <c r="M204" s="596" t="s">
        <v>174</v>
      </c>
      <c r="N204" s="52" t="str">
        <f>IF(AND('331-CT'!$E$7=TH!H204,OR(L204="331",M204="331")),"331",IF(AND(OR(L204="131",M204="131"),H204='131-CT'!$E$7),"131",""))</f>
        <v/>
      </c>
      <c r="O204" s="91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37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9"/>
        <v>3</v>
      </c>
      <c r="C205" s="184">
        <f t="shared" si="40"/>
        <v>42066</v>
      </c>
      <c r="D205" s="184" t="s">
        <v>1572</v>
      </c>
      <c r="E205" s="191">
        <v>42066</v>
      </c>
      <c r="F205" s="189" t="s">
        <v>540</v>
      </c>
      <c r="G205" s="483" t="s">
        <v>537</v>
      </c>
      <c r="H205" s="7" t="s">
        <v>895</v>
      </c>
      <c r="I205" s="256">
        <v>1</v>
      </c>
      <c r="J205" s="256">
        <v>10023</v>
      </c>
      <c r="K205" s="595">
        <f>ROUND(I205*J205,0)</f>
        <v>10023</v>
      </c>
      <c r="L205" s="596" t="s">
        <v>259</v>
      </c>
      <c r="M205" s="596" t="s">
        <v>174</v>
      </c>
      <c r="N205" s="52" t="str">
        <f>IF(AND('331-CT'!$E$7=TH!H205,OR(L205="331",M205="331")),"331",IF(AND(OR(L205="131",M205="131"),H205='131-CT'!$E$7),"131",""))</f>
        <v/>
      </c>
      <c r="O205" s="91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37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9"/>
        <v>3</v>
      </c>
      <c r="C206" s="184">
        <f t="shared" si="40"/>
        <v>42066</v>
      </c>
      <c r="D206" s="184" t="s">
        <v>1572</v>
      </c>
      <c r="E206" s="191">
        <v>42066</v>
      </c>
      <c r="F206" s="189" t="s">
        <v>428</v>
      </c>
      <c r="G206" s="483" t="s">
        <v>537</v>
      </c>
      <c r="H206" s="7" t="s">
        <v>895</v>
      </c>
      <c r="I206" s="786"/>
      <c r="J206" s="256"/>
      <c r="K206" s="595">
        <v>127850</v>
      </c>
      <c r="L206" s="596" t="s">
        <v>259</v>
      </c>
      <c r="M206" s="596" t="s">
        <v>371</v>
      </c>
      <c r="N206" s="52" t="str">
        <f>IF(AND('331-CT'!$E$7=TH!H206,OR(L206="331",M206="331")),"331",IF(AND(OR(L206="131",M206="131"),H206='131-CT'!$E$7),"131",""))</f>
        <v/>
      </c>
      <c r="O206" s="91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37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9"/>
        <v>3</v>
      </c>
      <c r="C207" s="184">
        <f t="shared" si="40"/>
        <v>42069</v>
      </c>
      <c r="D207" s="184" t="s">
        <v>1573</v>
      </c>
      <c r="E207" s="191">
        <v>42069</v>
      </c>
      <c r="F207" s="189" t="s">
        <v>1166</v>
      </c>
      <c r="G207" s="597" t="s">
        <v>541</v>
      </c>
      <c r="H207" s="7" t="s">
        <v>499</v>
      </c>
      <c r="I207" s="256">
        <v>100</v>
      </c>
      <c r="J207" s="256">
        <v>13900</v>
      </c>
      <c r="K207" s="595">
        <f>ROUND(I207*J207,0)</f>
        <v>1390000</v>
      </c>
      <c r="L207" s="596" t="s">
        <v>259</v>
      </c>
      <c r="M207" s="596" t="s">
        <v>174</v>
      </c>
      <c r="N207" s="52" t="str">
        <f>IF(AND('331-CT'!$E$7=TH!H207,OR(L207="331",M207="331")),"331",IF(AND(OR(L207="131",M207="131"),H207='131-CT'!$E$7),"131",""))</f>
        <v/>
      </c>
      <c r="O207" s="91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37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9"/>
        <v>3</v>
      </c>
      <c r="C208" s="184">
        <f t="shared" si="40"/>
        <v>42069</v>
      </c>
      <c r="D208" s="184" t="s">
        <v>1573</v>
      </c>
      <c r="E208" s="191">
        <v>42069</v>
      </c>
      <c r="F208" s="192" t="s">
        <v>1680</v>
      </c>
      <c r="G208" s="483" t="s">
        <v>541</v>
      </c>
      <c r="H208" s="7" t="s">
        <v>499</v>
      </c>
      <c r="I208" s="256">
        <v>200</v>
      </c>
      <c r="J208" s="256">
        <v>1500</v>
      </c>
      <c r="K208" s="595">
        <f>ROUND(I208*J208,0)</f>
        <v>300000</v>
      </c>
      <c r="L208" s="596" t="s">
        <v>259</v>
      </c>
      <c r="M208" s="596" t="s">
        <v>174</v>
      </c>
      <c r="N208" s="52" t="str">
        <f>IF(AND('331-CT'!$E$7=TH!H208,OR(L208="331",M208="331")),"331",IF(AND(OR(L208="131",M208="131"),H208='131-CT'!$E$7),"131",""))</f>
        <v/>
      </c>
      <c r="O208" s="91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37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9"/>
        <v>3</v>
      </c>
      <c r="C209" s="184">
        <f t="shared" si="40"/>
        <v>42069</v>
      </c>
      <c r="D209" s="184" t="s">
        <v>1573</v>
      </c>
      <c r="E209" s="191">
        <v>42069</v>
      </c>
      <c r="F209" s="189" t="s">
        <v>428</v>
      </c>
      <c r="G209" s="483" t="s">
        <v>541</v>
      </c>
      <c r="H209" s="7" t="s">
        <v>499</v>
      </c>
      <c r="I209" s="256"/>
      <c r="J209" s="256"/>
      <c r="K209" s="595">
        <v>169000</v>
      </c>
      <c r="L209" s="596" t="s">
        <v>259</v>
      </c>
      <c r="M209" s="596" t="s">
        <v>371</v>
      </c>
      <c r="N209" s="52" t="str">
        <f>IF(AND('331-CT'!$E$7=TH!H209,OR(L209="331",M209="331")),"331",IF(AND(OR(L209="131",M209="131"),H209='131-CT'!$E$7),"131",""))</f>
        <v/>
      </c>
      <c r="O209" s="91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37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9"/>
        <v>3</v>
      </c>
      <c r="C210" s="184">
        <f t="shared" si="40"/>
        <v>42070</v>
      </c>
      <c r="D210" s="184" t="s">
        <v>1574</v>
      </c>
      <c r="E210" s="191">
        <v>42070</v>
      </c>
      <c r="F210" s="189" t="s">
        <v>542</v>
      </c>
      <c r="G210" s="597" t="s">
        <v>543</v>
      </c>
      <c r="H210" s="7" t="s">
        <v>470</v>
      </c>
      <c r="I210" s="256">
        <v>800</v>
      </c>
      <c r="J210" s="256">
        <v>10000</v>
      </c>
      <c r="K210" s="595">
        <f>ROUND(I210*J210,0)</f>
        <v>8000000</v>
      </c>
      <c r="L210" s="596" t="s">
        <v>259</v>
      </c>
      <c r="M210" s="596" t="s">
        <v>174</v>
      </c>
      <c r="N210" s="52" t="str">
        <f>IF(AND('331-CT'!$E$7=TH!H210,OR(L210="331",M210="331")),"331",IF(AND(OR(L210="131",M210="131"),H210='131-CT'!$E$7),"131",""))</f>
        <v/>
      </c>
      <c r="O210" s="91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37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9"/>
        <v>3</v>
      </c>
      <c r="C211" s="184">
        <f t="shared" si="40"/>
        <v>42070</v>
      </c>
      <c r="D211" s="184" t="s">
        <v>1574</v>
      </c>
      <c r="E211" s="191">
        <v>42070</v>
      </c>
      <c r="F211" s="189" t="s">
        <v>544</v>
      </c>
      <c r="G211" s="597" t="s">
        <v>543</v>
      </c>
      <c r="H211" s="7" t="s">
        <v>470</v>
      </c>
      <c r="I211" s="256">
        <v>815</v>
      </c>
      <c r="J211" s="256">
        <v>10700</v>
      </c>
      <c r="K211" s="595">
        <f>ROUND(I211*J211,0)</f>
        <v>8720500</v>
      </c>
      <c r="L211" s="596" t="s">
        <v>259</v>
      </c>
      <c r="M211" s="596" t="s">
        <v>174</v>
      </c>
      <c r="N211" s="52" t="str">
        <f>IF(AND('331-CT'!$E$7=TH!H211,OR(L211="331",M211="331")),"331",IF(AND(OR(L211="131",M211="131"),H211='131-CT'!$E$7),"131",""))</f>
        <v/>
      </c>
      <c r="O211" s="91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37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9"/>
        <v>3</v>
      </c>
      <c r="C212" s="184">
        <f t="shared" si="40"/>
        <v>42070</v>
      </c>
      <c r="D212" s="184" t="s">
        <v>1574</v>
      </c>
      <c r="E212" s="191">
        <v>42070</v>
      </c>
      <c r="F212" s="189" t="s">
        <v>545</v>
      </c>
      <c r="G212" s="597" t="s">
        <v>543</v>
      </c>
      <c r="H212" s="7" t="s">
        <v>470</v>
      </c>
      <c r="I212" s="256">
        <v>303</v>
      </c>
      <c r="J212" s="256">
        <v>11500</v>
      </c>
      <c r="K212" s="595">
        <f>ROUND(I212*J212,0)</f>
        <v>3484500</v>
      </c>
      <c r="L212" s="596" t="s">
        <v>259</v>
      </c>
      <c r="M212" s="596" t="s">
        <v>174</v>
      </c>
      <c r="N212" s="52" t="str">
        <f>IF(AND('331-CT'!$E$7=TH!H212,OR(L212="331",M212="331")),"331",IF(AND(OR(L212="131",M212="131"),H212='131-CT'!$E$7),"131",""))</f>
        <v/>
      </c>
      <c r="O212" s="91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37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9"/>
        <v>3</v>
      </c>
      <c r="C213" s="184">
        <f t="shared" si="40"/>
        <v>42070</v>
      </c>
      <c r="D213" s="184" t="s">
        <v>1574</v>
      </c>
      <c r="E213" s="191">
        <v>42070</v>
      </c>
      <c r="F213" s="189" t="s">
        <v>1687</v>
      </c>
      <c r="G213" s="597" t="s">
        <v>543</v>
      </c>
      <c r="H213" s="7" t="s">
        <v>470</v>
      </c>
      <c r="I213" s="256">
        <v>1900</v>
      </c>
      <c r="J213" s="256">
        <v>450</v>
      </c>
      <c r="K213" s="595">
        <f>ROUND(I213*J213,0)</f>
        <v>855000</v>
      </c>
      <c r="L213" s="596" t="s">
        <v>259</v>
      </c>
      <c r="M213" s="596" t="s">
        <v>174</v>
      </c>
      <c r="N213" s="52" t="str">
        <f>IF(AND('331-CT'!$E$7=TH!H213,OR(L213="331",M213="331")),"331",IF(AND(OR(L213="131",M213="131"),H213='131-CT'!$E$7),"131",""))</f>
        <v/>
      </c>
      <c r="O213" s="91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37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9"/>
        <v>3</v>
      </c>
      <c r="C214" s="184">
        <f t="shared" si="40"/>
        <v>42070</v>
      </c>
      <c r="D214" s="184" t="s">
        <v>1574</v>
      </c>
      <c r="E214" s="37">
        <v>42070</v>
      </c>
      <c r="F214" s="40" t="s">
        <v>428</v>
      </c>
      <c r="G214" s="480" t="s">
        <v>543</v>
      </c>
      <c r="H214" s="45" t="s">
        <v>470</v>
      </c>
      <c r="I214" s="256"/>
      <c r="J214" s="256"/>
      <c r="K214" s="38">
        <v>2106000</v>
      </c>
      <c r="L214" s="596" t="s">
        <v>259</v>
      </c>
      <c r="M214" s="596" t="s">
        <v>371</v>
      </c>
      <c r="N214" s="52" t="str">
        <f>IF(AND('331-CT'!$E$7=TH!H214,OR(L214="331",M214="331")),"331",IF(AND(OR(L214="131",M214="131"),H214='131-CT'!$E$7),"131",""))</f>
        <v/>
      </c>
      <c r="O214" s="91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37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9"/>
        <v>3</v>
      </c>
      <c r="C215" s="184">
        <f t="shared" si="40"/>
        <v>42073</v>
      </c>
      <c r="D215" s="184" t="s">
        <v>1575</v>
      </c>
      <c r="E215" s="37">
        <v>42073</v>
      </c>
      <c r="F215" s="189" t="s">
        <v>439</v>
      </c>
      <c r="G215" s="480" t="s">
        <v>546</v>
      </c>
      <c r="H215" s="45" t="s">
        <v>438</v>
      </c>
      <c r="I215" s="256">
        <v>569</v>
      </c>
      <c r="J215" s="256">
        <v>10500</v>
      </c>
      <c r="K215" s="595">
        <f>ROUND(I215*J215,0)</f>
        <v>5974500</v>
      </c>
      <c r="L215" s="596" t="s">
        <v>259</v>
      </c>
      <c r="M215" s="596" t="s">
        <v>174</v>
      </c>
      <c r="N215" s="52" t="str">
        <f>IF(AND('331-CT'!$E$7=TH!H215,OR(L215="331",M215="331")),"331",IF(AND(OR(L215="131",M215="131"),H215='131-CT'!$E$7),"131",""))</f>
        <v/>
      </c>
      <c r="O215" s="91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37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9"/>
        <v>3</v>
      </c>
      <c r="C216" s="184">
        <f t="shared" si="40"/>
        <v>42073</v>
      </c>
      <c r="D216" s="184" t="s">
        <v>1575</v>
      </c>
      <c r="E216" s="37">
        <v>42073</v>
      </c>
      <c r="F216" s="40" t="s">
        <v>428</v>
      </c>
      <c r="G216" s="482" t="s">
        <v>546</v>
      </c>
      <c r="H216" s="44" t="s">
        <v>438</v>
      </c>
      <c r="I216" s="256"/>
      <c r="J216" s="256"/>
      <c r="K216" s="595">
        <v>597450</v>
      </c>
      <c r="L216" s="596" t="s">
        <v>259</v>
      </c>
      <c r="M216" s="596" t="s">
        <v>371</v>
      </c>
      <c r="N216" s="52" t="str">
        <f>IF(AND('331-CT'!$E$7=TH!H216,OR(L216="331",M216="331")),"331",IF(AND(OR(L216="131",M216="131"),H216='131-CT'!$E$7),"131",""))</f>
        <v/>
      </c>
      <c r="O216" s="91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37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39"/>
        <v>3</v>
      </c>
      <c r="C217" s="184">
        <f t="shared" si="40"/>
        <v>42075</v>
      </c>
      <c r="D217" s="184" t="s">
        <v>1576</v>
      </c>
      <c r="E217" s="37">
        <v>42075</v>
      </c>
      <c r="F217" s="189" t="s">
        <v>465</v>
      </c>
      <c r="G217" s="482" t="s">
        <v>547</v>
      </c>
      <c r="H217" s="44" t="s">
        <v>464</v>
      </c>
      <c r="I217" s="257">
        <v>900</v>
      </c>
      <c r="J217" s="258">
        <v>5300</v>
      </c>
      <c r="K217" s="595">
        <f>ROUND(I217*J217,0)</f>
        <v>4770000</v>
      </c>
      <c r="L217" s="596" t="s">
        <v>259</v>
      </c>
      <c r="M217" s="596" t="s">
        <v>174</v>
      </c>
      <c r="N217" s="52" t="str">
        <f>IF(AND('331-CT'!$E$7=TH!H217,OR(L217="331",M217="331")),"331",IF(AND(OR(L217="131",M217="131"),H217='131-CT'!$E$7),"131",""))</f>
        <v/>
      </c>
      <c r="O217" s="91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37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39"/>
        <v>3</v>
      </c>
      <c r="C218" s="184">
        <f t="shared" si="40"/>
        <v>42075</v>
      </c>
      <c r="D218" s="184" t="s">
        <v>1576</v>
      </c>
      <c r="E218" s="37">
        <v>42075</v>
      </c>
      <c r="F218" s="40" t="s">
        <v>548</v>
      </c>
      <c r="G218" s="482" t="s">
        <v>547</v>
      </c>
      <c r="H218" s="44" t="s">
        <v>464</v>
      </c>
      <c r="I218" s="257">
        <v>118</v>
      </c>
      <c r="J218" s="257">
        <v>4700</v>
      </c>
      <c r="K218" s="595">
        <f>ROUND(I218*J218,0)</f>
        <v>554600</v>
      </c>
      <c r="L218" s="596" t="s">
        <v>259</v>
      </c>
      <c r="M218" s="596" t="s">
        <v>174</v>
      </c>
      <c r="N218" s="52" t="str">
        <f>IF(AND('331-CT'!$E$7=TH!H218,OR(L218="331",M218="331")),"331",IF(AND(OR(L218="131",M218="131"),H218='131-CT'!$E$7),"131",""))</f>
        <v/>
      </c>
      <c r="O218" s="91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37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39"/>
        <v>3</v>
      </c>
      <c r="C219" s="184">
        <f t="shared" si="40"/>
        <v>42075</v>
      </c>
      <c r="D219" s="184" t="s">
        <v>1576</v>
      </c>
      <c r="E219" s="184">
        <v>42075</v>
      </c>
      <c r="F219" s="297" t="s">
        <v>428</v>
      </c>
      <c r="G219" s="597" t="s">
        <v>547</v>
      </c>
      <c r="H219" s="7" t="s">
        <v>464</v>
      </c>
      <c r="I219" s="786"/>
      <c r="J219" s="256"/>
      <c r="K219" s="595">
        <v>532460</v>
      </c>
      <c r="L219" s="596" t="s">
        <v>259</v>
      </c>
      <c r="M219" s="596" t="s">
        <v>371</v>
      </c>
      <c r="N219" s="52" t="str">
        <f>IF(AND('331-CT'!$E$7=TH!H219,OR(L219="331",M219="331")),"331",IF(AND(OR(L219="131",M219="131"),H219='131-CT'!$E$7),"131",""))</f>
        <v/>
      </c>
      <c r="O219" s="91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37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39"/>
        <v>3</v>
      </c>
      <c r="C220" s="184">
        <f t="shared" si="40"/>
        <v>42077</v>
      </c>
      <c r="D220" s="184" t="s">
        <v>1577</v>
      </c>
      <c r="E220" s="184">
        <v>42077</v>
      </c>
      <c r="F220" s="189" t="s">
        <v>549</v>
      </c>
      <c r="G220" s="483" t="s">
        <v>550</v>
      </c>
      <c r="H220" s="7" t="s">
        <v>433</v>
      </c>
      <c r="I220" s="256">
        <v>55</v>
      </c>
      <c r="J220" s="256">
        <v>13900</v>
      </c>
      <c r="K220" s="595">
        <f>ROUND(I220*J220,0)</f>
        <v>764500</v>
      </c>
      <c r="L220" s="596" t="s">
        <v>259</v>
      </c>
      <c r="M220" s="596" t="s">
        <v>174</v>
      </c>
      <c r="N220" s="52" t="str">
        <f>IF(AND('331-CT'!$E$7=TH!H220,OR(L220="331",M220="331")),"331",IF(AND(OR(L220="131",M220="131"),H220='131-CT'!$E$7),"131",""))</f>
        <v/>
      </c>
      <c r="O220" s="91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37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39"/>
        <v>3</v>
      </c>
      <c r="C221" s="184">
        <f t="shared" si="40"/>
        <v>42077</v>
      </c>
      <c r="D221" s="184" t="s">
        <v>1577</v>
      </c>
      <c r="E221" s="184">
        <v>42077</v>
      </c>
      <c r="F221" s="297" t="s">
        <v>551</v>
      </c>
      <c r="G221" s="483" t="s">
        <v>550</v>
      </c>
      <c r="H221" s="7" t="s">
        <v>433</v>
      </c>
      <c r="I221" s="256">
        <v>110</v>
      </c>
      <c r="J221" s="256">
        <v>8200</v>
      </c>
      <c r="K221" s="595">
        <f>ROUND(I221*J221,0)</f>
        <v>902000</v>
      </c>
      <c r="L221" s="596" t="s">
        <v>259</v>
      </c>
      <c r="M221" s="596" t="s">
        <v>174</v>
      </c>
      <c r="N221" s="52" t="str">
        <f>IF(AND('331-CT'!$E$7=TH!H221,OR(L221="331",M221="331")),"331",IF(AND(OR(L221="131",M221="131"),H221='131-CT'!$E$7),"131",""))</f>
        <v/>
      </c>
      <c r="O221" s="91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37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39"/>
        <v>3</v>
      </c>
      <c r="C222" s="184">
        <f t="shared" si="40"/>
        <v>42077</v>
      </c>
      <c r="D222" s="184" t="s">
        <v>1577</v>
      </c>
      <c r="E222" s="184">
        <v>42077</v>
      </c>
      <c r="F222" s="189" t="s">
        <v>552</v>
      </c>
      <c r="G222" s="483" t="s">
        <v>550</v>
      </c>
      <c r="H222" s="7" t="s">
        <v>433</v>
      </c>
      <c r="I222" s="256">
        <v>232</v>
      </c>
      <c r="J222" s="256">
        <v>7400</v>
      </c>
      <c r="K222" s="595">
        <f>ROUND(I222*J222,0)</f>
        <v>1716800</v>
      </c>
      <c r="L222" s="596" t="s">
        <v>259</v>
      </c>
      <c r="M222" s="596" t="s">
        <v>174</v>
      </c>
      <c r="N222" s="52" t="str">
        <f>IF(AND('331-CT'!$E$7=TH!H222,OR(L222="331",M222="331")),"331",IF(AND(OR(L222="131",M222="131"),H222='131-CT'!$E$7),"131",""))</f>
        <v/>
      </c>
      <c r="O222" s="91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37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39"/>
        <v>3</v>
      </c>
      <c r="C223" s="184">
        <f t="shared" si="40"/>
        <v>42077</v>
      </c>
      <c r="D223" s="184" t="s">
        <v>1577</v>
      </c>
      <c r="E223" s="184">
        <v>42077</v>
      </c>
      <c r="F223" s="189" t="s">
        <v>431</v>
      </c>
      <c r="G223" s="483" t="s">
        <v>550</v>
      </c>
      <c r="H223" s="7" t="s">
        <v>433</v>
      </c>
      <c r="I223" s="256">
        <v>406</v>
      </c>
      <c r="J223" s="256">
        <v>8960</v>
      </c>
      <c r="K223" s="595">
        <f>ROUND(I223*J223,0)</f>
        <v>3637760</v>
      </c>
      <c r="L223" s="596" t="s">
        <v>259</v>
      </c>
      <c r="M223" s="596" t="s">
        <v>174</v>
      </c>
      <c r="N223" s="52" t="str">
        <f>IF(AND('331-CT'!$E$7=TH!H223,OR(L223="331",M223="331")),"331",IF(AND(OR(L223="131",M223="131"),H223='131-CT'!$E$7),"131",""))</f>
        <v/>
      </c>
      <c r="O223" s="91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37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39"/>
        <v>3</v>
      </c>
      <c r="C224" s="184">
        <f t="shared" si="40"/>
        <v>42077</v>
      </c>
      <c r="D224" s="184" t="s">
        <v>1577</v>
      </c>
      <c r="E224" s="184">
        <v>42077</v>
      </c>
      <c r="F224" s="189" t="s">
        <v>428</v>
      </c>
      <c r="G224" s="480" t="s">
        <v>550</v>
      </c>
      <c r="H224" s="7" t="s">
        <v>433</v>
      </c>
      <c r="I224" s="257"/>
      <c r="J224" s="256"/>
      <c r="K224" s="595">
        <v>702106</v>
      </c>
      <c r="L224" s="596" t="s">
        <v>259</v>
      </c>
      <c r="M224" s="596" t="s">
        <v>371</v>
      </c>
      <c r="N224" s="52" t="str">
        <f>IF(AND('331-CT'!$E$7=TH!H224,OR(L224="331",M224="331")),"331",IF(AND(OR(L224="131",M224="131"),H224='131-CT'!$E$7),"131",""))</f>
        <v/>
      </c>
      <c r="O224" s="91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37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39"/>
        <v>3</v>
      </c>
      <c r="C225" s="184">
        <f t="shared" si="40"/>
        <v>42077</v>
      </c>
      <c r="D225" s="184" t="s">
        <v>1578</v>
      </c>
      <c r="E225" s="184">
        <v>42077</v>
      </c>
      <c r="F225" s="189" t="s">
        <v>1719</v>
      </c>
      <c r="G225" s="480" t="s">
        <v>553</v>
      </c>
      <c r="H225" s="7" t="s">
        <v>554</v>
      </c>
      <c r="I225" s="257">
        <v>165</v>
      </c>
      <c r="J225" s="256">
        <v>15810</v>
      </c>
      <c r="K225" s="595">
        <f>ROUND(I225*J225,0)</f>
        <v>2608650</v>
      </c>
      <c r="L225" s="596" t="s">
        <v>259</v>
      </c>
      <c r="M225" s="596" t="s">
        <v>174</v>
      </c>
      <c r="N225" s="52" t="str">
        <f>IF(AND('331-CT'!$E$7=TH!H225,OR(L225="331",M225="331")),"331",IF(AND(OR(L225="131",M225="131"),H225='131-CT'!$E$7),"131",""))</f>
        <v/>
      </c>
      <c r="O225" s="91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37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39"/>
        <v>3</v>
      </c>
      <c r="C226" s="184">
        <f t="shared" si="40"/>
        <v>42077</v>
      </c>
      <c r="D226" s="184" t="s">
        <v>1578</v>
      </c>
      <c r="E226" s="184">
        <v>42077</v>
      </c>
      <c r="F226" s="189" t="s">
        <v>1720</v>
      </c>
      <c r="G226" s="597" t="s">
        <v>553</v>
      </c>
      <c r="H226" s="7" t="s">
        <v>554</v>
      </c>
      <c r="I226" s="256">
        <v>250</v>
      </c>
      <c r="J226" s="256">
        <v>19375</v>
      </c>
      <c r="K226" s="595">
        <f>ROUND(I226*J226,0)</f>
        <v>4843750</v>
      </c>
      <c r="L226" s="596" t="s">
        <v>259</v>
      </c>
      <c r="M226" s="596" t="s">
        <v>174</v>
      </c>
      <c r="N226" s="52" t="str">
        <f>IF(AND('331-CT'!$E$7=TH!H226,OR(L226="331",M226="331")),"331",IF(AND(OR(L226="131",M226="131"),H226='131-CT'!$E$7),"131",""))</f>
        <v/>
      </c>
      <c r="O226" s="91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37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39"/>
        <v>3</v>
      </c>
      <c r="C227" s="184">
        <f t="shared" si="40"/>
        <v>42077</v>
      </c>
      <c r="D227" s="184" t="s">
        <v>1578</v>
      </c>
      <c r="E227" s="184">
        <v>42077</v>
      </c>
      <c r="F227" s="189" t="s">
        <v>1721</v>
      </c>
      <c r="G227" s="597" t="s">
        <v>553</v>
      </c>
      <c r="H227" s="7" t="s">
        <v>554</v>
      </c>
      <c r="I227" s="256">
        <v>20</v>
      </c>
      <c r="J227" s="256">
        <v>16615</v>
      </c>
      <c r="K227" s="595">
        <f>ROUND(I227*J227,0)</f>
        <v>332300</v>
      </c>
      <c r="L227" s="596" t="s">
        <v>259</v>
      </c>
      <c r="M227" s="596" t="s">
        <v>174</v>
      </c>
      <c r="N227" s="52" t="str">
        <f>IF(AND('331-CT'!$E$7=TH!H227,OR(L227="331",M227="331")),"331",IF(AND(OR(L227="131",M227="131"),H227='131-CT'!$E$7),"131",""))</f>
        <v/>
      </c>
      <c r="O227" s="91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37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39"/>
        <v>3</v>
      </c>
      <c r="C228" s="184">
        <f t="shared" si="40"/>
        <v>42077</v>
      </c>
      <c r="D228" s="184" t="s">
        <v>1578</v>
      </c>
      <c r="E228" s="37">
        <v>42077</v>
      </c>
      <c r="F228" s="40" t="s">
        <v>1722</v>
      </c>
      <c r="G228" s="480" t="s">
        <v>553</v>
      </c>
      <c r="H228" s="45" t="s">
        <v>554</v>
      </c>
      <c r="I228" s="256">
        <v>20</v>
      </c>
      <c r="J228" s="256">
        <v>15312</v>
      </c>
      <c r="K228" s="595">
        <f>ROUND(I228*J228,0)</f>
        <v>306240</v>
      </c>
      <c r="L228" s="596" t="s">
        <v>259</v>
      </c>
      <c r="M228" s="596" t="s">
        <v>174</v>
      </c>
      <c r="N228" s="52" t="str">
        <f>IF(AND('331-CT'!$E$7=TH!H228,OR(L228="331",M228="331")),"331",IF(AND(OR(L228="131",M228="131"),H228='131-CT'!$E$7),"131",""))</f>
        <v/>
      </c>
      <c r="O228" s="91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37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39"/>
        <v>3</v>
      </c>
      <c r="C229" s="184">
        <f t="shared" si="40"/>
        <v>42077</v>
      </c>
      <c r="D229" s="184" t="s">
        <v>1578</v>
      </c>
      <c r="E229" s="37">
        <v>42077</v>
      </c>
      <c r="F229" s="40" t="s">
        <v>491</v>
      </c>
      <c r="G229" s="480" t="s">
        <v>553</v>
      </c>
      <c r="H229" s="45" t="s">
        <v>554</v>
      </c>
      <c r="I229" s="256"/>
      <c r="J229" s="256"/>
      <c r="K229" s="38">
        <v>809094</v>
      </c>
      <c r="L229" s="596" t="s">
        <v>259</v>
      </c>
      <c r="M229" s="596" t="s">
        <v>371</v>
      </c>
      <c r="N229" s="52" t="str">
        <f>IF(AND('331-CT'!$E$7=TH!H229,OR(L229="331",M229="331")),"331",IF(AND(OR(L229="131",M229="131"),H229='131-CT'!$E$7),"131",""))</f>
        <v/>
      </c>
      <c r="O229" s="91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37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39"/>
        <v>3</v>
      </c>
      <c r="C230" s="184">
        <f t="shared" si="40"/>
        <v>42079</v>
      </c>
      <c r="D230" s="184" t="s">
        <v>1579</v>
      </c>
      <c r="E230" s="37">
        <v>42079</v>
      </c>
      <c r="F230" s="40" t="s">
        <v>555</v>
      </c>
      <c r="G230" s="480" t="s">
        <v>556</v>
      </c>
      <c r="H230" s="45" t="s">
        <v>442</v>
      </c>
      <c r="I230" s="257">
        <v>236</v>
      </c>
      <c r="J230" s="256">
        <v>7816</v>
      </c>
      <c r="K230" s="595">
        <f t="shared" ref="K230:K235" si="43">ROUND(I230*J230,0)</f>
        <v>1844576</v>
      </c>
      <c r="L230" s="596" t="s">
        <v>259</v>
      </c>
      <c r="M230" s="596" t="s">
        <v>174</v>
      </c>
      <c r="N230" s="52" t="str">
        <f>IF(AND('331-CT'!$E$7=TH!H230,OR(L230="331",M230="331")),"331",IF(AND(OR(L230="131",M230="131"),H230='131-CT'!$E$7),"131",""))</f>
        <v/>
      </c>
      <c r="O230" s="91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37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39"/>
        <v>3</v>
      </c>
      <c r="C231" s="184">
        <f t="shared" si="40"/>
        <v>42079</v>
      </c>
      <c r="D231" s="184" t="s">
        <v>1579</v>
      </c>
      <c r="E231" s="184">
        <v>42079</v>
      </c>
      <c r="F231" s="189" t="s">
        <v>557</v>
      </c>
      <c r="G231" s="597" t="s">
        <v>556</v>
      </c>
      <c r="H231" s="7" t="s">
        <v>442</v>
      </c>
      <c r="I231" s="256">
        <v>8</v>
      </c>
      <c r="J231" s="256">
        <v>17717</v>
      </c>
      <c r="K231" s="595">
        <f t="shared" si="43"/>
        <v>141736</v>
      </c>
      <c r="L231" s="596" t="s">
        <v>259</v>
      </c>
      <c r="M231" s="596" t="s">
        <v>174</v>
      </c>
      <c r="N231" s="52" t="str">
        <f>IF(AND('331-CT'!$E$7=TH!H231,OR(L231="331",M231="331")),"331",IF(AND(OR(L231="131",M231="131"),H231='131-CT'!$E$7),"131",""))</f>
        <v/>
      </c>
      <c r="O231" s="91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37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39"/>
        <v>3</v>
      </c>
      <c r="C232" s="184">
        <f t="shared" si="40"/>
        <v>42079</v>
      </c>
      <c r="D232" s="184" t="s">
        <v>1579</v>
      </c>
      <c r="E232" s="184">
        <v>42079</v>
      </c>
      <c r="F232" s="189" t="s">
        <v>558</v>
      </c>
      <c r="G232" s="483" t="s">
        <v>556</v>
      </c>
      <c r="H232" s="7" t="s">
        <v>442</v>
      </c>
      <c r="I232" s="256">
        <v>21</v>
      </c>
      <c r="J232" s="256">
        <v>19697</v>
      </c>
      <c r="K232" s="595">
        <f t="shared" si="43"/>
        <v>413637</v>
      </c>
      <c r="L232" s="596" t="s">
        <v>259</v>
      </c>
      <c r="M232" s="596" t="s">
        <v>174</v>
      </c>
      <c r="N232" s="52" t="str">
        <f>IF(AND('331-CT'!$E$7=TH!H232,OR(L232="331",M232="331")),"331",IF(AND(OR(L232="131",M232="131"),H232='131-CT'!$E$7),"131",""))</f>
        <v/>
      </c>
      <c r="O232" s="91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37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39"/>
        <v>3</v>
      </c>
      <c r="C233" s="184">
        <f t="shared" si="40"/>
        <v>42079</v>
      </c>
      <c r="D233" s="184" t="s">
        <v>1579</v>
      </c>
      <c r="E233" s="184">
        <v>42079</v>
      </c>
      <c r="F233" s="189" t="s">
        <v>559</v>
      </c>
      <c r="G233" s="483" t="s">
        <v>556</v>
      </c>
      <c r="H233" s="7" t="s">
        <v>442</v>
      </c>
      <c r="I233" s="256">
        <v>10</v>
      </c>
      <c r="J233" s="256">
        <v>9780</v>
      </c>
      <c r="K233" s="595">
        <f t="shared" si="43"/>
        <v>97800</v>
      </c>
      <c r="L233" s="596" t="s">
        <v>259</v>
      </c>
      <c r="M233" s="596" t="s">
        <v>174</v>
      </c>
      <c r="N233" s="52" t="str">
        <f>IF(AND('331-CT'!$E$7=TH!H233,OR(L233="331",M233="331")),"331",IF(AND(OR(L233="131",M233="131"),H233='131-CT'!$E$7),"131",""))</f>
        <v/>
      </c>
      <c r="O233" s="91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37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39"/>
        <v>3</v>
      </c>
      <c r="C234" s="184">
        <f t="shared" si="40"/>
        <v>42079</v>
      </c>
      <c r="D234" s="184" t="s">
        <v>1579</v>
      </c>
      <c r="E234" s="184">
        <v>42079</v>
      </c>
      <c r="F234" s="189" t="s">
        <v>560</v>
      </c>
      <c r="G234" s="597" t="s">
        <v>556</v>
      </c>
      <c r="H234" s="7" t="s">
        <v>442</v>
      </c>
      <c r="I234" s="256">
        <v>28</v>
      </c>
      <c r="J234" s="256">
        <v>17070</v>
      </c>
      <c r="K234" s="595">
        <f t="shared" si="43"/>
        <v>477960</v>
      </c>
      <c r="L234" s="596" t="s">
        <v>259</v>
      </c>
      <c r="M234" s="596" t="s">
        <v>174</v>
      </c>
      <c r="N234" s="52" t="str">
        <f>IF(AND('331-CT'!$E$7=TH!H234,OR(L234="331",M234="331")),"331",IF(AND(OR(L234="131",M234="131"),H234='131-CT'!$E$7),"131",""))</f>
        <v/>
      </c>
      <c r="O234" s="91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37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39"/>
        <v>3</v>
      </c>
      <c r="C235" s="184">
        <f t="shared" si="40"/>
        <v>42079</v>
      </c>
      <c r="D235" s="184" t="s">
        <v>1579</v>
      </c>
      <c r="E235" s="184">
        <v>42079</v>
      </c>
      <c r="F235" s="189" t="s">
        <v>1688</v>
      </c>
      <c r="G235" s="597" t="s">
        <v>556</v>
      </c>
      <c r="H235" s="7" t="s">
        <v>442</v>
      </c>
      <c r="I235" s="256">
        <v>500</v>
      </c>
      <c r="J235" s="256">
        <v>400</v>
      </c>
      <c r="K235" s="595">
        <f t="shared" si="43"/>
        <v>200000</v>
      </c>
      <c r="L235" s="596" t="s">
        <v>259</v>
      </c>
      <c r="M235" s="596" t="s">
        <v>174</v>
      </c>
      <c r="N235" s="52" t="str">
        <f>IF(AND('331-CT'!$E$7=TH!H235,OR(L235="331",M235="331")),"331",IF(AND(OR(L235="131",M235="131"),H235='131-CT'!$E$7),"131",""))</f>
        <v/>
      </c>
      <c r="O235" s="91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37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39"/>
        <v>3</v>
      </c>
      <c r="C236" s="184">
        <f t="shared" si="40"/>
        <v>42079</v>
      </c>
      <c r="D236" s="184" t="s">
        <v>1579</v>
      </c>
      <c r="E236" s="184">
        <v>42079</v>
      </c>
      <c r="F236" s="189" t="s">
        <v>428</v>
      </c>
      <c r="G236" s="597" t="s">
        <v>556</v>
      </c>
      <c r="H236" s="7" t="s">
        <v>442</v>
      </c>
      <c r="I236" s="256"/>
      <c r="J236" s="256"/>
      <c r="K236" s="595">
        <v>317571</v>
      </c>
      <c r="L236" s="596" t="s">
        <v>259</v>
      </c>
      <c r="M236" s="596" t="s">
        <v>371</v>
      </c>
      <c r="N236" s="52" t="str">
        <f>IF(AND('331-CT'!$E$7=TH!H236,OR(L236="331",M236="331")),"331",IF(AND(OR(L236="131",M236="131"),H236='131-CT'!$E$7),"131",""))</f>
        <v/>
      </c>
      <c r="O236" s="91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37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39"/>
        <v>3</v>
      </c>
      <c r="C237" s="184">
        <f t="shared" si="40"/>
        <v>42080</v>
      </c>
      <c r="D237" s="184" t="s">
        <v>1580</v>
      </c>
      <c r="E237" s="184">
        <v>42080</v>
      </c>
      <c r="F237" s="189" t="s">
        <v>424</v>
      </c>
      <c r="G237" s="597" t="s">
        <v>561</v>
      </c>
      <c r="H237" s="7" t="s">
        <v>426</v>
      </c>
      <c r="I237" s="256">
        <v>903</v>
      </c>
      <c r="J237" s="256">
        <v>5150</v>
      </c>
      <c r="K237" s="595">
        <f>ROUND(I237*J237,0)</f>
        <v>4650450</v>
      </c>
      <c r="L237" s="596" t="s">
        <v>259</v>
      </c>
      <c r="M237" s="596" t="s">
        <v>174</v>
      </c>
      <c r="N237" s="52" t="str">
        <f>IF(AND('331-CT'!$E$7=TH!H237,OR(L237="331",M237="331")),"331",IF(AND(OR(L237="131",M237="131"),H237='131-CT'!$E$7),"131",""))</f>
        <v/>
      </c>
      <c r="O237" s="91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37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39"/>
        <v>3</v>
      </c>
      <c r="C238" s="184">
        <f t="shared" si="40"/>
        <v>42080</v>
      </c>
      <c r="D238" s="184" t="s">
        <v>1580</v>
      </c>
      <c r="E238" s="184">
        <v>42080</v>
      </c>
      <c r="F238" s="189" t="s">
        <v>472</v>
      </c>
      <c r="G238" s="597" t="s">
        <v>561</v>
      </c>
      <c r="H238" s="7" t="s">
        <v>426</v>
      </c>
      <c r="I238" s="256">
        <v>289</v>
      </c>
      <c r="J238" s="256">
        <v>5700</v>
      </c>
      <c r="K238" s="595">
        <f>ROUND(I238*J238,0)</f>
        <v>1647300</v>
      </c>
      <c r="L238" s="596" t="s">
        <v>259</v>
      </c>
      <c r="M238" s="596" t="s">
        <v>174</v>
      </c>
      <c r="N238" s="52" t="str">
        <f>IF(AND('331-CT'!$E$7=TH!H238,OR(L238="331",M238="331")),"331",IF(AND(OR(L238="131",M238="131"),H238='131-CT'!$E$7),"131",""))</f>
        <v/>
      </c>
      <c r="O238" s="91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37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39"/>
        <v>3</v>
      </c>
      <c r="C239" s="184">
        <f t="shared" si="40"/>
        <v>42080</v>
      </c>
      <c r="D239" s="184" t="s">
        <v>1580</v>
      </c>
      <c r="E239" s="184">
        <v>42080</v>
      </c>
      <c r="F239" s="189" t="s">
        <v>562</v>
      </c>
      <c r="G239" s="483" t="s">
        <v>561</v>
      </c>
      <c r="H239" s="7" t="s">
        <v>426</v>
      </c>
      <c r="I239" s="256">
        <v>300</v>
      </c>
      <c r="J239" s="256">
        <v>10670</v>
      </c>
      <c r="K239" s="595">
        <f>ROUND(I239*J239,0)</f>
        <v>3201000</v>
      </c>
      <c r="L239" s="596" t="s">
        <v>259</v>
      </c>
      <c r="M239" s="596" t="s">
        <v>174</v>
      </c>
      <c r="N239" s="52" t="str">
        <f>IF(AND('331-CT'!$E$7=TH!H239,OR(L239="331",M239="331")),"331",IF(AND(OR(L239="131",M239="131"),H239='131-CT'!$E$7),"131",""))</f>
        <v/>
      </c>
      <c r="O239" s="91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37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39"/>
        <v>3</v>
      </c>
      <c r="C240" s="184">
        <f t="shared" si="40"/>
        <v>42080</v>
      </c>
      <c r="D240" s="184" t="s">
        <v>1580</v>
      </c>
      <c r="E240" s="184">
        <v>42080</v>
      </c>
      <c r="F240" s="189" t="s">
        <v>527</v>
      </c>
      <c r="G240" s="597" t="s">
        <v>561</v>
      </c>
      <c r="H240" s="44" t="s">
        <v>426</v>
      </c>
      <c r="I240" s="256">
        <v>300</v>
      </c>
      <c r="J240" s="256">
        <v>9900</v>
      </c>
      <c r="K240" s="595">
        <f>ROUND(I240*J240,0)</f>
        <v>2970000</v>
      </c>
      <c r="L240" s="596" t="s">
        <v>259</v>
      </c>
      <c r="M240" s="596" t="s">
        <v>174</v>
      </c>
      <c r="N240" s="52" t="str">
        <f>IF(AND('331-CT'!$E$7=TH!H240,OR(L240="331",M240="331")),"331",IF(AND(OR(L240="131",M240="131"),H240='131-CT'!$E$7),"131",""))</f>
        <v/>
      </c>
      <c r="O240" s="91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37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39"/>
        <v>3</v>
      </c>
      <c r="C241" s="184">
        <f t="shared" si="40"/>
        <v>42080</v>
      </c>
      <c r="D241" s="184" t="s">
        <v>1580</v>
      </c>
      <c r="E241" s="37">
        <v>42080</v>
      </c>
      <c r="F241" s="189" t="s">
        <v>428</v>
      </c>
      <c r="G241" s="482" t="s">
        <v>561</v>
      </c>
      <c r="H241" s="7" t="s">
        <v>426</v>
      </c>
      <c r="I241" s="256"/>
      <c r="J241" s="258"/>
      <c r="K241" s="595">
        <v>1246875</v>
      </c>
      <c r="L241" s="596" t="s">
        <v>259</v>
      </c>
      <c r="M241" s="596" t="s">
        <v>371</v>
      </c>
      <c r="N241" s="52" t="str">
        <f>IF(AND('331-CT'!$E$7=TH!H241,OR(L241="331",M241="331")),"331",IF(AND(OR(L241="131",M241="131"),H241='131-CT'!$E$7),"131",""))</f>
        <v/>
      </c>
      <c r="O241" s="91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37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39"/>
        <v>3</v>
      </c>
      <c r="C242" s="184">
        <f t="shared" si="40"/>
        <v>42080</v>
      </c>
      <c r="D242" s="184" t="s">
        <v>1581</v>
      </c>
      <c r="E242" s="37">
        <v>42080</v>
      </c>
      <c r="F242" s="189" t="s">
        <v>477</v>
      </c>
      <c r="G242" s="482" t="s">
        <v>563</v>
      </c>
      <c r="H242" s="7" t="s">
        <v>479</v>
      </c>
      <c r="I242" s="256">
        <v>604</v>
      </c>
      <c r="J242" s="256">
        <v>12900</v>
      </c>
      <c r="K242" s="595">
        <f>ROUND(I242*J242,0)</f>
        <v>7791600</v>
      </c>
      <c r="L242" s="596" t="s">
        <v>259</v>
      </c>
      <c r="M242" s="596" t="s">
        <v>174</v>
      </c>
      <c r="N242" s="52" t="str">
        <f>IF(AND('331-CT'!$E$7=TH!H242,OR(L242="331",M242="331")),"331",IF(AND(OR(L242="131",M242="131"),H242='131-CT'!$E$7),"131",""))</f>
        <v/>
      </c>
      <c r="O242" s="91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37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39"/>
        <v>3</v>
      </c>
      <c r="C243" s="184">
        <f t="shared" si="40"/>
        <v>42080</v>
      </c>
      <c r="D243" s="184" t="s">
        <v>1581</v>
      </c>
      <c r="E243" s="37">
        <v>42080</v>
      </c>
      <c r="F243" s="189" t="s">
        <v>564</v>
      </c>
      <c r="G243" s="482" t="s">
        <v>563</v>
      </c>
      <c r="H243" s="7" t="s">
        <v>479</v>
      </c>
      <c r="I243" s="256">
        <v>206</v>
      </c>
      <c r="J243" s="256">
        <v>9300</v>
      </c>
      <c r="K243" s="595">
        <f>ROUND(I243*J243,0)</f>
        <v>1915800</v>
      </c>
      <c r="L243" s="596" t="s">
        <v>259</v>
      </c>
      <c r="M243" s="596" t="s">
        <v>174</v>
      </c>
      <c r="N243" s="52" t="str">
        <f>IF(AND('331-CT'!$E$7=TH!H243,OR(L243="331",M243="331")),"331",IF(AND(OR(L243="131",M243="131"),H243='131-CT'!$E$7),"131",""))</f>
        <v/>
      </c>
      <c r="O243" s="91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37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39"/>
        <v>3</v>
      </c>
      <c r="C244" s="184">
        <f t="shared" si="40"/>
        <v>42080</v>
      </c>
      <c r="D244" s="184" t="s">
        <v>1581</v>
      </c>
      <c r="E244" s="37">
        <v>42080</v>
      </c>
      <c r="F244" s="189" t="s">
        <v>565</v>
      </c>
      <c r="G244" s="482" t="s">
        <v>563</v>
      </c>
      <c r="H244" s="7" t="s">
        <v>479</v>
      </c>
      <c r="I244" s="256">
        <v>205</v>
      </c>
      <c r="J244" s="256">
        <v>9400</v>
      </c>
      <c r="K244" s="595">
        <f>ROUND(I244*J244,0)</f>
        <v>1927000</v>
      </c>
      <c r="L244" s="596" t="s">
        <v>259</v>
      </c>
      <c r="M244" s="596" t="s">
        <v>174</v>
      </c>
      <c r="N244" s="52" t="str">
        <f>IF(AND('331-CT'!$E$7=TH!H244,OR(L244="331",M244="331")),"331",IF(AND(OR(L244="131",M244="131"),H244='131-CT'!$E$7),"131",""))</f>
        <v/>
      </c>
      <c r="O244" s="91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37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39"/>
        <v>3</v>
      </c>
      <c r="C245" s="184">
        <f t="shared" si="40"/>
        <v>42080</v>
      </c>
      <c r="D245" s="184" t="s">
        <v>1581</v>
      </c>
      <c r="E245" s="37">
        <v>42080</v>
      </c>
      <c r="F245" s="189" t="s">
        <v>566</v>
      </c>
      <c r="G245" s="482" t="s">
        <v>563</v>
      </c>
      <c r="H245" s="7" t="s">
        <v>479</v>
      </c>
      <c r="I245" s="256">
        <v>306</v>
      </c>
      <c r="J245" s="256">
        <v>8600</v>
      </c>
      <c r="K245" s="595">
        <f>ROUND(I245*J245,0)</f>
        <v>2631600</v>
      </c>
      <c r="L245" s="596" t="s">
        <v>259</v>
      </c>
      <c r="M245" s="596" t="s">
        <v>174</v>
      </c>
      <c r="N245" s="52" t="str">
        <f>IF(AND('331-CT'!$E$7=TH!H245,OR(L245="331",M245="331")),"331",IF(AND(OR(L245="131",M245="131"),H245='131-CT'!$E$7),"131",""))</f>
        <v/>
      </c>
      <c r="O245" s="91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37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39"/>
        <v>3</v>
      </c>
      <c r="C246" s="184">
        <f t="shared" si="40"/>
        <v>42080</v>
      </c>
      <c r="D246" s="184" t="s">
        <v>1581</v>
      </c>
      <c r="E246" s="37">
        <v>42080</v>
      </c>
      <c r="F246" s="189" t="s">
        <v>428</v>
      </c>
      <c r="G246" s="482" t="s">
        <v>563</v>
      </c>
      <c r="H246" s="7" t="s">
        <v>479</v>
      </c>
      <c r="I246" s="256"/>
      <c r="J246" s="256"/>
      <c r="K246" s="595">
        <v>1426600</v>
      </c>
      <c r="L246" s="596" t="s">
        <v>259</v>
      </c>
      <c r="M246" s="596" t="s">
        <v>371</v>
      </c>
      <c r="N246" s="52" t="str">
        <f>IF(AND('331-CT'!$E$7=TH!H246,OR(L246="331",M246="331")),"331",IF(AND(OR(L246="131",M246="131"),H246='131-CT'!$E$7),"131",""))</f>
        <v/>
      </c>
      <c r="O246" s="91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37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39"/>
        <v>3</v>
      </c>
      <c r="C247" s="184">
        <f t="shared" si="40"/>
        <v>42082</v>
      </c>
      <c r="D247" s="184" t="s">
        <v>1582</v>
      </c>
      <c r="E247" s="37">
        <v>42082</v>
      </c>
      <c r="F247" s="189" t="s">
        <v>439</v>
      </c>
      <c r="G247" s="482" t="s">
        <v>567</v>
      </c>
      <c r="H247" s="7" t="s">
        <v>438</v>
      </c>
      <c r="I247" s="256">
        <v>490</v>
      </c>
      <c r="J247" s="256">
        <v>10500</v>
      </c>
      <c r="K247" s="595">
        <f>ROUND(I247*J247,0)</f>
        <v>5145000</v>
      </c>
      <c r="L247" s="596" t="s">
        <v>259</v>
      </c>
      <c r="M247" s="596" t="s">
        <v>174</v>
      </c>
      <c r="N247" s="52" t="str">
        <f>IF(AND('331-CT'!$E$7=TH!H247,OR(L247="331",M247="331")),"331",IF(AND(OR(L247="131",M247="131"),H247='131-CT'!$E$7),"131",""))</f>
        <v/>
      </c>
      <c r="O247" s="91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37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39"/>
        <v>3</v>
      </c>
      <c r="C248" s="184">
        <f t="shared" si="40"/>
        <v>42082</v>
      </c>
      <c r="D248" s="184" t="s">
        <v>1582</v>
      </c>
      <c r="E248" s="37">
        <v>42082</v>
      </c>
      <c r="F248" s="189" t="s">
        <v>568</v>
      </c>
      <c r="G248" s="482" t="s">
        <v>567</v>
      </c>
      <c r="H248" s="7" t="s">
        <v>438</v>
      </c>
      <c r="I248" s="256">
        <v>215</v>
      </c>
      <c r="J248" s="256">
        <v>10250</v>
      </c>
      <c r="K248" s="595">
        <f>ROUND(I248*J248,0)</f>
        <v>2203750</v>
      </c>
      <c r="L248" s="596" t="s">
        <v>259</v>
      </c>
      <c r="M248" s="596" t="s">
        <v>174</v>
      </c>
      <c r="N248" s="52" t="str">
        <f>IF(AND('331-CT'!$E$7=TH!H248,OR(L248="331",M248="331")),"331",IF(AND(OR(L248="131",M248="131"),H248='131-CT'!$E$7),"131",""))</f>
        <v/>
      </c>
      <c r="O248" s="91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37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39"/>
        <v>3</v>
      </c>
      <c r="C249" s="184">
        <f t="shared" si="40"/>
        <v>42082</v>
      </c>
      <c r="D249" s="184" t="s">
        <v>1582</v>
      </c>
      <c r="E249" s="37">
        <v>42082</v>
      </c>
      <c r="F249" s="189" t="s">
        <v>428</v>
      </c>
      <c r="G249" s="482" t="s">
        <v>567</v>
      </c>
      <c r="H249" s="7" t="s">
        <v>438</v>
      </c>
      <c r="I249" s="256"/>
      <c r="J249" s="256"/>
      <c r="K249" s="595">
        <v>734875</v>
      </c>
      <c r="L249" s="596" t="s">
        <v>259</v>
      </c>
      <c r="M249" s="596" t="s">
        <v>371</v>
      </c>
      <c r="N249" s="52" t="str">
        <f>IF(AND('331-CT'!$E$7=TH!H249,OR(L249="331",M249="331")),"331",IF(AND(OR(L249="131",M249="131"),H249='131-CT'!$E$7),"131",""))</f>
        <v/>
      </c>
      <c r="O249" s="91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37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39"/>
        <v>3</v>
      </c>
      <c r="C250" s="184">
        <f t="shared" si="40"/>
        <v>42082</v>
      </c>
      <c r="D250" s="184" t="s">
        <v>1583</v>
      </c>
      <c r="E250" s="37">
        <v>42082</v>
      </c>
      <c r="F250" s="189" t="s">
        <v>569</v>
      </c>
      <c r="G250" s="482" t="s">
        <v>570</v>
      </c>
      <c r="H250" s="7" t="s">
        <v>571</v>
      </c>
      <c r="I250" s="257">
        <v>200</v>
      </c>
      <c r="J250" s="257">
        <v>5600</v>
      </c>
      <c r="K250" s="595">
        <f>ROUND(I250*J250,0)</f>
        <v>1120000</v>
      </c>
      <c r="L250" s="596" t="s">
        <v>259</v>
      </c>
      <c r="M250" s="596" t="s">
        <v>174</v>
      </c>
      <c r="N250" s="52" t="str">
        <f>IF(AND('331-CT'!$E$7=TH!H250,OR(L250="331",M250="331")),"331",IF(AND(OR(L250="131",M250="131"),H250='131-CT'!$E$7),"131",""))</f>
        <v/>
      </c>
      <c r="O250" s="91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37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39"/>
        <v>3</v>
      </c>
      <c r="C251" s="184">
        <f t="shared" si="40"/>
        <v>42082</v>
      </c>
      <c r="D251" s="184" t="s">
        <v>1583</v>
      </c>
      <c r="E251" s="37">
        <v>42082</v>
      </c>
      <c r="F251" s="189" t="s">
        <v>456</v>
      </c>
      <c r="G251" s="482" t="s">
        <v>570</v>
      </c>
      <c r="H251" s="7" t="s">
        <v>571</v>
      </c>
      <c r="I251" s="257">
        <v>205</v>
      </c>
      <c r="J251" s="257">
        <v>5150</v>
      </c>
      <c r="K251" s="595">
        <f>ROUND(I251*J251,0)</f>
        <v>1055750</v>
      </c>
      <c r="L251" s="596" t="s">
        <v>259</v>
      </c>
      <c r="M251" s="596" t="s">
        <v>174</v>
      </c>
      <c r="N251" s="52" t="str">
        <f>IF(AND('331-CT'!$E$7=TH!H251,OR(L251="331",M251="331")),"331",IF(AND(OR(L251="131",M251="131"),H251='131-CT'!$E$7),"131",""))</f>
        <v/>
      </c>
      <c r="O251" s="91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37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39"/>
        <v>3</v>
      </c>
      <c r="C252" s="184">
        <f t="shared" si="40"/>
        <v>42082</v>
      </c>
      <c r="D252" s="184" t="s">
        <v>1583</v>
      </c>
      <c r="E252" s="37">
        <v>42082</v>
      </c>
      <c r="F252" s="189" t="s">
        <v>572</v>
      </c>
      <c r="G252" s="482" t="s">
        <v>570</v>
      </c>
      <c r="H252" s="7" t="s">
        <v>571</v>
      </c>
      <c r="I252" s="256">
        <v>208</v>
      </c>
      <c r="J252" s="256">
        <v>5500</v>
      </c>
      <c r="K252" s="595">
        <f>ROUND(I252*J252,0)</f>
        <v>1144000</v>
      </c>
      <c r="L252" s="596" t="s">
        <v>259</v>
      </c>
      <c r="M252" s="596" t="s">
        <v>174</v>
      </c>
      <c r="N252" s="52" t="str">
        <f>IF(AND('331-CT'!$E$7=TH!H252,OR(L252="331",M252="331")),"331",IF(AND(OR(L252="131",M252="131"),H252='131-CT'!$E$7),"131",""))</f>
        <v/>
      </c>
      <c r="O252" s="91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37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39"/>
        <v>3</v>
      </c>
      <c r="C253" s="184">
        <f t="shared" si="40"/>
        <v>42082</v>
      </c>
      <c r="D253" s="184" t="s">
        <v>1583</v>
      </c>
      <c r="E253" s="37">
        <v>42082</v>
      </c>
      <c r="F253" s="189" t="s">
        <v>428</v>
      </c>
      <c r="G253" s="482" t="s">
        <v>570</v>
      </c>
      <c r="H253" s="7" t="s">
        <v>571</v>
      </c>
      <c r="I253" s="256"/>
      <c r="J253" s="256"/>
      <c r="K253" s="38">
        <v>331975</v>
      </c>
      <c r="L253" s="596" t="s">
        <v>259</v>
      </c>
      <c r="M253" s="596" t="s">
        <v>371</v>
      </c>
      <c r="N253" s="52" t="str">
        <f>IF(AND('331-CT'!$E$7=TH!H253,OR(L253="331",M253="331")),"331",IF(AND(OR(L253="131",M253="131"),H253='131-CT'!$E$7),"131",""))</f>
        <v/>
      </c>
      <c r="O253" s="91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37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44">IF(C254&lt;&gt;"",MONTH(C254),"")</f>
        <v>3</v>
      </c>
      <c r="C254" s="184">
        <f t="shared" ref="C254" si="45">E254</f>
        <v>42082</v>
      </c>
      <c r="D254" s="184" t="s">
        <v>1583</v>
      </c>
      <c r="E254" s="37">
        <v>42082</v>
      </c>
      <c r="F254" s="189" t="s">
        <v>1346</v>
      </c>
      <c r="G254" s="482" t="s">
        <v>570</v>
      </c>
      <c r="H254" s="7" t="s">
        <v>571</v>
      </c>
      <c r="I254" s="256"/>
      <c r="J254" s="256"/>
      <c r="K254" s="38">
        <v>3651725</v>
      </c>
      <c r="L254" s="596" t="s">
        <v>47</v>
      </c>
      <c r="M254" s="596" t="s">
        <v>259</v>
      </c>
      <c r="N254" s="52" t="str">
        <f>IF(AND('331-CT'!$E$7=TH!H254,OR(L254="331",M254="331")),"331",IF(AND(OR(L254="131",M254="131"),H254='131-CT'!$E$7),"131",""))</f>
        <v/>
      </c>
      <c r="O254" s="91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37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9"/>
        <v>3</v>
      </c>
      <c r="C255" s="184">
        <f t="shared" si="40"/>
        <v>42088</v>
      </c>
      <c r="D255" s="184" t="s">
        <v>1584</v>
      </c>
      <c r="E255" s="191">
        <v>42088</v>
      </c>
      <c r="F255" s="297" t="s">
        <v>573</v>
      </c>
      <c r="G255" s="483" t="s">
        <v>574</v>
      </c>
      <c r="H255" s="7" t="s">
        <v>575</v>
      </c>
      <c r="I255" s="786">
        <v>500</v>
      </c>
      <c r="J255" s="256">
        <v>3000</v>
      </c>
      <c r="K255" s="595">
        <f>ROUND(I255*J255,0)</f>
        <v>1500000</v>
      </c>
      <c r="L255" s="596" t="s">
        <v>259</v>
      </c>
      <c r="M255" s="596" t="s">
        <v>174</v>
      </c>
      <c r="N255" s="52" t="str">
        <f>IF(AND('331-CT'!$E$7=TH!H255,OR(L255="331",M255="331")),"331",IF(AND(OR(L255="131",M255="131"),H255='131-CT'!$E$7),"131",""))</f>
        <v/>
      </c>
      <c r="O255" s="91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37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9"/>
        <v>3</v>
      </c>
      <c r="C256" s="184">
        <f t="shared" si="40"/>
        <v>42088</v>
      </c>
      <c r="D256" s="184" t="s">
        <v>1584</v>
      </c>
      <c r="E256" s="191">
        <v>42088</v>
      </c>
      <c r="F256" s="189" t="s">
        <v>576</v>
      </c>
      <c r="G256" s="483" t="s">
        <v>574</v>
      </c>
      <c r="H256" s="7" t="s">
        <v>575</v>
      </c>
      <c r="I256" s="786">
        <v>50</v>
      </c>
      <c r="J256" s="256">
        <v>18000</v>
      </c>
      <c r="K256" s="595">
        <f>ROUND(I256*J256,0)</f>
        <v>900000</v>
      </c>
      <c r="L256" s="596" t="s">
        <v>259</v>
      </c>
      <c r="M256" s="596" t="s">
        <v>174</v>
      </c>
      <c r="N256" s="52" t="str">
        <f>IF(AND('331-CT'!$E$7=TH!H256,OR(L256="331",M256="331")),"331",IF(AND(OR(L256="131",M256="131"),H256='131-CT'!$E$7),"131",""))</f>
        <v/>
      </c>
      <c r="O256" s="91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37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9"/>
        <v>3</v>
      </c>
      <c r="C257" s="184">
        <f t="shared" si="40"/>
        <v>42088</v>
      </c>
      <c r="D257" s="184" t="s">
        <v>1584</v>
      </c>
      <c r="E257" s="191">
        <v>42088</v>
      </c>
      <c r="F257" s="297" t="s">
        <v>577</v>
      </c>
      <c r="G257" s="483" t="s">
        <v>574</v>
      </c>
      <c r="H257" s="7" t="s">
        <v>575</v>
      </c>
      <c r="I257" s="256">
        <v>12</v>
      </c>
      <c r="J257" s="256">
        <v>20000</v>
      </c>
      <c r="K257" s="595">
        <f>ROUND(I257*J257,0)</f>
        <v>240000</v>
      </c>
      <c r="L257" s="596" t="s">
        <v>259</v>
      </c>
      <c r="M257" s="596" t="s">
        <v>174</v>
      </c>
      <c r="N257" s="52" t="str">
        <f>IF(AND('331-CT'!$E$7=TH!H257,OR(L257="331",M257="331")),"331",IF(AND(OR(L257="131",M257="131"),H257='131-CT'!$E$7),"131",""))</f>
        <v/>
      </c>
      <c r="O257" s="91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37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9"/>
        <v>3</v>
      </c>
      <c r="C258" s="184">
        <f t="shared" si="40"/>
        <v>42088</v>
      </c>
      <c r="D258" s="184" t="s">
        <v>1584</v>
      </c>
      <c r="E258" s="191">
        <v>42088</v>
      </c>
      <c r="F258" s="189" t="s">
        <v>428</v>
      </c>
      <c r="G258" s="480" t="s">
        <v>574</v>
      </c>
      <c r="H258" s="7" t="s">
        <v>575</v>
      </c>
      <c r="I258" s="257"/>
      <c r="J258" s="256"/>
      <c r="K258" s="595">
        <v>264000</v>
      </c>
      <c r="L258" s="596" t="s">
        <v>259</v>
      </c>
      <c r="M258" s="596" t="s">
        <v>371</v>
      </c>
      <c r="N258" s="52" t="str">
        <f>IF(AND('331-CT'!$E$7=TH!H258,OR(L258="331",M258="331")),"331",IF(AND(OR(L258="131",M258="131"),H258='131-CT'!$E$7),"131",""))</f>
        <v/>
      </c>
      <c r="O258" s="91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37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46">IF(C259&lt;&gt;"",MONTH(C259),"")</f>
        <v>3</v>
      </c>
      <c r="C259" s="184">
        <f t="shared" ref="C259" si="47">E259</f>
        <v>42088</v>
      </c>
      <c r="D259" s="184" t="s">
        <v>1584</v>
      </c>
      <c r="E259" s="191">
        <v>42088</v>
      </c>
      <c r="F259" s="189" t="s">
        <v>1346</v>
      </c>
      <c r="G259" s="480" t="s">
        <v>574</v>
      </c>
      <c r="H259" s="7" t="s">
        <v>575</v>
      </c>
      <c r="I259" s="257"/>
      <c r="J259" s="256"/>
      <c r="K259" s="595">
        <v>2904000</v>
      </c>
      <c r="L259" s="596" t="s">
        <v>47</v>
      </c>
      <c r="M259" s="596" t="s">
        <v>259</v>
      </c>
      <c r="N259" s="52" t="str">
        <f>IF(AND('331-CT'!$E$7=TH!H259,OR(L259="331",M259="331")),"331",IF(AND(OR(L259="131",M259="131"),H259='131-CT'!$E$7),"131",""))</f>
        <v/>
      </c>
      <c r="O259" s="91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37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9"/>
        <v>3</v>
      </c>
      <c r="C260" s="184">
        <f t="shared" si="40"/>
        <v>42088</v>
      </c>
      <c r="D260" s="184" t="s">
        <v>1585</v>
      </c>
      <c r="E260" s="191">
        <v>42088</v>
      </c>
      <c r="F260" s="189" t="s">
        <v>520</v>
      </c>
      <c r="G260" s="480" t="s">
        <v>578</v>
      </c>
      <c r="H260" s="7" t="s">
        <v>860</v>
      </c>
      <c r="I260" s="257">
        <v>1490</v>
      </c>
      <c r="J260" s="256">
        <v>5400</v>
      </c>
      <c r="K260" s="595">
        <f>ROUND(I260*J260,0)</f>
        <v>8046000</v>
      </c>
      <c r="L260" s="596" t="s">
        <v>259</v>
      </c>
      <c r="M260" s="596" t="s">
        <v>174</v>
      </c>
      <c r="N260" s="52" t="str">
        <f>IF(AND('331-CT'!$E$7=TH!H260,OR(L260="331",M260="331")),"331",IF(AND(OR(L260="131",M260="131"),H260='131-CT'!$E$7),"131",""))</f>
        <v/>
      </c>
      <c r="O260" s="91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37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9"/>
        <v>3</v>
      </c>
      <c r="C261" s="184">
        <f t="shared" si="40"/>
        <v>42088</v>
      </c>
      <c r="D261" s="184" t="s">
        <v>1585</v>
      </c>
      <c r="E261" s="191">
        <v>42088</v>
      </c>
      <c r="F261" s="189" t="s">
        <v>428</v>
      </c>
      <c r="G261" s="483" t="s">
        <v>578</v>
      </c>
      <c r="H261" s="7" t="s">
        <v>860</v>
      </c>
      <c r="I261" s="256"/>
      <c r="J261" s="256"/>
      <c r="K261" s="595">
        <v>804600</v>
      </c>
      <c r="L261" s="596" t="s">
        <v>259</v>
      </c>
      <c r="M261" s="596" t="s">
        <v>371</v>
      </c>
      <c r="N261" s="52" t="str">
        <f>IF(AND('331-CT'!$E$7=TH!H261,OR(L261="331",M261="331")),"331",IF(AND(OR(L261="131",M261="131"),H261='131-CT'!$E$7),"131",""))</f>
        <v/>
      </c>
      <c r="O261" s="91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37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9"/>
        <v>3</v>
      </c>
      <c r="C262" s="184">
        <f t="shared" si="40"/>
        <v>42088</v>
      </c>
      <c r="D262" s="184" t="s">
        <v>1586</v>
      </c>
      <c r="E262" s="191">
        <v>42088</v>
      </c>
      <c r="F262" s="297" t="s">
        <v>579</v>
      </c>
      <c r="G262" s="483" t="s">
        <v>580</v>
      </c>
      <c r="H262" s="7" t="s">
        <v>581</v>
      </c>
      <c r="I262" s="786">
        <v>100</v>
      </c>
      <c r="J262" s="256">
        <v>16000</v>
      </c>
      <c r="K262" s="595">
        <f>ROUND(I262*J262,0)</f>
        <v>1600000</v>
      </c>
      <c r="L262" s="596" t="s">
        <v>259</v>
      </c>
      <c r="M262" s="596" t="s">
        <v>174</v>
      </c>
      <c r="N262" s="52" t="str">
        <f>IF(AND('331-CT'!$E$7=TH!H262,OR(L262="331",M262="331")),"331",IF(AND(OR(L262="131",M262="131"),H262='131-CT'!$E$7),"131",""))</f>
        <v/>
      </c>
      <c r="O262" s="91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37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ref="B263:B327" si="48">IF(C263&lt;&gt;"",MONTH(C263),"")</f>
        <v>3</v>
      </c>
      <c r="C263" s="184">
        <f t="shared" ref="C263:C327" si="49">E263</f>
        <v>42088</v>
      </c>
      <c r="D263" s="184" t="s">
        <v>1586</v>
      </c>
      <c r="E263" s="191">
        <v>42088</v>
      </c>
      <c r="F263" s="189" t="s">
        <v>428</v>
      </c>
      <c r="G263" s="483" t="s">
        <v>580</v>
      </c>
      <c r="H263" s="7" t="s">
        <v>581</v>
      </c>
      <c r="I263" s="798"/>
      <c r="J263" s="256"/>
      <c r="K263" s="595">
        <v>160000</v>
      </c>
      <c r="L263" s="596" t="s">
        <v>259</v>
      </c>
      <c r="M263" s="596" t="s">
        <v>371</v>
      </c>
      <c r="N263" s="52" t="str">
        <f>IF(AND('331-CT'!$E$7=TH!H263,OR(L263="331",M263="331")),"331",IF(AND(OR(L263="131",M263="131"),H263='131-CT'!$E$7),"131",""))</f>
        <v/>
      </c>
      <c r="O263" s="91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37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ref="B264" si="50">IF(C264&lt;&gt;"",MONTH(C264),"")</f>
        <v>3</v>
      </c>
      <c r="C264" s="184">
        <f t="shared" ref="C264" si="51">E264</f>
        <v>42088</v>
      </c>
      <c r="D264" s="184" t="s">
        <v>1586</v>
      </c>
      <c r="E264" s="191">
        <v>42088</v>
      </c>
      <c r="F264" s="189" t="s">
        <v>1346</v>
      </c>
      <c r="G264" s="483" t="s">
        <v>580</v>
      </c>
      <c r="H264" s="7" t="s">
        <v>581</v>
      </c>
      <c r="I264" s="798"/>
      <c r="J264" s="256"/>
      <c r="K264" s="595">
        <v>1760000</v>
      </c>
      <c r="L264" s="596" t="s">
        <v>47</v>
      </c>
      <c r="M264" s="596" t="s">
        <v>259</v>
      </c>
      <c r="N264" s="52" t="str">
        <f>IF(AND('331-CT'!$E$7=TH!H264,OR(L264="331",M264="331")),"331",IF(AND(OR(L264="131",M264="131"),H264='131-CT'!$E$7),"131",""))</f>
        <v/>
      </c>
      <c r="O264" s="91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37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8"/>
        <v>3</v>
      </c>
      <c r="C265" s="184">
        <f t="shared" si="49"/>
        <v>42088</v>
      </c>
      <c r="D265" s="184" t="s">
        <v>1587</v>
      </c>
      <c r="E265" s="191">
        <v>42088</v>
      </c>
      <c r="F265" s="189" t="s">
        <v>500</v>
      </c>
      <c r="G265" s="483" t="s">
        <v>582</v>
      </c>
      <c r="H265" s="193" t="s">
        <v>898</v>
      </c>
      <c r="I265" s="786">
        <v>30</v>
      </c>
      <c r="J265" s="256">
        <v>13500</v>
      </c>
      <c r="K265" s="595">
        <f>ROUND(I265*J265,0)</f>
        <v>405000</v>
      </c>
      <c r="L265" s="596" t="s">
        <v>259</v>
      </c>
      <c r="M265" s="596" t="s">
        <v>174</v>
      </c>
      <c r="N265" s="52" t="str">
        <f>IF(AND('331-CT'!$E$7=TH!H265,OR(L265="331",M265="331")),"331",IF(AND(OR(L265="131",M265="131"),H265='131-CT'!$E$7),"131",""))</f>
        <v/>
      </c>
      <c r="O265" s="91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37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8"/>
        <v>3</v>
      </c>
      <c r="C266" s="184">
        <f t="shared" si="49"/>
        <v>42088</v>
      </c>
      <c r="D266" s="184" t="s">
        <v>1587</v>
      </c>
      <c r="E266" s="184">
        <v>42088</v>
      </c>
      <c r="F266" s="189" t="s">
        <v>583</v>
      </c>
      <c r="G266" s="597" t="s">
        <v>582</v>
      </c>
      <c r="H266" s="193" t="s">
        <v>898</v>
      </c>
      <c r="I266" s="256">
        <v>347</v>
      </c>
      <c r="J266" s="256">
        <v>19400</v>
      </c>
      <c r="K266" s="595">
        <f>ROUND(I266*J266,0)</f>
        <v>6731800</v>
      </c>
      <c r="L266" s="596" t="s">
        <v>259</v>
      </c>
      <c r="M266" s="596" t="s">
        <v>174</v>
      </c>
      <c r="N266" s="52" t="str">
        <f>IF(AND('331-CT'!$E$7=TH!H266,OR(L266="331",M266="331")),"331",IF(AND(OR(L266="131",M266="131"),H266='131-CT'!$E$7),"131",""))</f>
        <v/>
      </c>
      <c r="O266" s="91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37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8"/>
        <v>3</v>
      </c>
      <c r="C267" s="184">
        <f t="shared" si="49"/>
        <v>42088</v>
      </c>
      <c r="D267" s="184" t="s">
        <v>1587</v>
      </c>
      <c r="E267" s="37">
        <v>42088</v>
      </c>
      <c r="F267" s="40" t="s">
        <v>428</v>
      </c>
      <c r="G267" s="480" t="s">
        <v>582</v>
      </c>
      <c r="H267" s="193" t="s">
        <v>898</v>
      </c>
      <c r="I267" s="256"/>
      <c r="J267" s="256"/>
      <c r="K267" s="38">
        <v>713680</v>
      </c>
      <c r="L267" s="596" t="s">
        <v>259</v>
      </c>
      <c r="M267" s="596" t="s">
        <v>371</v>
      </c>
      <c r="N267" s="52" t="str">
        <f>IF(AND('331-CT'!$E$7=TH!H267,OR(L267="331",M267="331")),"331",IF(AND(OR(L267="131",M267="131"),H267='131-CT'!$E$7),"131",""))</f>
        <v/>
      </c>
      <c r="O267" s="91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37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8"/>
        <v>3</v>
      </c>
      <c r="C268" s="184">
        <f t="shared" si="49"/>
        <v>42090</v>
      </c>
      <c r="D268" s="184" t="s">
        <v>1588</v>
      </c>
      <c r="E268" s="37">
        <v>42090</v>
      </c>
      <c r="F268" s="40" t="s">
        <v>586</v>
      </c>
      <c r="G268" s="482" t="s">
        <v>587</v>
      </c>
      <c r="H268" s="7" t="s">
        <v>438</v>
      </c>
      <c r="I268" s="256">
        <v>214</v>
      </c>
      <c r="J268" s="256">
        <v>4200</v>
      </c>
      <c r="K268" s="595">
        <f>ROUND(I268*J268,0)</f>
        <v>898800</v>
      </c>
      <c r="L268" s="596" t="s">
        <v>259</v>
      </c>
      <c r="M268" s="596" t="s">
        <v>174</v>
      </c>
      <c r="N268" s="52" t="str">
        <f>IF(AND('331-CT'!$E$7=TH!H268,OR(L268="331",M268="331")),"331",IF(AND(OR(L268="131",M268="131"),H268='131-CT'!$E$7),"131",""))</f>
        <v/>
      </c>
      <c r="O268" s="91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37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8"/>
        <v>3</v>
      </c>
      <c r="C269" s="184">
        <f t="shared" si="49"/>
        <v>42090</v>
      </c>
      <c r="D269" s="184" t="s">
        <v>1588</v>
      </c>
      <c r="E269" s="37">
        <v>42090</v>
      </c>
      <c r="F269" s="40" t="s">
        <v>428</v>
      </c>
      <c r="G269" s="482" t="s">
        <v>587</v>
      </c>
      <c r="H269" s="7" t="s">
        <v>438</v>
      </c>
      <c r="I269" s="256"/>
      <c r="J269" s="256"/>
      <c r="K269" s="38">
        <v>89880</v>
      </c>
      <c r="L269" s="596" t="s">
        <v>259</v>
      </c>
      <c r="M269" s="596" t="s">
        <v>371</v>
      </c>
      <c r="N269" s="52" t="str">
        <f>IF(AND('331-CT'!$E$7=TH!H269,OR(L269="331",M269="331")),"331",IF(AND(OR(L269="131",M269="131"),H269='131-CT'!$E$7),"131",""))</f>
        <v/>
      </c>
      <c r="O269" s="91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37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8"/>
        <v>3</v>
      </c>
      <c r="C270" s="184">
        <f t="shared" si="49"/>
        <v>42090</v>
      </c>
      <c r="D270" s="184" t="s">
        <v>1589</v>
      </c>
      <c r="E270" s="184">
        <v>42090</v>
      </c>
      <c r="F270" s="189" t="s">
        <v>1723</v>
      </c>
      <c r="G270" s="597" t="s">
        <v>588</v>
      </c>
      <c r="H270" s="7" t="s">
        <v>589</v>
      </c>
      <c r="I270" s="256">
        <v>1900</v>
      </c>
      <c r="J270" s="256">
        <v>9183</v>
      </c>
      <c r="K270" s="595">
        <f>ROUND(I270*J270,0)</f>
        <v>17447700</v>
      </c>
      <c r="L270" s="596" t="s">
        <v>259</v>
      </c>
      <c r="M270" s="596" t="s">
        <v>174</v>
      </c>
      <c r="N270" s="52" t="str">
        <f>IF(AND('331-CT'!$E$7=TH!H270,OR(L270="331",M270="331")),"331",IF(AND(OR(L270="131",M270="131"),H270='131-CT'!$E$7),"131",""))</f>
        <v/>
      </c>
      <c r="O270" s="91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37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8"/>
        <v>3</v>
      </c>
      <c r="C271" s="184">
        <f t="shared" si="49"/>
        <v>42090</v>
      </c>
      <c r="D271" s="184" t="s">
        <v>1589</v>
      </c>
      <c r="E271" s="184">
        <v>42090</v>
      </c>
      <c r="F271" s="189" t="s">
        <v>491</v>
      </c>
      <c r="G271" s="597" t="s">
        <v>588</v>
      </c>
      <c r="H271" s="7" t="s">
        <v>589</v>
      </c>
      <c r="I271" s="256"/>
      <c r="J271" s="256"/>
      <c r="K271" s="595">
        <v>1744770</v>
      </c>
      <c r="L271" s="596" t="s">
        <v>259</v>
      </c>
      <c r="M271" s="596" t="s">
        <v>371</v>
      </c>
      <c r="N271" s="52" t="str">
        <f>IF(AND('331-CT'!$E$7=TH!H271,OR(L271="331",M271="331")),"331",IF(AND(OR(L271="131",M271="131"),H271='131-CT'!$E$7),"131",""))</f>
        <v/>
      </c>
      <c r="O271" s="91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37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8"/>
        <v>3</v>
      </c>
      <c r="C272" s="184">
        <f t="shared" si="49"/>
        <v>42091</v>
      </c>
      <c r="D272" s="184" t="s">
        <v>1590</v>
      </c>
      <c r="E272" s="37">
        <v>42091</v>
      </c>
      <c r="F272" s="40" t="s">
        <v>520</v>
      </c>
      <c r="G272" s="480" t="s">
        <v>584</v>
      </c>
      <c r="H272" s="7" t="s">
        <v>860</v>
      </c>
      <c r="I272" s="257">
        <v>504</v>
      </c>
      <c r="J272" s="256">
        <v>5400</v>
      </c>
      <c r="K272" s="595">
        <f>ROUND(I272*J272,0)</f>
        <v>2721600</v>
      </c>
      <c r="L272" s="596" t="s">
        <v>259</v>
      </c>
      <c r="M272" s="596" t="s">
        <v>174</v>
      </c>
      <c r="N272" s="52" t="str">
        <f>IF(AND('331-CT'!$E$7=TH!H272,OR(L272="331",M272="331")),"331",IF(AND(OR(L272="131",M272="131"),H272='131-CT'!$E$7),"131",""))</f>
        <v/>
      </c>
      <c r="O272" s="91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37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8"/>
        <v>3</v>
      </c>
      <c r="C273" s="184">
        <f t="shared" si="49"/>
        <v>42091</v>
      </c>
      <c r="D273" s="184" t="s">
        <v>1590</v>
      </c>
      <c r="E273" s="37">
        <v>42091</v>
      </c>
      <c r="F273" s="803" t="s">
        <v>428</v>
      </c>
      <c r="G273" s="480" t="s">
        <v>584</v>
      </c>
      <c r="H273" s="7" t="s">
        <v>860</v>
      </c>
      <c r="I273" s="257"/>
      <c r="J273" s="256"/>
      <c r="K273" s="38">
        <v>272160</v>
      </c>
      <c r="L273" s="596" t="s">
        <v>259</v>
      </c>
      <c r="M273" s="596" t="s">
        <v>371</v>
      </c>
      <c r="N273" s="52" t="str">
        <f>IF(AND('331-CT'!$E$7=TH!H273,OR(L273="331",M273="331")),"331",IF(AND(OR(L273="131",M273="131"),H273='131-CT'!$E$7),"131",""))</f>
        <v/>
      </c>
      <c r="O273" s="91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37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8"/>
        <v>3</v>
      </c>
      <c r="C274" s="184">
        <f t="shared" si="49"/>
        <v>42091</v>
      </c>
      <c r="D274" s="184" t="s">
        <v>1591</v>
      </c>
      <c r="E274" s="37">
        <v>42091</v>
      </c>
      <c r="F274" s="40" t="s">
        <v>480</v>
      </c>
      <c r="G274" s="480" t="s">
        <v>585</v>
      </c>
      <c r="H274" s="7" t="s">
        <v>759</v>
      </c>
      <c r="I274" s="257">
        <v>350</v>
      </c>
      <c r="J274" s="256">
        <v>47449</v>
      </c>
      <c r="K274" s="595">
        <f>ROUND(I274*J274,0)</f>
        <v>16607150</v>
      </c>
      <c r="L274" s="596" t="s">
        <v>259</v>
      </c>
      <c r="M274" s="596" t="s">
        <v>174</v>
      </c>
      <c r="N274" s="52" t="str">
        <f>IF(AND('331-CT'!$E$7=TH!H274,OR(L274="331",M274="331")),"331",IF(AND(OR(L274="131",M274="131"),H274='131-CT'!$E$7),"131",""))</f>
        <v/>
      </c>
      <c r="O274" s="91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37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8"/>
        <v>3</v>
      </c>
      <c r="C275" s="184">
        <f t="shared" si="49"/>
        <v>42091</v>
      </c>
      <c r="D275" s="184" t="s">
        <v>1591</v>
      </c>
      <c r="E275" s="37">
        <v>42091</v>
      </c>
      <c r="F275" s="40" t="s">
        <v>428</v>
      </c>
      <c r="G275" s="480" t="s">
        <v>585</v>
      </c>
      <c r="H275" s="7" t="s">
        <v>759</v>
      </c>
      <c r="I275" s="257"/>
      <c r="J275" s="256"/>
      <c r="K275" s="38">
        <v>1660715</v>
      </c>
      <c r="L275" s="596" t="s">
        <v>259</v>
      </c>
      <c r="M275" s="596" t="s">
        <v>371</v>
      </c>
      <c r="N275" s="52" t="str">
        <f>IF(AND('331-CT'!$E$7=TH!H275,OR(L275="331",M275="331")),"331",IF(AND(OR(L275="131",M275="131"),H275='131-CT'!$E$7),"131",""))</f>
        <v/>
      </c>
      <c r="O275" s="91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37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8"/>
        <v>3</v>
      </c>
      <c r="C276" s="184">
        <f t="shared" si="49"/>
        <v>42094</v>
      </c>
      <c r="D276" s="184" t="s">
        <v>1592</v>
      </c>
      <c r="E276" s="184">
        <v>42094</v>
      </c>
      <c r="F276" s="189" t="s">
        <v>1166</v>
      </c>
      <c r="G276" s="597" t="s">
        <v>590</v>
      </c>
      <c r="H276" s="7" t="s">
        <v>499</v>
      </c>
      <c r="I276" s="256">
        <v>50</v>
      </c>
      <c r="J276" s="256">
        <v>13600</v>
      </c>
      <c r="K276" s="595">
        <f>ROUND(I276*J276,0)</f>
        <v>680000</v>
      </c>
      <c r="L276" s="596" t="s">
        <v>259</v>
      </c>
      <c r="M276" s="596" t="s">
        <v>174</v>
      </c>
      <c r="N276" s="52" t="str">
        <f>IF(AND('331-CT'!$E$7=TH!H276,OR(L276="331",M276="331")),"331",IF(AND(OR(L276="131",M276="131"),H276='131-CT'!$E$7),"131",""))</f>
        <v/>
      </c>
      <c r="O276" s="91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37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8"/>
        <v>3</v>
      </c>
      <c r="C277" s="184">
        <f t="shared" si="49"/>
        <v>42094</v>
      </c>
      <c r="D277" s="184" t="s">
        <v>1592</v>
      </c>
      <c r="E277" s="191">
        <v>42094</v>
      </c>
      <c r="F277" s="189" t="s">
        <v>1166</v>
      </c>
      <c r="G277" s="483" t="s">
        <v>590</v>
      </c>
      <c r="H277" s="7" t="s">
        <v>499</v>
      </c>
      <c r="I277" s="257">
        <v>773</v>
      </c>
      <c r="J277" s="257">
        <v>14000</v>
      </c>
      <c r="K277" s="595">
        <f>ROUND(I277*J277,0)</f>
        <v>10822000</v>
      </c>
      <c r="L277" s="596" t="s">
        <v>259</v>
      </c>
      <c r="M277" s="596" t="s">
        <v>174</v>
      </c>
      <c r="N277" s="52" t="str">
        <f>IF(AND('331-CT'!$E$7=TH!H277,OR(L277="331",M277="331")),"331",IF(AND(OR(L277="131",M277="131"),H277='131-CT'!$E$7),"131",""))</f>
        <v/>
      </c>
      <c r="O277" s="91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37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8"/>
        <v>3</v>
      </c>
      <c r="C278" s="184">
        <f t="shared" si="49"/>
        <v>42094</v>
      </c>
      <c r="D278" s="184" t="s">
        <v>1592</v>
      </c>
      <c r="E278" s="191">
        <v>42094</v>
      </c>
      <c r="F278" s="192" t="s">
        <v>1680</v>
      </c>
      <c r="G278" s="483" t="s">
        <v>590</v>
      </c>
      <c r="H278" s="7" t="s">
        <v>499</v>
      </c>
      <c r="I278" s="256">
        <v>1646</v>
      </c>
      <c r="J278" s="256">
        <v>1500</v>
      </c>
      <c r="K278" s="595">
        <f>ROUND(I278*J278,0)</f>
        <v>2469000</v>
      </c>
      <c r="L278" s="596" t="s">
        <v>259</v>
      </c>
      <c r="M278" s="596" t="s">
        <v>174</v>
      </c>
      <c r="N278" s="52" t="str">
        <f>IF(AND('331-CT'!$E$7=TH!H278,OR(L278="331",M278="331")),"331",IF(AND(OR(L278="131",M278="131"),H278='131-CT'!$E$7),"131",""))</f>
        <v/>
      </c>
      <c r="O278" s="91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37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8"/>
        <v>3</v>
      </c>
      <c r="C279" s="184">
        <f t="shared" si="49"/>
        <v>42094</v>
      </c>
      <c r="D279" s="184" t="s">
        <v>1592</v>
      </c>
      <c r="E279" s="191">
        <v>42094</v>
      </c>
      <c r="F279" s="192" t="s">
        <v>428</v>
      </c>
      <c r="G279" s="483" t="s">
        <v>590</v>
      </c>
      <c r="H279" s="7" t="s">
        <v>499</v>
      </c>
      <c r="I279" s="256"/>
      <c r="J279" s="256"/>
      <c r="K279" s="595">
        <v>1397100</v>
      </c>
      <c r="L279" s="596" t="s">
        <v>259</v>
      </c>
      <c r="M279" s="596" t="s">
        <v>371</v>
      </c>
      <c r="N279" s="52" t="str">
        <f>IF(AND('331-CT'!$E$7=TH!H279,OR(L279="331",M279="331")),"331",IF(AND(OR(L279="131",M279="131"),H279='131-CT'!$E$7),"131",""))</f>
        <v/>
      </c>
      <c r="O279" s="91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37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8"/>
        <v>3</v>
      </c>
      <c r="C280" s="184">
        <f t="shared" si="49"/>
        <v>42094</v>
      </c>
      <c r="D280" s="184" t="s">
        <v>1593</v>
      </c>
      <c r="E280" s="191">
        <v>42094</v>
      </c>
      <c r="F280" s="785" t="s">
        <v>480</v>
      </c>
      <c r="G280" s="483" t="s">
        <v>591</v>
      </c>
      <c r="H280" s="7" t="s">
        <v>759</v>
      </c>
      <c r="I280" s="256">
        <v>102</v>
      </c>
      <c r="J280" s="256">
        <v>47449</v>
      </c>
      <c r="K280" s="595">
        <f t="shared" ref="K280:K285" si="52">ROUND(I280*J280,0)</f>
        <v>4839798</v>
      </c>
      <c r="L280" s="596" t="s">
        <v>259</v>
      </c>
      <c r="M280" s="596" t="s">
        <v>174</v>
      </c>
      <c r="N280" s="52" t="str">
        <f>IF(AND('331-CT'!$E$7=TH!H280,OR(L280="331",M280="331")),"331",IF(AND(OR(L280="131",M280="131"),H280='131-CT'!$E$7),"131",""))</f>
        <v/>
      </c>
      <c r="O280" s="91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37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48"/>
        <v>3</v>
      </c>
      <c r="C281" s="184">
        <f t="shared" si="49"/>
        <v>42094</v>
      </c>
      <c r="D281" s="184" t="s">
        <v>1593</v>
      </c>
      <c r="E281" s="191">
        <v>42094</v>
      </c>
      <c r="F281" s="192" t="s">
        <v>592</v>
      </c>
      <c r="G281" s="483" t="s">
        <v>591</v>
      </c>
      <c r="H281" s="7" t="s">
        <v>759</v>
      </c>
      <c r="I281" s="256">
        <v>25</v>
      </c>
      <c r="J281" s="256">
        <v>27986</v>
      </c>
      <c r="K281" s="595">
        <f t="shared" si="52"/>
        <v>699650</v>
      </c>
      <c r="L281" s="596" t="s">
        <v>259</v>
      </c>
      <c r="M281" s="596" t="s">
        <v>174</v>
      </c>
      <c r="N281" s="52" t="str">
        <f>IF(AND('331-CT'!$E$7=TH!H281,OR(L281="331",M281="331")),"331",IF(AND(OR(L281="131",M281="131"),H281='131-CT'!$E$7),"131",""))</f>
        <v/>
      </c>
      <c r="O281" s="91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37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48"/>
        <v>3</v>
      </c>
      <c r="C282" s="184">
        <f t="shared" si="49"/>
        <v>42094</v>
      </c>
      <c r="D282" s="184" t="s">
        <v>1593</v>
      </c>
      <c r="E282" s="191">
        <v>42094</v>
      </c>
      <c r="F282" s="192" t="s">
        <v>593</v>
      </c>
      <c r="G282" s="483" t="s">
        <v>591</v>
      </c>
      <c r="H282" s="7" t="s">
        <v>759</v>
      </c>
      <c r="I282" s="256">
        <v>11</v>
      </c>
      <c r="J282" s="256">
        <v>34538</v>
      </c>
      <c r="K282" s="595">
        <f t="shared" si="52"/>
        <v>379918</v>
      </c>
      <c r="L282" s="596" t="s">
        <v>259</v>
      </c>
      <c r="M282" s="596" t="s">
        <v>174</v>
      </c>
      <c r="N282" s="52" t="str">
        <f>IF(AND('331-CT'!$E$7=TH!H282,OR(L282="331",M282="331")),"331",IF(AND(OR(L282="131",M282="131"),H282='131-CT'!$E$7),"131",""))</f>
        <v/>
      </c>
      <c r="O282" s="91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37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48"/>
        <v>3</v>
      </c>
      <c r="C283" s="184">
        <f t="shared" si="49"/>
        <v>42094</v>
      </c>
      <c r="D283" s="184" t="s">
        <v>1593</v>
      </c>
      <c r="E283" s="191">
        <v>42094</v>
      </c>
      <c r="F283" s="192" t="s">
        <v>594</v>
      </c>
      <c r="G283" s="483" t="s">
        <v>591</v>
      </c>
      <c r="H283" s="7" t="s">
        <v>759</v>
      </c>
      <c r="I283" s="256">
        <v>13</v>
      </c>
      <c r="J283" s="256">
        <v>30420</v>
      </c>
      <c r="K283" s="595">
        <f t="shared" si="52"/>
        <v>395460</v>
      </c>
      <c r="L283" s="596" t="s">
        <v>259</v>
      </c>
      <c r="M283" s="596" t="s">
        <v>174</v>
      </c>
      <c r="N283" s="52" t="str">
        <f>IF(AND('331-CT'!$E$7=TH!H283,OR(L283="331",M283="331")),"331",IF(AND(OR(L283="131",M283="131"),H283='131-CT'!$E$7),"131",""))</f>
        <v/>
      </c>
      <c r="O283" s="91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37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48"/>
        <v>3</v>
      </c>
      <c r="C284" s="184">
        <f t="shared" si="49"/>
        <v>42094</v>
      </c>
      <c r="D284" s="184" t="s">
        <v>1593</v>
      </c>
      <c r="E284" s="191">
        <v>42094</v>
      </c>
      <c r="F284" s="192" t="s">
        <v>595</v>
      </c>
      <c r="G284" s="483" t="s">
        <v>591</v>
      </c>
      <c r="H284" s="7" t="s">
        <v>759</v>
      </c>
      <c r="I284" s="256">
        <v>19</v>
      </c>
      <c r="J284" s="256">
        <v>57400</v>
      </c>
      <c r="K284" s="595">
        <f t="shared" si="52"/>
        <v>1090600</v>
      </c>
      <c r="L284" s="596" t="s">
        <v>259</v>
      </c>
      <c r="M284" s="596" t="s">
        <v>174</v>
      </c>
      <c r="N284" s="52" t="str">
        <f>IF(AND('331-CT'!$E$7=TH!H284,OR(L284="331",M284="331")),"331",IF(AND(OR(L284="131",M284="131"),H284='131-CT'!$E$7),"131",""))</f>
        <v/>
      </c>
      <c r="O284" s="91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37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48"/>
        <v>3</v>
      </c>
      <c r="C285" s="184">
        <f t="shared" si="49"/>
        <v>42094</v>
      </c>
      <c r="D285" s="184" t="s">
        <v>1593</v>
      </c>
      <c r="E285" s="191">
        <v>42094</v>
      </c>
      <c r="F285" s="192" t="s">
        <v>596</v>
      </c>
      <c r="G285" s="483" t="s">
        <v>591</v>
      </c>
      <c r="H285" s="7" t="s">
        <v>759</v>
      </c>
      <c r="I285" s="256">
        <v>60</v>
      </c>
      <c r="J285" s="256">
        <v>84823</v>
      </c>
      <c r="K285" s="595">
        <f t="shared" si="52"/>
        <v>5089380</v>
      </c>
      <c r="L285" s="596" t="s">
        <v>259</v>
      </c>
      <c r="M285" s="596" t="s">
        <v>174</v>
      </c>
      <c r="N285" s="52" t="str">
        <f>IF(AND('331-CT'!$E$7=TH!H285,OR(L285="331",M285="331")),"331",IF(AND(OR(L285="131",M285="131"),H285='131-CT'!$E$7),"131",""))</f>
        <v/>
      </c>
      <c r="O285" s="91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37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48"/>
        <v>3</v>
      </c>
      <c r="C286" s="184">
        <f t="shared" si="49"/>
        <v>42094</v>
      </c>
      <c r="D286" s="184" t="s">
        <v>1593</v>
      </c>
      <c r="E286" s="191">
        <v>42094</v>
      </c>
      <c r="F286" s="192" t="s">
        <v>428</v>
      </c>
      <c r="G286" s="483" t="s">
        <v>591</v>
      </c>
      <c r="H286" s="7" t="s">
        <v>759</v>
      </c>
      <c r="I286" s="256"/>
      <c r="J286" s="256"/>
      <c r="K286" s="595">
        <v>1249481</v>
      </c>
      <c r="L286" s="596" t="s">
        <v>259</v>
      </c>
      <c r="M286" s="596" t="s">
        <v>371</v>
      </c>
      <c r="N286" s="52" t="str">
        <f>IF(AND('331-CT'!$E$7=TH!H286,OR(L286="331",M286="331")),"331",IF(AND(OR(L286="131",M286="131"),H286='131-CT'!$E$7),"131",""))</f>
        <v/>
      </c>
      <c r="O286" s="91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37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48"/>
        <v>3</v>
      </c>
      <c r="C287" s="184">
        <f t="shared" si="49"/>
        <v>42094</v>
      </c>
      <c r="D287" s="184" t="s">
        <v>1594</v>
      </c>
      <c r="E287" s="191">
        <v>42094</v>
      </c>
      <c r="F287" s="192" t="s">
        <v>597</v>
      </c>
      <c r="G287" s="483" t="s">
        <v>598</v>
      </c>
      <c r="H287" s="193" t="s">
        <v>898</v>
      </c>
      <c r="I287" s="256">
        <v>55</v>
      </c>
      <c r="J287" s="256">
        <v>19400</v>
      </c>
      <c r="K287" s="595">
        <f>ROUND(I287*J287,0)</f>
        <v>1067000</v>
      </c>
      <c r="L287" s="596" t="s">
        <v>259</v>
      </c>
      <c r="M287" s="596" t="s">
        <v>174</v>
      </c>
      <c r="N287" s="52" t="str">
        <f>IF(AND('331-CT'!$E$7=TH!H287,OR(L287="331",M287="331")),"331",IF(AND(OR(L287="131",M287="131"),H287='131-CT'!$E$7),"131",""))</f>
        <v/>
      </c>
      <c r="O287" s="910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37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48"/>
        <v>3</v>
      </c>
      <c r="C288" s="184">
        <f t="shared" si="49"/>
        <v>42094</v>
      </c>
      <c r="D288" s="184" t="s">
        <v>1594</v>
      </c>
      <c r="E288" s="191">
        <v>42094</v>
      </c>
      <c r="F288" s="192" t="s">
        <v>428</v>
      </c>
      <c r="G288" s="483" t="s">
        <v>598</v>
      </c>
      <c r="H288" s="193" t="s">
        <v>898</v>
      </c>
      <c r="I288" s="256"/>
      <c r="J288" s="256"/>
      <c r="K288" s="595">
        <v>106700</v>
      </c>
      <c r="L288" s="596" t="s">
        <v>259</v>
      </c>
      <c r="M288" s="596" t="s">
        <v>371</v>
      </c>
      <c r="N288" s="52" t="str">
        <f>IF(AND('331-CT'!$E$7=TH!H288,OR(L288="331",M288="331")),"331",IF(AND(OR(L288="131",M288="131"),H288='131-CT'!$E$7),"131",""))</f>
        <v/>
      </c>
      <c r="O288" s="91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37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48"/>
        <v>3</v>
      </c>
      <c r="C289" s="184">
        <f t="shared" si="49"/>
        <v>42094</v>
      </c>
      <c r="D289" s="184" t="s">
        <v>1595</v>
      </c>
      <c r="E289" s="191">
        <v>42094</v>
      </c>
      <c r="F289" s="192" t="s">
        <v>1723</v>
      </c>
      <c r="G289" s="483" t="s">
        <v>599</v>
      </c>
      <c r="H289" s="7" t="s">
        <v>589</v>
      </c>
      <c r="I289" s="256">
        <v>1950</v>
      </c>
      <c r="J289" s="256">
        <v>9183</v>
      </c>
      <c r="K289" s="595">
        <f>ROUND(I289*J289,0)</f>
        <v>17906850</v>
      </c>
      <c r="L289" s="596" t="s">
        <v>259</v>
      </c>
      <c r="M289" s="596" t="s">
        <v>174</v>
      </c>
      <c r="N289" s="52" t="str">
        <f>IF(AND('331-CT'!$E$7=TH!H289,OR(L289="331",M289="331")),"331",IF(AND(OR(L289="131",M289="131"),H289='131-CT'!$E$7),"131",""))</f>
        <v/>
      </c>
      <c r="O289" s="91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37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48"/>
        <v>3</v>
      </c>
      <c r="C290" s="184">
        <f t="shared" si="49"/>
        <v>42094</v>
      </c>
      <c r="D290" s="184" t="s">
        <v>1595</v>
      </c>
      <c r="E290" s="191">
        <v>42094</v>
      </c>
      <c r="F290" s="192" t="s">
        <v>600</v>
      </c>
      <c r="G290" s="483" t="s">
        <v>599</v>
      </c>
      <c r="H290" s="7" t="s">
        <v>589</v>
      </c>
      <c r="I290" s="256"/>
      <c r="J290" s="256"/>
      <c r="K290" s="595">
        <v>1790685</v>
      </c>
      <c r="L290" s="596" t="s">
        <v>259</v>
      </c>
      <c r="M290" s="596" t="s">
        <v>371</v>
      </c>
      <c r="N290" s="52" t="str">
        <f>IF(AND('331-CT'!$E$7=TH!H290,OR(L290="331",M290="331")),"331",IF(AND(OR(L290="131",M290="131"),H290='131-CT'!$E$7),"131",""))</f>
        <v/>
      </c>
      <c r="O290" s="91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37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48"/>
        <v>4</v>
      </c>
      <c r="C291" s="184">
        <f t="shared" si="49"/>
        <v>42100</v>
      </c>
      <c r="D291" s="184" t="s">
        <v>1533</v>
      </c>
      <c r="E291" s="191">
        <v>42100</v>
      </c>
      <c r="F291" s="192" t="s">
        <v>601</v>
      </c>
      <c r="G291" s="483" t="s">
        <v>602</v>
      </c>
      <c r="H291" s="7" t="s">
        <v>442</v>
      </c>
      <c r="I291" s="256">
        <v>194</v>
      </c>
      <c r="J291" s="256">
        <v>19835</v>
      </c>
      <c r="K291" s="595">
        <f t="shared" ref="K291:K298" si="53">ROUND(I291*J291,0)</f>
        <v>3847990</v>
      </c>
      <c r="L291" s="596" t="s">
        <v>259</v>
      </c>
      <c r="M291" s="596" t="s">
        <v>174</v>
      </c>
      <c r="N291" s="52" t="str">
        <f>IF(AND('331-CT'!$E$7=TH!H291,OR(L291="331",M291="331")),"331",IF(AND(OR(L291="131",M291="131"),H291='131-CT'!$E$7),"131",""))</f>
        <v/>
      </c>
      <c r="O291" s="910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37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48"/>
        <v>4</v>
      </c>
      <c r="C292" s="184">
        <f t="shared" si="49"/>
        <v>42100</v>
      </c>
      <c r="D292" s="184" t="s">
        <v>1533</v>
      </c>
      <c r="E292" s="191">
        <v>42100</v>
      </c>
      <c r="F292" s="192" t="s">
        <v>603</v>
      </c>
      <c r="G292" s="483" t="s">
        <v>602</v>
      </c>
      <c r="H292" s="7" t="s">
        <v>442</v>
      </c>
      <c r="I292" s="256">
        <v>8</v>
      </c>
      <c r="J292" s="256">
        <v>21400</v>
      </c>
      <c r="K292" s="595">
        <f t="shared" si="53"/>
        <v>171200</v>
      </c>
      <c r="L292" s="596" t="s">
        <v>259</v>
      </c>
      <c r="M292" s="596" t="s">
        <v>174</v>
      </c>
      <c r="N292" s="52" t="str">
        <f>IF(AND('331-CT'!$E$7=TH!H292,OR(L292="331",M292="331")),"331",IF(AND(OR(L292="131",M292="131"),H292='131-CT'!$E$7),"131",""))</f>
        <v/>
      </c>
      <c r="O292" s="91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37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48"/>
        <v>4</v>
      </c>
      <c r="C293" s="184">
        <f t="shared" si="49"/>
        <v>42100</v>
      </c>
      <c r="D293" s="184" t="s">
        <v>1533</v>
      </c>
      <c r="E293" s="191">
        <v>42100</v>
      </c>
      <c r="F293" s="192" t="s">
        <v>604</v>
      </c>
      <c r="G293" s="483" t="s">
        <v>602</v>
      </c>
      <c r="H293" s="7" t="s">
        <v>442</v>
      </c>
      <c r="I293" s="256">
        <v>10</v>
      </c>
      <c r="J293" s="256">
        <v>22990</v>
      </c>
      <c r="K293" s="595">
        <f t="shared" si="53"/>
        <v>229900</v>
      </c>
      <c r="L293" s="596" t="s">
        <v>259</v>
      </c>
      <c r="M293" s="596" t="s">
        <v>174</v>
      </c>
      <c r="N293" s="52" t="str">
        <f>IF(AND('331-CT'!$E$7=TH!H293,OR(L293="331",M293="331")),"331",IF(AND(OR(L293="131",M293="131"),H293='131-CT'!$E$7),"131",""))</f>
        <v/>
      </c>
      <c r="O293" s="91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37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48"/>
        <v>4</v>
      </c>
      <c r="C294" s="184">
        <f t="shared" si="49"/>
        <v>42100</v>
      </c>
      <c r="D294" s="184" t="s">
        <v>1533</v>
      </c>
      <c r="E294" s="191">
        <v>42100</v>
      </c>
      <c r="F294" s="192" t="s">
        <v>605</v>
      </c>
      <c r="G294" s="483" t="s">
        <v>602</v>
      </c>
      <c r="H294" s="7" t="s">
        <v>442</v>
      </c>
      <c r="I294" s="256">
        <v>12</v>
      </c>
      <c r="J294" s="256">
        <v>30440</v>
      </c>
      <c r="K294" s="595">
        <f t="shared" si="53"/>
        <v>365280</v>
      </c>
      <c r="L294" s="596" t="s">
        <v>259</v>
      </c>
      <c r="M294" s="596" t="s">
        <v>174</v>
      </c>
      <c r="N294" s="52" t="str">
        <f>IF(AND('331-CT'!$E$7=TH!H294,OR(L294="331",M294="331")),"331",IF(AND(OR(L294="131",M294="131"),H294='131-CT'!$E$7),"131",""))</f>
        <v/>
      </c>
      <c r="O294" s="91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37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48"/>
        <v>4</v>
      </c>
      <c r="C295" s="184">
        <f t="shared" si="49"/>
        <v>42100</v>
      </c>
      <c r="D295" s="184" t="s">
        <v>1533</v>
      </c>
      <c r="E295" s="191">
        <v>42100</v>
      </c>
      <c r="F295" s="192" t="s">
        <v>606</v>
      </c>
      <c r="G295" s="483" t="s">
        <v>602</v>
      </c>
      <c r="H295" s="7" t="s">
        <v>442</v>
      </c>
      <c r="I295" s="256">
        <v>29</v>
      </c>
      <c r="J295" s="256">
        <v>34207</v>
      </c>
      <c r="K295" s="595">
        <f t="shared" si="53"/>
        <v>992003</v>
      </c>
      <c r="L295" s="596" t="s">
        <v>259</v>
      </c>
      <c r="M295" s="596" t="s">
        <v>174</v>
      </c>
      <c r="N295" s="52" t="str">
        <f>IF(AND('331-CT'!$E$7=TH!H295,OR(L295="331",M295="331")),"331",IF(AND(OR(L295="131",M295="131"),H295='131-CT'!$E$7),"131",""))</f>
        <v/>
      </c>
      <c r="O295" s="910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37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48"/>
        <v>4</v>
      </c>
      <c r="C296" s="184">
        <f t="shared" si="49"/>
        <v>42100</v>
      </c>
      <c r="D296" s="184" t="s">
        <v>1533</v>
      </c>
      <c r="E296" s="191">
        <v>42100</v>
      </c>
      <c r="F296" s="192" t="s">
        <v>607</v>
      </c>
      <c r="G296" s="483" t="s">
        <v>602</v>
      </c>
      <c r="H296" s="7" t="s">
        <v>442</v>
      </c>
      <c r="I296" s="256">
        <v>12</v>
      </c>
      <c r="J296" s="256">
        <v>31950</v>
      </c>
      <c r="K296" s="595">
        <f t="shared" si="53"/>
        <v>383400</v>
      </c>
      <c r="L296" s="596" t="s">
        <v>259</v>
      </c>
      <c r="M296" s="596" t="s">
        <v>174</v>
      </c>
      <c r="N296" s="52" t="str">
        <f>IF(AND('331-CT'!$E$7=TH!H296,OR(L296="331",M296="331")),"331",IF(AND(OR(L296="131",M296="131"),H296='131-CT'!$E$7),"131",""))</f>
        <v/>
      </c>
      <c r="O296" s="91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37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48"/>
        <v>4</v>
      </c>
      <c r="C297" s="184">
        <f t="shared" si="49"/>
        <v>42100</v>
      </c>
      <c r="D297" s="184" t="s">
        <v>1533</v>
      </c>
      <c r="E297" s="191">
        <v>42100</v>
      </c>
      <c r="F297" s="192" t="s">
        <v>1689</v>
      </c>
      <c r="G297" s="483" t="s">
        <v>602</v>
      </c>
      <c r="H297" s="7" t="s">
        <v>442</v>
      </c>
      <c r="I297" s="256">
        <v>424</v>
      </c>
      <c r="J297" s="256">
        <v>400</v>
      </c>
      <c r="K297" s="595">
        <f t="shared" si="53"/>
        <v>169600</v>
      </c>
      <c r="L297" s="596" t="s">
        <v>259</v>
      </c>
      <c r="M297" s="596" t="s">
        <v>174</v>
      </c>
      <c r="N297" s="52" t="str">
        <f>IF(AND('331-CT'!$E$7=TH!H297,OR(L297="331",M297="331")),"331",IF(AND(OR(L297="131",M297="131"),H297='131-CT'!$E$7),"131",""))</f>
        <v/>
      </c>
      <c r="O297" s="91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37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48"/>
        <v>4</v>
      </c>
      <c r="C298" s="184">
        <f t="shared" si="49"/>
        <v>42100</v>
      </c>
      <c r="D298" s="184" t="s">
        <v>1533</v>
      </c>
      <c r="E298" s="191">
        <v>42100</v>
      </c>
      <c r="F298" s="192" t="s">
        <v>1690</v>
      </c>
      <c r="G298" s="483" t="s">
        <v>602</v>
      </c>
      <c r="H298" s="7" t="s">
        <v>442</v>
      </c>
      <c r="I298" s="256">
        <v>106</v>
      </c>
      <c r="J298" s="256">
        <v>768</v>
      </c>
      <c r="K298" s="595">
        <f t="shared" si="53"/>
        <v>81408</v>
      </c>
      <c r="L298" s="596" t="s">
        <v>259</v>
      </c>
      <c r="M298" s="596" t="s">
        <v>174</v>
      </c>
      <c r="N298" s="52" t="str">
        <f>IF(AND('331-CT'!$E$7=TH!H298,OR(L298="331",M298="331")),"331",IF(AND(OR(L298="131",M298="131"),H298='131-CT'!$E$7),"131",""))</f>
        <v/>
      </c>
      <c r="O298" s="91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37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48"/>
        <v>4</v>
      </c>
      <c r="C299" s="184">
        <f t="shared" si="49"/>
        <v>42100</v>
      </c>
      <c r="D299" s="184" t="s">
        <v>1533</v>
      </c>
      <c r="E299" s="191">
        <v>42100</v>
      </c>
      <c r="F299" s="192" t="s">
        <v>428</v>
      </c>
      <c r="G299" s="483" t="s">
        <v>602</v>
      </c>
      <c r="H299" s="7" t="s">
        <v>442</v>
      </c>
      <c r="I299" s="256"/>
      <c r="J299" s="256"/>
      <c r="K299" s="595">
        <v>624078</v>
      </c>
      <c r="L299" s="596" t="s">
        <v>259</v>
      </c>
      <c r="M299" s="596" t="s">
        <v>371</v>
      </c>
      <c r="N299" s="52" t="str">
        <f>IF(AND('331-CT'!$E$7=TH!H299,OR(L299="331",M299="331")),"331",IF(AND(OR(L299="131",M299="131"),H299='131-CT'!$E$7),"131",""))</f>
        <v/>
      </c>
      <c r="O299" s="91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37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48"/>
        <v>4</v>
      </c>
      <c r="C300" s="184">
        <f t="shared" si="49"/>
        <v>42100</v>
      </c>
      <c r="D300" s="184" t="s">
        <v>1534</v>
      </c>
      <c r="E300" s="191">
        <v>42100</v>
      </c>
      <c r="F300" s="189" t="s">
        <v>439</v>
      </c>
      <c r="G300" s="483" t="s">
        <v>608</v>
      </c>
      <c r="H300" s="7" t="s">
        <v>438</v>
      </c>
      <c r="I300" s="256">
        <v>300</v>
      </c>
      <c r="J300" s="256">
        <v>10500</v>
      </c>
      <c r="K300" s="595">
        <f>ROUND(I300*J300,0)</f>
        <v>3150000</v>
      </c>
      <c r="L300" s="596" t="s">
        <v>259</v>
      </c>
      <c r="M300" s="596" t="s">
        <v>174</v>
      </c>
      <c r="N300" s="52" t="str">
        <f>IF(AND('331-CT'!$E$7=TH!H300,OR(L300="331",M300="331")),"331",IF(AND(OR(L300="131",M300="131"),H300='131-CT'!$E$7),"131",""))</f>
        <v/>
      </c>
      <c r="O300" s="91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37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48"/>
        <v>4</v>
      </c>
      <c r="C301" s="184">
        <f t="shared" si="49"/>
        <v>42100</v>
      </c>
      <c r="D301" s="184" t="s">
        <v>1534</v>
      </c>
      <c r="E301" s="191">
        <v>42100</v>
      </c>
      <c r="F301" s="189" t="s">
        <v>439</v>
      </c>
      <c r="G301" s="483" t="s">
        <v>608</v>
      </c>
      <c r="H301" s="7" t="s">
        <v>438</v>
      </c>
      <c r="I301" s="256">
        <v>302</v>
      </c>
      <c r="J301" s="256">
        <v>10500</v>
      </c>
      <c r="K301" s="595">
        <f>ROUND(I301*J301,0)</f>
        <v>3171000</v>
      </c>
      <c r="L301" s="596" t="s">
        <v>259</v>
      </c>
      <c r="M301" s="596" t="s">
        <v>174</v>
      </c>
      <c r="N301" s="52" t="str">
        <f>IF(AND('331-CT'!$E$7=TH!H301,OR(L301="331",M301="331")),"331",IF(AND(OR(L301="131",M301="131"),H301='131-CT'!$E$7),"131",""))</f>
        <v/>
      </c>
      <c r="O301" s="91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37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48"/>
        <v>4</v>
      </c>
      <c r="C302" s="184">
        <f t="shared" si="49"/>
        <v>42100</v>
      </c>
      <c r="D302" s="184" t="s">
        <v>1534</v>
      </c>
      <c r="E302" s="191">
        <v>42100</v>
      </c>
      <c r="F302" s="192" t="s">
        <v>428</v>
      </c>
      <c r="G302" s="483" t="s">
        <v>608</v>
      </c>
      <c r="H302" s="7" t="s">
        <v>438</v>
      </c>
      <c r="I302" s="256"/>
      <c r="J302" s="256"/>
      <c r="K302" s="595">
        <v>632100</v>
      </c>
      <c r="L302" s="596" t="s">
        <v>259</v>
      </c>
      <c r="M302" s="596" t="s">
        <v>371</v>
      </c>
      <c r="N302" s="52" t="str">
        <f>IF(AND('331-CT'!$E$7=TH!H302,OR(L302="331",M302="331")),"331",IF(AND(OR(L302="131",M302="131"),H302='131-CT'!$E$7),"131",""))</f>
        <v/>
      </c>
      <c r="O302" s="91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37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48"/>
        <v>4</v>
      </c>
      <c r="C303" s="184">
        <f t="shared" si="49"/>
        <v>42100</v>
      </c>
      <c r="D303" s="184" t="s">
        <v>1535</v>
      </c>
      <c r="E303" s="191">
        <v>42100</v>
      </c>
      <c r="F303" s="192" t="s">
        <v>545</v>
      </c>
      <c r="G303" s="483" t="s">
        <v>609</v>
      </c>
      <c r="H303" s="7" t="s">
        <v>470</v>
      </c>
      <c r="I303" s="256">
        <v>103</v>
      </c>
      <c r="J303" s="256">
        <v>11500</v>
      </c>
      <c r="K303" s="595">
        <f>ROUND(I303*J303,0)</f>
        <v>1184500</v>
      </c>
      <c r="L303" s="596" t="s">
        <v>259</v>
      </c>
      <c r="M303" s="596" t="s">
        <v>174</v>
      </c>
      <c r="N303" s="52" t="str">
        <f>IF(AND('331-CT'!$E$7=TH!H303,OR(L303="331",M303="331")),"331",IF(AND(OR(L303="131",M303="131"),H303='131-CT'!$E$7),"131",""))</f>
        <v/>
      </c>
      <c r="O303" s="91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37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48"/>
        <v>4</v>
      </c>
      <c r="C304" s="184">
        <f t="shared" si="49"/>
        <v>42100</v>
      </c>
      <c r="D304" s="184" t="s">
        <v>1535</v>
      </c>
      <c r="E304" s="191">
        <v>42100</v>
      </c>
      <c r="F304" s="192" t="s">
        <v>544</v>
      </c>
      <c r="G304" s="483" t="s">
        <v>609</v>
      </c>
      <c r="H304" s="7" t="s">
        <v>470</v>
      </c>
      <c r="I304" s="256">
        <v>206</v>
      </c>
      <c r="J304" s="256">
        <v>10700</v>
      </c>
      <c r="K304" s="595">
        <f>ROUND(I304*J304,0)</f>
        <v>2204200</v>
      </c>
      <c r="L304" s="596" t="s">
        <v>259</v>
      </c>
      <c r="M304" s="596" t="s">
        <v>174</v>
      </c>
      <c r="N304" s="52" t="str">
        <f>IF(AND('331-CT'!$E$7=TH!H304,OR(L304="331",M304="331")),"331",IF(AND(OR(L304="131",M304="131"),H304='131-CT'!$E$7),"131",""))</f>
        <v/>
      </c>
      <c r="O304" s="91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37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48"/>
        <v>4</v>
      </c>
      <c r="C305" s="184">
        <f t="shared" si="49"/>
        <v>42100</v>
      </c>
      <c r="D305" s="184" t="s">
        <v>1535</v>
      </c>
      <c r="E305" s="191">
        <v>42100</v>
      </c>
      <c r="F305" s="192" t="s">
        <v>542</v>
      </c>
      <c r="G305" s="483" t="s">
        <v>609</v>
      </c>
      <c r="H305" s="7" t="s">
        <v>470</v>
      </c>
      <c r="I305" s="256">
        <v>102</v>
      </c>
      <c r="J305" s="256">
        <v>10000</v>
      </c>
      <c r="K305" s="595">
        <f>ROUND(I305*J305,0)</f>
        <v>1020000</v>
      </c>
      <c r="L305" s="596" t="s">
        <v>259</v>
      </c>
      <c r="M305" s="596" t="s">
        <v>174</v>
      </c>
      <c r="N305" s="52" t="str">
        <f>IF(AND('331-CT'!$E$7=TH!H305,OR(L305="331",M305="331")),"331",IF(AND(OR(L305="131",M305="131"),H305='131-CT'!$E$7),"131",""))</f>
        <v/>
      </c>
      <c r="O305" s="91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37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48"/>
        <v>4</v>
      </c>
      <c r="C306" s="184">
        <f t="shared" si="49"/>
        <v>42100</v>
      </c>
      <c r="D306" s="184" t="s">
        <v>1535</v>
      </c>
      <c r="E306" s="191">
        <v>42100</v>
      </c>
      <c r="F306" s="192" t="s">
        <v>1687</v>
      </c>
      <c r="G306" s="483" t="s">
        <v>609</v>
      </c>
      <c r="H306" s="7" t="s">
        <v>470</v>
      </c>
      <c r="I306" s="256">
        <v>800</v>
      </c>
      <c r="J306" s="256">
        <v>450</v>
      </c>
      <c r="K306" s="595">
        <f>ROUND(I306*J306,0)</f>
        <v>360000</v>
      </c>
      <c r="L306" s="596" t="s">
        <v>259</v>
      </c>
      <c r="M306" s="596" t="s">
        <v>174</v>
      </c>
      <c r="N306" s="52" t="str">
        <f>IF(AND('331-CT'!$E$7=TH!H306,OR(L306="331",M306="331")),"331",IF(AND(OR(L306="131",M306="131"),H306='131-CT'!$E$7),"131",""))</f>
        <v/>
      </c>
      <c r="O306" s="91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37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48"/>
        <v>4</v>
      </c>
      <c r="C307" s="184">
        <f t="shared" si="49"/>
        <v>42100</v>
      </c>
      <c r="D307" s="184" t="s">
        <v>1535</v>
      </c>
      <c r="E307" s="191">
        <v>42100</v>
      </c>
      <c r="F307" s="192" t="s">
        <v>428</v>
      </c>
      <c r="G307" s="483" t="s">
        <v>609</v>
      </c>
      <c r="H307" s="7" t="s">
        <v>470</v>
      </c>
      <c r="I307" s="256"/>
      <c r="J307" s="256"/>
      <c r="K307" s="595">
        <v>476870</v>
      </c>
      <c r="L307" s="596" t="s">
        <v>259</v>
      </c>
      <c r="M307" s="596" t="s">
        <v>371</v>
      </c>
      <c r="N307" s="52" t="str">
        <f>IF(AND('331-CT'!$E$7=TH!H307,OR(L307="331",M307="331")),"331",IF(AND(OR(L307="131",M307="131"),H307='131-CT'!$E$7),"131",""))</f>
        <v/>
      </c>
      <c r="O307" s="91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37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48"/>
        <v>4</v>
      </c>
      <c r="C308" s="184">
        <f t="shared" si="49"/>
        <v>42101</v>
      </c>
      <c r="D308" s="184" t="s">
        <v>1536</v>
      </c>
      <c r="E308" s="191">
        <v>42101</v>
      </c>
      <c r="F308" s="192" t="s">
        <v>1724</v>
      </c>
      <c r="G308" s="483" t="s">
        <v>617</v>
      </c>
      <c r="H308" s="7" t="s">
        <v>1960</v>
      </c>
      <c r="I308" s="256">
        <v>170</v>
      </c>
      <c r="J308" s="256">
        <v>16896</v>
      </c>
      <c r="K308" s="595">
        <f>ROUND(I308*J308,0)</f>
        <v>2872320</v>
      </c>
      <c r="L308" s="596" t="s">
        <v>259</v>
      </c>
      <c r="M308" s="596" t="s">
        <v>174</v>
      </c>
      <c r="N308" s="52" t="str">
        <f>IF(AND('331-CT'!$E$7=TH!H308,OR(L308="331",M308="331")),"331",IF(AND(OR(L308="131",M308="131"),H308='131-CT'!$E$7),"131",""))</f>
        <v/>
      </c>
      <c r="O308" s="91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37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48"/>
        <v>4</v>
      </c>
      <c r="C309" s="184">
        <f t="shared" si="49"/>
        <v>42101</v>
      </c>
      <c r="D309" s="184" t="s">
        <v>1536</v>
      </c>
      <c r="E309" s="191">
        <v>42101</v>
      </c>
      <c r="F309" s="192" t="s">
        <v>1725</v>
      </c>
      <c r="G309" s="483" t="s">
        <v>617</v>
      </c>
      <c r="H309" s="7" t="s">
        <v>1960</v>
      </c>
      <c r="I309" s="256">
        <v>570</v>
      </c>
      <c r="J309" s="256">
        <v>9632</v>
      </c>
      <c r="K309" s="595">
        <f>ROUND(I309*J309,0)</f>
        <v>5490240</v>
      </c>
      <c r="L309" s="596" t="s">
        <v>259</v>
      </c>
      <c r="M309" s="596" t="s">
        <v>174</v>
      </c>
      <c r="N309" s="52" t="str">
        <f>IF(AND('331-CT'!$E$7=TH!H309,OR(L309="331",M309="331")),"331",IF(AND(OR(L309="131",M309="131"),H309='131-CT'!$E$7),"131",""))</f>
        <v/>
      </c>
      <c r="O309" s="91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37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48"/>
        <v>4</v>
      </c>
      <c r="C310" s="184">
        <f t="shared" si="49"/>
        <v>42101</v>
      </c>
      <c r="D310" s="184" t="s">
        <v>1536</v>
      </c>
      <c r="E310" s="191">
        <v>42101</v>
      </c>
      <c r="F310" s="192" t="s">
        <v>1726</v>
      </c>
      <c r="G310" s="483" t="s">
        <v>617</v>
      </c>
      <c r="H310" s="7" t="s">
        <v>1960</v>
      </c>
      <c r="I310" s="257">
        <v>25</v>
      </c>
      <c r="J310" s="257">
        <v>15708</v>
      </c>
      <c r="K310" s="595">
        <f>ROUND(I310*J310,0)</f>
        <v>392700</v>
      </c>
      <c r="L310" s="596" t="s">
        <v>259</v>
      </c>
      <c r="M310" s="596" t="s">
        <v>174</v>
      </c>
      <c r="N310" s="52" t="str">
        <f>IF(AND('331-CT'!$E$7=TH!H310,OR(L310="331",M310="331")),"331",IF(AND(OR(L310="131",M310="131"),H310='131-CT'!$E$7),"131",""))</f>
        <v/>
      </c>
      <c r="O310" s="91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37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48"/>
        <v>4</v>
      </c>
      <c r="C311" s="184">
        <f t="shared" si="49"/>
        <v>42101</v>
      </c>
      <c r="D311" s="184" t="s">
        <v>1536</v>
      </c>
      <c r="E311" s="191">
        <v>42101</v>
      </c>
      <c r="F311" s="785" t="s">
        <v>1727</v>
      </c>
      <c r="G311" s="483" t="s">
        <v>617</v>
      </c>
      <c r="H311" s="7" t="s">
        <v>1960</v>
      </c>
      <c r="I311" s="256">
        <v>330</v>
      </c>
      <c r="J311" s="256">
        <v>14563</v>
      </c>
      <c r="K311" s="595">
        <f>ROUND(I311*J311,0)</f>
        <v>4805790</v>
      </c>
      <c r="L311" s="596" t="s">
        <v>259</v>
      </c>
      <c r="M311" s="596" t="s">
        <v>174</v>
      </c>
      <c r="N311" s="52" t="str">
        <f>IF(AND('331-CT'!$E$7=TH!H311,OR(L311="331",M311="331")),"331",IF(AND(OR(L311="131",M311="131"),H311='131-CT'!$E$7),"131",""))</f>
        <v/>
      </c>
      <c r="O311" s="91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37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48"/>
        <v>4</v>
      </c>
      <c r="C312" s="184">
        <f t="shared" si="49"/>
        <v>42101</v>
      </c>
      <c r="D312" s="184" t="s">
        <v>1536</v>
      </c>
      <c r="E312" s="191">
        <v>42101</v>
      </c>
      <c r="F312" s="192" t="s">
        <v>1728</v>
      </c>
      <c r="G312" s="483" t="s">
        <v>617</v>
      </c>
      <c r="H312" s="7" t="s">
        <v>1960</v>
      </c>
      <c r="I312" s="256">
        <v>500</v>
      </c>
      <c r="J312" s="256">
        <v>7582</v>
      </c>
      <c r="K312" s="595">
        <f>ROUND(I312*J312,0)</f>
        <v>3791000</v>
      </c>
      <c r="L312" s="596" t="s">
        <v>259</v>
      </c>
      <c r="M312" s="596" t="s">
        <v>174</v>
      </c>
      <c r="N312" s="52" t="str">
        <f>IF(AND('331-CT'!$E$7=TH!H312,OR(L312="331",M312="331")),"331",IF(AND(OR(L312="131",M312="131"),H312='131-CT'!$E$7),"131",""))</f>
        <v/>
      </c>
      <c r="O312" s="91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37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48"/>
        <v>4</v>
      </c>
      <c r="C313" s="184">
        <f t="shared" si="49"/>
        <v>42101</v>
      </c>
      <c r="D313" s="184" t="s">
        <v>1536</v>
      </c>
      <c r="E313" s="191">
        <v>42101</v>
      </c>
      <c r="F313" s="192" t="s">
        <v>491</v>
      </c>
      <c r="G313" s="483" t="s">
        <v>617</v>
      </c>
      <c r="H313" s="7" t="s">
        <v>1960</v>
      </c>
      <c r="I313" s="256"/>
      <c r="J313" s="256"/>
      <c r="K313" s="595">
        <v>1735205</v>
      </c>
      <c r="L313" s="596" t="s">
        <v>259</v>
      </c>
      <c r="M313" s="596" t="s">
        <v>371</v>
      </c>
      <c r="N313" s="52" t="str">
        <f>IF(AND('331-CT'!$E$7=TH!H313,OR(L313="331",M313="331")),"331",IF(AND(OR(L313="131",M313="131"),H313='131-CT'!$E$7),"131",""))</f>
        <v/>
      </c>
      <c r="O313" s="91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37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48"/>
        <v>4</v>
      </c>
      <c r="C314" s="184">
        <f t="shared" si="49"/>
        <v>42101</v>
      </c>
      <c r="D314" s="184" t="s">
        <v>1537</v>
      </c>
      <c r="E314" s="191">
        <v>42101</v>
      </c>
      <c r="F314" s="189" t="s">
        <v>517</v>
      </c>
      <c r="G314" s="483" t="s">
        <v>610</v>
      </c>
      <c r="H314" s="7" t="s">
        <v>433</v>
      </c>
      <c r="I314" s="256">
        <v>820</v>
      </c>
      <c r="J314" s="256">
        <v>9000</v>
      </c>
      <c r="K314" s="595">
        <f t="shared" ref="K314:K320" si="54">ROUND(I314*J314,0)</f>
        <v>7380000</v>
      </c>
      <c r="L314" s="596" t="s">
        <v>259</v>
      </c>
      <c r="M314" s="596" t="s">
        <v>174</v>
      </c>
      <c r="N314" s="52" t="str">
        <f>IF(AND('331-CT'!$E$7=TH!H314,OR(L314="331",M314="331")),"331",IF(AND(OR(L314="131",M314="131"),H314='131-CT'!$E$7),"131",""))</f>
        <v/>
      </c>
      <c r="O314" s="910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37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48"/>
        <v>4</v>
      </c>
      <c r="C315" s="184">
        <f t="shared" si="49"/>
        <v>42101</v>
      </c>
      <c r="D315" s="184" t="s">
        <v>1537</v>
      </c>
      <c r="E315" s="191">
        <v>42101</v>
      </c>
      <c r="F315" s="192" t="s">
        <v>611</v>
      </c>
      <c r="G315" s="483" t="s">
        <v>610</v>
      </c>
      <c r="H315" s="7" t="s">
        <v>433</v>
      </c>
      <c r="I315" s="256">
        <v>505</v>
      </c>
      <c r="J315" s="256">
        <v>14200</v>
      </c>
      <c r="K315" s="595">
        <f t="shared" si="54"/>
        <v>7171000</v>
      </c>
      <c r="L315" s="596" t="s">
        <v>259</v>
      </c>
      <c r="M315" s="596" t="s">
        <v>174</v>
      </c>
      <c r="N315" s="52" t="str">
        <f>IF(AND('331-CT'!$E$7=TH!H315,OR(L315="331",M315="331")),"331",IF(AND(OR(L315="131",M315="131"),H315='131-CT'!$E$7),"131",""))</f>
        <v/>
      </c>
      <c r="O315" s="91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37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48"/>
        <v>4</v>
      </c>
      <c r="C316" s="184">
        <f t="shared" si="49"/>
        <v>42101</v>
      </c>
      <c r="D316" s="184" t="s">
        <v>1537</v>
      </c>
      <c r="E316" s="191">
        <v>42101</v>
      </c>
      <c r="F316" s="192" t="s">
        <v>612</v>
      </c>
      <c r="G316" s="483" t="s">
        <v>610</v>
      </c>
      <c r="H316" s="7" t="s">
        <v>433</v>
      </c>
      <c r="I316" s="256">
        <v>270</v>
      </c>
      <c r="J316" s="256">
        <v>9260</v>
      </c>
      <c r="K316" s="595">
        <f t="shared" si="54"/>
        <v>2500200</v>
      </c>
      <c r="L316" s="596" t="s">
        <v>259</v>
      </c>
      <c r="M316" s="596" t="s">
        <v>174</v>
      </c>
      <c r="N316" s="52" t="str">
        <f>IF(AND('331-CT'!$E$7=TH!H316,OR(L316="331",M316="331")),"331",IF(AND(OR(L316="131",M316="131"),H316='131-CT'!$E$7),"131",""))</f>
        <v/>
      </c>
      <c r="O316" s="91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37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48"/>
        <v>4</v>
      </c>
      <c r="C317" s="184">
        <f t="shared" si="49"/>
        <v>42101</v>
      </c>
      <c r="D317" s="184" t="s">
        <v>1537</v>
      </c>
      <c r="E317" s="191">
        <v>42101</v>
      </c>
      <c r="F317" s="192" t="s">
        <v>613</v>
      </c>
      <c r="G317" s="483" t="s">
        <v>610</v>
      </c>
      <c r="H317" s="7" t="s">
        <v>433</v>
      </c>
      <c r="I317" s="256">
        <v>150</v>
      </c>
      <c r="J317" s="256">
        <v>6080</v>
      </c>
      <c r="K317" s="595">
        <f t="shared" si="54"/>
        <v>912000</v>
      </c>
      <c r="L317" s="596" t="s">
        <v>259</v>
      </c>
      <c r="M317" s="596" t="s">
        <v>174</v>
      </c>
      <c r="N317" s="52" t="str">
        <f>IF(AND('331-CT'!$E$7=TH!H317,OR(L317="331",M317="331")),"331",IF(AND(OR(L317="131",M317="131"),H317='131-CT'!$E$7),"131",""))</f>
        <v/>
      </c>
      <c r="O317" s="91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37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48"/>
        <v>4</v>
      </c>
      <c r="C318" s="184">
        <f t="shared" si="49"/>
        <v>42101</v>
      </c>
      <c r="D318" s="184" t="s">
        <v>1537</v>
      </c>
      <c r="E318" s="191">
        <v>42101</v>
      </c>
      <c r="F318" s="192" t="s">
        <v>614</v>
      </c>
      <c r="G318" s="483" t="s">
        <v>610</v>
      </c>
      <c r="H318" s="7" t="s">
        <v>433</v>
      </c>
      <c r="I318" s="256">
        <v>990</v>
      </c>
      <c r="J318" s="256">
        <v>7300</v>
      </c>
      <c r="K318" s="595">
        <f t="shared" si="54"/>
        <v>7227000</v>
      </c>
      <c r="L318" s="596" t="s">
        <v>259</v>
      </c>
      <c r="M318" s="596" t="s">
        <v>174</v>
      </c>
      <c r="N318" s="52" t="str">
        <f>IF(AND('331-CT'!$E$7=TH!H318,OR(L318="331",M318="331")),"331",IF(AND(OR(L318="131",M318="131"),H318='131-CT'!$E$7),"131",""))</f>
        <v/>
      </c>
      <c r="O318" s="91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37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48"/>
        <v>4</v>
      </c>
      <c r="C319" s="184">
        <f t="shared" si="49"/>
        <v>42101</v>
      </c>
      <c r="D319" s="184" t="s">
        <v>1537</v>
      </c>
      <c r="E319" s="191">
        <v>42101</v>
      </c>
      <c r="F319" s="192" t="s">
        <v>615</v>
      </c>
      <c r="G319" s="483" t="s">
        <v>610</v>
      </c>
      <c r="H319" s="7" t="s">
        <v>433</v>
      </c>
      <c r="I319" s="256">
        <v>620</v>
      </c>
      <c r="J319" s="256">
        <v>8270</v>
      </c>
      <c r="K319" s="595">
        <f t="shared" si="54"/>
        <v>5127400</v>
      </c>
      <c r="L319" s="596" t="s">
        <v>259</v>
      </c>
      <c r="M319" s="596" t="s">
        <v>174</v>
      </c>
      <c r="N319" s="52" t="str">
        <f>IF(AND('331-CT'!$E$7=TH!H319,OR(L319="331",M319="331")),"331",IF(AND(OR(L319="131",M319="131"),H319='131-CT'!$E$7),"131",""))</f>
        <v/>
      </c>
      <c r="O319" s="91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37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48"/>
        <v>4</v>
      </c>
      <c r="C320" s="184">
        <f t="shared" si="49"/>
        <v>42101</v>
      </c>
      <c r="D320" s="184" t="s">
        <v>1537</v>
      </c>
      <c r="E320" s="191">
        <v>42101</v>
      </c>
      <c r="F320" s="192" t="s">
        <v>616</v>
      </c>
      <c r="G320" s="483" t="s">
        <v>610</v>
      </c>
      <c r="H320" s="7" t="s">
        <v>433</v>
      </c>
      <c r="I320" s="256">
        <v>105</v>
      </c>
      <c r="J320" s="256">
        <v>9230</v>
      </c>
      <c r="K320" s="595">
        <f t="shared" si="54"/>
        <v>969150</v>
      </c>
      <c r="L320" s="596" t="s">
        <v>259</v>
      </c>
      <c r="M320" s="596" t="s">
        <v>174</v>
      </c>
      <c r="N320" s="52" t="str">
        <f>IF(AND('331-CT'!$E$7=TH!H320,OR(L320="331",M320="331")),"331",IF(AND(OR(L320="131",M320="131"),H320='131-CT'!$E$7),"131",""))</f>
        <v/>
      </c>
      <c r="O320" s="910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37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48"/>
        <v>4</v>
      </c>
      <c r="C321" s="184">
        <f t="shared" si="49"/>
        <v>42101</v>
      </c>
      <c r="D321" s="184" t="s">
        <v>1537</v>
      </c>
      <c r="E321" s="191">
        <v>42101</v>
      </c>
      <c r="F321" s="192" t="s">
        <v>428</v>
      </c>
      <c r="G321" s="483" t="s">
        <v>610</v>
      </c>
      <c r="H321" s="7" t="s">
        <v>433</v>
      </c>
      <c r="I321" s="256"/>
      <c r="J321" s="256"/>
      <c r="K321" s="595">
        <v>3128675</v>
      </c>
      <c r="L321" s="596" t="s">
        <v>259</v>
      </c>
      <c r="M321" s="596" t="s">
        <v>371</v>
      </c>
      <c r="N321" s="52" t="str">
        <f>IF(AND('331-CT'!$E$7=TH!H321,OR(L321="331",M321="331")),"331",IF(AND(OR(L321="131",M321="131"),H321='131-CT'!$E$7),"131",""))</f>
        <v/>
      </c>
      <c r="O321" s="91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37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48"/>
        <v>4</v>
      </c>
      <c r="C322" s="184">
        <f t="shared" si="49"/>
        <v>42102</v>
      </c>
      <c r="D322" s="184" t="s">
        <v>1538</v>
      </c>
      <c r="E322" s="191">
        <v>42102</v>
      </c>
      <c r="F322" s="192" t="s">
        <v>1729</v>
      </c>
      <c r="G322" s="483" t="s">
        <v>618</v>
      </c>
      <c r="H322" s="7" t="s">
        <v>1960</v>
      </c>
      <c r="I322" s="256">
        <v>124</v>
      </c>
      <c r="J322" s="256">
        <v>3990</v>
      </c>
      <c r="K322" s="595">
        <f t="shared" ref="K322:K327" si="55">ROUND(I322*J322,0)</f>
        <v>494760</v>
      </c>
      <c r="L322" s="596" t="s">
        <v>259</v>
      </c>
      <c r="M322" s="596" t="s">
        <v>174</v>
      </c>
      <c r="N322" s="52" t="str">
        <f>IF(AND('331-CT'!$E$7=TH!H322,OR(L322="331",M322="331")),"331",IF(AND(OR(L322="131",M322="131"),H322='131-CT'!$E$7),"131",""))</f>
        <v/>
      </c>
      <c r="O322" s="91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37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48"/>
        <v>4</v>
      </c>
      <c r="C323" s="184">
        <f t="shared" si="49"/>
        <v>42102</v>
      </c>
      <c r="D323" s="184" t="s">
        <v>1538</v>
      </c>
      <c r="E323" s="191">
        <v>42102</v>
      </c>
      <c r="F323" s="192" t="s">
        <v>767</v>
      </c>
      <c r="G323" s="483" t="s">
        <v>618</v>
      </c>
      <c r="H323" s="7" t="s">
        <v>1960</v>
      </c>
      <c r="I323" s="256">
        <v>100</v>
      </c>
      <c r="J323" s="256">
        <v>8972</v>
      </c>
      <c r="K323" s="595">
        <f t="shared" si="55"/>
        <v>897200</v>
      </c>
      <c r="L323" s="596" t="s">
        <v>259</v>
      </c>
      <c r="M323" s="596" t="s">
        <v>174</v>
      </c>
      <c r="N323" s="52" t="str">
        <f>IF(AND('331-CT'!$E$7=TH!H323,OR(L323="331",M323="331")),"331",IF(AND(OR(L323="131",M323="131"),H323='131-CT'!$E$7),"131",""))</f>
        <v/>
      </c>
      <c r="O323" s="910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37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48"/>
        <v>4</v>
      </c>
      <c r="C324" s="184">
        <f t="shared" si="49"/>
        <v>42102</v>
      </c>
      <c r="D324" s="184" t="s">
        <v>1538</v>
      </c>
      <c r="E324" s="191">
        <v>42102</v>
      </c>
      <c r="F324" s="192" t="s">
        <v>718</v>
      </c>
      <c r="G324" s="483" t="s">
        <v>618</v>
      </c>
      <c r="H324" s="7" t="s">
        <v>1960</v>
      </c>
      <c r="I324" s="256">
        <v>25</v>
      </c>
      <c r="J324" s="256">
        <v>16243</v>
      </c>
      <c r="K324" s="595">
        <f t="shared" si="55"/>
        <v>406075</v>
      </c>
      <c r="L324" s="596" t="s">
        <v>259</v>
      </c>
      <c r="M324" s="596" t="s">
        <v>174</v>
      </c>
      <c r="N324" s="52" t="str">
        <f>IF(AND('331-CT'!$E$7=TH!H324,OR(L324="331",M324="331")),"331",IF(AND(OR(L324="131",M324="131"),H324='131-CT'!$E$7),"131",""))</f>
        <v/>
      </c>
      <c r="O324" s="91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37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48"/>
        <v>4</v>
      </c>
      <c r="C325" s="184">
        <f t="shared" si="49"/>
        <v>42102</v>
      </c>
      <c r="D325" s="184" t="s">
        <v>1538</v>
      </c>
      <c r="E325" s="191">
        <v>42102</v>
      </c>
      <c r="F325" s="192" t="s">
        <v>1730</v>
      </c>
      <c r="G325" s="483" t="s">
        <v>618</v>
      </c>
      <c r="H325" s="7" t="s">
        <v>1960</v>
      </c>
      <c r="I325" s="256">
        <v>25</v>
      </c>
      <c r="J325" s="256">
        <v>15096</v>
      </c>
      <c r="K325" s="595">
        <f t="shared" si="55"/>
        <v>377400</v>
      </c>
      <c r="L325" s="596" t="s">
        <v>259</v>
      </c>
      <c r="M325" s="596" t="s">
        <v>174</v>
      </c>
      <c r="N325" s="52" t="str">
        <f>IF(AND('331-CT'!$E$7=TH!H325,OR(L325="331",M325="331")),"331",IF(AND(OR(L325="131",M325="131"),H325='131-CT'!$E$7),"131",""))</f>
        <v/>
      </c>
      <c r="O325" s="91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37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48"/>
        <v>4</v>
      </c>
      <c r="C326" s="184">
        <f t="shared" si="49"/>
        <v>42102</v>
      </c>
      <c r="D326" s="184" t="s">
        <v>1538</v>
      </c>
      <c r="E326" s="191">
        <v>42102</v>
      </c>
      <c r="F326" s="192" t="s">
        <v>1731</v>
      </c>
      <c r="G326" s="483" t="s">
        <v>618</v>
      </c>
      <c r="H326" s="7" t="s">
        <v>1960</v>
      </c>
      <c r="I326" s="256">
        <v>100</v>
      </c>
      <c r="J326" s="256">
        <v>8276</v>
      </c>
      <c r="K326" s="595">
        <f t="shared" si="55"/>
        <v>827600</v>
      </c>
      <c r="L326" s="596" t="s">
        <v>259</v>
      </c>
      <c r="M326" s="596" t="s">
        <v>174</v>
      </c>
      <c r="N326" s="52" t="str">
        <f>IF(AND('331-CT'!$E$7=TH!H326,OR(L326="331",M326="331")),"331",IF(AND(OR(L326="131",M326="131"),H326='131-CT'!$E$7),"131",""))</f>
        <v/>
      </c>
      <c r="O326" s="910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37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48"/>
        <v>4</v>
      </c>
      <c r="C327" s="184">
        <f t="shared" si="49"/>
        <v>42102</v>
      </c>
      <c r="D327" s="184" t="s">
        <v>1538</v>
      </c>
      <c r="E327" s="191">
        <v>42102</v>
      </c>
      <c r="F327" s="192" t="s">
        <v>1724</v>
      </c>
      <c r="G327" s="483" t="s">
        <v>618</v>
      </c>
      <c r="H327" s="7" t="s">
        <v>1960</v>
      </c>
      <c r="I327" s="256">
        <v>553</v>
      </c>
      <c r="J327" s="256">
        <v>16896</v>
      </c>
      <c r="K327" s="595">
        <f t="shared" si="55"/>
        <v>9343488</v>
      </c>
      <c r="L327" s="596" t="s">
        <v>259</v>
      </c>
      <c r="M327" s="596" t="s">
        <v>174</v>
      </c>
      <c r="N327" s="52" t="str">
        <f>IF(AND('331-CT'!$E$7=TH!H327,OR(L327="331",M327="331")),"331",IF(AND(OR(L327="131",M327="131"),H327='131-CT'!$E$7),"131",""))</f>
        <v/>
      </c>
      <c r="O327" s="91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37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ref="B328:B393" si="56">IF(C328&lt;&gt;"",MONTH(C328),"")</f>
        <v>4</v>
      </c>
      <c r="C328" s="184">
        <f t="shared" ref="C328:C393" si="57">E328</f>
        <v>42102</v>
      </c>
      <c r="D328" s="184" t="s">
        <v>1538</v>
      </c>
      <c r="E328" s="191">
        <v>42102</v>
      </c>
      <c r="F328" s="192" t="s">
        <v>491</v>
      </c>
      <c r="G328" s="483" t="s">
        <v>618</v>
      </c>
      <c r="H328" s="7" t="s">
        <v>1960</v>
      </c>
      <c r="I328" s="256"/>
      <c r="J328" s="256"/>
      <c r="K328" s="595">
        <v>1234652</v>
      </c>
      <c r="L328" s="596" t="s">
        <v>259</v>
      </c>
      <c r="M328" s="596" t="s">
        <v>371</v>
      </c>
      <c r="N328" s="52" t="str">
        <f>IF(AND('331-CT'!$E$7=TH!H328,OR(L328="331",M328="331")),"331",IF(AND(OR(L328="131",M328="131"),H328='131-CT'!$E$7),"131",""))</f>
        <v/>
      </c>
      <c r="O328" s="91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37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56"/>
        <v>4</v>
      </c>
      <c r="C329" s="184">
        <f t="shared" si="57"/>
        <v>42104</v>
      </c>
      <c r="D329" s="184" t="s">
        <v>1539</v>
      </c>
      <c r="E329" s="191">
        <v>42104</v>
      </c>
      <c r="F329" s="192" t="s">
        <v>1869</v>
      </c>
      <c r="G329" s="483" t="s">
        <v>619</v>
      </c>
      <c r="H329" s="7" t="s">
        <v>1960</v>
      </c>
      <c r="I329" s="256">
        <v>200</v>
      </c>
      <c r="J329" s="256">
        <v>8302</v>
      </c>
      <c r="K329" s="595">
        <f t="shared" ref="K329:K334" si="58">ROUND(I329*J329,0)</f>
        <v>1660400</v>
      </c>
      <c r="L329" s="596" t="s">
        <v>259</v>
      </c>
      <c r="M329" s="596" t="s">
        <v>174</v>
      </c>
      <c r="N329" s="52" t="str">
        <f>IF(AND('331-CT'!$E$7=TH!H329,OR(L329="331",M329="331")),"331",IF(AND(OR(L329="131",M329="131"),H329='131-CT'!$E$7),"131",""))</f>
        <v/>
      </c>
      <c r="O329" s="91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37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56"/>
        <v>4</v>
      </c>
      <c r="C330" s="184">
        <f t="shared" si="57"/>
        <v>42104</v>
      </c>
      <c r="D330" s="184" t="s">
        <v>1539</v>
      </c>
      <c r="E330" s="191">
        <v>42104</v>
      </c>
      <c r="F330" s="40" t="s">
        <v>1812</v>
      </c>
      <c r="G330" s="483" t="s">
        <v>619</v>
      </c>
      <c r="H330" s="7" t="s">
        <v>1960</v>
      </c>
      <c r="I330" s="256">
        <v>50</v>
      </c>
      <c r="J330" s="256">
        <v>13882</v>
      </c>
      <c r="K330" s="595">
        <f t="shared" si="58"/>
        <v>694100</v>
      </c>
      <c r="L330" s="596" t="s">
        <v>259</v>
      </c>
      <c r="M330" s="596" t="s">
        <v>174</v>
      </c>
      <c r="N330" s="52" t="str">
        <f>IF(AND('331-CT'!$E$7=TH!H330,OR(L330="331",M330="331")),"331",IF(AND(OR(L330="131",M330="131"),H330='131-CT'!$E$7),"131",""))</f>
        <v/>
      </c>
      <c r="O330" s="91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37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56"/>
        <v>4</v>
      </c>
      <c r="C331" s="184">
        <f t="shared" si="57"/>
        <v>42104</v>
      </c>
      <c r="D331" s="184" t="s">
        <v>1539</v>
      </c>
      <c r="E331" s="191">
        <v>42104</v>
      </c>
      <c r="F331" s="192" t="s">
        <v>1870</v>
      </c>
      <c r="G331" s="483" t="s">
        <v>619</v>
      </c>
      <c r="H331" s="7" t="s">
        <v>1960</v>
      </c>
      <c r="I331" s="256">
        <v>53</v>
      </c>
      <c r="J331" s="256">
        <v>21964</v>
      </c>
      <c r="K331" s="595">
        <f t="shared" si="58"/>
        <v>1164092</v>
      </c>
      <c r="L331" s="596" t="s">
        <v>259</v>
      </c>
      <c r="M331" s="596" t="s">
        <v>174</v>
      </c>
      <c r="N331" s="52" t="str">
        <f>IF(AND('331-CT'!$E$7=TH!H331,OR(L331="331",M331="331")),"331",IF(AND(OR(L331="131",M331="131"),H331='131-CT'!$E$7),"131",""))</f>
        <v/>
      </c>
      <c r="O331" s="91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37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56"/>
        <v>4</v>
      </c>
      <c r="C332" s="184">
        <f t="shared" si="57"/>
        <v>42104</v>
      </c>
      <c r="D332" s="184" t="s">
        <v>1539</v>
      </c>
      <c r="E332" s="191">
        <v>42104</v>
      </c>
      <c r="F332" s="192" t="s">
        <v>1741</v>
      </c>
      <c r="G332" s="483" t="s">
        <v>619</v>
      </c>
      <c r="H332" s="7" t="s">
        <v>1960</v>
      </c>
      <c r="I332" s="256">
        <v>200</v>
      </c>
      <c r="J332" s="256">
        <v>12945</v>
      </c>
      <c r="K332" s="595">
        <f t="shared" si="58"/>
        <v>2589000</v>
      </c>
      <c r="L332" s="596" t="s">
        <v>259</v>
      </c>
      <c r="M332" s="596" t="s">
        <v>174</v>
      </c>
      <c r="N332" s="52" t="str">
        <f>IF(AND('331-CT'!$E$7=TH!H332,OR(L332="331",M332="331")),"331",IF(AND(OR(L332="131",M332="131"),H332='131-CT'!$E$7),"131",""))</f>
        <v/>
      </c>
      <c r="O332" s="910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37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56"/>
        <v>4</v>
      </c>
      <c r="C333" s="184">
        <f t="shared" si="57"/>
        <v>42104</v>
      </c>
      <c r="D333" s="184" t="s">
        <v>1539</v>
      </c>
      <c r="E333" s="191">
        <v>42104</v>
      </c>
      <c r="F333" s="192" t="s">
        <v>1871</v>
      </c>
      <c r="G333" s="483" t="s">
        <v>619</v>
      </c>
      <c r="H333" s="7" t="s">
        <v>1960</v>
      </c>
      <c r="I333" s="256">
        <v>500</v>
      </c>
      <c r="J333" s="256">
        <v>5468</v>
      </c>
      <c r="K333" s="595">
        <f t="shared" si="58"/>
        <v>2734000</v>
      </c>
      <c r="L333" s="596" t="s">
        <v>259</v>
      </c>
      <c r="M333" s="596" t="s">
        <v>174</v>
      </c>
      <c r="N333" s="52" t="str">
        <f>IF(AND('331-CT'!$E$7=TH!H333,OR(L333="331",M333="331")),"331",IF(AND(OR(L333="131",M333="131"),H333='131-CT'!$E$7),"131",""))</f>
        <v/>
      </c>
      <c r="O333" s="91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37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56"/>
        <v>4</v>
      </c>
      <c r="C334" s="184">
        <f t="shared" si="57"/>
        <v>42104</v>
      </c>
      <c r="D334" s="184" t="s">
        <v>1539</v>
      </c>
      <c r="E334" s="191">
        <v>42104</v>
      </c>
      <c r="F334" s="192" t="s">
        <v>1872</v>
      </c>
      <c r="G334" s="483" t="s">
        <v>619</v>
      </c>
      <c r="H334" s="7" t="s">
        <v>1960</v>
      </c>
      <c r="I334" s="256">
        <v>38</v>
      </c>
      <c r="J334" s="256">
        <v>5790</v>
      </c>
      <c r="K334" s="595">
        <f t="shared" si="58"/>
        <v>220020</v>
      </c>
      <c r="L334" s="596" t="s">
        <v>259</v>
      </c>
      <c r="M334" s="596" t="s">
        <v>174</v>
      </c>
      <c r="N334" s="52" t="str">
        <f>IF(AND('331-CT'!$E$7=TH!H334,OR(L334="331",M334="331")),"331",IF(AND(OR(L334="131",M334="131"),H334='131-CT'!$E$7),"131",""))</f>
        <v/>
      </c>
      <c r="O334" s="91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37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56"/>
        <v>4</v>
      </c>
      <c r="C335" s="184">
        <f t="shared" si="57"/>
        <v>42104</v>
      </c>
      <c r="D335" s="184" t="s">
        <v>1539</v>
      </c>
      <c r="E335" s="191">
        <v>42104</v>
      </c>
      <c r="F335" s="192" t="s">
        <v>428</v>
      </c>
      <c r="G335" s="483" t="s">
        <v>619</v>
      </c>
      <c r="H335" s="7" t="s">
        <v>1960</v>
      </c>
      <c r="I335" s="256"/>
      <c r="J335" s="256"/>
      <c r="K335" s="595">
        <v>906161</v>
      </c>
      <c r="L335" s="596" t="s">
        <v>259</v>
      </c>
      <c r="M335" s="596" t="s">
        <v>371</v>
      </c>
      <c r="N335" s="52" t="str">
        <f>IF(AND('331-CT'!$E$7=TH!H335,OR(L335="331",M335="331")),"331",IF(AND(OR(L335="131",M335="131"),H335='131-CT'!$E$7),"131",""))</f>
        <v/>
      </c>
      <c r="O335" s="91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37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56"/>
        <v>4</v>
      </c>
      <c r="C336" s="184">
        <f t="shared" si="57"/>
        <v>42104</v>
      </c>
      <c r="D336" s="184" t="s">
        <v>1540</v>
      </c>
      <c r="E336" s="191">
        <v>42104</v>
      </c>
      <c r="F336" s="192" t="s">
        <v>564</v>
      </c>
      <c r="G336" s="483" t="s">
        <v>620</v>
      </c>
      <c r="H336" s="7" t="s">
        <v>479</v>
      </c>
      <c r="I336" s="256">
        <v>203</v>
      </c>
      <c r="J336" s="256">
        <v>9300</v>
      </c>
      <c r="K336" s="595">
        <f>ROUND(I336*J336,0)</f>
        <v>1887900</v>
      </c>
      <c r="L336" s="596" t="s">
        <v>259</v>
      </c>
      <c r="M336" s="596" t="s">
        <v>174</v>
      </c>
      <c r="N336" s="52" t="str">
        <f>IF(AND('331-CT'!$E$7=TH!H336,OR(L336="331",M336="331")),"331",IF(AND(OR(L336="131",M336="131"),H336='131-CT'!$E$7),"131",""))</f>
        <v/>
      </c>
      <c r="O336" s="91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37"/>
    </row>
    <row r="337" spans="1:28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56"/>
        <v>4</v>
      </c>
      <c r="C337" s="184">
        <f t="shared" si="57"/>
        <v>42104</v>
      </c>
      <c r="D337" s="184" t="s">
        <v>1540</v>
      </c>
      <c r="E337" s="191">
        <v>42104</v>
      </c>
      <c r="F337" s="192" t="s">
        <v>565</v>
      </c>
      <c r="G337" s="483" t="s">
        <v>620</v>
      </c>
      <c r="H337" s="7" t="s">
        <v>479</v>
      </c>
      <c r="I337" s="256">
        <v>208</v>
      </c>
      <c r="J337" s="256">
        <v>9400</v>
      </c>
      <c r="K337" s="595">
        <f>ROUND(I337*J337,0)</f>
        <v>1955200</v>
      </c>
      <c r="L337" s="596" t="s">
        <v>259</v>
      </c>
      <c r="M337" s="596" t="s">
        <v>174</v>
      </c>
      <c r="N337" s="52" t="str">
        <f>IF(AND('331-CT'!$E$7=TH!H337,OR(L337="331",M337="331")),"331",IF(AND(OR(L337="131",M337="131"),H337='131-CT'!$E$7),"131",""))</f>
        <v/>
      </c>
      <c r="O337" s="91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37"/>
    </row>
    <row r="338" spans="1:28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56"/>
        <v>4</v>
      </c>
      <c r="C338" s="184">
        <f t="shared" si="57"/>
        <v>42104</v>
      </c>
      <c r="D338" s="184" t="s">
        <v>1540</v>
      </c>
      <c r="E338" s="191">
        <v>42104</v>
      </c>
      <c r="F338" s="192" t="s">
        <v>621</v>
      </c>
      <c r="G338" s="483" t="s">
        <v>620</v>
      </c>
      <c r="H338" s="7" t="s">
        <v>479</v>
      </c>
      <c r="I338" s="256">
        <v>203</v>
      </c>
      <c r="J338" s="256">
        <v>6400</v>
      </c>
      <c r="K338" s="595">
        <f>ROUND(I338*J338,0)</f>
        <v>1299200</v>
      </c>
      <c r="L338" s="596" t="s">
        <v>259</v>
      </c>
      <c r="M338" s="596" t="s">
        <v>174</v>
      </c>
      <c r="N338" s="52" t="str">
        <f>IF(AND('331-CT'!$E$7=TH!H338,OR(L338="331",M338="331")),"331",IF(AND(OR(L338="131",M338="131"),H338='131-CT'!$E$7),"131",""))</f>
        <v/>
      </c>
      <c r="O338" s="91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37"/>
    </row>
    <row r="339" spans="1:28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56"/>
        <v>4</v>
      </c>
      <c r="C339" s="184">
        <f t="shared" si="57"/>
        <v>42104</v>
      </c>
      <c r="D339" s="184" t="s">
        <v>1540</v>
      </c>
      <c r="E339" s="191">
        <v>42104</v>
      </c>
      <c r="F339" s="192" t="s">
        <v>428</v>
      </c>
      <c r="G339" s="483" t="s">
        <v>620</v>
      </c>
      <c r="H339" s="7" t="s">
        <v>479</v>
      </c>
      <c r="I339" s="256"/>
      <c r="J339" s="256"/>
      <c r="K339" s="595">
        <v>514230</v>
      </c>
      <c r="L339" s="596" t="s">
        <v>259</v>
      </c>
      <c r="M339" s="596" t="s">
        <v>371</v>
      </c>
      <c r="N339" s="52" t="str">
        <f>IF(AND('331-CT'!$E$7=TH!H339,OR(L339="331",M339="331")),"331",IF(AND(OR(L339="131",M339="131"),H339='131-CT'!$E$7),"131",""))</f>
        <v/>
      </c>
      <c r="O339" s="91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37"/>
    </row>
    <row r="340" spans="1:28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56"/>
        <v>4</v>
      </c>
      <c r="C340" s="184">
        <f t="shared" si="57"/>
        <v>42107</v>
      </c>
      <c r="D340" s="184" t="s">
        <v>1541</v>
      </c>
      <c r="E340" s="191">
        <v>42107</v>
      </c>
      <c r="F340" s="192" t="s">
        <v>622</v>
      </c>
      <c r="G340" s="483" t="s">
        <v>623</v>
      </c>
      <c r="H340" s="7" t="s">
        <v>490</v>
      </c>
      <c r="I340" s="256">
        <v>100</v>
      </c>
      <c r="J340" s="256">
        <v>20000</v>
      </c>
      <c r="K340" s="595">
        <f>ROUND(I340*J340,0)</f>
        <v>2000000</v>
      </c>
      <c r="L340" s="596" t="s">
        <v>259</v>
      </c>
      <c r="M340" s="596" t="s">
        <v>174</v>
      </c>
      <c r="N340" s="52" t="str">
        <f>IF(AND('331-CT'!$E$7=TH!H340,OR(L340="331",M340="331")),"331",IF(AND(OR(L340="131",M340="131"),H340='131-CT'!$E$7),"131",""))</f>
        <v/>
      </c>
      <c r="O340" s="91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37"/>
    </row>
    <row r="341" spans="1:28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56"/>
        <v>4</v>
      </c>
      <c r="C341" s="184">
        <f t="shared" si="57"/>
        <v>42107</v>
      </c>
      <c r="D341" s="184" t="s">
        <v>1541</v>
      </c>
      <c r="E341" s="191">
        <v>42107</v>
      </c>
      <c r="F341" s="192" t="s">
        <v>1732</v>
      </c>
      <c r="G341" s="483" t="s">
        <v>623</v>
      </c>
      <c r="H341" s="7" t="s">
        <v>490</v>
      </c>
      <c r="I341" s="256">
        <v>200</v>
      </c>
      <c r="J341" s="256">
        <v>2000</v>
      </c>
      <c r="K341" s="595">
        <f>ROUND(I341*J341,0)</f>
        <v>400000</v>
      </c>
      <c r="L341" s="596" t="s">
        <v>259</v>
      </c>
      <c r="M341" s="596" t="s">
        <v>174</v>
      </c>
      <c r="N341" s="52" t="str">
        <f>IF(AND('331-CT'!$E$7=TH!H341,OR(L341="331",M341="331")),"331",IF(AND(OR(L341="131",M341="131"),H341='131-CT'!$E$7),"131",""))</f>
        <v/>
      </c>
      <c r="O341" s="91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37"/>
    </row>
    <row r="342" spans="1:28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56"/>
        <v>4</v>
      </c>
      <c r="C342" s="184">
        <f t="shared" si="57"/>
        <v>42107</v>
      </c>
      <c r="D342" s="184" t="s">
        <v>1541</v>
      </c>
      <c r="E342" s="191">
        <v>42107</v>
      </c>
      <c r="F342" s="192" t="s">
        <v>428</v>
      </c>
      <c r="G342" s="483" t="s">
        <v>623</v>
      </c>
      <c r="H342" s="7" t="s">
        <v>490</v>
      </c>
      <c r="I342" s="256"/>
      <c r="J342" s="256"/>
      <c r="K342" s="595">
        <v>240000</v>
      </c>
      <c r="L342" s="596" t="s">
        <v>259</v>
      </c>
      <c r="M342" s="596" t="s">
        <v>371</v>
      </c>
      <c r="N342" s="52" t="str">
        <f>IF(AND('331-CT'!$E$7=TH!H342,OR(L342="331",M342="331")),"331",IF(AND(OR(L342="131",M342="131"),H342='131-CT'!$E$7),"131",""))</f>
        <v/>
      </c>
      <c r="O342" s="91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37"/>
    </row>
    <row r="343" spans="1:28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56"/>
        <v>4</v>
      </c>
      <c r="C343" s="184">
        <f t="shared" si="57"/>
        <v>42110</v>
      </c>
      <c r="D343" s="184" t="s">
        <v>1542</v>
      </c>
      <c r="E343" s="191">
        <v>42110</v>
      </c>
      <c r="F343" s="192" t="s">
        <v>624</v>
      </c>
      <c r="G343" s="483" t="s">
        <v>625</v>
      </c>
      <c r="H343" s="7" t="s">
        <v>433</v>
      </c>
      <c r="I343" s="256">
        <v>315</v>
      </c>
      <c r="J343" s="256">
        <v>6700</v>
      </c>
      <c r="K343" s="595">
        <f>ROUND(I343*J343,0)</f>
        <v>2110500</v>
      </c>
      <c r="L343" s="596" t="s">
        <v>259</v>
      </c>
      <c r="M343" s="596" t="s">
        <v>174</v>
      </c>
      <c r="N343" s="52" t="str">
        <f>IF(AND('331-CT'!$E$7=TH!H343,OR(L343="331",M343="331")),"331",IF(AND(OR(L343="131",M343="131"),H343='131-CT'!$E$7),"131",""))</f>
        <v/>
      </c>
      <c r="O343" s="91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37"/>
    </row>
    <row r="344" spans="1:28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56"/>
        <v>4</v>
      </c>
      <c r="C344" s="184">
        <f t="shared" si="57"/>
        <v>42110</v>
      </c>
      <c r="D344" s="184" t="s">
        <v>1542</v>
      </c>
      <c r="E344" s="191">
        <v>42110</v>
      </c>
      <c r="F344" s="192" t="s">
        <v>626</v>
      </c>
      <c r="G344" s="483" t="s">
        <v>625</v>
      </c>
      <c r="H344" s="7" t="s">
        <v>433</v>
      </c>
      <c r="I344" s="256">
        <v>160</v>
      </c>
      <c r="J344" s="256">
        <v>9200</v>
      </c>
      <c r="K344" s="595">
        <f>ROUND(I344*J344,0)</f>
        <v>1472000</v>
      </c>
      <c r="L344" s="596" t="s">
        <v>259</v>
      </c>
      <c r="M344" s="596" t="s">
        <v>174</v>
      </c>
      <c r="N344" s="52" t="str">
        <f>IF(AND('331-CT'!$E$7=TH!H344,OR(L344="331",M344="331")),"331",IF(AND(OR(L344="131",M344="131"),H344='131-CT'!$E$7),"131",""))</f>
        <v/>
      </c>
      <c r="O344" s="91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37"/>
    </row>
    <row r="345" spans="1:28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56"/>
        <v>4</v>
      </c>
      <c r="C345" s="184">
        <f t="shared" si="57"/>
        <v>42110</v>
      </c>
      <c r="D345" s="184" t="s">
        <v>1542</v>
      </c>
      <c r="E345" s="191">
        <v>42110</v>
      </c>
      <c r="F345" s="192" t="s">
        <v>627</v>
      </c>
      <c r="G345" s="483" t="s">
        <v>625</v>
      </c>
      <c r="H345" s="7" t="s">
        <v>433</v>
      </c>
      <c r="I345" s="256">
        <v>105</v>
      </c>
      <c r="J345" s="256">
        <v>6350</v>
      </c>
      <c r="K345" s="595">
        <f>ROUND(I345*J345,0)</f>
        <v>666750</v>
      </c>
      <c r="L345" s="596" t="s">
        <v>259</v>
      </c>
      <c r="M345" s="596" t="s">
        <v>174</v>
      </c>
      <c r="N345" s="52" t="str">
        <f>IF(AND('331-CT'!$E$7=TH!H345,OR(L345="331",M345="331")),"331",IF(AND(OR(L345="131",M345="131"),H345='131-CT'!$E$7),"131",""))</f>
        <v/>
      </c>
      <c r="O345" s="910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37"/>
    </row>
    <row r="346" spans="1:28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56"/>
        <v>4</v>
      </c>
      <c r="C346" s="184">
        <f t="shared" si="57"/>
        <v>42110</v>
      </c>
      <c r="D346" s="184" t="s">
        <v>1542</v>
      </c>
      <c r="E346" s="191">
        <v>42110</v>
      </c>
      <c r="F346" s="192" t="s">
        <v>616</v>
      </c>
      <c r="G346" s="483" t="s">
        <v>625</v>
      </c>
      <c r="H346" s="7" t="s">
        <v>433</v>
      </c>
      <c r="I346" s="256">
        <v>55</v>
      </c>
      <c r="J346" s="256">
        <v>9230</v>
      </c>
      <c r="K346" s="595">
        <f>ROUND(I346*J346,0)</f>
        <v>507650</v>
      </c>
      <c r="L346" s="596" t="s">
        <v>259</v>
      </c>
      <c r="M346" s="596" t="s">
        <v>174</v>
      </c>
      <c r="N346" s="52" t="str">
        <f>IF(AND('331-CT'!$E$7=TH!H346,OR(L346="331",M346="331")),"331",IF(AND(OR(L346="131",M346="131"),H346='131-CT'!$E$7),"131",""))</f>
        <v/>
      </c>
      <c r="O346" s="91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37"/>
    </row>
    <row r="347" spans="1:28" s="587" customFormat="1" ht="15.75" customHeight="1">
      <c r="A347" s="204" t="str">
        <f>IF(B347&lt;&gt;"",IF(AND(B347&gt;=_TM1,B347&lt;=_TM2,OR(TH!L347="1111",TH!M347="1111")),TH!D347,""),"")</f>
        <v/>
      </c>
      <c r="B347" s="36">
        <f t="shared" si="56"/>
        <v>4</v>
      </c>
      <c r="C347" s="184">
        <f t="shared" si="57"/>
        <v>42110</v>
      </c>
      <c r="D347" s="184" t="s">
        <v>1542</v>
      </c>
      <c r="E347" s="191">
        <v>42110</v>
      </c>
      <c r="F347" s="192" t="s">
        <v>628</v>
      </c>
      <c r="G347" s="483" t="s">
        <v>625</v>
      </c>
      <c r="H347" s="7" t="s">
        <v>433</v>
      </c>
      <c r="I347" s="256">
        <v>904</v>
      </c>
      <c r="J347" s="256">
        <v>9050</v>
      </c>
      <c r="K347" s="595">
        <f>ROUND(I347*J347,0)</f>
        <v>8181200</v>
      </c>
      <c r="L347" s="596" t="s">
        <v>259</v>
      </c>
      <c r="M347" s="596" t="s">
        <v>174</v>
      </c>
      <c r="N347" s="52" t="str">
        <f>IF(AND('331-CT'!$E$7=TH!H347,OR(L347="331",M347="331")),"331",IF(AND(OR(L347="131",M347="131"),H347='131-CT'!$E$7),"131",""))</f>
        <v/>
      </c>
      <c r="O347" s="91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37"/>
    </row>
    <row r="348" spans="1:28" s="587" customFormat="1" ht="15.75" customHeight="1">
      <c r="A348" s="204" t="str">
        <f>IF(B348&lt;&gt;"",IF(AND(B348&gt;=_TM1,B348&lt;=_TM2,OR(TH!L348="1111",TH!M348="1111")),TH!D348,""),"")</f>
        <v/>
      </c>
      <c r="B348" s="36">
        <f t="shared" si="56"/>
        <v>4</v>
      </c>
      <c r="C348" s="184">
        <f t="shared" si="57"/>
        <v>42110</v>
      </c>
      <c r="D348" s="184" t="s">
        <v>1542</v>
      </c>
      <c r="E348" s="191">
        <v>42110</v>
      </c>
      <c r="F348" s="192" t="s">
        <v>428</v>
      </c>
      <c r="G348" s="483" t="s">
        <v>625</v>
      </c>
      <c r="H348" s="7" t="s">
        <v>433</v>
      </c>
      <c r="I348" s="256"/>
      <c r="J348" s="256"/>
      <c r="K348" s="595">
        <v>1293810</v>
      </c>
      <c r="L348" s="596" t="s">
        <v>259</v>
      </c>
      <c r="M348" s="596" t="s">
        <v>371</v>
      </c>
      <c r="N348" s="52" t="str">
        <f>IF(AND('331-CT'!$E$7=TH!H348,OR(L348="331",M348="331")),"331",IF(AND(OR(L348="131",M348="131"),H348='131-CT'!$E$7),"131",""))</f>
        <v/>
      </c>
      <c r="O348" s="91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37"/>
    </row>
    <row r="349" spans="1:28" s="587" customFormat="1" ht="15.75" customHeight="1">
      <c r="A349" s="204" t="str">
        <f>IF(B349&lt;&gt;"",IF(AND(B349&gt;=_TM1,B349&lt;=_TM2,OR(TH!L349="1111",TH!M349="1111")),TH!D349,""),"")</f>
        <v/>
      </c>
      <c r="B349" s="36">
        <f t="shared" si="56"/>
        <v>4</v>
      </c>
      <c r="C349" s="184">
        <f t="shared" si="57"/>
        <v>42110</v>
      </c>
      <c r="D349" s="184" t="s">
        <v>1543</v>
      </c>
      <c r="E349" s="191">
        <v>42110</v>
      </c>
      <c r="F349" s="192" t="s">
        <v>477</v>
      </c>
      <c r="G349" s="483" t="s">
        <v>629</v>
      </c>
      <c r="H349" s="7" t="s">
        <v>479</v>
      </c>
      <c r="I349" s="256">
        <v>302</v>
      </c>
      <c r="J349" s="256">
        <v>12900</v>
      </c>
      <c r="K349" s="595">
        <f>ROUND(I349*J349,0)</f>
        <v>3895800</v>
      </c>
      <c r="L349" s="596" t="s">
        <v>259</v>
      </c>
      <c r="M349" s="596" t="s">
        <v>174</v>
      </c>
      <c r="N349" s="52" t="str">
        <f>IF(AND('331-CT'!$E$7=TH!H349,OR(L349="331",M349="331")),"331",IF(AND(OR(L349="131",M349="131"),H349='131-CT'!$E$7),"131",""))</f>
        <v/>
      </c>
      <c r="O349" s="910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37"/>
    </row>
    <row r="350" spans="1:28" s="587" customFormat="1" ht="15.75" customHeight="1">
      <c r="A350" s="204" t="str">
        <f>IF(B350&lt;&gt;"",IF(AND(B350&gt;=_TM1,B350&lt;=_TM2,OR(TH!L350="1111",TH!M350="1111")),TH!D350,""),"")</f>
        <v/>
      </c>
      <c r="B350" s="36">
        <f t="shared" si="56"/>
        <v>4</v>
      </c>
      <c r="C350" s="184">
        <f t="shared" si="57"/>
        <v>42110</v>
      </c>
      <c r="D350" s="184" t="s">
        <v>1543</v>
      </c>
      <c r="E350" s="191">
        <v>42110</v>
      </c>
      <c r="F350" s="192" t="s">
        <v>428</v>
      </c>
      <c r="G350" s="483" t="s">
        <v>629</v>
      </c>
      <c r="H350" s="7" t="s">
        <v>479</v>
      </c>
      <c r="I350" s="256"/>
      <c r="J350" s="256"/>
      <c r="K350" s="595">
        <v>389580</v>
      </c>
      <c r="L350" s="596" t="s">
        <v>259</v>
      </c>
      <c r="M350" s="596" t="s">
        <v>371</v>
      </c>
      <c r="N350" s="52" t="str">
        <f>IF(AND('331-CT'!$E$7=TH!H350,OR(L350="331",M350="331")),"331",IF(AND(OR(L350="131",M350="131"),H350='131-CT'!$E$7),"131",""))</f>
        <v/>
      </c>
      <c r="O350" s="91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37"/>
    </row>
    <row r="351" spans="1:28" s="587" customFormat="1" ht="15.75" customHeight="1">
      <c r="A351" s="204" t="str">
        <f>IF(B351&lt;&gt;"",IF(AND(B351&gt;=_TM1,B351&lt;=_TM2,OR(TH!L351="1111",TH!M351="1111")),TH!D351,""),"")</f>
        <v/>
      </c>
      <c r="B351" s="36">
        <f t="shared" si="56"/>
        <v>4</v>
      </c>
      <c r="C351" s="184">
        <f t="shared" si="57"/>
        <v>42111</v>
      </c>
      <c r="D351" s="184" t="s">
        <v>1544</v>
      </c>
      <c r="E351" s="191">
        <v>42111</v>
      </c>
      <c r="F351" s="189" t="s">
        <v>424</v>
      </c>
      <c r="G351" s="597" t="s">
        <v>633</v>
      </c>
      <c r="H351" s="7" t="s">
        <v>426</v>
      </c>
      <c r="I351" s="786">
        <v>900</v>
      </c>
      <c r="J351" s="256">
        <v>5100</v>
      </c>
      <c r="K351" s="595">
        <f>ROUND(I351*J351,0)</f>
        <v>4590000</v>
      </c>
      <c r="L351" s="596" t="s">
        <v>259</v>
      </c>
      <c r="M351" s="596" t="s">
        <v>174</v>
      </c>
      <c r="N351" s="52" t="str">
        <f>IF(AND('331-CT'!$E$7=TH!H351,OR(L351="331",M351="331")),"331",IF(AND(OR(L351="131",M351="131"),H351='131-CT'!$E$7),"131",""))</f>
        <v/>
      </c>
      <c r="O351" s="91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37"/>
    </row>
    <row r="352" spans="1:28" s="587" customFormat="1" ht="15.75" customHeight="1">
      <c r="A352" s="204" t="str">
        <f>IF(B352&lt;&gt;"",IF(AND(B352&gt;=_TM1,B352&lt;=_TM2,OR(TH!L352="1111",TH!M352="1111")),TH!D352,""),"")</f>
        <v/>
      </c>
      <c r="B352" s="36">
        <f t="shared" si="56"/>
        <v>4</v>
      </c>
      <c r="C352" s="184">
        <f t="shared" si="57"/>
        <v>42111</v>
      </c>
      <c r="D352" s="184" t="s">
        <v>1544</v>
      </c>
      <c r="E352" s="191">
        <v>42111</v>
      </c>
      <c r="F352" s="189" t="s">
        <v>472</v>
      </c>
      <c r="G352" s="597" t="s">
        <v>633</v>
      </c>
      <c r="H352" s="7" t="s">
        <v>426</v>
      </c>
      <c r="I352" s="786">
        <v>315</v>
      </c>
      <c r="J352" s="256">
        <v>5700</v>
      </c>
      <c r="K352" s="595">
        <f>ROUND(I352*J352,0)</f>
        <v>1795500</v>
      </c>
      <c r="L352" s="596" t="s">
        <v>259</v>
      </c>
      <c r="M352" s="596" t="s">
        <v>174</v>
      </c>
      <c r="N352" s="52" t="str">
        <f>IF(AND('331-CT'!$E$7=TH!H352,OR(L352="331",M352="331")),"331",IF(AND(OR(L352="131",M352="131"),H352='131-CT'!$E$7),"131",""))</f>
        <v/>
      </c>
      <c r="O352" s="91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37"/>
    </row>
    <row r="353" spans="1:28" s="587" customFormat="1" ht="15.75" customHeight="1">
      <c r="A353" s="204" t="str">
        <f>IF(B353&lt;&gt;"",IF(AND(B353&gt;=_TM1,B353&lt;=_TM2,OR(TH!L353="1111",TH!M353="1111")),TH!D353,""),"")</f>
        <v/>
      </c>
      <c r="B353" s="36">
        <f t="shared" si="56"/>
        <v>4</v>
      </c>
      <c r="C353" s="184">
        <f t="shared" si="57"/>
        <v>42111</v>
      </c>
      <c r="D353" s="184" t="s">
        <v>1544</v>
      </c>
      <c r="E353" s="191">
        <v>42111</v>
      </c>
      <c r="F353" s="189" t="s">
        <v>634</v>
      </c>
      <c r="G353" s="597" t="s">
        <v>633</v>
      </c>
      <c r="H353" s="7" t="s">
        <v>426</v>
      </c>
      <c r="I353" s="786">
        <v>305</v>
      </c>
      <c r="J353" s="256">
        <v>5200</v>
      </c>
      <c r="K353" s="595">
        <f>ROUND(I353*J353,0)</f>
        <v>1586000</v>
      </c>
      <c r="L353" s="596" t="s">
        <v>259</v>
      </c>
      <c r="M353" s="596" t="s">
        <v>174</v>
      </c>
      <c r="N353" s="52" t="str">
        <f>IF(AND('331-CT'!$E$7=TH!H353,OR(L353="331",M353="331")),"331",IF(AND(OR(L353="131",M353="131"),H353='131-CT'!$E$7),"131",""))</f>
        <v/>
      </c>
      <c r="O353" s="91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37"/>
    </row>
    <row r="354" spans="1:28" s="587" customFormat="1" ht="15.75" customHeight="1">
      <c r="A354" s="204" t="str">
        <f>IF(B354&lt;&gt;"",IF(AND(B354&gt;=_TM1,B354&lt;=_TM2,OR(TH!L354="1111",TH!M354="1111")),TH!D354,""),"")</f>
        <v/>
      </c>
      <c r="B354" s="36">
        <f t="shared" si="56"/>
        <v>4</v>
      </c>
      <c r="C354" s="184">
        <f t="shared" si="57"/>
        <v>42111</v>
      </c>
      <c r="D354" s="184" t="s">
        <v>1544</v>
      </c>
      <c r="E354" s="191">
        <v>42111</v>
      </c>
      <c r="F354" s="189" t="s">
        <v>527</v>
      </c>
      <c r="G354" s="597" t="s">
        <v>633</v>
      </c>
      <c r="H354" s="7" t="s">
        <v>426</v>
      </c>
      <c r="I354" s="256">
        <v>315</v>
      </c>
      <c r="J354" s="256">
        <v>10600</v>
      </c>
      <c r="K354" s="595">
        <f>ROUND(I354*J354,0)</f>
        <v>3339000</v>
      </c>
      <c r="L354" s="596" t="s">
        <v>259</v>
      </c>
      <c r="M354" s="596" t="s">
        <v>174</v>
      </c>
      <c r="N354" s="52" t="str">
        <f>IF(AND('331-CT'!$E$7=TH!H354,OR(L354="331",M354="331")),"331",IF(AND(OR(L354="131",M354="131"),H354='131-CT'!$E$7),"131",""))</f>
        <v/>
      </c>
      <c r="O354" s="91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37"/>
    </row>
    <row r="355" spans="1:28" s="587" customFormat="1" ht="15.75" customHeight="1">
      <c r="A355" s="204" t="str">
        <f>IF(B355&lt;&gt;"",IF(AND(B355&gt;=_TM1,B355&lt;=_TM2,OR(TH!L355="1111",TH!M355="1111")),TH!D355,""),"")</f>
        <v/>
      </c>
      <c r="B355" s="36">
        <f t="shared" si="56"/>
        <v>4</v>
      </c>
      <c r="C355" s="184">
        <f t="shared" si="57"/>
        <v>42111</v>
      </c>
      <c r="D355" s="184" t="s">
        <v>1544</v>
      </c>
      <c r="E355" s="191">
        <v>42111</v>
      </c>
      <c r="F355" s="297" t="s">
        <v>428</v>
      </c>
      <c r="G355" s="483" t="s">
        <v>633</v>
      </c>
      <c r="H355" s="7" t="s">
        <v>426</v>
      </c>
      <c r="I355" s="256"/>
      <c r="J355" s="256"/>
      <c r="K355" s="595">
        <v>1131050</v>
      </c>
      <c r="L355" s="596" t="s">
        <v>259</v>
      </c>
      <c r="M355" s="596" t="s">
        <v>371</v>
      </c>
      <c r="N355" s="52" t="str">
        <f>IF(AND('331-CT'!$E$7=TH!H355,OR(L355="331",M355="331")),"331",IF(AND(OR(L355="131",M355="131"),H355='131-CT'!$E$7),"131",""))</f>
        <v/>
      </c>
      <c r="O355" s="91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37"/>
    </row>
    <row r="356" spans="1:28" s="587" customFormat="1" ht="15.75" customHeight="1">
      <c r="A356" s="204" t="str">
        <f>IF(B356&lt;&gt;"",IF(AND(B356&gt;=_TM1,B356&lt;=_TM2,OR(TH!L356="1111",TH!M356="1111")),TH!D356,""),"")</f>
        <v/>
      </c>
      <c r="B356" s="36">
        <f t="shared" si="56"/>
        <v>4</v>
      </c>
      <c r="C356" s="184">
        <f t="shared" si="57"/>
        <v>42111</v>
      </c>
      <c r="D356" s="184" t="s">
        <v>1545</v>
      </c>
      <c r="E356" s="191">
        <v>42111</v>
      </c>
      <c r="F356" s="192" t="s">
        <v>630</v>
      </c>
      <c r="G356" s="483" t="s">
        <v>631</v>
      </c>
      <c r="H356" s="7" t="s">
        <v>632</v>
      </c>
      <c r="I356" s="256">
        <v>722</v>
      </c>
      <c r="J356" s="256">
        <v>6364</v>
      </c>
      <c r="K356" s="595">
        <f>ROUND(I356*J356,0)</f>
        <v>4594808</v>
      </c>
      <c r="L356" s="596" t="s">
        <v>259</v>
      </c>
      <c r="M356" s="596" t="s">
        <v>174</v>
      </c>
      <c r="N356" s="52" t="str">
        <f>IF(AND('331-CT'!$E$7=TH!H356,OR(L356="331",M356="331")),"331",IF(AND(OR(L356="131",M356="131"),H356='131-CT'!$E$7),"131",""))</f>
        <v/>
      </c>
      <c r="O356" s="91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37"/>
    </row>
    <row r="357" spans="1:28" s="587" customFormat="1" ht="15.75" customHeight="1">
      <c r="A357" s="204" t="str">
        <f>IF(B357&lt;&gt;"",IF(AND(B357&gt;=_TM1,B357&lt;=_TM2,OR(TH!L357="1111",TH!M357="1111")),TH!D357,""),"")</f>
        <v/>
      </c>
      <c r="B357" s="36">
        <f t="shared" si="56"/>
        <v>4</v>
      </c>
      <c r="C357" s="184">
        <f t="shared" si="57"/>
        <v>42111</v>
      </c>
      <c r="D357" s="184" t="s">
        <v>1545</v>
      </c>
      <c r="E357" s="191">
        <v>42111</v>
      </c>
      <c r="F357" s="192" t="s">
        <v>428</v>
      </c>
      <c r="G357" s="483" t="s">
        <v>631</v>
      </c>
      <c r="H357" s="7" t="s">
        <v>632</v>
      </c>
      <c r="I357" s="256"/>
      <c r="J357" s="256"/>
      <c r="K357" s="595">
        <v>459481</v>
      </c>
      <c r="L357" s="596" t="s">
        <v>259</v>
      </c>
      <c r="M357" s="596" t="s">
        <v>371</v>
      </c>
      <c r="N357" s="52" t="str">
        <f>IF(AND('331-CT'!$E$7=TH!H357,OR(L357="331",M357="331")),"331",IF(AND(OR(L357="131",M357="131"),H357='131-CT'!$E$7),"131",""))</f>
        <v/>
      </c>
      <c r="O357" s="910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37"/>
    </row>
    <row r="358" spans="1:28" s="587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9">IF(C358&lt;&gt;"",MONTH(C358),"")</f>
        <v>4</v>
      </c>
      <c r="C358" s="184">
        <f t="shared" ref="C358" si="60">E358</f>
        <v>42111</v>
      </c>
      <c r="D358" s="184" t="s">
        <v>1545</v>
      </c>
      <c r="E358" s="191">
        <v>42111</v>
      </c>
      <c r="F358" s="192" t="s">
        <v>1346</v>
      </c>
      <c r="G358" s="483" t="s">
        <v>631</v>
      </c>
      <c r="H358" s="7" t="s">
        <v>632</v>
      </c>
      <c r="I358" s="256"/>
      <c r="J358" s="256"/>
      <c r="K358" s="595">
        <v>5054289</v>
      </c>
      <c r="L358" s="596" t="s">
        <v>47</v>
      </c>
      <c r="M358" s="596" t="s">
        <v>259</v>
      </c>
      <c r="N358" s="52" t="str">
        <f>IF(AND('331-CT'!$E$7=TH!H358,OR(L358="331",M358="331")),"331",IF(AND(OR(L358="131",M358="131"),H358='131-CT'!$E$7),"131",""))</f>
        <v/>
      </c>
      <c r="O358" s="910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37"/>
    </row>
    <row r="359" spans="1:28" s="587" customFormat="1" ht="15.75" customHeight="1">
      <c r="A359" s="204" t="str">
        <f>IF(B359&lt;&gt;"",IF(AND(B359&gt;=_TM1,B359&lt;=_TM2,OR(TH!L359="1111",TH!M359="1111")),TH!D359,""),"")</f>
        <v/>
      </c>
      <c r="B359" s="36">
        <f t="shared" si="56"/>
        <v>4</v>
      </c>
      <c r="C359" s="184">
        <f t="shared" si="57"/>
        <v>42112</v>
      </c>
      <c r="D359" s="184" t="s">
        <v>1546</v>
      </c>
      <c r="E359" s="184">
        <v>42112</v>
      </c>
      <c r="F359" s="189" t="s">
        <v>635</v>
      </c>
      <c r="G359" s="483" t="s">
        <v>636</v>
      </c>
      <c r="H359" s="7" t="s">
        <v>860</v>
      </c>
      <c r="I359" s="257">
        <v>485</v>
      </c>
      <c r="J359" s="257">
        <v>5400</v>
      </c>
      <c r="K359" s="595">
        <f>ROUND(I359*J359,0)</f>
        <v>2619000</v>
      </c>
      <c r="L359" s="596" t="s">
        <v>259</v>
      </c>
      <c r="M359" s="596" t="s">
        <v>174</v>
      </c>
      <c r="N359" s="52" t="str">
        <f>IF(AND('331-CT'!$E$7=TH!H359,OR(L359="331",M359="331")),"331",IF(AND(OR(L359="131",M359="131"),H359='131-CT'!$E$7),"131",""))</f>
        <v/>
      </c>
      <c r="O359" s="91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37"/>
    </row>
    <row r="360" spans="1:28" s="587" customFormat="1" ht="15.75" customHeight="1">
      <c r="A360" s="204" t="str">
        <f>IF(B360&lt;&gt;"",IF(AND(B360&gt;=_TM1,B360&lt;=_TM2,OR(TH!L360="1111",TH!M360="1111")),TH!D360,""),"")</f>
        <v/>
      </c>
      <c r="B360" s="36">
        <f t="shared" si="56"/>
        <v>4</v>
      </c>
      <c r="C360" s="184">
        <f t="shared" si="57"/>
        <v>42112</v>
      </c>
      <c r="D360" s="184" t="s">
        <v>1546</v>
      </c>
      <c r="E360" s="184">
        <v>42112</v>
      </c>
      <c r="F360" s="189" t="s">
        <v>635</v>
      </c>
      <c r="G360" s="483" t="s">
        <v>636</v>
      </c>
      <c r="H360" s="7" t="s">
        <v>860</v>
      </c>
      <c r="I360" s="256">
        <v>1002</v>
      </c>
      <c r="J360" s="256">
        <v>5400</v>
      </c>
      <c r="K360" s="595">
        <f>ROUND(I360*J360,0)</f>
        <v>5410800</v>
      </c>
      <c r="L360" s="596" t="s">
        <v>259</v>
      </c>
      <c r="M360" s="596" t="s">
        <v>174</v>
      </c>
      <c r="N360" s="52" t="str">
        <f>IF(AND('331-CT'!$E$7=TH!H360,OR(L360="331",M360="331")),"331",IF(AND(OR(L360="131",M360="131"),H360='131-CT'!$E$7),"131",""))</f>
        <v/>
      </c>
      <c r="O360" s="91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37"/>
    </row>
    <row r="361" spans="1:28" s="587" customFormat="1" ht="15.75" customHeight="1">
      <c r="A361" s="204" t="str">
        <f>IF(B361&lt;&gt;"",IF(AND(B361&gt;=_TM1,B361&lt;=_TM2,OR(TH!L361="1111",TH!M361="1111")),TH!D361,""),"")</f>
        <v/>
      </c>
      <c r="B361" s="36">
        <f t="shared" si="56"/>
        <v>4</v>
      </c>
      <c r="C361" s="184">
        <f t="shared" si="57"/>
        <v>42112</v>
      </c>
      <c r="D361" s="184" t="s">
        <v>1546</v>
      </c>
      <c r="E361" s="184">
        <v>42112</v>
      </c>
      <c r="F361" s="297" t="s">
        <v>428</v>
      </c>
      <c r="G361" s="483" t="s">
        <v>636</v>
      </c>
      <c r="H361" s="7" t="s">
        <v>860</v>
      </c>
      <c r="I361" s="256"/>
      <c r="J361" s="256"/>
      <c r="K361" s="595">
        <v>802980</v>
      </c>
      <c r="L361" s="596" t="s">
        <v>259</v>
      </c>
      <c r="M361" s="596" t="s">
        <v>371</v>
      </c>
      <c r="N361" s="52" t="str">
        <f>IF(AND('331-CT'!$E$7=TH!H361,OR(L361="331",M361="331")),"331",IF(AND(OR(L361="131",M361="131"),H361='131-CT'!$E$7),"131",""))</f>
        <v/>
      </c>
      <c r="O361" s="91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37"/>
    </row>
    <row r="362" spans="1:28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56"/>
        <v>4</v>
      </c>
      <c r="C362" s="184">
        <f t="shared" si="57"/>
        <v>42115</v>
      </c>
      <c r="D362" s="184" t="s">
        <v>1547</v>
      </c>
      <c r="E362" s="191">
        <v>42115</v>
      </c>
      <c r="F362" s="445" t="s">
        <v>637</v>
      </c>
      <c r="G362" s="483" t="s">
        <v>638</v>
      </c>
      <c r="H362" s="7" t="s">
        <v>438</v>
      </c>
      <c r="I362" s="256">
        <v>61</v>
      </c>
      <c r="J362" s="256">
        <v>9400</v>
      </c>
      <c r="K362" s="595">
        <f>ROUND(I362*J362,0)</f>
        <v>573400</v>
      </c>
      <c r="L362" s="596" t="s">
        <v>259</v>
      </c>
      <c r="M362" s="596" t="s">
        <v>174</v>
      </c>
      <c r="N362" s="52" t="str">
        <f>IF(AND('331-CT'!$E$7=TH!H362,OR(L362="331",M362="331")),"331",IF(AND(OR(L362="131",M362="131"),H362='131-CT'!$E$7),"131",""))</f>
        <v/>
      </c>
      <c r="O362" s="91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37"/>
    </row>
    <row r="363" spans="1:28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56"/>
        <v>4</v>
      </c>
      <c r="C363" s="184">
        <f t="shared" si="57"/>
        <v>42115</v>
      </c>
      <c r="D363" s="184" t="s">
        <v>1547</v>
      </c>
      <c r="E363" s="191">
        <v>42115</v>
      </c>
      <c r="F363" s="192" t="s">
        <v>428</v>
      </c>
      <c r="G363" s="483" t="s">
        <v>638</v>
      </c>
      <c r="H363" s="7" t="s">
        <v>438</v>
      </c>
      <c r="I363" s="256"/>
      <c r="J363" s="256"/>
      <c r="K363" s="595">
        <v>57340</v>
      </c>
      <c r="L363" s="596" t="s">
        <v>259</v>
      </c>
      <c r="M363" s="596" t="s">
        <v>371</v>
      </c>
      <c r="N363" s="52" t="str">
        <f>IF(AND('331-CT'!$E$7=TH!H363,OR(L363="331",M363="331")),"331",IF(AND(OR(L363="131",M363="131"),H363='131-CT'!$E$7),"131",""))</f>
        <v/>
      </c>
      <c r="O363" s="91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37"/>
    </row>
    <row r="364" spans="1:28" s="587" customFormat="1" ht="15.75" customHeight="1">
      <c r="A364" s="204" t="str">
        <f>IF(B364&lt;&gt;"",IF(AND(B364&gt;=_TM1,B364&lt;=_TM2,OR(TH!L364="1111",TH!M364="1111")),TH!D364,""),"")</f>
        <v/>
      </c>
      <c r="B364" s="36">
        <f t="shared" si="56"/>
        <v>4</v>
      </c>
      <c r="C364" s="184">
        <f t="shared" si="57"/>
        <v>42117</v>
      </c>
      <c r="D364" s="184" t="s">
        <v>1548</v>
      </c>
      <c r="E364" s="191">
        <v>42117</v>
      </c>
      <c r="F364" s="192" t="s">
        <v>544</v>
      </c>
      <c r="G364" s="483" t="s">
        <v>639</v>
      </c>
      <c r="H364" s="7" t="s">
        <v>470</v>
      </c>
      <c r="I364" s="256">
        <v>210</v>
      </c>
      <c r="J364" s="256">
        <v>10700</v>
      </c>
      <c r="K364" s="595">
        <f>ROUND(I364*J364,0)</f>
        <v>2247000</v>
      </c>
      <c r="L364" s="596" t="s">
        <v>259</v>
      </c>
      <c r="M364" s="596" t="s">
        <v>174</v>
      </c>
      <c r="N364" s="52" t="str">
        <f>IF(AND('331-CT'!$E$7=TH!H364,OR(L364="331",M364="331")),"331",IF(AND(OR(L364="131",M364="131"),H364='131-CT'!$E$7),"131",""))</f>
        <v/>
      </c>
      <c r="O364" s="91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37"/>
    </row>
    <row r="365" spans="1:28" s="587" customFormat="1" ht="15.75" customHeight="1">
      <c r="A365" s="204" t="str">
        <f>IF(B365&lt;&gt;"",IF(AND(B365&gt;=_TM1,B365&lt;=_TM2,OR(TH!L365="1111",TH!M365="1111")),TH!D365,""),"")</f>
        <v/>
      </c>
      <c r="B365" s="36">
        <f t="shared" si="56"/>
        <v>4</v>
      </c>
      <c r="C365" s="184">
        <f t="shared" si="57"/>
        <v>42117</v>
      </c>
      <c r="D365" s="184" t="s">
        <v>1548</v>
      </c>
      <c r="E365" s="191">
        <v>42117</v>
      </c>
      <c r="F365" s="192" t="s">
        <v>428</v>
      </c>
      <c r="G365" s="483" t="s">
        <v>639</v>
      </c>
      <c r="H365" s="7" t="s">
        <v>470</v>
      </c>
      <c r="I365" s="256"/>
      <c r="J365" s="256"/>
      <c r="K365" s="595">
        <v>224700</v>
      </c>
      <c r="L365" s="596" t="s">
        <v>259</v>
      </c>
      <c r="M365" s="596" t="s">
        <v>371</v>
      </c>
      <c r="N365" s="52" t="str">
        <f>IF(AND('331-CT'!$E$7=TH!H365,OR(L365="331",M365="331")),"331",IF(AND(OR(L365="131",M365="131"),H365='131-CT'!$E$7),"131",""))</f>
        <v/>
      </c>
      <c r="O365" s="91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37"/>
    </row>
    <row r="366" spans="1:28" s="587" customFormat="1" ht="15.75" customHeight="1">
      <c r="A366" s="204" t="str">
        <f>IF(B366&lt;&gt;"",IF(AND(B366&gt;=_TM1,B366&lt;=_TM2,OR(TH!L366="1111",TH!M366="1111")),TH!D366,""),"")</f>
        <v/>
      </c>
      <c r="B366" s="36">
        <f t="shared" si="56"/>
        <v>4</v>
      </c>
      <c r="C366" s="184">
        <f t="shared" si="57"/>
        <v>42118</v>
      </c>
      <c r="D366" s="184" t="s">
        <v>1549</v>
      </c>
      <c r="E366" s="191">
        <v>42118</v>
      </c>
      <c r="F366" s="192" t="s">
        <v>640</v>
      </c>
      <c r="G366" s="483" t="s">
        <v>641</v>
      </c>
      <c r="H366" s="7" t="s">
        <v>1002</v>
      </c>
      <c r="I366" s="256">
        <v>312</v>
      </c>
      <c r="J366" s="256">
        <v>5490</v>
      </c>
      <c r="K366" s="595">
        <f>ROUND(I366*J366,0)</f>
        <v>1712880</v>
      </c>
      <c r="L366" s="596" t="s">
        <v>259</v>
      </c>
      <c r="M366" s="596" t="s">
        <v>174</v>
      </c>
      <c r="N366" s="52" t="str">
        <f>IF(AND('331-CT'!$E$7=TH!H366,OR(L366="331",M366="331")),"331",IF(AND(OR(L366="131",M366="131"),H366='131-CT'!$E$7),"131",""))</f>
        <v/>
      </c>
      <c r="O366" s="91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37"/>
    </row>
    <row r="367" spans="1:28" s="587" customFormat="1" ht="15.75" customHeight="1">
      <c r="A367" s="204" t="str">
        <f>IF(B367&lt;&gt;"",IF(AND(B367&gt;=_TM1,B367&lt;=_TM2,OR(TH!L367="1111",TH!M367="1111")),TH!D367,""),"")</f>
        <v/>
      </c>
      <c r="B367" s="36">
        <f t="shared" si="56"/>
        <v>4</v>
      </c>
      <c r="C367" s="184">
        <f t="shared" si="57"/>
        <v>42118</v>
      </c>
      <c r="D367" s="184" t="s">
        <v>1549</v>
      </c>
      <c r="E367" s="191">
        <v>42118</v>
      </c>
      <c r="F367" s="192" t="s">
        <v>642</v>
      </c>
      <c r="G367" s="483" t="s">
        <v>641</v>
      </c>
      <c r="H367" s="7" t="s">
        <v>1002</v>
      </c>
      <c r="I367" s="256">
        <v>312</v>
      </c>
      <c r="J367" s="256">
        <v>5500</v>
      </c>
      <c r="K367" s="595">
        <f>ROUND(I367*J367,0)</f>
        <v>1716000</v>
      </c>
      <c r="L367" s="596" t="s">
        <v>259</v>
      </c>
      <c r="M367" s="596" t="s">
        <v>174</v>
      </c>
      <c r="N367" s="52" t="str">
        <f>IF(AND('331-CT'!$E$7=TH!H367,OR(L367="331",M367="331")),"331",IF(AND(OR(L367="131",M367="131"),H367='131-CT'!$E$7),"131",""))</f>
        <v/>
      </c>
      <c r="O367" s="910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37"/>
    </row>
    <row r="368" spans="1:28" s="587" customFormat="1" ht="15.75" customHeight="1">
      <c r="A368" s="204" t="str">
        <f>IF(B368&lt;&gt;"",IF(AND(B368&gt;=_TM1,B368&lt;=_TM2,OR(TH!L368="1111",TH!M368="1111")),TH!D368,""),"")</f>
        <v/>
      </c>
      <c r="B368" s="36">
        <f t="shared" si="56"/>
        <v>4</v>
      </c>
      <c r="C368" s="184">
        <f t="shared" si="57"/>
        <v>42118</v>
      </c>
      <c r="D368" s="184" t="s">
        <v>1549</v>
      </c>
      <c r="E368" s="191">
        <v>42118</v>
      </c>
      <c r="F368" s="192" t="s">
        <v>642</v>
      </c>
      <c r="G368" s="483" t="s">
        <v>641</v>
      </c>
      <c r="H368" s="7" t="s">
        <v>1002</v>
      </c>
      <c r="I368" s="256">
        <v>200</v>
      </c>
      <c r="J368" s="256">
        <v>5500</v>
      </c>
      <c r="K368" s="595">
        <f>ROUND(I368*J368,0)</f>
        <v>1100000</v>
      </c>
      <c r="L368" s="596" t="s">
        <v>259</v>
      </c>
      <c r="M368" s="596" t="s">
        <v>174</v>
      </c>
      <c r="N368" s="52" t="str">
        <f>IF(AND('331-CT'!$E$7=TH!H368,OR(L368="331",M368="331")),"331",IF(AND(OR(L368="131",M368="131"),H368='131-CT'!$E$7),"131",""))</f>
        <v/>
      </c>
      <c r="O368" s="91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37"/>
    </row>
    <row r="369" spans="1:28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56"/>
        <v>4</v>
      </c>
      <c r="C369" s="184">
        <f t="shared" si="57"/>
        <v>42118</v>
      </c>
      <c r="D369" s="184" t="s">
        <v>1549</v>
      </c>
      <c r="E369" s="191">
        <v>42118</v>
      </c>
      <c r="F369" s="189" t="s">
        <v>429</v>
      </c>
      <c r="G369" s="483" t="s">
        <v>641</v>
      </c>
      <c r="H369" s="7" t="s">
        <v>1002</v>
      </c>
      <c r="I369" s="256">
        <v>1012</v>
      </c>
      <c r="J369" s="256">
        <v>9300</v>
      </c>
      <c r="K369" s="595">
        <f>ROUND(I369*J369,0)</f>
        <v>9411600</v>
      </c>
      <c r="L369" s="596" t="s">
        <v>259</v>
      </c>
      <c r="M369" s="596" t="s">
        <v>174</v>
      </c>
      <c r="N369" s="52" t="str">
        <f>IF(AND('331-CT'!$E$7=TH!H369,OR(L369="331",M369="331")),"331",IF(AND(OR(L369="131",M369="131"),H369='131-CT'!$E$7),"131",""))</f>
        <v/>
      </c>
      <c r="O369" s="91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37"/>
    </row>
    <row r="370" spans="1:28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56"/>
        <v>4</v>
      </c>
      <c r="C370" s="184">
        <f t="shared" si="57"/>
        <v>42118</v>
      </c>
      <c r="D370" s="184" t="s">
        <v>1549</v>
      </c>
      <c r="E370" s="191">
        <v>42118</v>
      </c>
      <c r="F370" s="189" t="s">
        <v>932</v>
      </c>
      <c r="G370" s="483" t="s">
        <v>641</v>
      </c>
      <c r="H370" s="7" t="s">
        <v>1002</v>
      </c>
      <c r="I370" s="256">
        <v>303</v>
      </c>
      <c r="J370" s="256">
        <v>7170</v>
      </c>
      <c r="K370" s="595">
        <f>ROUND(I370*J370,0)</f>
        <v>2172510</v>
      </c>
      <c r="L370" s="596" t="s">
        <v>259</v>
      </c>
      <c r="M370" s="596" t="s">
        <v>174</v>
      </c>
      <c r="N370" s="52" t="str">
        <f>IF(AND('331-CT'!$E$7=TH!H370,OR(L370="331",M370="331")),"331",IF(AND(OR(L370="131",M370="131"),H370='131-CT'!$E$7),"131",""))</f>
        <v/>
      </c>
      <c r="O370" s="910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37"/>
    </row>
    <row r="371" spans="1:28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56"/>
        <v>4</v>
      </c>
      <c r="C371" s="184">
        <f t="shared" si="57"/>
        <v>42118</v>
      </c>
      <c r="D371" s="184" t="s">
        <v>1549</v>
      </c>
      <c r="E371" s="191">
        <v>42118</v>
      </c>
      <c r="F371" s="192" t="s">
        <v>428</v>
      </c>
      <c r="G371" s="483" t="s">
        <v>641</v>
      </c>
      <c r="H371" s="7" t="s">
        <v>1002</v>
      </c>
      <c r="I371" s="256"/>
      <c r="J371" s="256"/>
      <c r="K371" s="595">
        <v>1611299</v>
      </c>
      <c r="L371" s="596" t="s">
        <v>259</v>
      </c>
      <c r="M371" s="596" t="s">
        <v>371</v>
      </c>
      <c r="N371" s="52" t="str">
        <f>IF(AND('331-CT'!$E$7=TH!H371,OR(L371="331",M371="331")),"331",IF(AND(OR(L371="131",M371="131"),H371='131-CT'!$E$7),"131",""))</f>
        <v/>
      </c>
      <c r="O371" s="91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37"/>
    </row>
    <row r="372" spans="1:28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56"/>
        <v>4</v>
      </c>
      <c r="C372" s="184">
        <f t="shared" si="57"/>
        <v>42118</v>
      </c>
      <c r="D372" s="184" t="s">
        <v>1550</v>
      </c>
      <c r="E372" s="191">
        <v>42118</v>
      </c>
      <c r="F372" s="192" t="s">
        <v>643</v>
      </c>
      <c r="G372" s="483" t="s">
        <v>644</v>
      </c>
      <c r="H372" s="193" t="s">
        <v>819</v>
      </c>
      <c r="I372" s="256">
        <v>303</v>
      </c>
      <c r="J372" s="256">
        <v>9120</v>
      </c>
      <c r="K372" s="595">
        <f>ROUND(I372*J372,0)</f>
        <v>2763360</v>
      </c>
      <c r="L372" s="596" t="s">
        <v>259</v>
      </c>
      <c r="M372" s="596" t="s">
        <v>174</v>
      </c>
      <c r="N372" s="52" t="str">
        <f>IF(AND('331-CT'!$E$7=TH!H372,OR(L372="331",M372="331")),"331",IF(AND(OR(L372="131",M372="131"),H372='131-CT'!$E$7),"131",""))</f>
        <v/>
      </c>
      <c r="O372" s="91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37"/>
    </row>
    <row r="373" spans="1:28" s="587" customFormat="1" ht="15.75" customHeight="1">
      <c r="A373" s="204" t="str">
        <f>IF(B373&lt;&gt;"",IF(AND(B373&gt;=_TM1,B373&lt;=_TM2,OR(TH!L373="1111",TH!M373="1111")),TH!D373,""),"")</f>
        <v/>
      </c>
      <c r="B373" s="36">
        <f t="shared" si="56"/>
        <v>4</v>
      </c>
      <c r="C373" s="184">
        <f t="shared" si="57"/>
        <v>42118</v>
      </c>
      <c r="D373" s="184" t="s">
        <v>1550</v>
      </c>
      <c r="E373" s="191">
        <v>42118</v>
      </c>
      <c r="F373" s="189" t="s">
        <v>1691</v>
      </c>
      <c r="G373" s="483" t="s">
        <v>644</v>
      </c>
      <c r="H373" s="193" t="s">
        <v>819</v>
      </c>
      <c r="I373" s="256">
        <v>606</v>
      </c>
      <c r="J373" s="256">
        <v>915</v>
      </c>
      <c r="K373" s="595">
        <f>ROUND(I373*J373,0)</f>
        <v>554490</v>
      </c>
      <c r="L373" s="596" t="s">
        <v>259</v>
      </c>
      <c r="M373" s="596" t="s">
        <v>174</v>
      </c>
      <c r="N373" s="52" t="str">
        <f>IF(AND('331-CT'!$E$7=TH!H373,OR(L373="331",M373="331")),"331",IF(AND(OR(L373="131",M373="131"),H373='131-CT'!$E$7),"131",""))</f>
        <v/>
      </c>
      <c r="O373" s="91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37"/>
    </row>
    <row r="374" spans="1:28" s="587" customFormat="1" ht="15.75" customHeight="1">
      <c r="A374" s="204" t="str">
        <f>IF(B374&lt;&gt;"",IF(AND(B374&gt;=_TM1,B374&lt;=_TM2,OR(TH!L374="1111",TH!M374="1111")),TH!D374,""),"")</f>
        <v/>
      </c>
      <c r="B374" s="36">
        <f t="shared" si="56"/>
        <v>4</v>
      </c>
      <c r="C374" s="184">
        <f t="shared" si="57"/>
        <v>42118</v>
      </c>
      <c r="D374" s="184" t="s">
        <v>1550</v>
      </c>
      <c r="E374" s="191">
        <v>42118</v>
      </c>
      <c r="F374" s="192" t="s">
        <v>428</v>
      </c>
      <c r="G374" s="483" t="s">
        <v>644</v>
      </c>
      <c r="H374" s="193" t="s">
        <v>819</v>
      </c>
      <c r="I374" s="256"/>
      <c r="J374" s="256"/>
      <c r="K374" s="595">
        <v>331785</v>
      </c>
      <c r="L374" s="596" t="s">
        <v>259</v>
      </c>
      <c r="M374" s="596" t="s">
        <v>371</v>
      </c>
      <c r="N374" s="52" t="str">
        <f>IF(AND('331-CT'!$E$7=TH!H374,OR(L374="331",M374="331")),"331",IF(AND(OR(L374="131",M374="131"),H374='131-CT'!$E$7),"131",""))</f>
        <v/>
      </c>
      <c r="O374" s="91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37"/>
    </row>
    <row r="375" spans="1:28" s="587" customFormat="1" ht="15.75" customHeight="1">
      <c r="A375" s="204" t="str">
        <f>IF(B375&lt;&gt;"",IF(AND(B375&gt;=_TM1,B375&lt;=_TM2,OR(TH!L375="1111",TH!M375="1111")),TH!D375,""),"")</f>
        <v/>
      </c>
      <c r="B375" s="36">
        <f t="shared" ref="B375" si="61">IF(C375&lt;&gt;"",MONTH(C375),"")</f>
        <v>4</v>
      </c>
      <c r="C375" s="184">
        <f t="shared" ref="C375" si="62">E375</f>
        <v>42118</v>
      </c>
      <c r="D375" s="184" t="s">
        <v>1550</v>
      </c>
      <c r="E375" s="191">
        <v>42118</v>
      </c>
      <c r="F375" s="192" t="s">
        <v>1346</v>
      </c>
      <c r="G375" s="483" t="s">
        <v>644</v>
      </c>
      <c r="H375" s="193" t="s">
        <v>819</v>
      </c>
      <c r="I375" s="256"/>
      <c r="J375" s="256"/>
      <c r="K375" s="595">
        <v>3649635</v>
      </c>
      <c r="L375" s="596" t="s">
        <v>47</v>
      </c>
      <c r="M375" s="596" t="s">
        <v>259</v>
      </c>
      <c r="N375" s="52" t="str">
        <f>IF(AND('331-CT'!$E$7=TH!H375,OR(L375="331",M375="331")),"331",IF(AND(OR(L375="131",M375="131"),H375='131-CT'!$E$7),"131",""))</f>
        <v/>
      </c>
      <c r="O375" s="910" t="str">
        <f>IF(AND('341-CT'!$E$9=H375,OR(LEFT(L375,3)=$O$7,LEFT(M375,3)=$O$7)),"x","")</f>
        <v/>
      </c>
      <c r="P375" s="52" t="str">
        <f>IF(AND($B375&gt;='111'!$N$11,$B375&lt;='111'!$O$11,OR($L375=$P$7,$M375=$P$7)),"x","")</f>
        <v>x</v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37"/>
    </row>
    <row r="376" spans="1:28" s="587" customFormat="1" ht="15.75" customHeight="1">
      <c r="A376" s="204" t="str">
        <f>IF(B376&lt;&gt;"",IF(AND(B376&gt;=_TM1,B376&lt;=_TM2,OR(TH!L376="1111",TH!M376="1111")),TH!D376,""),"")</f>
        <v/>
      </c>
      <c r="B376" s="36">
        <f t="shared" si="56"/>
        <v>4</v>
      </c>
      <c r="C376" s="184">
        <f t="shared" si="57"/>
        <v>42118</v>
      </c>
      <c r="D376" s="184" t="s">
        <v>1551</v>
      </c>
      <c r="E376" s="191">
        <v>42118</v>
      </c>
      <c r="F376" s="192" t="s">
        <v>613</v>
      </c>
      <c r="G376" s="483" t="s">
        <v>645</v>
      </c>
      <c r="H376" s="7" t="s">
        <v>433</v>
      </c>
      <c r="I376" s="256">
        <v>150</v>
      </c>
      <c r="J376" s="256">
        <v>6080</v>
      </c>
      <c r="K376" s="595">
        <f>ROUND(I376*J376,0)</f>
        <v>912000</v>
      </c>
      <c r="L376" s="596" t="s">
        <v>259</v>
      </c>
      <c r="M376" s="596" t="s">
        <v>174</v>
      </c>
      <c r="N376" s="52" t="str">
        <f>IF(AND('331-CT'!$E$7=TH!H376,OR(L376="331",M376="331")),"331",IF(AND(OR(L376="131",M376="131"),H376='131-CT'!$E$7),"131",""))</f>
        <v/>
      </c>
      <c r="O376" s="91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37"/>
    </row>
    <row r="377" spans="1:28" s="587" customFormat="1" ht="15.75" customHeight="1">
      <c r="A377" s="204" t="str">
        <f>IF(B377&lt;&gt;"",IF(AND(B377&gt;=_TM1,B377&lt;=_TM2,OR(TH!L377="1111",TH!M377="1111")),TH!D377,""),"")</f>
        <v/>
      </c>
      <c r="B377" s="36">
        <f t="shared" si="56"/>
        <v>4</v>
      </c>
      <c r="C377" s="184">
        <f t="shared" si="57"/>
        <v>42118</v>
      </c>
      <c r="D377" s="184" t="s">
        <v>1551</v>
      </c>
      <c r="E377" s="191">
        <v>42118</v>
      </c>
      <c r="F377" s="192" t="s">
        <v>628</v>
      </c>
      <c r="G377" s="483" t="s">
        <v>645</v>
      </c>
      <c r="H377" s="7" t="s">
        <v>433</v>
      </c>
      <c r="I377" s="257">
        <v>1364</v>
      </c>
      <c r="J377" s="257">
        <v>8980</v>
      </c>
      <c r="K377" s="595">
        <f>ROUND(I377*J377,0)</f>
        <v>12248720</v>
      </c>
      <c r="L377" s="596" t="s">
        <v>259</v>
      </c>
      <c r="M377" s="596" t="s">
        <v>174</v>
      </c>
      <c r="N377" s="52" t="str">
        <f>IF(AND('331-CT'!$E$7=TH!H377,OR(L377="331",M377="331")),"331",IF(AND(OR(L377="131",M377="131"),H377='131-CT'!$E$7),"131",""))</f>
        <v/>
      </c>
      <c r="O377" s="91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37"/>
    </row>
    <row r="378" spans="1:28" s="587" customFormat="1" ht="15.75" customHeight="1">
      <c r="A378" s="204" t="str">
        <f>IF(B378&lt;&gt;"",IF(AND(B378&gt;=_TM1,B378&lt;=_TM2,OR(TH!L378="1111",TH!M378="1111")),TH!D378,""),"")</f>
        <v/>
      </c>
      <c r="B378" s="36">
        <f t="shared" si="56"/>
        <v>4</v>
      </c>
      <c r="C378" s="184">
        <f t="shared" si="57"/>
        <v>42118</v>
      </c>
      <c r="D378" s="184" t="s">
        <v>1551</v>
      </c>
      <c r="E378" s="191">
        <v>42118</v>
      </c>
      <c r="F378" s="192" t="s">
        <v>428</v>
      </c>
      <c r="G378" s="483" t="s">
        <v>645</v>
      </c>
      <c r="H378" s="7" t="s">
        <v>433</v>
      </c>
      <c r="I378" s="257"/>
      <c r="J378" s="257"/>
      <c r="K378" s="595">
        <v>1316072</v>
      </c>
      <c r="L378" s="596" t="s">
        <v>259</v>
      </c>
      <c r="M378" s="596" t="s">
        <v>371</v>
      </c>
      <c r="N378" s="52" t="str">
        <f>IF(AND('331-CT'!$E$7=TH!H378,OR(L378="331",M378="331")),"331",IF(AND(OR(L378="131",M378="131"),H378='131-CT'!$E$7),"131",""))</f>
        <v/>
      </c>
      <c r="O378" s="91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37"/>
    </row>
    <row r="379" spans="1:28" s="587" customFormat="1" ht="15.75" customHeight="1">
      <c r="A379" s="204" t="str">
        <f>IF(B379&lt;&gt;"",IF(AND(B379&gt;=_TM1,B379&lt;=_TM2,OR(TH!L379="1111",TH!M379="1111")),TH!D379,""),"")</f>
        <v/>
      </c>
      <c r="B379" s="36">
        <f t="shared" si="56"/>
        <v>4</v>
      </c>
      <c r="C379" s="184">
        <f t="shared" si="57"/>
        <v>42119</v>
      </c>
      <c r="D379" s="184" t="s">
        <v>1552</v>
      </c>
      <c r="E379" s="191">
        <v>42119</v>
      </c>
      <c r="F379" s="192" t="s">
        <v>1733</v>
      </c>
      <c r="G379" s="483" t="s">
        <v>646</v>
      </c>
      <c r="H379" s="7" t="s">
        <v>1960</v>
      </c>
      <c r="I379" s="256">
        <v>50</v>
      </c>
      <c r="J379" s="256">
        <v>11211</v>
      </c>
      <c r="K379" s="595">
        <f t="shared" ref="K379:K384" si="63">ROUND(I379*J379,0)</f>
        <v>560550</v>
      </c>
      <c r="L379" s="596" t="s">
        <v>259</v>
      </c>
      <c r="M379" s="596" t="s">
        <v>174</v>
      </c>
      <c r="N379" s="52" t="str">
        <f>IF(AND('331-CT'!$E$7=TH!H379,OR(L379="331",M379="331")),"331",IF(AND(OR(L379="131",M379="131"),H379='131-CT'!$E$7),"131",""))</f>
        <v/>
      </c>
      <c r="O379" s="91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37"/>
    </row>
    <row r="380" spans="1:28" s="587" customFormat="1" ht="15.75" customHeight="1">
      <c r="A380" s="204" t="str">
        <f>IF(B380&lt;&gt;"",IF(AND(B380&gt;=_TM1,B380&lt;=_TM2,OR(TH!L380="1111",TH!M380="1111")),TH!D380,""),"")</f>
        <v/>
      </c>
      <c r="B380" s="36">
        <f t="shared" si="56"/>
        <v>4</v>
      </c>
      <c r="C380" s="184">
        <f t="shared" si="57"/>
        <v>42119</v>
      </c>
      <c r="D380" s="184" t="s">
        <v>1552</v>
      </c>
      <c r="E380" s="191">
        <v>42119</v>
      </c>
      <c r="F380" s="192" t="s">
        <v>1734</v>
      </c>
      <c r="G380" s="483" t="s">
        <v>646</v>
      </c>
      <c r="H380" s="7" t="s">
        <v>1960</v>
      </c>
      <c r="I380" s="256">
        <v>200</v>
      </c>
      <c r="J380" s="256">
        <v>9744</v>
      </c>
      <c r="K380" s="595">
        <f t="shared" si="63"/>
        <v>1948800</v>
      </c>
      <c r="L380" s="596" t="s">
        <v>259</v>
      </c>
      <c r="M380" s="596" t="s">
        <v>174</v>
      </c>
      <c r="N380" s="52" t="str">
        <f>IF(AND('331-CT'!$E$7=TH!H380,OR(L380="331",M380="331")),"331",IF(AND(OR(L380="131",M380="131"),H380='131-CT'!$E$7),"131",""))</f>
        <v/>
      </c>
      <c r="O380" s="91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37"/>
    </row>
    <row r="381" spans="1:28" s="587" customFormat="1" ht="15.75" customHeight="1">
      <c r="A381" s="204" t="str">
        <f>IF(B381&lt;&gt;"",IF(AND(B381&gt;=_TM1,B381&lt;=_TM2,OR(TH!L381="1111",TH!M381="1111")),TH!D381,""),"")</f>
        <v/>
      </c>
      <c r="B381" s="36">
        <f t="shared" si="56"/>
        <v>4</v>
      </c>
      <c r="C381" s="184">
        <f t="shared" si="57"/>
        <v>42119</v>
      </c>
      <c r="D381" s="184" t="s">
        <v>1552</v>
      </c>
      <c r="E381" s="191">
        <v>42119</v>
      </c>
      <c r="F381" s="192" t="s">
        <v>1735</v>
      </c>
      <c r="G381" s="483" t="s">
        <v>646</v>
      </c>
      <c r="H381" s="7" t="s">
        <v>1960</v>
      </c>
      <c r="I381" s="256">
        <v>333</v>
      </c>
      <c r="J381" s="256">
        <v>4690</v>
      </c>
      <c r="K381" s="595">
        <f t="shared" si="63"/>
        <v>1561770</v>
      </c>
      <c r="L381" s="596" t="s">
        <v>259</v>
      </c>
      <c r="M381" s="596" t="s">
        <v>174</v>
      </c>
      <c r="N381" s="52" t="str">
        <f>IF(AND('331-CT'!$E$7=TH!H381,OR(L381="331",M381="331")),"331",IF(AND(OR(L381="131",M381="131"),H381='131-CT'!$E$7),"131",""))</f>
        <v/>
      </c>
      <c r="O381" s="91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37"/>
    </row>
    <row r="382" spans="1:28" s="587" customFormat="1" ht="15.75" customHeight="1">
      <c r="A382" s="204" t="str">
        <f>IF(B382&lt;&gt;"",IF(AND(B382&gt;=_TM1,B382&lt;=_TM2,OR(TH!L382="1111",TH!M382="1111")),TH!D382,""),"")</f>
        <v/>
      </c>
      <c r="B382" s="36">
        <f t="shared" si="56"/>
        <v>4</v>
      </c>
      <c r="C382" s="184">
        <f t="shared" si="57"/>
        <v>42119</v>
      </c>
      <c r="D382" s="184" t="s">
        <v>1552</v>
      </c>
      <c r="E382" s="191">
        <v>42119</v>
      </c>
      <c r="F382" s="192" t="s">
        <v>1736</v>
      </c>
      <c r="G382" s="483" t="s">
        <v>646</v>
      </c>
      <c r="H382" s="7" t="s">
        <v>1960</v>
      </c>
      <c r="I382" s="256">
        <v>55</v>
      </c>
      <c r="J382" s="256">
        <v>18356</v>
      </c>
      <c r="K382" s="595">
        <f t="shared" si="63"/>
        <v>1009580</v>
      </c>
      <c r="L382" s="596" t="s">
        <v>259</v>
      </c>
      <c r="M382" s="596" t="s">
        <v>174</v>
      </c>
      <c r="N382" s="52" t="str">
        <f>IF(AND('331-CT'!$E$7=TH!H382,OR(L382="331",M382="331")),"331",IF(AND(OR(L382="131",M382="131"),H382='131-CT'!$E$7),"131",""))</f>
        <v/>
      </c>
      <c r="O382" s="91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37"/>
    </row>
    <row r="383" spans="1:28" s="587" customFormat="1" ht="15.75" customHeight="1">
      <c r="A383" s="204" t="str">
        <f>IF(B383&lt;&gt;"",IF(AND(B383&gt;=_TM1,B383&lt;=_TM2,OR(TH!L383="1111",TH!M383="1111")),TH!D383,""),"")</f>
        <v/>
      </c>
      <c r="B383" s="36">
        <f t="shared" si="56"/>
        <v>4</v>
      </c>
      <c r="C383" s="184">
        <f t="shared" si="57"/>
        <v>42119</v>
      </c>
      <c r="D383" s="184" t="s">
        <v>1552</v>
      </c>
      <c r="E383" s="191">
        <v>42119</v>
      </c>
      <c r="F383" s="192" t="s">
        <v>1737</v>
      </c>
      <c r="G383" s="483" t="s">
        <v>646</v>
      </c>
      <c r="H383" s="7" t="s">
        <v>1960</v>
      </c>
      <c r="I383" s="256">
        <v>600</v>
      </c>
      <c r="J383" s="256">
        <v>5969</v>
      </c>
      <c r="K383" s="595">
        <f t="shared" si="63"/>
        <v>3581400</v>
      </c>
      <c r="L383" s="596" t="s">
        <v>259</v>
      </c>
      <c r="M383" s="596" t="s">
        <v>174</v>
      </c>
      <c r="N383" s="52" t="str">
        <f>IF(AND('331-CT'!$E$7=TH!H383,OR(L383="331",M383="331")),"331",IF(AND(OR(L383="131",M383="131"),H383='131-CT'!$E$7),"131",""))</f>
        <v/>
      </c>
      <c r="O383" s="91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37"/>
    </row>
    <row r="384" spans="1:28" s="587" customFormat="1" ht="15.75" customHeight="1">
      <c r="A384" s="204" t="str">
        <f>IF(B384&lt;&gt;"",IF(AND(B384&gt;=_TM1,B384&lt;=_TM2,OR(TH!L384="1111",TH!M384="1111")),TH!D384,""),"")</f>
        <v/>
      </c>
      <c r="B384" s="36">
        <f t="shared" si="56"/>
        <v>4</v>
      </c>
      <c r="C384" s="184">
        <f t="shared" si="57"/>
        <v>42119</v>
      </c>
      <c r="D384" s="184" t="s">
        <v>1552</v>
      </c>
      <c r="E384" s="191">
        <v>42119</v>
      </c>
      <c r="F384" s="192" t="s">
        <v>753</v>
      </c>
      <c r="G384" s="483" t="s">
        <v>646</v>
      </c>
      <c r="H384" s="7" t="s">
        <v>1960</v>
      </c>
      <c r="I384" s="256">
        <v>600</v>
      </c>
      <c r="J384" s="256">
        <v>5510</v>
      </c>
      <c r="K384" s="595">
        <f t="shared" si="63"/>
        <v>3306000</v>
      </c>
      <c r="L384" s="596" t="s">
        <v>259</v>
      </c>
      <c r="M384" s="596" t="s">
        <v>174</v>
      </c>
      <c r="N384" s="52" t="str">
        <f>IF(AND('331-CT'!$E$7=TH!H384,OR(L384="331",M384="331")),"331",IF(AND(OR(L384="131",M384="131"),H384='131-CT'!$E$7),"131",""))</f>
        <v/>
      </c>
      <c r="O384" s="910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37"/>
    </row>
    <row r="385" spans="1:28" s="587" customFormat="1" ht="15.75" customHeight="1">
      <c r="A385" s="204" t="str">
        <f>IF(B385&lt;&gt;"",IF(AND(B385&gt;=_TM1,B385&lt;=_TM2,OR(TH!L385="1111",TH!M385="1111")),TH!D385,""),"")</f>
        <v/>
      </c>
      <c r="B385" s="36">
        <f t="shared" si="56"/>
        <v>4</v>
      </c>
      <c r="C385" s="184">
        <f t="shared" si="57"/>
        <v>42119</v>
      </c>
      <c r="D385" s="184" t="s">
        <v>1552</v>
      </c>
      <c r="E385" s="191">
        <v>42119</v>
      </c>
      <c r="F385" s="192" t="s">
        <v>491</v>
      </c>
      <c r="G385" s="483" t="s">
        <v>646</v>
      </c>
      <c r="H385" s="7" t="s">
        <v>1960</v>
      </c>
      <c r="I385" s="256"/>
      <c r="J385" s="256"/>
      <c r="K385" s="595">
        <v>1196810</v>
      </c>
      <c r="L385" s="596" t="s">
        <v>259</v>
      </c>
      <c r="M385" s="596" t="s">
        <v>371</v>
      </c>
      <c r="N385" s="52" t="str">
        <f>IF(AND('331-CT'!$E$7=TH!H385,OR(L385="331",M385="331")),"331",IF(AND(OR(L385="131",M385="131"),H385='131-CT'!$E$7),"131",""))</f>
        <v/>
      </c>
      <c r="O385" s="91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37"/>
    </row>
    <row r="386" spans="1:28" s="587" customFormat="1" ht="15.75" customHeight="1">
      <c r="A386" s="204" t="str">
        <f>IF(B386&lt;&gt;"",IF(AND(B386&gt;=_TM1,B386&lt;=_TM2,OR(TH!L386="1111",TH!M386="1111")),TH!D386,""),"")</f>
        <v/>
      </c>
      <c r="B386" s="36">
        <f t="shared" si="56"/>
        <v>4</v>
      </c>
      <c r="C386" s="184">
        <f t="shared" si="57"/>
        <v>42119</v>
      </c>
      <c r="D386" s="184" t="s">
        <v>1553</v>
      </c>
      <c r="E386" s="191">
        <v>42119</v>
      </c>
      <c r="F386" s="192" t="s">
        <v>520</v>
      </c>
      <c r="G386" s="483" t="s">
        <v>647</v>
      </c>
      <c r="H386" s="7" t="s">
        <v>860</v>
      </c>
      <c r="I386" s="256">
        <v>420</v>
      </c>
      <c r="J386" s="256">
        <v>5400</v>
      </c>
      <c r="K386" s="595">
        <f>ROUND(I386*J386,0)</f>
        <v>2268000</v>
      </c>
      <c r="L386" s="596" t="s">
        <v>259</v>
      </c>
      <c r="M386" s="596" t="s">
        <v>174</v>
      </c>
      <c r="N386" s="52" t="str">
        <f>IF(AND('331-CT'!$E$7=TH!H386,OR(L386="331",M386="331")),"331",IF(AND(OR(L386="131",M386="131"),H386='131-CT'!$E$7),"131",""))</f>
        <v/>
      </c>
      <c r="O386" s="91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37"/>
    </row>
    <row r="387" spans="1:28" s="587" customFormat="1" ht="15.75" customHeight="1">
      <c r="A387" s="204" t="str">
        <f>IF(B387&lt;&gt;"",IF(AND(B387&gt;=_TM1,B387&lt;=_TM2,OR(TH!L387="1111",TH!M387="1111")),TH!D387,""),"")</f>
        <v/>
      </c>
      <c r="B387" s="36">
        <f t="shared" si="56"/>
        <v>4</v>
      </c>
      <c r="C387" s="184">
        <f t="shared" si="57"/>
        <v>42119</v>
      </c>
      <c r="D387" s="184" t="s">
        <v>1553</v>
      </c>
      <c r="E387" s="191">
        <v>42119</v>
      </c>
      <c r="F387" s="192" t="s">
        <v>428</v>
      </c>
      <c r="G387" s="483" t="s">
        <v>647</v>
      </c>
      <c r="H387" s="7" t="s">
        <v>860</v>
      </c>
      <c r="I387" s="256"/>
      <c r="J387" s="256"/>
      <c r="K387" s="595">
        <v>226800</v>
      </c>
      <c r="L387" s="596" t="s">
        <v>259</v>
      </c>
      <c r="M387" s="596" t="s">
        <v>371</v>
      </c>
      <c r="N387" s="52" t="str">
        <f>IF(AND('331-CT'!$E$7=TH!H387,OR(L387="331",M387="331")),"331",IF(AND(OR(L387="131",M387="131"),H387='131-CT'!$E$7),"131",""))</f>
        <v/>
      </c>
      <c r="O387" s="91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37"/>
    </row>
    <row r="388" spans="1:28" s="587" customFormat="1" ht="15.75" customHeight="1">
      <c r="A388" s="204" t="str">
        <f>IF(B388&lt;&gt;"",IF(AND(B388&gt;=_TM1,B388&lt;=_TM2,OR(TH!L388="1111",TH!M388="1111")),TH!D388,""),"")</f>
        <v/>
      </c>
      <c r="B388" s="36">
        <f t="shared" si="56"/>
        <v>4</v>
      </c>
      <c r="C388" s="184">
        <f t="shared" si="57"/>
        <v>42123</v>
      </c>
      <c r="D388" s="184" t="s">
        <v>1554</v>
      </c>
      <c r="E388" s="191">
        <v>42123</v>
      </c>
      <c r="F388" s="189" t="s">
        <v>439</v>
      </c>
      <c r="G388" s="483" t="s">
        <v>648</v>
      </c>
      <c r="H388" s="7" t="s">
        <v>438</v>
      </c>
      <c r="I388" s="256">
        <v>410</v>
      </c>
      <c r="J388" s="256">
        <v>10500</v>
      </c>
      <c r="K388" s="595">
        <f>ROUND(I388*J388,0)</f>
        <v>4305000</v>
      </c>
      <c r="L388" s="596" t="s">
        <v>259</v>
      </c>
      <c r="M388" s="596" t="s">
        <v>174</v>
      </c>
      <c r="N388" s="52" t="str">
        <f>IF(AND('331-CT'!$E$7=TH!H388,OR(L388="331",M388="331")),"331",IF(AND(OR(L388="131",M388="131"),H388='131-CT'!$E$7),"131",""))</f>
        <v/>
      </c>
      <c r="O388" s="91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37"/>
    </row>
    <row r="389" spans="1:28" s="587" customFormat="1" ht="15.75" customHeight="1">
      <c r="A389" s="204" t="str">
        <f>IF(B389&lt;&gt;"",IF(AND(B389&gt;=_TM1,B389&lt;=_TM2,OR(TH!L389="1111",TH!M389="1111")),TH!D389,""),"")</f>
        <v/>
      </c>
      <c r="B389" s="36">
        <f t="shared" si="56"/>
        <v>4</v>
      </c>
      <c r="C389" s="184">
        <f t="shared" si="57"/>
        <v>42123</v>
      </c>
      <c r="D389" s="184" t="s">
        <v>1554</v>
      </c>
      <c r="E389" s="191">
        <v>42123</v>
      </c>
      <c r="F389" s="192" t="s">
        <v>428</v>
      </c>
      <c r="G389" s="483" t="s">
        <v>648</v>
      </c>
      <c r="H389" s="7" t="s">
        <v>438</v>
      </c>
      <c r="I389" s="257"/>
      <c r="J389" s="257"/>
      <c r="K389" s="595">
        <v>430500</v>
      </c>
      <c r="L389" s="596" t="s">
        <v>259</v>
      </c>
      <c r="M389" s="596" t="s">
        <v>371</v>
      </c>
      <c r="N389" s="52" t="str">
        <f>IF(AND('331-CT'!$E$7=TH!H389,OR(L389="331",M389="331")),"331",IF(AND(OR(L389="131",M389="131"),H389='131-CT'!$E$7),"131",""))</f>
        <v/>
      </c>
      <c r="O389" s="91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37"/>
    </row>
    <row r="390" spans="1:28" s="587" customFormat="1" ht="15.75" customHeight="1">
      <c r="A390" s="204" t="str">
        <f>IF(B390&lt;&gt;"",IF(AND(B390&gt;=_TM1,B390&lt;=_TM2,OR(TH!L390="1111",TH!M390="1111")),TH!D390,""),"")</f>
        <v/>
      </c>
      <c r="B390" s="36">
        <f t="shared" si="56"/>
        <v>4</v>
      </c>
      <c r="C390" s="184">
        <f t="shared" si="57"/>
        <v>42123</v>
      </c>
      <c r="D390" s="184" t="s">
        <v>1555</v>
      </c>
      <c r="E390" s="191">
        <v>42123</v>
      </c>
      <c r="F390" s="192" t="s">
        <v>1738</v>
      </c>
      <c r="G390" s="483" t="s">
        <v>649</v>
      </c>
      <c r="H390" s="7" t="s">
        <v>1960</v>
      </c>
      <c r="I390" s="256">
        <v>50</v>
      </c>
      <c r="J390" s="256">
        <v>12127</v>
      </c>
      <c r="K390" s="595">
        <f>ROUND(I390*J390,0)</f>
        <v>606350</v>
      </c>
      <c r="L390" s="596" t="s">
        <v>259</v>
      </c>
      <c r="M390" s="596" t="s">
        <v>174</v>
      </c>
      <c r="N390" s="52" t="str">
        <f>IF(AND('331-CT'!$E$7=TH!H390,OR(L390="331",M390="331")),"331",IF(AND(OR(L390="131",M390="131"),H390='131-CT'!$E$7),"131",""))</f>
        <v/>
      </c>
      <c r="O390" s="91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37"/>
    </row>
    <row r="391" spans="1:28" s="587" customFormat="1" ht="15.75" customHeight="1">
      <c r="A391" s="204" t="str">
        <f>IF(B391&lt;&gt;"",IF(AND(B391&gt;=_TM1,B391&lt;=_TM2,OR(TH!L391="1111",TH!M391="1111")),TH!D391,""),"")</f>
        <v/>
      </c>
      <c r="B391" s="36">
        <f t="shared" si="56"/>
        <v>4</v>
      </c>
      <c r="C391" s="184">
        <f t="shared" si="57"/>
        <v>42123</v>
      </c>
      <c r="D391" s="184" t="s">
        <v>1555</v>
      </c>
      <c r="E391" s="191">
        <v>42123</v>
      </c>
      <c r="F391" s="192" t="s">
        <v>1739</v>
      </c>
      <c r="G391" s="483" t="s">
        <v>649</v>
      </c>
      <c r="H391" s="7" t="s">
        <v>1960</v>
      </c>
      <c r="I391" s="256">
        <v>125</v>
      </c>
      <c r="J391" s="256">
        <v>12597</v>
      </c>
      <c r="K391" s="595">
        <f>ROUND(I391*J391,0)</f>
        <v>1574625</v>
      </c>
      <c r="L391" s="596" t="s">
        <v>259</v>
      </c>
      <c r="M391" s="596" t="s">
        <v>174</v>
      </c>
      <c r="N391" s="52" t="str">
        <f>IF(AND('331-CT'!$E$7=TH!H391,OR(L391="331",M391="331")),"331",IF(AND(OR(L391="131",M391="131"),H391='131-CT'!$E$7),"131",""))</f>
        <v/>
      </c>
      <c r="O391" s="910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37"/>
    </row>
    <row r="392" spans="1:28" s="587" customFormat="1" ht="15.75" customHeight="1">
      <c r="A392" s="204" t="str">
        <f>IF(B392&lt;&gt;"",IF(AND(B392&gt;=_TM1,B392&lt;=_TM2,OR(TH!L392="1111",TH!M392="1111")),TH!D392,""),"")</f>
        <v/>
      </c>
      <c r="B392" s="36">
        <f t="shared" si="56"/>
        <v>4</v>
      </c>
      <c r="C392" s="184">
        <f t="shared" si="57"/>
        <v>42123</v>
      </c>
      <c r="D392" s="184" t="s">
        <v>1555</v>
      </c>
      <c r="E392" s="191">
        <v>42123</v>
      </c>
      <c r="F392" s="192" t="s">
        <v>1739</v>
      </c>
      <c r="G392" s="483" t="s">
        <v>649</v>
      </c>
      <c r="H392" s="7" t="s">
        <v>1960</v>
      </c>
      <c r="I392" s="257">
        <v>150</v>
      </c>
      <c r="J392" s="257">
        <v>12597</v>
      </c>
      <c r="K392" s="595">
        <f>ROUND(I392*J392,0)</f>
        <v>1889550</v>
      </c>
      <c r="L392" s="596" t="s">
        <v>259</v>
      </c>
      <c r="M392" s="596" t="s">
        <v>174</v>
      </c>
      <c r="N392" s="52" t="str">
        <f>IF(AND('331-CT'!$E$7=TH!H392,OR(L392="331",M392="331")),"331",IF(AND(OR(L392="131",M392="131"),H392='131-CT'!$E$7),"131",""))</f>
        <v/>
      </c>
      <c r="O392" s="91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37"/>
    </row>
    <row r="393" spans="1:28" s="587" customFormat="1" ht="15.75" customHeight="1">
      <c r="A393" s="204" t="str">
        <f>IF(B393&lt;&gt;"",IF(AND(B393&gt;=_TM1,B393&lt;=_TM2,OR(TH!L393="1111",TH!M393="1111")),TH!D393,""),"")</f>
        <v/>
      </c>
      <c r="B393" s="36">
        <f t="shared" si="56"/>
        <v>4</v>
      </c>
      <c r="C393" s="184">
        <f t="shared" si="57"/>
        <v>42123</v>
      </c>
      <c r="D393" s="184" t="s">
        <v>1555</v>
      </c>
      <c r="E393" s="191">
        <v>42123</v>
      </c>
      <c r="F393" s="192" t="s">
        <v>1740</v>
      </c>
      <c r="G393" s="483" t="s">
        <v>649</v>
      </c>
      <c r="H393" s="7" t="s">
        <v>1960</v>
      </c>
      <c r="I393" s="256">
        <v>50</v>
      </c>
      <c r="J393" s="256">
        <v>8288</v>
      </c>
      <c r="K393" s="595">
        <f>ROUND(I393*J393,0)</f>
        <v>414400</v>
      </c>
      <c r="L393" s="596" t="s">
        <v>259</v>
      </c>
      <c r="M393" s="596" t="s">
        <v>174</v>
      </c>
      <c r="N393" s="52" t="str">
        <f>IF(AND('331-CT'!$E$7=TH!H393,OR(L393="331",M393="331")),"331",IF(AND(OR(L393="131",M393="131"),H393='131-CT'!$E$7),"131",""))</f>
        <v/>
      </c>
      <c r="O393" s="91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37"/>
    </row>
    <row r="394" spans="1:28" s="587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:B425" si="64">IF(C394&lt;&gt;"",MONTH(C394),"")</f>
        <v>4</v>
      </c>
      <c r="C394" s="184">
        <f t="shared" ref="C394:C425" si="65">E394</f>
        <v>42123</v>
      </c>
      <c r="D394" s="184" t="s">
        <v>1555</v>
      </c>
      <c r="E394" s="191">
        <v>42123</v>
      </c>
      <c r="F394" s="192" t="s">
        <v>1741</v>
      </c>
      <c r="G394" s="483" t="s">
        <v>649</v>
      </c>
      <c r="H394" s="7" t="s">
        <v>1960</v>
      </c>
      <c r="I394" s="256">
        <v>100</v>
      </c>
      <c r="J394" s="256">
        <v>12945</v>
      </c>
      <c r="K394" s="595">
        <f>ROUND(I394*J394,0)</f>
        <v>1294500</v>
      </c>
      <c r="L394" s="596" t="s">
        <v>259</v>
      </c>
      <c r="M394" s="596" t="s">
        <v>174</v>
      </c>
      <c r="N394" s="52" t="str">
        <f>IF(AND('331-CT'!$E$7=TH!H394,OR(L394="331",M394="331")),"331",IF(AND(OR(L394="131",M394="131"),H394='131-CT'!$E$7),"131",""))</f>
        <v/>
      </c>
      <c r="O394" s="91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37"/>
    </row>
    <row r="395" spans="1:28" s="587" customFormat="1" ht="15.75" customHeight="1">
      <c r="A395" s="204" t="str">
        <f>IF(B395&lt;&gt;"",IF(AND(B395&gt;=_TM1,B395&lt;=_TM2,OR(TH!L395="1111",TH!M395="1111")),TH!D395,""),"")</f>
        <v/>
      </c>
      <c r="B395" s="36">
        <f t="shared" si="64"/>
        <v>4</v>
      </c>
      <c r="C395" s="184">
        <f t="shared" si="65"/>
        <v>42123</v>
      </c>
      <c r="D395" s="184" t="s">
        <v>1555</v>
      </c>
      <c r="E395" s="191">
        <v>42123</v>
      </c>
      <c r="F395" s="192" t="s">
        <v>491</v>
      </c>
      <c r="G395" s="483" t="s">
        <v>649</v>
      </c>
      <c r="H395" s="7" t="s">
        <v>1960</v>
      </c>
      <c r="I395" s="256"/>
      <c r="J395" s="256"/>
      <c r="K395" s="595">
        <v>577943</v>
      </c>
      <c r="L395" s="596" t="s">
        <v>259</v>
      </c>
      <c r="M395" s="596" t="s">
        <v>371</v>
      </c>
      <c r="N395" s="52" t="str">
        <f>IF(AND('331-CT'!$E$7=TH!H395,OR(L395="331",M395="331")),"331",IF(AND(OR(L395="131",M395="131"),H395='131-CT'!$E$7),"131",""))</f>
        <v/>
      </c>
      <c r="O395" s="91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37"/>
    </row>
    <row r="396" spans="1:28" s="587" customFormat="1" ht="15.75" customHeight="1">
      <c r="A396" s="204" t="str">
        <f>IF(B396&lt;&gt;"",IF(AND(B396&gt;=_TM1,B396&lt;=_TM2,OR(TH!L396="1111",TH!M396="1111")),TH!D396,""),"")</f>
        <v/>
      </c>
      <c r="B396" s="36">
        <f t="shared" si="64"/>
        <v>4</v>
      </c>
      <c r="C396" s="184">
        <f t="shared" si="65"/>
        <v>42123</v>
      </c>
      <c r="D396" s="184" t="s">
        <v>1556</v>
      </c>
      <c r="E396" s="191">
        <v>42123</v>
      </c>
      <c r="F396" s="192" t="s">
        <v>650</v>
      </c>
      <c r="G396" s="483" t="s">
        <v>651</v>
      </c>
      <c r="H396" s="7" t="s">
        <v>759</v>
      </c>
      <c r="I396" s="256">
        <v>50</v>
      </c>
      <c r="J396" s="256">
        <v>30237</v>
      </c>
      <c r="K396" s="595">
        <f>ROUND(I396*J396,0)</f>
        <v>1511850</v>
      </c>
      <c r="L396" s="596" t="s">
        <v>259</v>
      </c>
      <c r="M396" s="596" t="s">
        <v>174</v>
      </c>
      <c r="N396" s="52" t="str">
        <f>IF(AND('331-CT'!$E$7=TH!H396,OR(L396="331",M396="331")),"331",IF(AND(OR(L396="131",M396="131"),H396='131-CT'!$E$7),"131",""))</f>
        <v/>
      </c>
      <c r="O396" s="91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37"/>
    </row>
    <row r="397" spans="1:28" s="587" customFormat="1" ht="15.75" customHeight="1">
      <c r="A397" s="204" t="str">
        <f>IF(B397&lt;&gt;"",IF(AND(B397&gt;=_TM1,B397&lt;=_TM2,OR(TH!L397="1111",TH!M397="1111")),TH!D397,""),"")</f>
        <v/>
      </c>
      <c r="B397" s="36">
        <f t="shared" si="64"/>
        <v>4</v>
      </c>
      <c r="C397" s="184">
        <f t="shared" si="65"/>
        <v>42123</v>
      </c>
      <c r="D397" s="184" t="s">
        <v>1556</v>
      </c>
      <c r="E397" s="191">
        <v>42123</v>
      </c>
      <c r="F397" s="192" t="s">
        <v>652</v>
      </c>
      <c r="G397" s="483" t="s">
        <v>651</v>
      </c>
      <c r="H397" s="7" t="s">
        <v>759</v>
      </c>
      <c r="I397" s="256">
        <v>26</v>
      </c>
      <c r="J397" s="256">
        <v>35084</v>
      </c>
      <c r="K397" s="595">
        <f>ROUND(I397*J397,0)</f>
        <v>912184</v>
      </c>
      <c r="L397" s="596" t="s">
        <v>259</v>
      </c>
      <c r="M397" s="596" t="s">
        <v>174</v>
      </c>
      <c r="N397" s="52" t="str">
        <f>IF(AND('331-CT'!$E$7=TH!H397,OR(L397="331",M397="331")),"331",IF(AND(OR(L397="131",M397="131"),H397='131-CT'!$E$7),"131",""))</f>
        <v/>
      </c>
      <c r="O397" s="910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37"/>
    </row>
    <row r="398" spans="1:28" s="587" customFormat="1" ht="15.75" customHeight="1">
      <c r="A398" s="204" t="str">
        <f>IF(B398&lt;&gt;"",IF(AND(B398&gt;=_TM1,B398&lt;=_TM2,OR(TH!L398="1111",TH!M398="1111")),TH!D398,""),"")</f>
        <v/>
      </c>
      <c r="B398" s="36">
        <f t="shared" si="64"/>
        <v>4</v>
      </c>
      <c r="C398" s="184">
        <f t="shared" si="65"/>
        <v>42123</v>
      </c>
      <c r="D398" s="184" t="s">
        <v>1556</v>
      </c>
      <c r="E398" s="191">
        <v>42123</v>
      </c>
      <c r="F398" s="192" t="s">
        <v>653</v>
      </c>
      <c r="G398" s="483" t="s">
        <v>651</v>
      </c>
      <c r="H398" s="7" t="s">
        <v>759</v>
      </c>
      <c r="I398" s="256">
        <v>28</v>
      </c>
      <c r="J398" s="256">
        <v>28166</v>
      </c>
      <c r="K398" s="595">
        <f>ROUND(I398*J398,0)</f>
        <v>788648</v>
      </c>
      <c r="L398" s="596" t="s">
        <v>259</v>
      </c>
      <c r="M398" s="596" t="s">
        <v>174</v>
      </c>
      <c r="N398" s="52" t="str">
        <f>IF(AND('331-CT'!$E$7=TH!H398,OR(L398="331",M398="331")),"331",IF(AND(OR(L398="131",M398="131"),H398='131-CT'!$E$7),"131",""))</f>
        <v/>
      </c>
      <c r="O398" s="91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37"/>
    </row>
    <row r="399" spans="1:28" s="587" customFormat="1" ht="15.75" customHeight="1">
      <c r="A399" s="204" t="str">
        <f>IF(B399&lt;&gt;"",IF(AND(B399&gt;=_TM1,B399&lt;=_TM2,OR(TH!L399="1111",TH!M399="1111")),TH!D399,""),"")</f>
        <v/>
      </c>
      <c r="B399" s="36">
        <f t="shared" si="64"/>
        <v>4</v>
      </c>
      <c r="C399" s="184">
        <f t="shared" si="65"/>
        <v>42123</v>
      </c>
      <c r="D399" s="184" t="s">
        <v>1556</v>
      </c>
      <c r="E399" s="191">
        <v>42123</v>
      </c>
      <c r="F399" s="192" t="s">
        <v>654</v>
      </c>
      <c r="G399" s="483" t="s">
        <v>651</v>
      </c>
      <c r="H399" s="7" t="s">
        <v>759</v>
      </c>
      <c r="I399" s="256">
        <v>52</v>
      </c>
      <c r="J399" s="256">
        <v>75643</v>
      </c>
      <c r="K399" s="595">
        <f>ROUND(I399*J399,0)</f>
        <v>3933436</v>
      </c>
      <c r="L399" s="596" t="s">
        <v>259</v>
      </c>
      <c r="M399" s="596" t="s">
        <v>174</v>
      </c>
      <c r="N399" s="52" t="str">
        <f>IF(AND('331-CT'!$E$7=TH!H399,OR(L399="331",M399="331")),"331",IF(AND(OR(L399="131",M399="131"),H399='131-CT'!$E$7),"131",""))</f>
        <v/>
      </c>
      <c r="O399" s="91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37"/>
    </row>
    <row r="400" spans="1:28" s="587" customFormat="1" ht="15.75" customHeight="1">
      <c r="A400" s="204" t="str">
        <f>IF(B400&lt;&gt;"",IF(AND(B400&gt;=_TM1,B400&lt;=_TM2,OR(TH!L400="1111",TH!M400="1111")),TH!D400,""),"")</f>
        <v/>
      </c>
      <c r="B400" s="36">
        <f t="shared" si="64"/>
        <v>4</v>
      </c>
      <c r="C400" s="184">
        <f t="shared" si="65"/>
        <v>42123</v>
      </c>
      <c r="D400" s="184" t="s">
        <v>1556</v>
      </c>
      <c r="E400" s="191">
        <v>42123</v>
      </c>
      <c r="F400" s="192" t="s">
        <v>654</v>
      </c>
      <c r="G400" s="483" t="s">
        <v>651</v>
      </c>
      <c r="H400" s="7" t="s">
        <v>759</v>
      </c>
      <c r="I400" s="256">
        <v>7</v>
      </c>
      <c r="J400" s="256">
        <v>53931</v>
      </c>
      <c r="K400" s="595">
        <f>ROUND(I400*J400,0)</f>
        <v>377517</v>
      </c>
      <c r="L400" s="596" t="s">
        <v>259</v>
      </c>
      <c r="M400" s="596" t="s">
        <v>174</v>
      </c>
      <c r="N400" s="52" t="str">
        <f>IF(AND('331-CT'!$E$7=TH!H400,OR(L400="331",M400="331")),"331",IF(AND(OR(L400="131",M400="131"),H400='131-CT'!$E$7),"131",""))</f>
        <v/>
      </c>
      <c r="O400" s="91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37"/>
    </row>
    <row r="401" spans="1:28" s="587" customFormat="1" ht="15.75" customHeight="1">
      <c r="A401" s="204" t="str">
        <f>IF(B401&lt;&gt;"",IF(AND(B401&gt;=_TM1,B401&lt;=_TM2,OR(TH!L401="1111",TH!M401="1111")),TH!D401,""),"")</f>
        <v/>
      </c>
      <c r="B401" s="36">
        <f t="shared" si="64"/>
        <v>4</v>
      </c>
      <c r="C401" s="184">
        <f t="shared" si="65"/>
        <v>42123</v>
      </c>
      <c r="D401" s="184" t="s">
        <v>1556</v>
      </c>
      <c r="E401" s="191">
        <v>42123</v>
      </c>
      <c r="F401" s="192" t="s">
        <v>428</v>
      </c>
      <c r="G401" s="483" t="s">
        <v>651</v>
      </c>
      <c r="H401" s="7" t="s">
        <v>759</v>
      </c>
      <c r="I401" s="256"/>
      <c r="J401" s="256"/>
      <c r="K401" s="595">
        <v>752364</v>
      </c>
      <c r="L401" s="596" t="s">
        <v>259</v>
      </c>
      <c r="M401" s="596" t="s">
        <v>371</v>
      </c>
      <c r="N401" s="52" t="str">
        <f>IF(AND('331-CT'!$E$7=TH!H401,OR(L401="331",M401="331")),"331",IF(AND(OR(L401="131",M401="131"),H401='131-CT'!$E$7),"131",""))</f>
        <v/>
      </c>
      <c r="O401" s="91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37"/>
    </row>
    <row r="402" spans="1:28" s="587" customFormat="1" ht="15.75" customHeight="1">
      <c r="A402" s="204" t="str">
        <f>IF(B402&lt;&gt;"",IF(AND(B402&gt;=_TM1,B402&lt;=_TM2,OR(TH!L402="1111",TH!M402="1111")),TH!D402,""),"")</f>
        <v/>
      </c>
      <c r="B402" s="36">
        <f t="shared" si="64"/>
        <v>4</v>
      </c>
      <c r="C402" s="184">
        <f t="shared" si="65"/>
        <v>42124</v>
      </c>
      <c r="D402" s="184" t="s">
        <v>1557</v>
      </c>
      <c r="E402" s="191">
        <v>42124</v>
      </c>
      <c r="F402" s="192" t="s">
        <v>1742</v>
      </c>
      <c r="G402" s="483" t="s">
        <v>655</v>
      </c>
      <c r="H402" s="7" t="s">
        <v>554</v>
      </c>
      <c r="I402" s="256">
        <v>130</v>
      </c>
      <c r="J402" s="256">
        <v>13043</v>
      </c>
      <c r="K402" s="595">
        <f t="shared" ref="K402:K407" si="66">ROUND(I402*J402,0)</f>
        <v>1695590</v>
      </c>
      <c r="L402" s="596" t="s">
        <v>259</v>
      </c>
      <c r="M402" s="596" t="s">
        <v>174</v>
      </c>
      <c r="N402" s="52" t="str">
        <f>IF(AND('331-CT'!$E$7=TH!H402,OR(L402="331",M402="331")),"331",IF(AND(OR(L402="131",M402="131"),H402='131-CT'!$E$7),"131",""))</f>
        <v/>
      </c>
      <c r="O402" s="91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37"/>
    </row>
    <row r="403" spans="1:28" s="587" customFormat="1" ht="15.75" customHeight="1">
      <c r="A403" s="204" t="str">
        <f>IF(B403&lt;&gt;"",IF(AND(B403&gt;=_TM1,B403&lt;=_TM2,OR(TH!L403="1111",TH!M403="1111")),TH!D403,""),"")</f>
        <v/>
      </c>
      <c r="B403" s="36">
        <f t="shared" si="64"/>
        <v>4</v>
      </c>
      <c r="C403" s="184">
        <f t="shared" si="65"/>
        <v>42124</v>
      </c>
      <c r="D403" s="184" t="s">
        <v>1557</v>
      </c>
      <c r="E403" s="191">
        <v>42124</v>
      </c>
      <c r="F403" s="192" t="s">
        <v>1743</v>
      </c>
      <c r="G403" s="483" t="s">
        <v>655</v>
      </c>
      <c r="H403" s="7" t="s">
        <v>554</v>
      </c>
      <c r="I403" s="256">
        <v>70</v>
      </c>
      <c r="J403" s="256">
        <v>9618</v>
      </c>
      <c r="K403" s="595">
        <f t="shared" si="66"/>
        <v>673260</v>
      </c>
      <c r="L403" s="596" t="s">
        <v>259</v>
      </c>
      <c r="M403" s="596" t="s">
        <v>174</v>
      </c>
      <c r="N403" s="52" t="str">
        <f>IF(AND('331-CT'!$E$7=TH!H403,OR(L403="331",M403="331")),"331",IF(AND(OR(L403="131",M403="131"),H403='131-CT'!$E$7),"131",""))</f>
        <v/>
      </c>
      <c r="O403" s="91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37"/>
    </row>
    <row r="404" spans="1:28" s="587" customFormat="1" ht="15.75" customHeight="1">
      <c r="A404" s="204" t="str">
        <f>IF(B404&lt;&gt;"",IF(AND(B404&gt;=_TM1,B404&lt;=_TM2,OR(TH!L404="1111",TH!M404="1111")),TH!D404,""),"")</f>
        <v/>
      </c>
      <c r="B404" s="36">
        <f t="shared" si="64"/>
        <v>4</v>
      </c>
      <c r="C404" s="184">
        <f t="shared" si="65"/>
        <v>42124</v>
      </c>
      <c r="D404" s="184" t="s">
        <v>1557</v>
      </c>
      <c r="E404" s="191">
        <v>42124</v>
      </c>
      <c r="F404" s="192" t="s">
        <v>1744</v>
      </c>
      <c r="G404" s="483" t="s">
        <v>655</v>
      </c>
      <c r="H404" s="7" t="s">
        <v>554</v>
      </c>
      <c r="I404" s="256">
        <v>120</v>
      </c>
      <c r="J404" s="256">
        <v>12420</v>
      </c>
      <c r="K404" s="595">
        <f t="shared" si="66"/>
        <v>1490400</v>
      </c>
      <c r="L404" s="596" t="s">
        <v>259</v>
      </c>
      <c r="M404" s="596" t="s">
        <v>174</v>
      </c>
      <c r="N404" s="52" t="str">
        <f>IF(AND('331-CT'!$E$7=TH!H404,OR(L404="331",M404="331")),"331",IF(AND(OR(L404="131",M404="131"),H404='131-CT'!$E$7),"131",""))</f>
        <v/>
      </c>
      <c r="O404" s="91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37"/>
    </row>
    <row r="405" spans="1:28" s="587" customFormat="1" ht="15.75" customHeight="1">
      <c r="A405" s="204" t="str">
        <f>IF(B405&lt;&gt;"",IF(AND(B405&gt;=_TM1,B405&lt;=_TM2,OR(TH!L405="1111",TH!M405="1111")),TH!D405,""),"")</f>
        <v/>
      </c>
      <c r="B405" s="36">
        <f t="shared" si="64"/>
        <v>4</v>
      </c>
      <c r="C405" s="184">
        <f t="shared" si="65"/>
        <v>42124</v>
      </c>
      <c r="D405" s="184" t="s">
        <v>1557</v>
      </c>
      <c r="E405" s="191">
        <v>42124</v>
      </c>
      <c r="F405" s="192" t="s">
        <v>1745</v>
      </c>
      <c r="G405" s="483" t="s">
        <v>655</v>
      </c>
      <c r="H405" s="7" t="s">
        <v>554</v>
      </c>
      <c r="I405" s="256">
        <v>110</v>
      </c>
      <c r="J405" s="256">
        <v>11730</v>
      </c>
      <c r="K405" s="595">
        <f t="shared" si="66"/>
        <v>1290300</v>
      </c>
      <c r="L405" s="596" t="s">
        <v>259</v>
      </c>
      <c r="M405" s="596" t="s">
        <v>174</v>
      </c>
      <c r="N405" s="52" t="str">
        <f>IF(AND('331-CT'!$E$7=TH!H405,OR(L405="331",M405="331")),"331",IF(AND(OR(L405="131",M405="131"),H405='131-CT'!$E$7),"131",""))</f>
        <v/>
      </c>
      <c r="O405" s="91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37"/>
    </row>
    <row r="406" spans="1:28" s="587" customFormat="1" ht="15.75" customHeight="1">
      <c r="A406" s="204" t="str">
        <f>IF(B406&lt;&gt;"",IF(AND(B406&gt;=_TM1,B406&lt;=_TM2,OR(TH!L406="1111",TH!M406="1111")),TH!D406,""),"")</f>
        <v/>
      </c>
      <c r="B406" s="36">
        <f t="shared" si="64"/>
        <v>4</v>
      </c>
      <c r="C406" s="184">
        <f t="shared" si="65"/>
        <v>42124</v>
      </c>
      <c r="D406" s="184" t="s">
        <v>1557</v>
      </c>
      <c r="E406" s="191">
        <v>42124</v>
      </c>
      <c r="F406" s="192" t="s">
        <v>1746</v>
      </c>
      <c r="G406" s="483" t="s">
        <v>655</v>
      </c>
      <c r="H406" s="7" t="s">
        <v>554</v>
      </c>
      <c r="I406" s="256">
        <v>110</v>
      </c>
      <c r="J406" s="256">
        <v>8349</v>
      </c>
      <c r="K406" s="595">
        <f t="shared" si="66"/>
        <v>918390</v>
      </c>
      <c r="L406" s="596" t="s">
        <v>259</v>
      </c>
      <c r="M406" s="596" t="s">
        <v>174</v>
      </c>
      <c r="N406" s="52" t="str">
        <f>IF(AND('331-CT'!$E$7=TH!H406,OR(L406="331",M406="331")),"331",IF(AND(OR(L406="131",M406="131"),H406='131-CT'!$E$7),"131",""))</f>
        <v/>
      </c>
      <c r="O406" s="91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37"/>
    </row>
    <row r="407" spans="1:28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64"/>
        <v>4</v>
      </c>
      <c r="C407" s="184">
        <f t="shared" si="65"/>
        <v>42124</v>
      </c>
      <c r="D407" s="184" t="s">
        <v>1557</v>
      </c>
      <c r="E407" s="191">
        <v>42124</v>
      </c>
      <c r="F407" s="192" t="s">
        <v>1747</v>
      </c>
      <c r="G407" s="483" t="s">
        <v>655</v>
      </c>
      <c r="H407" s="7" t="s">
        <v>554</v>
      </c>
      <c r="I407" s="256">
        <v>2000</v>
      </c>
      <c r="J407" s="256">
        <v>5893</v>
      </c>
      <c r="K407" s="595">
        <f t="shared" si="66"/>
        <v>11786000</v>
      </c>
      <c r="L407" s="596" t="s">
        <v>259</v>
      </c>
      <c r="M407" s="596" t="s">
        <v>174</v>
      </c>
      <c r="N407" s="52" t="str">
        <f>IF(AND('331-CT'!$E$7=TH!H407,OR(L407="331",M407="331")),"331",IF(AND(OR(L407="131",M407="131"),H407='131-CT'!$E$7),"131",""))</f>
        <v/>
      </c>
      <c r="O407" s="91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37"/>
    </row>
    <row r="408" spans="1:28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64"/>
        <v>4</v>
      </c>
      <c r="C408" s="184">
        <f t="shared" si="65"/>
        <v>42124</v>
      </c>
      <c r="D408" s="184" t="s">
        <v>1557</v>
      </c>
      <c r="E408" s="191">
        <v>42124</v>
      </c>
      <c r="F408" s="192" t="s">
        <v>491</v>
      </c>
      <c r="G408" s="483" t="s">
        <v>655</v>
      </c>
      <c r="H408" s="7" t="s">
        <v>554</v>
      </c>
      <c r="I408" s="256"/>
      <c r="J408" s="256"/>
      <c r="K408" s="595">
        <v>1785394</v>
      </c>
      <c r="L408" s="596" t="s">
        <v>259</v>
      </c>
      <c r="M408" s="596" t="s">
        <v>371</v>
      </c>
      <c r="N408" s="52" t="str">
        <f>IF(AND('331-CT'!$E$7=TH!H408,OR(L408="331",M408="331")),"331",IF(AND(OR(L408="131",M408="131"),H408='131-CT'!$E$7),"131",""))</f>
        <v/>
      </c>
      <c r="O408" s="91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37"/>
    </row>
    <row r="409" spans="1:28" s="587" customFormat="1" ht="15.75" customHeight="1">
      <c r="A409" s="204" t="str">
        <f>IF(B409&lt;&gt;"",IF(AND(B409&gt;=_TM1,B409&lt;=_TM2,OR(TH!L409="1111",TH!M409="1111")),TH!D409,""),"")</f>
        <v/>
      </c>
      <c r="B409" s="36">
        <f t="shared" si="64"/>
        <v>4</v>
      </c>
      <c r="C409" s="184">
        <f t="shared" si="65"/>
        <v>42124</v>
      </c>
      <c r="D409" s="184" t="s">
        <v>1558</v>
      </c>
      <c r="E409" s="191">
        <v>42124</v>
      </c>
      <c r="F409" s="192" t="s">
        <v>642</v>
      </c>
      <c r="G409" s="483" t="s">
        <v>656</v>
      </c>
      <c r="H409" s="7" t="s">
        <v>1002</v>
      </c>
      <c r="I409" s="256">
        <v>398</v>
      </c>
      <c r="J409" s="256">
        <v>5000</v>
      </c>
      <c r="K409" s="595">
        <f>ROUND(I409*J409,0)</f>
        <v>1990000</v>
      </c>
      <c r="L409" s="596" t="s">
        <v>259</v>
      </c>
      <c r="M409" s="596" t="s">
        <v>174</v>
      </c>
      <c r="N409" s="52" t="str">
        <f>IF(AND('331-CT'!$E$7=TH!H409,OR(L409="331",M409="331")),"331",IF(AND(OR(L409="131",M409="131"),H409='131-CT'!$E$7),"131",""))</f>
        <v/>
      </c>
      <c r="O409" s="91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37"/>
    </row>
    <row r="410" spans="1:28" s="587" customFormat="1" ht="15.75" customHeight="1">
      <c r="A410" s="204" t="str">
        <f>IF(B410&lt;&gt;"",IF(AND(B410&gt;=_TM1,B410&lt;=_TM2,OR(TH!L410="1111",TH!M410="1111")),TH!D410,""),"")</f>
        <v/>
      </c>
      <c r="B410" s="36">
        <f t="shared" si="64"/>
        <v>4</v>
      </c>
      <c r="C410" s="184">
        <f t="shared" si="65"/>
        <v>42124</v>
      </c>
      <c r="D410" s="184" t="s">
        <v>1558</v>
      </c>
      <c r="E410" s="191">
        <v>42124</v>
      </c>
      <c r="F410" s="192" t="s">
        <v>428</v>
      </c>
      <c r="G410" s="483" t="s">
        <v>656</v>
      </c>
      <c r="H410" s="7" t="s">
        <v>1002</v>
      </c>
      <c r="I410" s="256"/>
      <c r="J410" s="256"/>
      <c r="K410" s="595">
        <v>199000</v>
      </c>
      <c r="L410" s="596" t="s">
        <v>259</v>
      </c>
      <c r="M410" s="596" t="s">
        <v>371</v>
      </c>
      <c r="N410" s="52" t="str">
        <f>IF(AND('331-CT'!$E$7=TH!H410,OR(L410="331",M410="331")),"331",IF(AND(OR(L410="131",M410="131"),H410='131-CT'!$E$7),"131",""))</f>
        <v/>
      </c>
      <c r="O410" s="91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37"/>
    </row>
    <row r="411" spans="1:28" s="587" customFormat="1" ht="15.75" customHeight="1">
      <c r="A411" s="204" t="str">
        <f>IF(B411&lt;&gt;"",IF(AND(B411&gt;=_TM1,B411&lt;=_TM2,OR(TH!L411="1111",TH!M411="1111")),TH!D411,""),"")</f>
        <v/>
      </c>
      <c r="B411" s="36">
        <f t="shared" si="64"/>
        <v>4</v>
      </c>
      <c r="C411" s="184">
        <f t="shared" si="65"/>
        <v>42124</v>
      </c>
      <c r="D411" s="184" t="s">
        <v>1559</v>
      </c>
      <c r="E411" s="191">
        <v>42124</v>
      </c>
      <c r="F411" s="192" t="s">
        <v>657</v>
      </c>
      <c r="G411" s="483" t="s">
        <v>658</v>
      </c>
      <c r="H411" s="7" t="s">
        <v>659</v>
      </c>
      <c r="I411" s="256">
        <v>300</v>
      </c>
      <c r="J411" s="256">
        <v>6100</v>
      </c>
      <c r="K411" s="595">
        <f t="shared" ref="K411:K417" si="67">ROUND(I411*J411,0)</f>
        <v>1830000</v>
      </c>
      <c r="L411" s="596" t="s">
        <v>259</v>
      </c>
      <c r="M411" s="596" t="s">
        <v>174</v>
      </c>
      <c r="N411" s="52" t="str">
        <f>IF(AND('331-CT'!$E$7=TH!H411,OR(L411="331",M411="331")),"331",IF(AND(OR(L411="131",M411="131"),H411='131-CT'!$E$7),"131",""))</f>
        <v>131</v>
      </c>
      <c r="O411" s="91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37"/>
    </row>
    <row r="412" spans="1:28" s="587" customFormat="1" ht="15.75" customHeight="1">
      <c r="A412" s="204" t="str">
        <f>IF(B412&lt;&gt;"",IF(AND(B412&gt;=_TM1,B412&lt;=_TM2,OR(TH!L412="1111",TH!M412="1111")),TH!D412,""),"")</f>
        <v/>
      </c>
      <c r="B412" s="36">
        <f t="shared" si="64"/>
        <v>4</v>
      </c>
      <c r="C412" s="184">
        <f t="shared" si="65"/>
        <v>42124</v>
      </c>
      <c r="D412" s="184" t="s">
        <v>1559</v>
      </c>
      <c r="E412" s="191">
        <v>42124</v>
      </c>
      <c r="F412" s="192" t="s">
        <v>660</v>
      </c>
      <c r="G412" s="483" t="s">
        <v>658</v>
      </c>
      <c r="H412" s="7" t="s">
        <v>659</v>
      </c>
      <c r="I412" s="256">
        <v>108</v>
      </c>
      <c r="J412" s="256">
        <v>7600</v>
      </c>
      <c r="K412" s="595">
        <f t="shared" si="67"/>
        <v>820800</v>
      </c>
      <c r="L412" s="596" t="s">
        <v>259</v>
      </c>
      <c r="M412" s="596" t="s">
        <v>174</v>
      </c>
      <c r="N412" s="52" t="str">
        <f>IF(AND('331-CT'!$E$7=TH!H412,OR(L412="331",M412="331")),"331",IF(AND(OR(L412="131",M412="131"),H412='131-CT'!$E$7),"131",""))</f>
        <v>131</v>
      </c>
      <c r="O412" s="91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37"/>
    </row>
    <row r="413" spans="1:28" s="587" customFormat="1" ht="15.75" customHeight="1">
      <c r="A413" s="204" t="str">
        <f>IF(B413&lt;&gt;"",IF(AND(B413&gt;=_TM1,B413&lt;=_TM2,OR(TH!L413="1111",TH!M413="1111")),TH!D413,""),"")</f>
        <v/>
      </c>
      <c r="B413" s="36">
        <f t="shared" si="64"/>
        <v>4</v>
      </c>
      <c r="C413" s="184">
        <f t="shared" si="65"/>
        <v>42124</v>
      </c>
      <c r="D413" s="184" t="s">
        <v>1559</v>
      </c>
      <c r="E413" s="191">
        <v>42124</v>
      </c>
      <c r="F413" s="192" t="s">
        <v>661</v>
      </c>
      <c r="G413" s="483" t="s">
        <v>658</v>
      </c>
      <c r="H413" s="7" t="s">
        <v>659</v>
      </c>
      <c r="I413" s="256">
        <v>407</v>
      </c>
      <c r="J413" s="256">
        <v>5400</v>
      </c>
      <c r="K413" s="595">
        <f t="shared" si="67"/>
        <v>2197800</v>
      </c>
      <c r="L413" s="596" t="s">
        <v>259</v>
      </c>
      <c r="M413" s="596" t="s">
        <v>174</v>
      </c>
      <c r="N413" s="52" t="str">
        <f>IF(AND('331-CT'!$E$7=TH!H413,OR(L413="331",M413="331")),"331",IF(AND(OR(L413="131",M413="131"),H413='131-CT'!$E$7),"131",""))</f>
        <v>131</v>
      </c>
      <c r="O413" s="91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37"/>
    </row>
    <row r="414" spans="1:28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64"/>
        <v>4</v>
      </c>
      <c r="C414" s="184">
        <f t="shared" si="65"/>
        <v>42124</v>
      </c>
      <c r="D414" s="184" t="s">
        <v>1559</v>
      </c>
      <c r="E414" s="191">
        <v>42124</v>
      </c>
      <c r="F414" s="192" t="s">
        <v>662</v>
      </c>
      <c r="G414" s="483" t="s">
        <v>658</v>
      </c>
      <c r="H414" s="7" t="s">
        <v>659</v>
      </c>
      <c r="I414" s="256">
        <v>303</v>
      </c>
      <c r="J414" s="256">
        <v>6690</v>
      </c>
      <c r="K414" s="595">
        <f t="shared" si="67"/>
        <v>2027070</v>
      </c>
      <c r="L414" s="596" t="s">
        <v>259</v>
      </c>
      <c r="M414" s="596" t="s">
        <v>174</v>
      </c>
      <c r="N414" s="52" t="str">
        <f>IF(AND('331-CT'!$E$7=TH!H414,OR(L414="331",M414="331")),"331",IF(AND(OR(L414="131",M414="131"),H414='131-CT'!$E$7),"131",""))</f>
        <v>131</v>
      </c>
      <c r="O414" s="91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37"/>
    </row>
    <row r="415" spans="1:28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64"/>
        <v>4</v>
      </c>
      <c r="C415" s="184">
        <f t="shared" si="65"/>
        <v>42124</v>
      </c>
      <c r="D415" s="184" t="s">
        <v>1559</v>
      </c>
      <c r="E415" s="191">
        <v>42124</v>
      </c>
      <c r="F415" s="192" t="s">
        <v>661</v>
      </c>
      <c r="G415" s="483" t="s">
        <v>658</v>
      </c>
      <c r="H415" s="7" t="s">
        <v>659</v>
      </c>
      <c r="I415" s="256">
        <v>521</v>
      </c>
      <c r="J415" s="256">
        <v>5400</v>
      </c>
      <c r="K415" s="595">
        <f t="shared" si="67"/>
        <v>2813400</v>
      </c>
      <c r="L415" s="596" t="s">
        <v>259</v>
      </c>
      <c r="M415" s="596" t="s">
        <v>174</v>
      </c>
      <c r="N415" s="52" t="str">
        <f>IF(AND('331-CT'!$E$7=TH!H415,OR(L415="331",M415="331")),"331",IF(AND(OR(L415="131",M415="131"),H415='131-CT'!$E$7),"131",""))</f>
        <v>131</v>
      </c>
      <c r="O415" s="91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37"/>
    </row>
    <row r="416" spans="1:28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64"/>
        <v>4</v>
      </c>
      <c r="C416" s="184">
        <f t="shared" si="65"/>
        <v>42124</v>
      </c>
      <c r="D416" s="184" t="s">
        <v>1559</v>
      </c>
      <c r="E416" s="191">
        <v>42124</v>
      </c>
      <c r="F416" s="192" t="s">
        <v>663</v>
      </c>
      <c r="G416" s="483" t="s">
        <v>658</v>
      </c>
      <c r="H416" s="7" t="s">
        <v>659</v>
      </c>
      <c r="I416" s="256">
        <v>304</v>
      </c>
      <c r="J416" s="256">
        <v>7050</v>
      </c>
      <c r="K416" s="595">
        <f t="shared" si="67"/>
        <v>2143200</v>
      </c>
      <c r="L416" s="596" t="s">
        <v>259</v>
      </c>
      <c r="M416" s="596" t="s">
        <v>174</v>
      </c>
      <c r="N416" s="52" t="str">
        <f>IF(AND('331-CT'!$E$7=TH!H416,OR(L416="331",M416="331")),"331",IF(AND(OR(L416="131",M416="131"),H416='131-CT'!$E$7),"131",""))</f>
        <v>131</v>
      </c>
      <c r="O416" s="91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37"/>
    </row>
    <row r="417" spans="1:28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64"/>
        <v>4</v>
      </c>
      <c r="C417" s="184">
        <f t="shared" si="65"/>
        <v>42124</v>
      </c>
      <c r="D417" s="184" t="s">
        <v>1559</v>
      </c>
      <c r="E417" s="191">
        <v>42124</v>
      </c>
      <c r="F417" s="192" t="s">
        <v>664</v>
      </c>
      <c r="G417" s="483" t="s">
        <v>658</v>
      </c>
      <c r="H417" s="7" t="s">
        <v>659</v>
      </c>
      <c r="I417" s="256">
        <v>307</v>
      </c>
      <c r="J417" s="256">
        <v>6100</v>
      </c>
      <c r="K417" s="595">
        <f t="shared" si="67"/>
        <v>1872700</v>
      </c>
      <c r="L417" s="596" t="s">
        <v>259</v>
      </c>
      <c r="M417" s="596" t="s">
        <v>174</v>
      </c>
      <c r="N417" s="52" t="str">
        <f>IF(AND('331-CT'!$E$7=TH!H417,OR(L417="331",M417="331")),"331",IF(AND(OR(L417="131",M417="131"),H417='131-CT'!$E$7),"131",""))</f>
        <v>131</v>
      </c>
      <c r="O417" s="91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37"/>
    </row>
    <row r="418" spans="1:28" s="587" customFormat="1" ht="15.75" customHeight="1">
      <c r="A418" s="204" t="str">
        <f>IF(B418&lt;&gt;"",IF(AND(B418&gt;=_TM1,B418&lt;=_TM2,OR(TH!L418="1111",TH!M418="1111")),TH!D418,""),"")</f>
        <v/>
      </c>
      <c r="B418" s="36">
        <f t="shared" si="64"/>
        <v>4</v>
      </c>
      <c r="C418" s="184">
        <f t="shared" si="65"/>
        <v>42124</v>
      </c>
      <c r="D418" s="184" t="s">
        <v>1559</v>
      </c>
      <c r="E418" s="191">
        <v>42124</v>
      </c>
      <c r="F418" s="192" t="s">
        <v>428</v>
      </c>
      <c r="G418" s="483" t="s">
        <v>658</v>
      </c>
      <c r="H418" s="7" t="s">
        <v>659</v>
      </c>
      <c r="I418" s="256"/>
      <c r="J418" s="256"/>
      <c r="K418" s="595">
        <v>1370497</v>
      </c>
      <c r="L418" s="596" t="s">
        <v>259</v>
      </c>
      <c r="M418" s="596" t="s">
        <v>371</v>
      </c>
      <c r="N418" s="52" t="str">
        <f>IF(AND('331-CT'!$E$7=TH!H418,OR(L418="331",M418="331")),"331",IF(AND(OR(L418="131",M418="131"),H418='131-CT'!$E$7),"131",""))</f>
        <v>131</v>
      </c>
      <c r="O418" s="91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37"/>
    </row>
    <row r="419" spans="1:28" s="587" customFormat="1" ht="15.75" customHeight="1">
      <c r="A419" s="204" t="str">
        <f>IF(B419&lt;&gt;"",IF(AND(B419&gt;=_TM1,B419&lt;=_TM2,OR(TH!L419="1111",TH!M419="1111")),TH!D419,""),"")</f>
        <v/>
      </c>
      <c r="B419" s="36">
        <f t="shared" ref="B419" si="68">IF(C419&lt;&gt;"",MONTH(C419),"")</f>
        <v>4</v>
      </c>
      <c r="C419" s="184">
        <f t="shared" ref="C419" si="69">E419</f>
        <v>42124</v>
      </c>
      <c r="D419" s="184" t="s">
        <v>1559</v>
      </c>
      <c r="E419" s="191">
        <v>42124</v>
      </c>
      <c r="F419" s="192" t="s">
        <v>1346</v>
      </c>
      <c r="G419" s="483" t="s">
        <v>658</v>
      </c>
      <c r="H419" s="7" t="s">
        <v>659</v>
      </c>
      <c r="I419" s="256"/>
      <c r="J419" s="256"/>
      <c r="K419" s="595">
        <v>15075467</v>
      </c>
      <c r="L419" s="596" t="s">
        <v>47</v>
      </c>
      <c r="M419" s="596" t="s">
        <v>259</v>
      </c>
      <c r="N419" s="52" t="str">
        <f>IF(AND('331-CT'!$E$7=TH!H419,OR(L419="331",M419="331")),"331",IF(AND(OR(L419="131",M419="131"),H419='131-CT'!$E$7),"131",""))</f>
        <v>131</v>
      </c>
      <c r="O419" s="910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37"/>
    </row>
    <row r="420" spans="1:28" s="587" customFormat="1" ht="15.75" customHeight="1">
      <c r="A420" s="204" t="str">
        <f>IF(B420&lt;&gt;"",IF(AND(B420&gt;=_TM1,B420&lt;=_TM2,OR(TH!L420="1111",TH!M420="1111")),TH!D420,""),"")</f>
        <v/>
      </c>
      <c r="B420" s="36">
        <f t="shared" si="64"/>
        <v>5</v>
      </c>
      <c r="C420" s="184">
        <f t="shared" si="65"/>
        <v>42127</v>
      </c>
      <c r="D420" s="184" t="s">
        <v>1560</v>
      </c>
      <c r="E420" s="191">
        <v>42127</v>
      </c>
      <c r="F420" s="192" t="s">
        <v>1728</v>
      </c>
      <c r="G420" s="483" t="s">
        <v>665</v>
      </c>
      <c r="H420" s="7" t="s">
        <v>1960</v>
      </c>
      <c r="I420" s="256">
        <v>2000</v>
      </c>
      <c r="J420" s="256">
        <v>7582</v>
      </c>
      <c r="K420" s="595">
        <f>ROUND(I420*J420,0)</f>
        <v>15164000</v>
      </c>
      <c r="L420" s="596" t="s">
        <v>259</v>
      </c>
      <c r="M420" s="596" t="s">
        <v>174</v>
      </c>
      <c r="N420" s="52" t="str">
        <f>IF(AND('331-CT'!$E$7=TH!H420,OR(L420="331",M420="331")),"331",IF(AND(OR(L420="131",M420="131"),H420='131-CT'!$E$7),"131",""))</f>
        <v/>
      </c>
      <c r="O420" s="91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37"/>
    </row>
    <row r="421" spans="1:28" s="587" customFormat="1" ht="15.75" customHeight="1">
      <c r="A421" s="204" t="str">
        <f>IF(B421&lt;&gt;"",IF(AND(B421&gt;=_TM1,B421&lt;=_TM2,OR(TH!L421="1111",TH!M421="1111")),TH!D421,""),"")</f>
        <v/>
      </c>
      <c r="B421" s="36">
        <f t="shared" si="64"/>
        <v>5</v>
      </c>
      <c r="C421" s="184">
        <f t="shared" si="65"/>
        <v>42127</v>
      </c>
      <c r="D421" s="184" t="s">
        <v>1560</v>
      </c>
      <c r="E421" s="191">
        <v>42127</v>
      </c>
      <c r="F421" s="192" t="s">
        <v>1728</v>
      </c>
      <c r="G421" s="483" t="s">
        <v>665</v>
      </c>
      <c r="H421" s="7" t="s">
        <v>1960</v>
      </c>
      <c r="I421" s="256">
        <v>300</v>
      </c>
      <c r="J421" s="256">
        <v>26103</v>
      </c>
      <c r="K421" s="595">
        <f>ROUND(I421*J421,0)</f>
        <v>7830900</v>
      </c>
      <c r="L421" s="596" t="s">
        <v>259</v>
      </c>
      <c r="M421" s="596" t="s">
        <v>174</v>
      </c>
      <c r="N421" s="52" t="str">
        <f>IF(AND('331-CT'!$E$7=TH!H421,OR(L421="331",M421="331")),"331",IF(AND(OR(L421="131",M421="131"),H421='131-CT'!$E$7),"131",""))</f>
        <v/>
      </c>
      <c r="O421" s="91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37"/>
    </row>
    <row r="422" spans="1:28" s="587" customFormat="1" ht="15.75" customHeight="1">
      <c r="A422" s="204" t="str">
        <f>IF(B422&lt;&gt;"",IF(AND(B422&gt;=_TM1,B422&lt;=_TM2,OR(TH!L422="1111",TH!M422="1111")),TH!D422,""),"")</f>
        <v/>
      </c>
      <c r="B422" s="36">
        <f t="shared" si="64"/>
        <v>5</v>
      </c>
      <c r="C422" s="184">
        <f t="shared" si="65"/>
        <v>42127</v>
      </c>
      <c r="D422" s="184" t="s">
        <v>1560</v>
      </c>
      <c r="E422" s="191">
        <v>42127</v>
      </c>
      <c r="F422" s="192" t="s">
        <v>491</v>
      </c>
      <c r="G422" s="483" t="s">
        <v>665</v>
      </c>
      <c r="H422" s="7" t="s">
        <v>1960</v>
      </c>
      <c r="I422" s="256"/>
      <c r="J422" s="256"/>
      <c r="K422" s="595">
        <v>2299490</v>
      </c>
      <c r="L422" s="596" t="s">
        <v>259</v>
      </c>
      <c r="M422" s="596" t="s">
        <v>371</v>
      </c>
      <c r="N422" s="52" t="str">
        <f>IF(AND('331-CT'!$E$7=TH!H422,OR(L422="331",M422="331")),"331",IF(AND(OR(L422="131",M422="131"),H422='131-CT'!$E$7),"131",""))</f>
        <v/>
      </c>
      <c r="O422" s="91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37"/>
    </row>
    <row r="423" spans="1:28" s="587" customFormat="1" ht="15.75" customHeight="1">
      <c r="A423" s="204" t="str">
        <f>IF(B423&lt;&gt;"",IF(AND(B423&gt;=_TM1,B423&lt;=_TM2,OR(TH!L423="1111",TH!M423="1111")),TH!D423,""),"")</f>
        <v/>
      </c>
      <c r="B423" s="36">
        <f t="shared" si="64"/>
        <v>5</v>
      </c>
      <c r="C423" s="184">
        <f t="shared" si="65"/>
        <v>42133</v>
      </c>
      <c r="D423" s="184" t="s">
        <v>1561</v>
      </c>
      <c r="E423" s="191">
        <v>42133</v>
      </c>
      <c r="F423" s="192" t="s">
        <v>544</v>
      </c>
      <c r="G423" s="483" t="s">
        <v>666</v>
      </c>
      <c r="H423" s="7" t="s">
        <v>470</v>
      </c>
      <c r="I423" s="256">
        <v>1063</v>
      </c>
      <c r="J423" s="256">
        <v>10700</v>
      </c>
      <c r="K423" s="595">
        <f>ROUND(I423*J423,0)</f>
        <v>11374100</v>
      </c>
      <c r="L423" s="596" t="s">
        <v>259</v>
      </c>
      <c r="M423" s="596" t="s">
        <v>174</v>
      </c>
      <c r="N423" s="52" t="str">
        <f>IF(AND('331-CT'!$E$7=TH!H423,OR(L423="331",M423="331")),"331",IF(AND(OR(L423="131",M423="131"),H423='131-CT'!$E$7),"131",""))</f>
        <v/>
      </c>
      <c r="O423" s="91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37"/>
    </row>
    <row r="424" spans="1:28" s="587" customFormat="1" ht="15.75" customHeight="1">
      <c r="A424" s="204" t="str">
        <f>IF(B424&lt;&gt;"",IF(AND(B424&gt;=_TM1,B424&lt;=_TM2,OR(TH!L424="1111",TH!M424="1111")),TH!D424,""),"")</f>
        <v/>
      </c>
      <c r="B424" s="36">
        <f t="shared" si="64"/>
        <v>5</v>
      </c>
      <c r="C424" s="184">
        <f t="shared" si="65"/>
        <v>42133</v>
      </c>
      <c r="D424" s="184" t="s">
        <v>1561</v>
      </c>
      <c r="E424" s="191">
        <v>42133</v>
      </c>
      <c r="F424" s="192" t="s">
        <v>542</v>
      </c>
      <c r="G424" s="483" t="s">
        <v>666</v>
      </c>
      <c r="H424" s="7" t="s">
        <v>470</v>
      </c>
      <c r="I424" s="256">
        <v>406</v>
      </c>
      <c r="J424" s="256">
        <v>10000</v>
      </c>
      <c r="K424" s="595">
        <f>ROUND(I424*J424,0)</f>
        <v>4060000</v>
      </c>
      <c r="L424" s="596" t="s">
        <v>259</v>
      </c>
      <c r="M424" s="596" t="s">
        <v>174</v>
      </c>
      <c r="N424" s="52" t="str">
        <f>IF(AND('331-CT'!$E$7=TH!H424,OR(L424="331",M424="331")),"331",IF(AND(OR(L424="131",M424="131"),H424='131-CT'!$E$7),"131",""))</f>
        <v/>
      </c>
      <c r="O424" s="91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37"/>
    </row>
    <row r="425" spans="1:28" s="587" customFormat="1" ht="15.75" customHeight="1">
      <c r="A425" s="204" t="str">
        <f>IF(B425&lt;&gt;"",IF(AND(B425&gt;=_TM1,B425&lt;=_TM2,OR(TH!L425="1111",TH!M425="1111")),TH!D425,""),"")</f>
        <v/>
      </c>
      <c r="B425" s="36">
        <f t="shared" si="64"/>
        <v>5</v>
      </c>
      <c r="C425" s="184">
        <f t="shared" si="65"/>
        <v>42133</v>
      </c>
      <c r="D425" s="184" t="s">
        <v>1561</v>
      </c>
      <c r="E425" s="191">
        <v>42133</v>
      </c>
      <c r="F425" s="192" t="s">
        <v>428</v>
      </c>
      <c r="G425" s="483" t="s">
        <v>666</v>
      </c>
      <c r="H425" s="7" t="s">
        <v>470</v>
      </c>
      <c r="I425" s="256"/>
      <c r="J425" s="256"/>
      <c r="K425" s="595">
        <v>1543410</v>
      </c>
      <c r="L425" s="596" t="s">
        <v>259</v>
      </c>
      <c r="M425" s="596" t="s">
        <v>371</v>
      </c>
      <c r="N425" s="52" t="str">
        <f>IF(AND('331-CT'!$E$7=TH!H425,OR(L425="331",M425="331")),"331",IF(AND(OR(L425="131",M425="131"),H425='131-CT'!$E$7),"131",""))</f>
        <v/>
      </c>
      <c r="O425" s="91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37"/>
    </row>
    <row r="426" spans="1:28" s="587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:B450" si="70">IF(C426&lt;&gt;"",MONTH(C426),"")</f>
        <v>5</v>
      </c>
      <c r="C426" s="184">
        <f t="shared" ref="C426:C450" si="71">E426</f>
        <v>42133</v>
      </c>
      <c r="D426" s="184" t="s">
        <v>1562</v>
      </c>
      <c r="E426" s="191">
        <v>42133</v>
      </c>
      <c r="F426" s="189" t="s">
        <v>439</v>
      </c>
      <c r="G426" s="483" t="s">
        <v>667</v>
      </c>
      <c r="H426" s="7" t="s">
        <v>438</v>
      </c>
      <c r="I426" s="256">
        <v>298</v>
      </c>
      <c r="J426" s="256">
        <v>10500</v>
      </c>
      <c r="K426" s="595">
        <f>ROUND(I426*J426,0)</f>
        <v>3129000</v>
      </c>
      <c r="L426" s="596" t="s">
        <v>259</v>
      </c>
      <c r="M426" s="596" t="s">
        <v>174</v>
      </c>
      <c r="N426" s="52" t="str">
        <f>IF(AND('331-CT'!$E$7=TH!H426,OR(L426="331",M426="331")),"331",IF(AND(OR(L426="131",M426="131"),H426='131-CT'!$E$7),"131",""))</f>
        <v/>
      </c>
      <c r="O426" s="910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37"/>
    </row>
    <row r="427" spans="1:28" s="587" customFormat="1" ht="15.75" customHeight="1">
      <c r="A427" s="204" t="str">
        <f>IF(B427&lt;&gt;"",IF(AND(B427&gt;=_TM1,B427&lt;=_TM2,OR(TH!L427="1111",TH!M427="1111")),TH!D427,""),"")</f>
        <v/>
      </c>
      <c r="B427" s="36">
        <f t="shared" si="70"/>
        <v>5</v>
      </c>
      <c r="C427" s="184">
        <f t="shared" si="71"/>
        <v>42133</v>
      </c>
      <c r="D427" s="184" t="s">
        <v>1562</v>
      </c>
      <c r="E427" s="191">
        <v>42133</v>
      </c>
      <c r="F427" s="192" t="s">
        <v>428</v>
      </c>
      <c r="G427" s="483" t="s">
        <v>667</v>
      </c>
      <c r="H427" s="7" t="s">
        <v>438</v>
      </c>
      <c r="I427" s="256"/>
      <c r="J427" s="256"/>
      <c r="K427" s="595">
        <v>312900</v>
      </c>
      <c r="L427" s="596" t="s">
        <v>259</v>
      </c>
      <c r="M427" s="596" t="s">
        <v>371</v>
      </c>
      <c r="N427" s="52" t="str">
        <f>IF(AND('331-CT'!$E$7=TH!H427,OR(L427="331",M427="331")),"331",IF(AND(OR(L427="131",M427="131"),H427='131-CT'!$E$7),"131",""))</f>
        <v/>
      </c>
      <c r="O427" s="91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37"/>
    </row>
    <row r="428" spans="1:28" s="587" customFormat="1" ht="15.75" customHeight="1">
      <c r="A428" s="204" t="str">
        <f>IF(B428&lt;&gt;"",IF(AND(B428&gt;=_TM1,B428&lt;=_TM2,OR(TH!L428="1111",TH!M428="1111")),TH!D428,""),"")</f>
        <v/>
      </c>
      <c r="B428" s="36">
        <f t="shared" si="70"/>
        <v>5</v>
      </c>
      <c r="C428" s="184">
        <f t="shared" si="71"/>
        <v>42136</v>
      </c>
      <c r="D428" s="184" t="s">
        <v>1563</v>
      </c>
      <c r="E428" s="191">
        <v>42136</v>
      </c>
      <c r="F428" s="192" t="s">
        <v>545</v>
      </c>
      <c r="G428" s="483" t="s">
        <v>668</v>
      </c>
      <c r="H428" s="7" t="s">
        <v>470</v>
      </c>
      <c r="I428" s="256">
        <v>1161</v>
      </c>
      <c r="J428" s="256">
        <v>11500</v>
      </c>
      <c r="K428" s="595">
        <f>ROUND(I428*J428,0)</f>
        <v>13351500</v>
      </c>
      <c r="L428" s="596" t="s">
        <v>259</v>
      </c>
      <c r="M428" s="596" t="s">
        <v>174</v>
      </c>
      <c r="N428" s="52" t="str">
        <f>IF(AND('331-CT'!$E$7=TH!H428,OR(L428="331",M428="331")),"331",IF(AND(OR(L428="131",M428="131"),H428='131-CT'!$E$7),"131",""))</f>
        <v/>
      </c>
      <c r="O428" s="91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37"/>
    </row>
    <row r="429" spans="1:28" s="587" customFormat="1" ht="15.75" customHeight="1">
      <c r="A429" s="204" t="str">
        <f>IF(B429&lt;&gt;"",IF(AND(B429&gt;=_TM1,B429&lt;=_TM2,OR(TH!L429="1111",TH!M429="1111")),TH!D429,""),"")</f>
        <v/>
      </c>
      <c r="B429" s="36">
        <f t="shared" si="70"/>
        <v>5</v>
      </c>
      <c r="C429" s="184">
        <f t="shared" si="71"/>
        <v>42136</v>
      </c>
      <c r="D429" s="184" t="s">
        <v>1563</v>
      </c>
      <c r="E429" s="191">
        <v>42136</v>
      </c>
      <c r="F429" s="192" t="s">
        <v>1687</v>
      </c>
      <c r="G429" s="483" t="s">
        <v>668</v>
      </c>
      <c r="H429" s="7" t="s">
        <v>470</v>
      </c>
      <c r="I429" s="256">
        <v>2330</v>
      </c>
      <c r="J429" s="256">
        <v>450</v>
      </c>
      <c r="K429" s="595">
        <f>ROUND(I429*J429,0)</f>
        <v>1048500</v>
      </c>
      <c r="L429" s="596" t="s">
        <v>259</v>
      </c>
      <c r="M429" s="596" t="s">
        <v>174</v>
      </c>
      <c r="N429" s="52" t="str">
        <f>IF(AND('331-CT'!$E$7=TH!H429,OR(L429="331",M429="331")),"331",IF(AND(OR(L429="131",M429="131"),H429='131-CT'!$E$7),"131",""))</f>
        <v/>
      </c>
      <c r="O429" s="91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37"/>
    </row>
    <row r="430" spans="1:28" s="874" customFormat="1" ht="15.75" customHeight="1">
      <c r="A430" s="204" t="str">
        <f>IF(B430&lt;&gt;"",IF(AND(B430&gt;=_TM1,B430&lt;=_TM2,OR(TH!L430="1111",TH!M430="1111")),TH!D430,""),"")</f>
        <v/>
      </c>
      <c r="B430" s="864">
        <f t="shared" si="70"/>
        <v>5</v>
      </c>
      <c r="C430" s="865">
        <f t="shared" si="71"/>
        <v>42136</v>
      </c>
      <c r="D430" s="865" t="s">
        <v>1563</v>
      </c>
      <c r="E430" s="866">
        <v>42136</v>
      </c>
      <c r="F430" s="867" t="s">
        <v>428</v>
      </c>
      <c r="G430" s="868" t="s">
        <v>668</v>
      </c>
      <c r="H430" s="869" t="s">
        <v>470</v>
      </c>
      <c r="I430" s="870"/>
      <c r="J430" s="870"/>
      <c r="K430" s="871">
        <v>1440000</v>
      </c>
      <c r="L430" s="872" t="s">
        <v>259</v>
      </c>
      <c r="M430" s="872" t="s">
        <v>371</v>
      </c>
      <c r="N430" s="52" t="str">
        <f>IF(AND('331-CT'!$E$7=TH!H430,OR(L430="331",M430="331")),"331",IF(AND(OR(L430="131",M430="131"),H430='131-CT'!$E$7),"131",""))</f>
        <v/>
      </c>
      <c r="O430" s="91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73"/>
    </row>
    <row r="431" spans="1:28" s="587" customFormat="1" ht="15.75" customHeight="1">
      <c r="A431" s="204" t="str">
        <f>IF(B431&lt;&gt;"",IF(AND(B431&gt;=_TM1,B431&lt;=_TM2,OR(TH!L431="1111",TH!M431="1111")),TH!D431,""),"")</f>
        <v/>
      </c>
      <c r="B431" s="36">
        <f t="shared" si="70"/>
        <v>5</v>
      </c>
      <c r="C431" s="184">
        <f t="shared" si="71"/>
        <v>42137</v>
      </c>
      <c r="D431" s="184" t="s">
        <v>1564</v>
      </c>
      <c r="E431" s="191">
        <v>42137</v>
      </c>
      <c r="F431" s="192" t="s">
        <v>669</v>
      </c>
      <c r="G431" s="483" t="s">
        <v>670</v>
      </c>
      <c r="H431" s="7" t="s">
        <v>671</v>
      </c>
      <c r="I431" s="256">
        <v>200</v>
      </c>
      <c r="J431" s="256">
        <v>10400</v>
      </c>
      <c r="K431" s="595">
        <f>ROUND(I431*J431,0)</f>
        <v>2080000</v>
      </c>
      <c r="L431" s="596" t="s">
        <v>259</v>
      </c>
      <c r="M431" s="596" t="s">
        <v>174</v>
      </c>
      <c r="N431" s="52" t="str">
        <f>IF(AND('331-CT'!$E$7=TH!H431,OR(L431="331",M431="331")),"331",IF(AND(OR(L431="131",M431="131"),H431='131-CT'!$E$7),"131",""))</f>
        <v/>
      </c>
      <c r="O431" s="91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37"/>
    </row>
    <row r="432" spans="1:28" s="587" customFormat="1" ht="15.75" customHeight="1">
      <c r="A432" s="204" t="str">
        <f>IF(B432&lt;&gt;"",IF(AND(B432&gt;=_TM1,B432&lt;=_TM2,OR(TH!L432="1111",TH!M432="1111")),TH!D432,""),"")</f>
        <v/>
      </c>
      <c r="B432" s="36">
        <f t="shared" si="70"/>
        <v>5</v>
      </c>
      <c r="C432" s="184">
        <f t="shared" si="71"/>
        <v>42137</v>
      </c>
      <c r="D432" s="184" t="s">
        <v>1564</v>
      </c>
      <c r="E432" s="191">
        <v>42137</v>
      </c>
      <c r="F432" s="192" t="s">
        <v>428</v>
      </c>
      <c r="G432" s="483" t="s">
        <v>670</v>
      </c>
      <c r="H432" s="7" t="s">
        <v>671</v>
      </c>
      <c r="I432" s="256"/>
      <c r="J432" s="256"/>
      <c r="K432" s="595">
        <v>208000</v>
      </c>
      <c r="L432" s="596" t="s">
        <v>259</v>
      </c>
      <c r="M432" s="596" t="s">
        <v>371</v>
      </c>
      <c r="N432" s="52" t="str">
        <f>IF(AND('331-CT'!$E$7=TH!H432,OR(L432="331",M432="331")),"331",IF(AND(OR(L432="131",M432="131"),H432='131-CT'!$E$7),"131",""))</f>
        <v/>
      </c>
      <c r="O432" s="91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37"/>
    </row>
    <row r="433" spans="1:28" s="587" customFormat="1" ht="15.75" customHeight="1">
      <c r="A433" s="204" t="str">
        <f>IF(B433&lt;&gt;"",IF(AND(B433&gt;=_TM1,B433&lt;=_TM2,OR(TH!L433="1111",TH!M433="1111")),TH!D433,""),"")</f>
        <v/>
      </c>
      <c r="B433" s="36">
        <f t="shared" si="70"/>
        <v>5</v>
      </c>
      <c r="C433" s="184">
        <f t="shared" si="71"/>
        <v>42139</v>
      </c>
      <c r="D433" s="184" t="s">
        <v>1565</v>
      </c>
      <c r="E433" s="191">
        <v>42139</v>
      </c>
      <c r="F433" s="192" t="s">
        <v>672</v>
      </c>
      <c r="G433" s="483" t="s">
        <v>673</v>
      </c>
      <c r="H433" s="193" t="s">
        <v>819</v>
      </c>
      <c r="I433" s="256">
        <v>157</v>
      </c>
      <c r="J433" s="256">
        <v>11200</v>
      </c>
      <c r="K433" s="595">
        <f>ROUND(I433*J433,0)</f>
        <v>1758400</v>
      </c>
      <c r="L433" s="596" t="s">
        <v>259</v>
      </c>
      <c r="M433" s="596" t="s">
        <v>174</v>
      </c>
      <c r="N433" s="52" t="str">
        <f>IF(AND('331-CT'!$E$7=TH!H433,OR(L433="331",M433="331")),"331",IF(AND(OR(L433="131",M433="131"),H433='131-CT'!$E$7),"131",""))</f>
        <v/>
      </c>
      <c r="O433" s="91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37"/>
    </row>
    <row r="434" spans="1:28" s="587" customFormat="1" ht="15.75" customHeight="1">
      <c r="A434" s="204" t="str">
        <f>IF(B434&lt;&gt;"",IF(AND(B434&gt;=_TM1,B434&lt;=_TM2,OR(TH!L434="1111",TH!M434="1111")),TH!D434,""),"")</f>
        <v/>
      </c>
      <c r="B434" s="36">
        <f t="shared" si="70"/>
        <v>5</v>
      </c>
      <c r="C434" s="184">
        <f t="shared" si="71"/>
        <v>42139</v>
      </c>
      <c r="D434" s="184" t="s">
        <v>1565</v>
      </c>
      <c r="E434" s="191">
        <v>42139</v>
      </c>
      <c r="F434" s="192" t="s">
        <v>1692</v>
      </c>
      <c r="G434" s="483" t="s">
        <v>673</v>
      </c>
      <c r="H434" s="193" t="s">
        <v>819</v>
      </c>
      <c r="I434" s="256">
        <v>314</v>
      </c>
      <c r="J434" s="256">
        <v>1150</v>
      </c>
      <c r="K434" s="595">
        <f>ROUND(I434*J434,0)</f>
        <v>361100</v>
      </c>
      <c r="L434" s="596" t="s">
        <v>259</v>
      </c>
      <c r="M434" s="596" t="s">
        <v>174</v>
      </c>
      <c r="N434" s="52" t="str">
        <f>IF(AND('331-CT'!$E$7=TH!H434,OR(L434="331",M434="331")),"331",IF(AND(OR(L434="131",M434="131"),H434='131-CT'!$E$7),"131",""))</f>
        <v/>
      </c>
      <c r="O434" s="91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37"/>
    </row>
    <row r="435" spans="1:28" s="587" customFormat="1" ht="15.75" customHeight="1">
      <c r="A435" s="204" t="str">
        <f>IF(B435&lt;&gt;"",IF(AND(B435&gt;=_TM1,B435&lt;=_TM2,OR(TH!L435="1111",TH!M435="1111")),TH!D435,""),"")</f>
        <v/>
      </c>
      <c r="B435" s="36">
        <f t="shared" si="70"/>
        <v>5</v>
      </c>
      <c r="C435" s="184">
        <f t="shared" si="71"/>
        <v>42139</v>
      </c>
      <c r="D435" s="184" t="s">
        <v>1565</v>
      </c>
      <c r="E435" s="191">
        <v>42139</v>
      </c>
      <c r="F435" s="192" t="s">
        <v>428</v>
      </c>
      <c r="G435" s="483" t="s">
        <v>673</v>
      </c>
      <c r="H435" s="193" t="s">
        <v>819</v>
      </c>
      <c r="I435" s="256"/>
      <c r="J435" s="256"/>
      <c r="K435" s="595">
        <v>211950</v>
      </c>
      <c r="L435" s="596" t="s">
        <v>259</v>
      </c>
      <c r="M435" s="596" t="s">
        <v>371</v>
      </c>
      <c r="N435" s="52" t="str">
        <f>IF(AND('331-CT'!$E$7=TH!H435,OR(L435="331",M435="331")),"331",IF(AND(OR(L435="131",M435="131"),H435='131-CT'!$E$7),"131",""))</f>
        <v/>
      </c>
      <c r="O435" s="91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37"/>
    </row>
    <row r="436" spans="1:28" s="587" customFormat="1" ht="15.75" customHeight="1">
      <c r="A436" s="204" t="str">
        <f>IF(B436&lt;&gt;"",IF(AND(B436&gt;=_TM1,B436&lt;=_TM2,OR(TH!L436="1111",TH!M436="1111")),TH!D436,""),"")</f>
        <v/>
      </c>
      <c r="B436" s="36">
        <f t="shared" ref="B436" si="72">IF(C436&lt;&gt;"",MONTH(C436),"")</f>
        <v>5</v>
      </c>
      <c r="C436" s="184">
        <f t="shared" ref="C436" si="73">E436</f>
        <v>42139</v>
      </c>
      <c r="D436" s="184" t="s">
        <v>1565</v>
      </c>
      <c r="E436" s="191">
        <v>42139</v>
      </c>
      <c r="F436" s="192" t="s">
        <v>1346</v>
      </c>
      <c r="G436" s="483" t="s">
        <v>673</v>
      </c>
      <c r="H436" s="193" t="s">
        <v>819</v>
      </c>
      <c r="I436" s="256"/>
      <c r="J436" s="256"/>
      <c r="K436" s="595">
        <v>2331450</v>
      </c>
      <c r="L436" s="596" t="s">
        <v>47</v>
      </c>
      <c r="M436" s="596" t="s">
        <v>259</v>
      </c>
      <c r="N436" s="52" t="str">
        <f>IF(AND('331-CT'!$E$7=TH!H436,OR(L436="331",M436="331")),"331",IF(AND(OR(L436="131",M436="131"),H436='131-CT'!$E$7),"131",""))</f>
        <v/>
      </c>
      <c r="O436" s="910" t="str">
        <f>IF(AND('341-CT'!$E$9=H436,OR(LEFT(L436,3)=$O$7,LEFT(M436,3)=$O$7)),"x","")</f>
        <v/>
      </c>
      <c r="P436" s="52" t="str">
        <f>IF(AND($B436&gt;='111'!$N$11,$B436&lt;='111'!$O$11,OR($L436=$P$7,$M436=$P$7)),"x","")</f>
        <v>x</v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37"/>
    </row>
    <row r="437" spans="1:28" s="587" customFormat="1" ht="15.75" customHeight="1">
      <c r="A437" s="204" t="str">
        <f>IF(B437&lt;&gt;"",IF(AND(B437&gt;=_TM1,B437&lt;=_TM2,OR(TH!L437="1111",TH!M437="1111")),TH!D437,""),"")</f>
        <v/>
      </c>
      <c r="B437" s="36">
        <f t="shared" si="70"/>
        <v>5</v>
      </c>
      <c r="C437" s="184">
        <f t="shared" si="71"/>
        <v>42144</v>
      </c>
      <c r="D437" s="184" t="s">
        <v>1566</v>
      </c>
      <c r="E437" s="191">
        <v>42144</v>
      </c>
      <c r="F437" s="192" t="s">
        <v>674</v>
      </c>
      <c r="G437" s="483" t="s">
        <v>675</v>
      </c>
      <c r="H437" s="7" t="s">
        <v>976</v>
      </c>
      <c r="I437" s="256">
        <v>52</v>
      </c>
      <c r="J437" s="256">
        <v>15860</v>
      </c>
      <c r="K437" s="595">
        <f>ROUND(I437*J437,0)</f>
        <v>824720</v>
      </c>
      <c r="L437" s="596" t="s">
        <v>259</v>
      </c>
      <c r="M437" s="596" t="s">
        <v>174</v>
      </c>
      <c r="N437" s="52" t="str">
        <f>IF(AND('331-CT'!$E$7=TH!H437,OR(L437="331",M437="331")),"331",IF(AND(OR(L437="131",M437="131"),H437='131-CT'!$E$7),"131",""))</f>
        <v/>
      </c>
      <c r="O437" s="91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37"/>
    </row>
    <row r="438" spans="1:28" s="587" customFormat="1" ht="15.75" customHeight="1">
      <c r="A438" s="204" t="str">
        <f>IF(B438&lt;&gt;"",IF(AND(B438&gt;=_TM1,B438&lt;=_TM2,OR(TH!L438="1111",TH!M438="1111")),TH!D438,""),"")</f>
        <v/>
      </c>
      <c r="B438" s="36">
        <f t="shared" si="70"/>
        <v>5</v>
      </c>
      <c r="C438" s="184">
        <f t="shared" si="71"/>
        <v>42144</v>
      </c>
      <c r="D438" s="184" t="s">
        <v>1566</v>
      </c>
      <c r="E438" s="191">
        <v>42144</v>
      </c>
      <c r="F438" s="192" t="s">
        <v>676</v>
      </c>
      <c r="G438" s="483" t="s">
        <v>675</v>
      </c>
      <c r="H438" s="7" t="s">
        <v>976</v>
      </c>
      <c r="I438" s="256">
        <v>260</v>
      </c>
      <c r="J438" s="256">
        <v>9960</v>
      </c>
      <c r="K438" s="595">
        <f>ROUND(I438*J438,0)</f>
        <v>2589600</v>
      </c>
      <c r="L438" s="596" t="s">
        <v>259</v>
      </c>
      <c r="M438" s="596" t="s">
        <v>174</v>
      </c>
      <c r="N438" s="52" t="str">
        <f>IF(AND('331-CT'!$E$7=TH!H438,OR(L438="331",M438="331")),"331",IF(AND(OR(L438="131",M438="131"),H438='131-CT'!$E$7),"131",""))</f>
        <v/>
      </c>
      <c r="O438" s="910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37"/>
    </row>
    <row r="439" spans="1:28" s="587" customFormat="1" ht="15.75" customHeight="1">
      <c r="A439" s="204" t="str">
        <f>IF(B439&lt;&gt;"",IF(AND(B439&gt;=_TM1,B439&lt;=_TM2,OR(TH!L439="1111",TH!M439="1111")),TH!D439,""),"")</f>
        <v/>
      </c>
      <c r="B439" s="36">
        <f t="shared" si="70"/>
        <v>5</v>
      </c>
      <c r="C439" s="184">
        <f t="shared" si="71"/>
        <v>42144</v>
      </c>
      <c r="D439" s="184" t="s">
        <v>1566</v>
      </c>
      <c r="E439" s="191">
        <v>42144</v>
      </c>
      <c r="F439" s="192" t="s">
        <v>628</v>
      </c>
      <c r="G439" s="483" t="s">
        <v>675</v>
      </c>
      <c r="H439" s="7" t="s">
        <v>976</v>
      </c>
      <c r="I439" s="256">
        <v>924</v>
      </c>
      <c r="J439" s="256">
        <v>8980</v>
      </c>
      <c r="K439" s="595">
        <f>ROUND(I439*J439,0)</f>
        <v>8297520</v>
      </c>
      <c r="L439" s="596" t="s">
        <v>259</v>
      </c>
      <c r="M439" s="596" t="s">
        <v>174</v>
      </c>
      <c r="N439" s="52" t="str">
        <f>IF(AND('331-CT'!$E$7=TH!H439,OR(L439="331",M439="331")),"331",IF(AND(OR(L439="131",M439="131"),H439='131-CT'!$E$7),"131",""))</f>
        <v/>
      </c>
      <c r="O439" s="91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37"/>
    </row>
    <row r="440" spans="1:28" s="587" customFormat="1" ht="15.75" customHeight="1">
      <c r="A440" s="204" t="str">
        <f>IF(B440&lt;&gt;"",IF(AND(B440&gt;=_TM1,B440&lt;=_TM2,OR(TH!L440="1111",TH!M440="1111")),TH!D440,""),"")</f>
        <v/>
      </c>
      <c r="B440" s="36">
        <f t="shared" si="70"/>
        <v>5</v>
      </c>
      <c r="C440" s="184">
        <f t="shared" si="71"/>
        <v>42144</v>
      </c>
      <c r="D440" s="184" t="s">
        <v>1566</v>
      </c>
      <c r="E440" s="191">
        <v>42144</v>
      </c>
      <c r="F440" s="192" t="s">
        <v>428</v>
      </c>
      <c r="G440" s="483" t="s">
        <v>675</v>
      </c>
      <c r="H440" s="7" t="s">
        <v>976</v>
      </c>
      <c r="I440" s="256"/>
      <c r="J440" s="256"/>
      <c r="K440" s="595">
        <v>1171184</v>
      </c>
      <c r="L440" s="596" t="s">
        <v>259</v>
      </c>
      <c r="M440" s="596" t="s">
        <v>371</v>
      </c>
      <c r="N440" s="52" t="str">
        <f>IF(AND('331-CT'!$E$7=TH!H440,OR(L440="331",M440="331")),"331",IF(AND(OR(L440="131",M440="131"),H440='131-CT'!$E$7),"131",""))</f>
        <v/>
      </c>
      <c r="O440" s="91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37"/>
    </row>
    <row r="441" spans="1:28" s="587" customFormat="1" ht="15.75" customHeight="1">
      <c r="A441" s="204" t="str">
        <f>IF(B441&lt;&gt;"",IF(AND(B441&gt;=_TM1,B441&lt;=_TM2,OR(TH!L441="1111",TH!M441="1111")),TH!D441,""),"")</f>
        <v/>
      </c>
      <c r="B441" s="36">
        <f t="shared" si="70"/>
        <v>5</v>
      </c>
      <c r="C441" s="184">
        <f t="shared" si="71"/>
        <v>42144</v>
      </c>
      <c r="D441" s="184" t="s">
        <v>1567</v>
      </c>
      <c r="E441" s="191">
        <v>42144</v>
      </c>
      <c r="F441" s="189" t="s">
        <v>1166</v>
      </c>
      <c r="G441" s="483" t="s">
        <v>677</v>
      </c>
      <c r="H441" s="7" t="s">
        <v>499</v>
      </c>
      <c r="I441" s="257">
        <v>50</v>
      </c>
      <c r="J441" s="257">
        <v>13600</v>
      </c>
      <c r="K441" s="595">
        <f>ROUND(I441*J441,0)</f>
        <v>680000</v>
      </c>
      <c r="L441" s="596" t="s">
        <v>259</v>
      </c>
      <c r="M441" s="596" t="s">
        <v>174</v>
      </c>
      <c r="N441" s="52" t="str">
        <f>IF(AND('331-CT'!$E$7=TH!H441,OR(L441="331",M441="331")),"331",IF(AND(OR(L441="131",M441="131"),H441='131-CT'!$E$7),"131",""))</f>
        <v/>
      </c>
      <c r="O441" s="910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37"/>
    </row>
    <row r="442" spans="1:28" s="587" customFormat="1" ht="15.75" customHeight="1">
      <c r="A442" s="204" t="str">
        <f>IF(B442&lt;&gt;"",IF(AND(B442&gt;=_TM1,B442&lt;=_TM2,OR(TH!L442="1111",TH!M442="1111")),TH!D442,""),"")</f>
        <v/>
      </c>
      <c r="B442" s="36">
        <f t="shared" si="70"/>
        <v>5</v>
      </c>
      <c r="C442" s="184">
        <f t="shared" si="71"/>
        <v>42144</v>
      </c>
      <c r="D442" s="184" t="s">
        <v>1567</v>
      </c>
      <c r="E442" s="191">
        <v>42144</v>
      </c>
      <c r="F442" s="189" t="s">
        <v>1166</v>
      </c>
      <c r="G442" s="483" t="s">
        <v>677</v>
      </c>
      <c r="H442" s="7" t="s">
        <v>499</v>
      </c>
      <c r="I442" s="256">
        <v>669</v>
      </c>
      <c r="J442" s="256">
        <v>14000</v>
      </c>
      <c r="K442" s="595">
        <f>ROUND(I442*J442,0)</f>
        <v>9366000</v>
      </c>
      <c r="L442" s="596" t="s">
        <v>259</v>
      </c>
      <c r="M442" s="596" t="s">
        <v>174</v>
      </c>
      <c r="N442" s="52" t="str">
        <f>IF(AND('331-CT'!$E$7=TH!H442,OR(L442="331",M442="331")),"331",IF(AND(OR(L442="131",M442="131"),H442='131-CT'!$E$7),"131",""))</f>
        <v/>
      </c>
      <c r="O442" s="91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37"/>
    </row>
    <row r="443" spans="1:28" s="587" customFormat="1" ht="15.75" customHeight="1">
      <c r="A443" s="204" t="str">
        <f>IF(B443&lt;&gt;"",IF(AND(B443&gt;=_TM1,B443&lt;=_TM2,OR(TH!L443="1111",TH!M443="1111")),TH!D443,""),"")</f>
        <v/>
      </c>
      <c r="B443" s="36">
        <f t="shared" si="70"/>
        <v>5</v>
      </c>
      <c r="C443" s="184">
        <f t="shared" si="71"/>
        <v>42144</v>
      </c>
      <c r="D443" s="184" t="s">
        <v>1567</v>
      </c>
      <c r="E443" s="191">
        <v>42144</v>
      </c>
      <c r="F443" s="192" t="s">
        <v>1680</v>
      </c>
      <c r="G443" s="483" t="s">
        <v>677</v>
      </c>
      <c r="H443" s="7" t="s">
        <v>499</v>
      </c>
      <c r="I443" s="256">
        <v>1438</v>
      </c>
      <c r="J443" s="256">
        <v>1500</v>
      </c>
      <c r="K443" s="595">
        <f>ROUND(I443*J443,0)</f>
        <v>2157000</v>
      </c>
      <c r="L443" s="596" t="s">
        <v>259</v>
      </c>
      <c r="M443" s="596" t="s">
        <v>174</v>
      </c>
      <c r="N443" s="52" t="str">
        <f>IF(AND('331-CT'!$E$7=TH!H443,OR(L443="331",M443="331")),"331",IF(AND(OR(L443="131",M443="131"),H443='131-CT'!$E$7),"131",""))</f>
        <v/>
      </c>
      <c r="O443" s="91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37"/>
    </row>
    <row r="444" spans="1:28" s="587" customFormat="1" ht="15.75" customHeight="1">
      <c r="A444" s="204" t="str">
        <f>IF(B444&lt;&gt;"",IF(AND(B444&gt;=_TM1,B444&lt;=_TM2,OR(TH!L444="1111",TH!M444="1111")),TH!D444,""),"")</f>
        <v/>
      </c>
      <c r="B444" s="36">
        <f t="shared" si="70"/>
        <v>5</v>
      </c>
      <c r="C444" s="184">
        <f t="shared" si="71"/>
        <v>42144</v>
      </c>
      <c r="D444" s="184" t="s">
        <v>1567</v>
      </c>
      <c r="E444" s="191">
        <v>42144</v>
      </c>
      <c r="F444" s="192" t="s">
        <v>428</v>
      </c>
      <c r="G444" s="483" t="s">
        <v>677</v>
      </c>
      <c r="H444" s="7" t="s">
        <v>499</v>
      </c>
      <c r="I444" s="257"/>
      <c r="J444" s="257"/>
      <c r="K444" s="595">
        <v>1220300</v>
      </c>
      <c r="L444" s="596" t="s">
        <v>259</v>
      </c>
      <c r="M444" s="596" t="s">
        <v>371</v>
      </c>
      <c r="N444" s="52" t="str">
        <f>IF(AND('331-CT'!$E$7=TH!H444,OR(L444="331",M444="331")),"331",IF(AND(OR(L444="131",M444="131"),H444='131-CT'!$E$7),"131",""))</f>
        <v/>
      </c>
      <c r="O444" s="91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37"/>
    </row>
    <row r="445" spans="1:28" s="587" customFormat="1" ht="15.75" customHeight="1">
      <c r="A445" s="204" t="str">
        <f>IF(B445&lt;&gt;"",IF(AND(B445&gt;=_TM1,B445&lt;=_TM2,OR(TH!L445="1111",TH!M445="1111")),TH!D445,""),"")</f>
        <v/>
      </c>
      <c r="B445" s="36">
        <f t="shared" si="70"/>
        <v>5</v>
      </c>
      <c r="C445" s="184">
        <f t="shared" si="71"/>
        <v>42144</v>
      </c>
      <c r="D445" s="184" t="s">
        <v>1568</v>
      </c>
      <c r="E445" s="191">
        <v>42144</v>
      </c>
      <c r="F445" s="192" t="s">
        <v>520</v>
      </c>
      <c r="G445" s="483" t="s">
        <v>678</v>
      </c>
      <c r="H445" s="7" t="s">
        <v>860</v>
      </c>
      <c r="I445" s="256">
        <v>432</v>
      </c>
      <c r="J445" s="256">
        <v>5400</v>
      </c>
      <c r="K445" s="595">
        <f>ROUND(I445*J445,0)</f>
        <v>2332800</v>
      </c>
      <c r="L445" s="596" t="s">
        <v>259</v>
      </c>
      <c r="M445" s="596" t="s">
        <v>174</v>
      </c>
      <c r="N445" s="52" t="str">
        <f>IF(AND('331-CT'!$E$7=TH!H445,OR(L445="331",M445="331")),"331",IF(AND(OR(L445="131",M445="131"),H445='131-CT'!$E$7),"131",""))</f>
        <v/>
      </c>
      <c r="O445" s="91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37"/>
    </row>
    <row r="446" spans="1:28" s="587" customFormat="1" ht="15.75" customHeight="1">
      <c r="A446" s="204" t="str">
        <f>IF(B446&lt;&gt;"",IF(AND(B446&gt;=_TM1,B446&lt;=_TM2,OR(TH!L446="1111",TH!M446="1111")),TH!D446,""),"")</f>
        <v/>
      </c>
      <c r="B446" s="36">
        <f t="shared" si="70"/>
        <v>5</v>
      </c>
      <c r="C446" s="184">
        <f t="shared" si="71"/>
        <v>42144</v>
      </c>
      <c r="D446" s="184" t="s">
        <v>1568</v>
      </c>
      <c r="E446" s="191">
        <v>42144</v>
      </c>
      <c r="F446" s="192" t="s">
        <v>428</v>
      </c>
      <c r="G446" s="483" t="s">
        <v>678</v>
      </c>
      <c r="H446" s="7" t="s">
        <v>860</v>
      </c>
      <c r="I446" s="256"/>
      <c r="J446" s="256"/>
      <c r="K446" s="595">
        <v>233280</v>
      </c>
      <c r="L446" s="596" t="s">
        <v>259</v>
      </c>
      <c r="M446" s="596" t="s">
        <v>371</v>
      </c>
      <c r="N446" s="52" t="str">
        <f>IF(AND('331-CT'!$E$7=TH!H446,OR(L446="331",M446="331")),"331",IF(AND(OR(L446="131",M446="131"),H446='131-CT'!$E$7),"131",""))</f>
        <v/>
      </c>
      <c r="O446" s="91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37"/>
    </row>
    <row r="447" spans="1:28" s="587" customFormat="1" ht="15.75" customHeight="1">
      <c r="A447" s="204" t="str">
        <f>IF(B447&lt;&gt;"",IF(AND(B447&gt;=_TM1,B447&lt;=_TM2,OR(TH!L447="1111",TH!M447="1111")),TH!D447,""),"")</f>
        <v/>
      </c>
      <c r="B447" s="36">
        <f t="shared" si="70"/>
        <v>5</v>
      </c>
      <c r="C447" s="184">
        <f t="shared" si="71"/>
        <v>42144</v>
      </c>
      <c r="D447" s="184" t="s">
        <v>1569</v>
      </c>
      <c r="E447" s="191">
        <v>42144</v>
      </c>
      <c r="F447" s="192" t="s">
        <v>679</v>
      </c>
      <c r="G447" s="483" t="s">
        <v>682</v>
      </c>
      <c r="H447" s="7" t="s">
        <v>442</v>
      </c>
      <c r="I447" s="256">
        <v>3024</v>
      </c>
      <c r="J447" s="256">
        <v>15485</v>
      </c>
      <c r="K447" s="595">
        <f>ROUND(I447*J447,0)</f>
        <v>46826640</v>
      </c>
      <c r="L447" s="596" t="s">
        <v>259</v>
      </c>
      <c r="M447" s="596" t="s">
        <v>174</v>
      </c>
      <c r="N447" s="52" t="str">
        <f>IF(AND('331-CT'!$E$7=TH!H447,OR(L447="331",M447="331")),"331",IF(AND(OR(L447="131",M447="131"),H447='131-CT'!$E$7),"131",""))</f>
        <v/>
      </c>
      <c r="O447" s="910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37"/>
    </row>
    <row r="448" spans="1:28" s="587" customFormat="1" ht="15.75" customHeight="1">
      <c r="A448" s="204" t="str">
        <f>IF(B448&lt;&gt;"",IF(AND(B448&gt;=_TM1,B448&lt;=_TM2,OR(TH!L448="1111",TH!M448="1111")),TH!D448,""),"")</f>
        <v/>
      </c>
      <c r="B448" s="36">
        <f t="shared" si="70"/>
        <v>5</v>
      </c>
      <c r="C448" s="184">
        <f t="shared" si="71"/>
        <v>42144</v>
      </c>
      <c r="D448" s="184" t="s">
        <v>1569</v>
      </c>
      <c r="E448" s="191">
        <v>42144</v>
      </c>
      <c r="F448" s="192" t="s">
        <v>680</v>
      </c>
      <c r="G448" s="483" t="s">
        <v>682</v>
      </c>
      <c r="H448" s="7" t="s">
        <v>442</v>
      </c>
      <c r="I448" s="256">
        <v>161</v>
      </c>
      <c r="J448" s="256">
        <v>25050</v>
      </c>
      <c r="K448" s="595">
        <f>ROUND(I448*J448,0)</f>
        <v>4033050</v>
      </c>
      <c r="L448" s="596" t="s">
        <v>259</v>
      </c>
      <c r="M448" s="596" t="s">
        <v>174</v>
      </c>
      <c r="N448" s="52" t="str">
        <f>IF(AND('331-CT'!$E$7=TH!H448,OR(L448="331",M448="331")),"331",IF(AND(OR(L448="131",M448="131"),H448='131-CT'!$E$7),"131",""))</f>
        <v/>
      </c>
      <c r="O448" s="91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37"/>
    </row>
    <row r="449" spans="1:28" s="587" customFormat="1" ht="15.75" customHeight="1">
      <c r="A449" s="204" t="str">
        <f>IF(B449&lt;&gt;"",IF(AND(B449&gt;=_TM1,B449&lt;=_TM2,OR(TH!L449="1111",TH!M449="1111")),TH!D449,""),"")</f>
        <v/>
      </c>
      <c r="B449" s="36">
        <f t="shared" si="70"/>
        <v>5</v>
      </c>
      <c r="C449" s="184">
        <f t="shared" si="71"/>
        <v>42144</v>
      </c>
      <c r="D449" s="184" t="s">
        <v>1569</v>
      </c>
      <c r="E449" s="191">
        <v>42144</v>
      </c>
      <c r="F449" s="192" t="s">
        <v>681</v>
      </c>
      <c r="G449" s="483" t="s">
        <v>682</v>
      </c>
      <c r="H449" s="7" t="s">
        <v>442</v>
      </c>
      <c r="I449" s="257">
        <v>21</v>
      </c>
      <c r="J449" s="257">
        <v>22870</v>
      </c>
      <c r="K449" s="595">
        <f>ROUND(I449*J449,0)</f>
        <v>480270</v>
      </c>
      <c r="L449" s="596" t="s">
        <v>259</v>
      </c>
      <c r="M449" s="596" t="s">
        <v>174</v>
      </c>
      <c r="N449" s="52" t="str">
        <f>IF(AND('331-CT'!$E$7=TH!H449,OR(L449="331",M449="331")),"331",IF(AND(OR(L449="131",M449="131"),H449='131-CT'!$E$7),"131",""))</f>
        <v/>
      </c>
      <c r="O449" s="91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37"/>
    </row>
    <row r="450" spans="1:28" s="587" customFormat="1" ht="15.75" customHeight="1">
      <c r="A450" s="204" t="str">
        <f>IF(B450&lt;&gt;"",IF(AND(B450&gt;=_TM1,B450&lt;=_TM2,OR(TH!L450="1111",TH!M450="1111")),TH!D450,""),"")</f>
        <v/>
      </c>
      <c r="B450" s="36">
        <f t="shared" si="70"/>
        <v>5</v>
      </c>
      <c r="C450" s="184">
        <f t="shared" si="71"/>
        <v>42144</v>
      </c>
      <c r="D450" s="184" t="s">
        <v>1569</v>
      </c>
      <c r="E450" s="191">
        <v>42144</v>
      </c>
      <c r="F450" s="192" t="s">
        <v>1689</v>
      </c>
      <c r="G450" s="483" t="s">
        <v>682</v>
      </c>
      <c r="H450" s="7" t="s">
        <v>442</v>
      </c>
      <c r="I450" s="256">
        <v>6048</v>
      </c>
      <c r="J450" s="256">
        <v>400</v>
      </c>
      <c r="K450" s="595">
        <f>ROUND(I450*J450,0)</f>
        <v>2419200</v>
      </c>
      <c r="L450" s="596" t="s">
        <v>259</v>
      </c>
      <c r="M450" s="596" t="s">
        <v>174</v>
      </c>
      <c r="N450" s="52" t="str">
        <f>IF(AND('331-CT'!$E$7=TH!H450,OR(L450="331",M450="331")),"331",IF(AND(OR(L450="131",M450="131"),H450='131-CT'!$E$7),"131",""))</f>
        <v/>
      </c>
      <c r="O450" s="91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37"/>
    </row>
    <row r="451" spans="1:28" s="587" customFormat="1" ht="15.75" customHeight="1">
      <c r="A451" s="204" t="str">
        <f>IF(B451&lt;&gt;"",IF(AND(B451&gt;=_TM1,B451&lt;=_TM2,OR(TH!L451="1111",TH!M451="1111")),TH!D451,""),"")</f>
        <v/>
      </c>
      <c r="B451" s="36">
        <f t="shared" ref="B451:B514" si="74">IF(C451&lt;&gt;"",MONTH(C451),"")</f>
        <v>5</v>
      </c>
      <c r="C451" s="184">
        <f t="shared" ref="C451:C514" si="75">E451</f>
        <v>42144</v>
      </c>
      <c r="D451" s="184" t="s">
        <v>1569</v>
      </c>
      <c r="E451" s="191">
        <v>42144</v>
      </c>
      <c r="F451" s="192" t="s">
        <v>1690</v>
      </c>
      <c r="G451" s="483" t="s">
        <v>682</v>
      </c>
      <c r="H451" s="7" t="s">
        <v>442</v>
      </c>
      <c r="I451" s="256">
        <v>364</v>
      </c>
      <c r="J451" s="256">
        <v>770</v>
      </c>
      <c r="K451" s="595">
        <f>ROUND(I451*J451,0)</f>
        <v>280280</v>
      </c>
      <c r="L451" s="596" t="s">
        <v>259</v>
      </c>
      <c r="M451" s="596" t="s">
        <v>174</v>
      </c>
      <c r="N451" s="52" t="str">
        <f>IF(AND('331-CT'!$E$7=TH!H451,OR(L451="331",M451="331")),"331",IF(AND(OR(L451="131",M451="131"),H451='131-CT'!$E$7),"131",""))</f>
        <v/>
      </c>
      <c r="O451" s="91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37"/>
    </row>
    <row r="452" spans="1:28" s="587" customFormat="1" ht="15.75" customHeight="1">
      <c r="A452" s="204" t="str">
        <f>IF(B452&lt;&gt;"",IF(AND(B452&gt;=_TM1,B452&lt;=_TM2,OR(TH!L452="1111",TH!M452="1111")),TH!D452,""),"")</f>
        <v/>
      </c>
      <c r="B452" s="36">
        <f t="shared" si="74"/>
        <v>5</v>
      </c>
      <c r="C452" s="184">
        <f t="shared" si="75"/>
        <v>42144</v>
      </c>
      <c r="D452" s="184" t="s">
        <v>1569</v>
      </c>
      <c r="E452" s="191">
        <v>42144</v>
      </c>
      <c r="F452" s="192" t="s">
        <v>428</v>
      </c>
      <c r="G452" s="483" t="s">
        <v>682</v>
      </c>
      <c r="H452" s="7" t="s">
        <v>442</v>
      </c>
      <c r="I452" s="256"/>
      <c r="J452" s="256"/>
      <c r="K452" s="595">
        <v>5403944</v>
      </c>
      <c r="L452" s="596" t="s">
        <v>259</v>
      </c>
      <c r="M452" s="596" t="s">
        <v>371</v>
      </c>
      <c r="N452" s="52" t="str">
        <f>IF(AND('331-CT'!$E$7=TH!H452,OR(L452="331",M452="331")),"331",IF(AND(OR(L452="131",M452="131"),H452='131-CT'!$E$7),"131",""))</f>
        <v/>
      </c>
      <c r="O452" s="91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37"/>
    </row>
    <row r="453" spans="1:28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74"/>
        <v>5</v>
      </c>
      <c r="C453" s="184">
        <f t="shared" si="75"/>
        <v>42144</v>
      </c>
      <c r="D453" s="184" t="s">
        <v>1570</v>
      </c>
      <c r="E453" s="191">
        <v>42144</v>
      </c>
      <c r="F453" s="192" t="s">
        <v>1748</v>
      </c>
      <c r="G453" s="483" t="s">
        <v>683</v>
      </c>
      <c r="H453" s="7" t="s">
        <v>1960</v>
      </c>
      <c r="I453" s="256">
        <v>250</v>
      </c>
      <c r="J453" s="256">
        <v>15206</v>
      </c>
      <c r="K453" s="595">
        <f t="shared" ref="K453:K462" si="76">ROUND(I453*J453,0)</f>
        <v>3801500</v>
      </c>
      <c r="L453" s="596" t="s">
        <v>259</v>
      </c>
      <c r="M453" s="596" t="s">
        <v>174</v>
      </c>
      <c r="N453" s="52" t="str">
        <f>IF(AND('331-CT'!$E$7=TH!H453,OR(L453="331",M453="331")),"331",IF(AND(OR(L453="131",M453="131"),H453='131-CT'!$E$7),"131",""))</f>
        <v/>
      </c>
      <c r="O453" s="910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37"/>
    </row>
    <row r="454" spans="1:28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74"/>
        <v>5</v>
      </c>
      <c r="C454" s="184">
        <f t="shared" si="75"/>
        <v>42144</v>
      </c>
      <c r="D454" s="184" t="s">
        <v>1570</v>
      </c>
      <c r="E454" s="191">
        <v>42144</v>
      </c>
      <c r="F454" s="192" t="s">
        <v>1749</v>
      </c>
      <c r="G454" s="483" t="s">
        <v>683</v>
      </c>
      <c r="H454" s="7" t="s">
        <v>1960</v>
      </c>
      <c r="I454" s="256">
        <v>75</v>
      </c>
      <c r="J454" s="256">
        <v>12320</v>
      </c>
      <c r="K454" s="595">
        <f t="shared" si="76"/>
        <v>924000</v>
      </c>
      <c r="L454" s="596" t="s">
        <v>259</v>
      </c>
      <c r="M454" s="596" t="s">
        <v>174</v>
      </c>
      <c r="N454" s="52" t="str">
        <f>IF(AND('331-CT'!$E$7=TH!H454,OR(L454="331",M454="331")),"331",IF(AND(OR(L454="131",M454="131"),H454='131-CT'!$E$7),"131",""))</f>
        <v/>
      </c>
      <c r="O454" s="91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37"/>
    </row>
    <row r="455" spans="1:28" s="587" customFormat="1" ht="15.75" customHeight="1">
      <c r="A455" s="204" t="str">
        <f>IF(B455&lt;&gt;"",IF(AND(B455&gt;=_TM1,B455&lt;=_TM2,OR(TH!L455="1111",TH!M455="1111")),TH!D455,""),"")</f>
        <v/>
      </c>
      <c r="B455" s="36">
        <f t="shared" si="74"/>
        <v>5</v>
      </c>
      <c r="C455" s="184">
        <f t="shared" si="75"/>
        <v>42144</v>
      </c>
      <c r="D455" s="184" t="s">
        <v>1570</v>
      </c>
      <c r="E455" s="191">
        <v>42144</v>
      </c>
      <c r="F455" s="192" t="s">
        <v>1750</v>
      </c>
      <c r="G455" s="483" t="s">
        <v>683</v>
      </c>
      <c r="H455" s="7" t="s">
        <v>1960</v>
      </c>
      <c r="I455" s="256">
        <v>166</v>
      </c>
      <c r="J455" s="256">
        <v>18270</v>
      </c>
      <c r="K455" s="595">
        <f t="shared" si="76"/>
        <v>3032820</v>
      </c>
      <c r="L455" s="596" t="s">
        <v>259</v>
      </c>
      <c r="M455" s="596" t="s">
        <v>174</v>
      </c>
      <c r="N455" s="52" t="str">
        <f>IF(AND('331-CT'!$E$7=TH!H455,OR(L455="331",M455="331")),"331",IF(AND(OR(L455="131",M455="131"),H455='131-CT'!$E$7),"131",""))</f>
        <v/>
      </c>
      <c r="O455" s="91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37"/>
    </row>
    <row r="456" spans="1:28" s="587" customFormat="1" ht="15.75" customHeight="1">
      <c r="A456" s="204" t="str">
        <f>IF(B456&lt;&gt;"",IF(AND(B456&gt;=_TM1,B456&lt;=_TM2,OR(TH!L456="1111",TH!M456="1111")),TH!D456,""),"")</f>
        <v/>
      </c>
      <c r="B456" s="36">
        <f t="shared" si="74"/>
        <v>5</v>
      </c>
      <c r="C456" s="184">
        <f t="shared" si="75"/>
        <v>42144</v>
      </c>
      <c r="D456" s="184" t="s">
        <v>1570</v>
      </c>
      <c r="E456" s="191">
        <v>42144</v>
      </c>
      <c r="F456" s="192" t="s">
        <v>1751</v>
      </c>
      <c r="G456" s="483" t="s">
        <v>683</v>
      </c>
      <c r="H456" s="7" t="s">
        <v>1960</v>
      </c>
      <c r="I456" s="256">
        <v>140</v>
      </c>
      <c r="J456" s="256">
        <v>14067</v>
      </c>
      <c r="K456" s="595">
        <f t="shared" si="76"/>
        <v>1969380</v>
      </c>
      <c r="L456" s="596" t="s">
        <v>259</v>
      </c>
      <c r="M456" s="596" t="s">
        <v>174</v>
      </c>
      <c r="N456" s="52" t="str">
        <f>IF(AND('331-CT'!$E$7=TH!H456,OR(L456="331",M456="331")),"331",IF(AND(OR(L456="131",M456="131"),H456='131-CT'!$E$7),"131",""))</f>
        <v/>
      </c>
      <c r="O456" s="910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37"/>
    </row>
    <row r="457" spans="1:28" s="587" customFormat="1" ht="15.75" customHeight="1">
      <c r="A457" s="204" t="str">
        <f>IF(B457&lt;&gt;"",IF(AND(B457&gt;=_TM1,B457&lt;=_TM2,OR(TH!L457="1111",TH!M457="1111")),TH!D457,""),"")</f>
        <v/>
      </c>
      <c r="B457" s="36">
        <f t="shared" si="74"/>
        <v>5</v>
      </c>
      <c r="C457" s="184">
        <f t="shared" si="75"/>
        <v>42144</v>
      </c>
      <c r="D457" s="184" t="s">
        <v>1570</v>
      </c>
      <c r="E457" s="191">
        <v>42144</v>
      </c>
      <c r="F457" s="192" t="s">
        <v>1752</v>
      </c>
      <c r="G457" s="483" t="s">
        <v>683</v>
      </c>
      <c r="H457" s="7" t="s">
        <v>1960</v>
      </c>
      <c r="I457" s="256">
        <v>250</v>
      </c>
      <c r="J457" s="256">
        <v>17521</v>
      </c>
      <c r="K457" s="595">
        <f t="shared" si="76"/>
        <v>4380250</v>
      </c>
      <c r="L457" s="596" t="s">
        <v>259</v>
      </c>
      <c r="M457" s="596" t="s">
        <v>174</v>
      </c>
      <c r="N457" s="52" t="str">
        <f>IF(AND('331-CT'!$E$7=TH!H457,OR(L457="331",M457="331")),"331",IF(AND(OR(L457="131",M457="131"),H457='131-CT'!$E$7),"131",""))</f>
        <v/>
      </c>
      <c r="O457" s="91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37"/>
    </row>
    <row r="458" spans="1:28" s="587" customFormat="1" ht="15.75" customHeight="1">
      <c r="A458" s="204" t="str">
        <f>IF(B458&lt;&gt;"",IF(AND(B458&gt;=_TM1,B458&lt;=_TM2,OR(TH!L458="1111",TH!M458="1111")),TH!D458,""),"")</f>
        <v/>
      </c>
      <c r="B458" s="36">
        <f t="shared" si="74"/>
        <v>5</v>
      </c>
      <c r="C458" s="184">
        <f t="shared" si="75"/>
        <v>42144</v>
      </c>
      <c r="D458" s="184" t="s">
        <v>1570</v>
      </c>
      <c r="E458" s="191">
        <v>42144</v>
      </c>
      <c r="F458" s="192" t="s">
        <v>1753</v>
      </c>
      <c r="G458" s="483" t="s">
        <v>683</v>
      </c>
      <c r="H458" s="7" t="s">
        <v>1960</v>
      </c>
      <c r="I458" s="256">
        <v>25</v>
      </c>
      <c r="J458" s="256">
        <v>17035</v>
      </c>
      <c r="K458" s="595">
        <f t="shared" si="76"/>
        <v>425875</v>
      </c>
      <c r="L458" s="596" t="s">
        <v>259</v>
      </c>
      <c r="M458" s="596" t="s">
        <v>174</v>
      </c>
      <c r="N458" s="52" t="str">
        <f>IF(AND('331-CT'!$E$7=TH!H458,OR(L458="331",M458="331")),"331",IF(AND(OR(L458="131",M458="131"),H458='131-CT'!$E$7),"131",""))</f>
        <v/>
      </c>
      <c r="O458" s="91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37"/>
    </row>
    <row r="459" spans="1:28" s="587" customFormat="1" ht="15.75" customHeight="1">
      <c r="A459" s="204" t="str">
        <f>IF(B459&lt;&gt;"",IF(AND(B459&gt;=_TM1,B459&lt;=_TM2,OR(TH!L459="1111",TH!M459="1111")),TH!D459,""),"")</f>
        <v/>
      </c>
      <c r="B459" s="36">
        <f t="shared" si="74"/>
        <v>5</v>
      </c>
      <c r="C459" s="184">
        <f t="shared" si="75"/>
        <v>42144</v>
      </c>
      <c r="D459" s="184" t="s">
        <v>1570</v>
      </c>
      <c r="E459" s="191">
        <v>42144</v>
      </c>
      <c r="F459" s="192" t="s">
        <v>1754</v>
      </c>
      <c r="G459" s="483" t="s">
        <v>683</v>
      </c>
      <c r="H459" s="7" t="s">
        <v>1960</v>
      </c>
      <c r="I459" s="256">
        <v>25</v>
      </c>
      <c r="J459" s="256">
        <v>15616</v>
      </c>
      <c r="K459" s="595">
        <f t="shared" si="76"/>
        <v>390400</v>
      </c>
      <c r="L459" s="596" t="s">
        <v>259</v>
      </c>
      <c r="M459" s="596" t="s">
        <v>174</v>
      </c>
      <c r="N459" s="52" t="str">
        <f>IF(AND('331-CT'!$E$7=TH!H459,OR(L459="331",M459="331")),"331",IF(AND(OR(L459="131",M459="131"),H459='131-CT'!$E$7),"131",""))</f>
        <v/>
      </c>
      <c r="O459" s="91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37"/>
    </row>
    <row r="460" spans="1:28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74"/>
        <v>5</v>
      </c>
      <c r="C460" s="184">
        <f t="shared" si="75"/>
        <v>42144</v>
      </c>
      <c r="D460" s="184" t="s">
        <v>1570</v>
      </c>
      <c r="E460" s="191">
        <v>42144</v>
      </c>
      <c r="F460" s="192" t="s">
        <v>1755</v>
      </c>
      <c r="G460" s="483" t="s">
        <v>683</v>
      </c>
      <c r="H460" s="7" t="s">
        <v>1960</v>
      </c>
      <c r="I460" s="256">
        <v>40</v>
      </c>
      <c r="J460" s="256">
        <v>17577</v>
      </c>
      <c r="K460" s="595">
        <f t="shared" si="76"/>
        <v>703080</v>
      </c>
      <c r="L460" s="596" t="s">
        <v>259</v>
      </c>
      <c r="M460" s="596" t="s">
        <v>174</v>
      </c>
      <c r="N460" s="52" t="str">
        <f>IF(AND('331-CT'!$E$7=TH!H460,OR(L460="331",M460="331")),"331",IF(AND(OR(L460="131",M460="131"),H460='131-CT'!$E$7),"131",""))</f>
        <v/>
      </c>
      <c r="O460" s="91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37"/>
    </row>
    <row r="461" spans="1:28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74"/>
        <v>5</v>
      </c>
      <c r="C461" s="184">
        <f t="shared" si="75"/>
        <v>42144</v>
      </c>
      <c r="D461" s="184" t="s">
        <v>1570</v>
      </c>
      <c r="E461" s="191">
        <v>42144</v>
      </c>
      <c r="F461" s="192" t="s">
        <v>1756</v>
      </c>
      <c r="G461" s="483" t="s">
        <v>683</v>
      </c>
      <c r="H461" s="7" t="s">
        <v>1960</v>
      </c>
      <c r="I461" s="256">
        <v>40</v>
      </c>
      <c r="J461" s="256">
        <v>15484</v>
      </c>
      <c r="K461" s="595">
        <f t="shared" si="76"/>
        <v>619360</v>
      </c>
      <c r="L461" s="596" t="s">
        <v>259</v>
      </c>
      <c r="M461" s="596" t="s">
        <v>174</v>
      </c>
      <c r="N461" s="52" t="str">
        <f>IF(AND('331-CT'!$E$7=TH!H461,OR(L461="331",M461="331")),"331",IF(AND(OR(L461="131",M461="131"),H461='131-CT'!$E$7),"131",""))</f>
        <v/>
      </c>
      <c r="O461" s="91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37"/>
    </row>
    <row r="462" spans="1:28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74"/>
        <v>5</v>
      </c>
      <c r="C462" s="184">
        <f t="shared" si="75"/>
        <v>42144</v>
      </c>
      <c r="D462" s="184" t="s">
        <v>1570</v>
      </c>
      <c r="E462" s="191">
        <v>42144</v>
      </c>
      <c r="F462" s="192" t="s">
        <v>1751</v>
      </c>
      <c r="G462" s="483" t="s">
        <v>683</v>
      </c>
      <c r="H462" s="7" t="s">
        <v>1960</v>
      </c>
      <c r="I462" s="256">
        <v>140</v>
      </c>
      <c r="J462" s="256">
        <v>14067</v>
      </c>
      <c r="K462" s="595">
        <f t="shared" si="76"/>
        <v>1969380</v>
      </c>
      <c r="L462" s="596" t="s">
        <v>259</v>
      </c>
      <c r="M462" s="596" t="s">
        <v>174</v>
      </c>
      <c r="N462" s="52" t="str">
        <f>IF(AND('331-CT'!$E$7=TH!H462,OR(L462="331",M462="331")),"331",IF(AND(OR(L462="131",M462="131"),H462='131-CT'!$E$7),"131",""))</f>
        <v/>
      </c>
      <c r="O462" s="91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37"/>
    </row>
    <row r="463" spans="1:28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74"/>
        <v>5</v>
      </c>
      <c r="C463" s="184">
        <f t="shared" si="75"/>
        <v>42144</v>
      </c>
      <c r="D463" s="184" t="s">
        <v>1570</v>
      </c>
      <c r="E463" s="191">
        <v>42144</v>
      </c>
      <c r="F463" s="192" t="s">
        <v>491</v>
      </c>
      <c r="G463" s="483" t="s">
        <v>683</v>
      </c>
      <c r="H463" s="7" t="s">
        <v>1960</v>
      </c>
      <c r="I463" s="256"/>
      <c r="J463" s="256"/>
      <c r="K463" s="595">
        <v>1821605</v>
      </c>
      <c r="L463" s="596" t="s">
        <v>259</v>
      </c>
      <c r="M463" s="596" t="s">
        <v>371</v>
      </c>
      <c r="N463" s="52" t="str">
        <f>IF(AND('331-CT'!$E$7=TH!H463,OR(L463="331",M463="331")),"331",IF(AND(OR(L463="131",M463="131"),H463='131-CT'!$E$7),"131",""))</f>
        <v/>
      </c>
      <c r="O463" s="910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37"/>
    </row>
    <row r="464" spans="1:28" s="587" customFormat="1" ht="15.75" customHeight="1">
      <c r="A464" s="204" t="str">
        <f>IF(B464&lt;&gt;"",IF(AND(B464&gt;=_TM1,B464&lt;=_TM2,OR(TH!L464="1111",TH!M464="1111")),TH!D464,""),"")</f>
        <v/>
      </c>
      <c r="B464" s="36">
        <f t="shared" si="74"/>
        <v>5</v>
      </c>
      <c r="C464" s="184">
        <f t="shared" si="75"/>
        <v>42144</v>
      </c>
      <c r="D464" s="184" t="s">
        <v>1571</v>
      </c>
      <c r="E464" s="191">
        <v>42144</v>
      </c>
      <c r="F464" s="192" t="s">
        <v>611</v>
      </c>
      <c r="G464" s="483" t="s">
        <v>690</v>
      </c>
      <c r="H464" s="7" t="s">
        <v>976</v>
      </c>
      <c r="I464" s="256">
        <v>102</v>
      </c>
      <c r="J464" s="256">
        <v>14170</v>
      </c>
      <c r="K464" s="595">
        <f t="shared" ref="K464:K473" si="77">ROUND(I464*J464,0)</f>
        <v>1445340</v>
      </c>
      <c r="L464" s="596" t="s">
        <v>259</v>
      </c>
      <c r="M464" s="596" t="s">
        <v>174</v>
      </c>
      <c r="N464" s="52" t="str">
        <f>IF(AND('331-CT'!$E$7=TH!H464,OR(L464="331",M464="331")),"331",IF(AND(OR(L464="131",M464="131"),H464='131-CT'!$E$7),"131",""))</f>
        <v/>
      </c>
      <c r="O464" s="91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37"/>
    </row>
    <row r="465" spans="1:28" s="587" customFormat="1" ht="15.75" customHeight="1">
      <c r="A465" s="204" t="str">
        <f>IF(B465&lt;&gt;"",IF(AND(B465&gt;=_TM1,B465&lt;=_TM2,OR(TH!L465="1111",TH!M465="1111")),TH!D465,""),"")</f>
        <v/>
      </c>
      <c r="B465" s="36">
        <f t="shared" si="74"/>
        <v>5</v>
      </c>
      <c r="C465" s="184">
        <f t="shared" si="75"/>
        <v>42144</v>
      </c>
      <c r="D465" s="184" t="s">
        <v>1571</v>
      </c>
      <c r="E465" s="191">
        <v>42144</v>
      </c>
      <c r="F465" s="192" t="s">
        <v>626</v>
      </c>
      <c r="G465" s="483" t="s">
        <v>690</v>
      </c>
      <c r="H465" s="7" t="s">
        <v>976</v>
      </c>
      <c r="I465" s="256">
        <v>106</v>
      </c>
      <c r="J465" s="256">
        <v>9070</v>
      </c>
      <c r="K465" s="595">
        <f t="shared" si="77"/>
        <v>961420</v>
      </c>
      <c r="L465" s="596" t="s">
        <v>259</v>
      </c>
      <c r="M465" s="596" t="s">
        <v>174</v>
      </c>
      <c r="N465" s="52" t="str">
        <f>IF(AND('331-CT'!$E$7=TH!H465,OR(L465="331",M465="331")),"331",IF(AND(OR(L465="131",M465="131"),H465='131-CT'!$E$7),"131",""))</f>
        <v/>
      </c>
      <c r="O465" s="91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37"/>
    </row>
    <row r="466" spans="1:28" s="587" customFormat="1" ht="15.75" customHeight="1">
      <c r="A466" s="204" t="str">
        <f>IF(B466&lt;&gt;"",IF(AND(B466&gt;=_TM1,B466&lt;=_TM2,OR(TH!L466="1111",TH!M466="1111")),TH!D466,""),"")</f>
        <v/>
      </c>
      <c r="B466" s="36">
        <f t="shared" si="74"/>
        <v>5</v>
      </c>
      <c r="C466" s="184">
        <f t="shared" si="75"/>
        <v>42144</v>
      </c>
      <c r="D466" s="184" t="s">
        <v>1571</v>
      </c>
      <c r="E466" s="191">
        <v>42144</v>
      </c>
      <c r="F466" s="192" t="s">
        <v>684</v>
      </c>
      <c r="G466" s="483" t="s">
        <v>690</v>
      </c>
      <c r="H466" s="7" t="s">
        <v>976</v>
      </c>
      <c r="I466" s="256">
        <v>90</v>
      </c>
      <c r="J466" s="256">
        <v>7260</v>
      </c>
      <c r="K466" s="595">
        <f t="shared" si="77"/>
        <v>653400</v>
      </c>
      <c r="L466" s="596" t="s">
        <v>259</v>
      </c>
      <c r="M466" s="596" t="s">
        <v>174</v>
      </c>
      <c r="N466" s="52" t="str">
        <f>IF(AND('331-CT'!$E$7=TH!H466,OR(L466="331",M466="331")),"331",IF(AND(OR(L466="131",M466="131"),H466='131-CT'!$E$7),"131",""))</f>
        <v/>
      </c>
      <c r="O466" s="91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37"/>
    </row>
    <row r="467" spans="1:28" s="587" customFormat="1" ht="15.75" customHeight="1">
      <c r="A467" s="204" t="str">
        <f>IF(B467&lt;&gt;"",IF(AND(B467&gt;=_TM1,B467&lt;=_TM2,OR(TH!L467="1111",TH!M467="1111")),TH!D467,""),"")</f>
        <v/>
      </c>
      <c r="B467" s="36">
        <f t="shared" si="74"/>
        <v>5</v>
      </c>
      <c r="C467" s="184">
        <f t="shared" si="75"/>
        <v>42144</v>
      </c>
      <c r="D467" s="184" t="s">
        <v>1571</v>
      </c>
      <c r="E467" s="191">
        <v>42144</v>
      </c>
      <c r="F467" s="192" t="s">
        <v>685</v>
      </c>
      <c r="G467" s="483" t="s">
        <v>690</v>
      </c>
      <c r="H467" s="7" t="s">
        <v>976</v>
      </c>
      <c r="I467" s="256">
        <v>660</v>
      </c>
      <c r="J467" s="256">
        <v>8300</v>
      </c>
      <c r="K467" s="595">
        <f t="shared" si="77"/>
        <v>5478000</v>
      </c>
      <c r="L467" s="596" t="s">
        <v>259</v>
      </c>
      <c r="M467" s="596" t="s">
        <v>174</v>
      </c>
      <c r="N467" s="52" t="str">
        <f>IF(AND('331-CT'!$E$7=TH!H467,OR(L467="331",M467="331")),"331",IF(AND(OR(L467="131",M467="131"),H467='131-CT'!$E$7),"131",""))</f>
        <v/>
      </c>
      <c r="O467" s="91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37"/>
    </row>
    <row r="468" spans="1:28" s="587" customFormat="1" ht="15.75" customHeight="1">
      <c r="A468" s="204" t="str">
        <f>IF(B468&lt;&gt;"",IF(AND(B468&gt;=_TM1,B468&lt;=_TM2,OR(TH!L468="1111",TH!M468="1111")),TH!D468,""),"")</f>
        <v/>
      </c>
      <c r="B468" s="36">
        <f t="shared" si="74"/>
        <v>5</v>
      </c>
      <c r="C468" s="184">
        <f t="shared" si="75"/>
        <v>42144</v>
      </c>
      <c r="D468" s="184" t="s">
        <v>1571</v>
      </c>
      <c r="E468" s="191">
        <v>42144</v>
      </c>
      <c r="F468" s="192" t="s">
        <v>686</v>
      </c>
      <c r="G468" s="483" t="s">
        <v>690</v>
      </c>
      <c r="H468" s="7" t="s">
        <v>976</v>
      </c>
      <c r="I468" s="256">
        <v>55</v>
      </c>
      <c r="J468" s="256">
        <v>8810</v>
      </c>
      <c r="K468" s="595">
        <f t="shared" si="77"/>
        <v>484550</v>
      </c>
      <c r="L468" s="596" t="s">
        <v>259</v>
      </c>
      <c r="M468" s="596" t="s">
        <v>174</v>
      </c>
      <c r="N468" s="52" t="str">
        <f>IF(AND('331-CT'!$E$7=TH!H468,OR(L468="331",M468="331")),"331",IF(AND(OR(L468="131",M468="131"),H468='131-CT'!$E$7),"131",""))</f>
        <v/>
      </c>
      <c r="O468" s="91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37"/>
    </row>
    <row r="469" spans="1:28" s="587" customFormat="1" ht="15.75" customHeight="1">
      <c r="A469" s="204" t="str">
        <f>IF(B469&lt;&gt;"",IF(AND(B469&gt;=_TM1,B469&lt;=_TM2,OR(TH!L469="1111",TH!M469="1111")),TH!D469,""),"")</f>
        <v/>
      </c>
      <c r="B469" s="36">
        <f t="shared" si="74"/>
        <v>5</v>
      </c>
      <c r="C469" s="184">
        <f t="shared" si="75"/>
        <v>42144</v>
      </c>
      <c r="D469" s="184" t="s">
        <v>1571</v>
      </c>
      <c r="E469" s="191">
        <v>42144</v>
      </c>
      <c r="F469" s="192" t="s">
        <v>687</v>
      </c>
      <c r="G469" s="483" t="s">
        <v>690</v>
      </c>
      <c r="H469" s="7" t="s">
        <v>976</v>
      </c>
      <c r="I469" s="256">
        <v>21</v>
      </c>
      <c r="J469" s="256">
        <v>7610</v>
      </c>
      <c r="K469" s="595">
        <f t="shared" si="77"/>
        <v>159810</v>
      </c>
      <c r="L469" s="596" t="s">
        <v>259</v>
      </c>
      <c r="M469" s="596" t="s">
        <v>174</v>
      </c>
      <c r="N469" s="52" t="str">
        <f>IF(AND('331-CT'!$E$7=TH!H469,OR(L469="331",M469="331")),"331",IF(AND(OR(L469="131",M469="131"),H469='131-CT'!$E$7),"131",""))</f>
        <v/>
      </c>
      <c r="O469" s="91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37"/>
    </row>
    <row r="470" spans="1:28" s="587" customFormat="1" ht="15.75" customHeight="1">
      <c r="A470" s="204" t="str">
        <f>IF(B470&lt;&gt;"",IF(AND(B470&gt;=_TM1,B470&lt;=_TM2,OR(TH!L470="1111",TH!M470="1111")),TH!D470,""),"")</f>
        <v/>
      </c>
      <c r="B470" s="36">
        <f t="shared" si="74"/>
        <v>5</v>
      </c>
      <c r="C470" s="184">
        <f t="shared" si="75"/>
        <v>42144</v>
      </c>
      <c r="D470" s="184" t="s">
        <v>1571</v>
      </c>
      <c r="E470" s="191">
        <v>42144</v>
      </c>
      <c r="F470" s="192" t="s">
        <v>458</v>
      </c>
      <c r="G470" s="483" t="s">
        <v>690</v>
      </c>
      <c r="H470" s="7" t="s">
        <v>976</v>
      </c>
      <c r="I470" s="256">
        <v>63</v>
      </c>
      <c r="J470" s="256">
        <v>9360</v>
      </c>
      <c r="K470" s="595">
        <f t="shared" si="77"/>
        <v>589680</v>
      </c>
      <c r="L470" s="596" t="s">
        <v>259</v>
      </c>
      <c r="M470" s="596" t="s">
        <v>174</v>
      </c>
      <c r="N470" s="52" t="str">
        <f>IF(AND('331-CT'!$E$7=TH!H470,OR(L470="331",M470="331")),"331",IF(AND(OR(L470="131",M470="131"),H470='131-CT'!$E$7),"131",""))</f>
        <v/>
      </c>
      <c r="O470" s="91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37"/>
    </row>
    <row r="471" spans="1:28" s="587" customFormat="1" ht="15.75" customHeight="1">
      <c r="A471" s="204" t="str">
        <f>IF(B471&lt;&gt;"",IF(AND(B471&gt;=_TM1,B471&lt;=_TM2,OR(TH!L471="1111",TH!M471="1111")),TH!D471,""),"")</f>
        <v/>
      </c>
      <c r="B471" s="36">
        <f t="shared" si="74"/>
        <v>5</v>
      </c>
      <c r="C471" s="184">
        <f t="shared" si="75"/>
        <v>42144</v>
      </c>
      <c r="D471" s="184" t="s">
        <v>1571</v>
      </c>
      <c r="E471" s="191">
        <v>42144</v>
      </c>
      <c r="F471" s="192" t="s">
        <v>688</v>
      </c>
      <c r="G471" s="483" t="s">
        <v>690</v>
      </c>
      <c r="H471" s="7" t="s">
        <v>976</v>
      </c>
      <c r="I471" s="256">
        <v>11</v>
      </c>
      <c r="J471" s="256">
        <v>12770</v>
      </c>
      <c r="K471" s="595">
        <f t="shared" si="77"/>
        <v>140470</v>
      </c>
      <c r="L471" s="596" t="s">
        <v>259</v>
      </c>
      <c r="M471" s="596" t="s">
        <v>174</v>
      </c>
      <c r="N471" s="52" t="str">
        <f>IF(AND('331-CT'!$E$7=TH!H471,OR(L471="331",M471="331")),"331",IF(AND(OR(L471="131",M471="131"),H471='131-CT'!$E$7),"131",""))</f>
        <v/>
      </c>
      <c r="O471" s="91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37"/>
    </row>
    <row r="472" spans="1:28" s="587" customFormat="1" ht="15.75" customHeight="1">
      <c r="A472" s="204" t="str">
        <f>IF(B472&lt;&gt;"",IF(AND(B472&gt;=_TM1,B472&lt;=_TM2,OR(TH!L472="1111",TH!M472="1111")),TH!D472,""),"")</f>
        <v/>
      </c>
      <c r="B472" s="36">
        <f t="shared" si="74"/>
        <v>5</v>
      </c>
      <c r="C472" s="184">
        <f t="shared" si="75"/>
        <v>42144</v>
      </c>
      <c r="D472" s="184" t="s">
        <v>1571</v>
      </c>
      <c r="E472" s="191">
        <v>42144</v>
      </c>
      <c r="F472" s="192" t="s">
        <v>689</v>
      </c>
      <c r="G472" s="483" t="s">
        <v>690</v>
      </c>
      <c r="H472" s="7" t="s">
        <v>976</v>
      </c>
      <c r="I472" s="256">
        <v>11</v>
      </c>
      <c r="J472" s="256">
        <v>13400</v>
      </c>
      <c r="K472" s="595">
        <f t="shared" si="77"/>
        <v>147400</v>
      </c>
      <c r="L472" s="596" t="s">
        <v>259</v>
      </c>
      <c r="M472" s="596" t="s">
        <v>174</v>
      </c>
      <c r="N472" s="52" t="str">
        <f>IF(AND('331-CT'!$E$7=TH!H472,OR(L472="331",M472="331")),"331",IF(AND(OR(L472="131",M472="131"),H472='131-CT'!$E$7),"131",""))</f>
        <v/>
      </c>
      <c r="O472" s="91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37"/>
    </row>
    <row r="473" spans="1:28" s="587" customFormat="1" ht="15.75" customHeight="1">
      <c r="A473" s="204" t="str">
        <f>IF(B473&lt;&gt;"",IF(AND(B473&gt;=_TM1,B473&lt;=_TM2,OR(TH!L473="1111",TH!M473="1111")),TH!D473,""),"")</f>
        <v/>
      </c>
      <c r="B473" s="36">
        <f t="shared" si="74"/>
        <v>5</v>
      </c>
      <c r="C473" s="184">
        <f t="shared" si="75"/>
        <v>42144</v>
      </c>
      <c r="D473" s="184" t="s">
        <v>1571</v>
      </c>
      <c r="E473" s="191">
        <v>42144</v>
      </c>
      <c r="F473" s="192" t="s">
        <v>628</v>
      </c>
      <c r="G473" s="483" t="s">
        <v>690</v>
      </c>
      <c r="H473" s="7" t="s">
        <v>976</v>
      </c>
      <c r="I473" s="256">
        <v>202</v>
      </c>
      <c r="J473" s="256">
        <v>8980</v>
      </c>
      <c r="K473" s="595">
        <f t="shared" si="77"/>
        <v>1813960</v>
      </c>
      <c r="L473" s="596" t="s">
        <v>259</v>
      </c>
      <c r="M473" s="596" t="s">
        <v>174</v>
      </c>
      <c r="N473" s="52" t="str">
        <f>IF(AND('331-CT'!$E$7=TH!H473,OR(L473="331",M473="331")),"331",IF(AND(OR(L473="131",M473="131"),H473='131-CT'!$E$7),"131",""))</f>
        <v/>
      </c>
      <c r="O473" s="91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37"/>
    </row>
    <row r="474" spans="1:28" s="587" customFormat="1" ht="15.75" customHeight="1">
      <c r="A474" s="204" t="str">
        <f>IF(B474&lt;&gt;"",IF(AND(B474&gt;=_TM1,B474&lt;=_TM2,OR(TH!L474="1111",TH!M474="1111")),TH!D474,""),"")</f>
        <v/>
      </c>
      <c r="B474" s="36">
        <f t="shared" si="74"/>
        <v>5</v>
      </c>
      <c r="C474" s="184">
        <f t="shared" si="75"/>
        <v>42144</v>
      </c>
      <c r="D474" s="184" t="s">
        <v>1571</v>
      </c>
      <c r="E474" s="191">
        <v>42144</v>
      </c>
      <c r="F474" s="192" t="s">
        <v>428</v>
      </c>
      <c r="G474" s="483" t="s">
        <v>690</v>
      </c>
      <c r="H474" s="7" t="s">
        <v>976</v>
      </c>
      <c r="I474" s="256"/>
      <c r="J474" s="256"/>
      <c r="K474" s="595">
        <v>1187403</v>
      </c>
      <c r="L474" s="596" t="s">
        <v>259</v>
      </c>
      <c r="M474" s="596" t="s">
        <v>371</v>
      </c>
      <c r="N474" s="52" t="str">
        <f>IF(AND('331-CT'!$E$7=TH!H474,OR(L474="331",M474="331")),"331",IF(AND(OR(L474="131",M474="131"),H474='131-CT'!$E$7),"131",""))</f>
        <v/>
      </c>
      <c r="O474" s="91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37"/>
    </row>
    <row r="475" spans="1:28" s="587" customFormat="1" ht="15.75" customHeight="1">
      <c r="A475" s="204" t="str">
        <f>IF(B475&lt;&gt;"",IF(AND(B475&gt;=_TM1,B475&lt;=_TM2,OR(TH!L475="1111",TH!M475="1111")),TH!D475,""),"")</f>
        <v/>
      </c>
      <c r="B475" s="36">
        <f t="shared" si="74"/>
        <v>5</v>
      </c>
      <c r="C475" s="184">
        <f t="shared" si="75"/>
        <v>42146</v>
      </c>
      <c r="D475" s="184" t="s">
        <v>1572</v>
      </c>
      <c r="E475" s="191">
        <v>42146</v>
      </c>
      <c r="F475" s="192" t="s">
        <v>691</v>
      </c>
      <c r="G475" s="483" t="s">
        <v>692</v>
      </c>
      <c r="H475" s="7" t="s">
        <v>1960</v>
      </c>
      <c r="I475" s="256">
        <v>1235</v>
      </c>
      <c r="J475" s="256">
        <v>8113</v>
      </c>
      <c r="K475" s="595">
        <f t="shared" ref="K475:K484" si="78">ROUND(I475*J475,0)</f>
        <v>10019555</v>
      </c>
      <c r="L475" s="596" t="s">
        <v>259</v>
      </c>
      <c r="M475" s="596" t="s">
        <v>174</v>
      </c>
      <c r="N475" s="52" t="str">
        <f>IF(AND('331-CT'!$E$7=TH!H475,OR(L475="331",M475="331")),"331",IF(AND(OR(L475="131",M475="131"),H475='131-CT'!$E$7),"131",""))</f>
        <v/>
      </c>
      <c r="O475" s="910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37"/>
    </row>
    <row r="476" spans="1:28" s="587" customFormat="1" ht="15.75" customHeight="1">
      <c r="A476" s="204" t="str">
        <f>IF(B476&lt;&gt;"",IF(AND(B476&gt;=_TM1,B476&lt;=_TM2,OR(TH!L476="1111",TH!M476="1111")),TH!D476,""),"")</f>
        <v/>
      </c>
      <c r="B476" s="36">
        <f t="shared" si="74"/>
        <v>5</v>
      </c>
      <c r="C476" s="184">
        <f t="shared" si="75"/>
        <v>42146</v>
      </c>
      <c r="D476" s="184" t="s">
        <v>1572</v>
      </c>
      <c r="E476" s="191">
        <v>42146</v>
      </c>
      <c r="F476" s="192" t="s">
        <v>693</v>
      </c>
      <c r="G476" s="483" t="s">
        <v>692</v>
      </c>
      <c r="H476" s="7" t="s">
        <v>1960</v>
      </c>
      <c r="I476" s="256">
        <v>200</v>
      </c>
      <c r="J476" s="256">
        <v>13094</v>
      </c>
      <c r="K476" s="595">
        <f t="shared" si="78"/>
        <v>2618800</v>
      </c>
      <c r="L476" s="596" t="s">
        <v>259</v>
      </c>
      <c r="M476" s="596" t="s">
        <v>174</v>
      </c>
      <c r="N476" s="52" t="str">
        <f>IF(AND('331-CT'!$E$7=TH!H476,OR(L476="331",M476="331")),"331",IF(AND(OR(L476="131",M476="131"),H476='131-CT'!$E$7),"131",""))</f>
        <v/>
      </c>
      <c r="O476" s="91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37"/>
    </row>
    <row r="477" spans="1:28" s="587" customFormat="1" ht="15.75" customHeight="1">
      <c r="A477" s="204" t="str">
        <f>IF(B477&lt;&gt;"",IF(AND(B477&gt;=_TM1,B477&lt;=_TM2,OR(TH!L477="1111",TH!M477="1111")),TH!D477,""),"")</f>
        <v/>
      </c>
      <c r="B477" s="36">
        <f t="shared" si="74"/>
        <v>5</v>
      </c>
      <c r="C477" s="184">
        <f t="shared" si="75"/>
        <v>42146</v>
      </c>
      <c r="D477" s="184" t="s">
        <v>1572</v>
      </c>
      <c r="E477" s="191">
        <v>42146</v>
      </c>
      <c r="F477" s="192" t="s">
        <v>694</v>
      </c>
      <c r="G477" s="483" t="s">
        <v>692</v>
      </c>
      <c r="H477" s="7" t="s">
        <v>1960</v>
      </c>
      <c r="I477" s="256">
        <v>65</v>
      </c>
      <c r="J477" s="256">
        <v>20302</v>
      </c>
      <c r="K477" s="595">
        <f t="shared" si="78"/>
        <v>1319630</v>
      </c>
      <c r="L477" s="596" t="s">
        <v>259</v>
      </c>
      <c r="M477" s="596" t="s">
        <v>174</v>
      </c>
      <c r="N477" s="52" t="str">
        <f>IF(AND('331-CT'!$E$7=TH!H477,OR(L477="331",M477="331")),"331",IF(AND(OR(L477="131",M477="131"),H477='131-CT'!$E$7),"131",""))</f>
        <v/>
      </c>
      <c r="O477" s="91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37"/>
    </row>
    <row r="478" spans="1:28" s="587" customFormat="1" ht="15.75" customHeight="1">
      <c r="A478" s="204" t="str">
        <f>IF(B478&lt;&gt;"",IF(AND(B478&gt;=_TM1,B478&lt;=_TM2,OR(TH!L478="1111",TH!M478="1111")),TH!D478,""),"")</f>
        <v/>
      </c>
      <c r="B478" s="36">
        <f t="shared" si="74"/>
        <v>5</v>
      </c>
      <c r="C478" s="184">
        <f t="shared" si="75"/>
        <v>42146</v>
      </c>
      <c r="D478" s="184" t="s">
        <v>1572</v>
      </c>
      <c r="E478" s="191">
        <v>42146</v>
      </c>
      <c r="F478" s="192" t="s">
        <v>695</v>
      </c>
      <c r="G478" s="483" t="s">
        <v>692</v>
      </c>
      <c r="H478" s="7" t="s">
        <v>1960</v>
      </c>
      <c r="I478" s="256">
        <v>35</v>
      </c>
      <c r="J478" s="256">
        <v>4612</v>
      </c>
      <c r="K478" s="595">
        <f t="shared" si="78"/>
        <v>161420</v>
      </c>
      <c r="L478" s="596" t="s">
        <v>259</v>
      </c>
      <c r="M478" s="596" t="s">
        <v>174</v>
      </c>
      <c r="N478" s="52" t="str">
        <f>IF(AND('331-CT'!$E$7=TH!H478,OR(L478="331",M478="331")),"331",IF(AND(OR(L478="131",M478="131"),H478='131-CT'!$E$7),"131",""))</f>
        <v/>
      </c>
      <c r="O478" s="91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37"/>
    </row>
    <row r="479" spans="1:28" s="587" customFormat="1" ht="15.75" customHeight="1">
      <c r="A479" s="204" t="str">
        <f>IF(B479&lt;&gt;"",IF(AND(B479&gt;=_TM1,B479&lt;=_TM2,OR(TH!L479="1111",TH!M479="1111")),TH!D479,""),"")</f>
        <v/>
      </c>
      <c r="B479" s="36">
        <f t="shared" si="74"/>
        <v>5</v>
      </c>
      <c r="C479" s="184">
        <f t="shared" si="75"/>
        <v>42146</v>
      </c>
      <c r="D479" s="184" t="s">
        <v>1572</v>
      </c>
      <c r="E479" s="191">
        <v>42146</v>
      </c>
      <c r="F479" s="192" t="s">
        <v>696</v>
      </c>
      <c r="G479" s="483" t="s">
        <v>692</v>
      </c>
      <c r="H479" s="7" t="s">
        <v>1960</v>
      </c>
      <c r="I479" s="256">
        <v>73</v>
      </c>
      <c r="J479" s="256">
        <v>3459</v>
      </c>
      <c r="K479" s="595">
        <f t="shared" si="78"/>
        <v>252507</v>
      </c>
      <c r="L479" s="596" t="s">
        <v>259</v>
      </c>
      <c r="M479" s="596" t="s">
        <v>174</v>
      </c>
      <c r="N479" s="52" t="str">
        <f>IF(AND('331-CT'!$E$7=TH!H479,OR(L479="331",M479="331")),"331",IF(AND(OR(L479="131",M479="131"),H479='131-CT'!$E$7),"131",""))</f>
        <v/>
      </c>
      <c r="O479" s="910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37"/>
    </row>
    <row r="480" spans="1:28" s="587" customFormat="1" ht="15.75" customHeight="1">
      <c r="A480" s="204" t="str">
        <f>IF(B480&lt;&gt;"",IF(AND(B480&gt;=_TM1,B480&lt;=_TM2,OR(TH!L480="1111",TH!M480="1111")),TH!D480,""),"")</f>
        <v/>
      </c>
      <c r="B480" s="36">
        <f t="shared" si="74"/>
        <v>5</v>
      </c>
      <c r="C480" s="184">
        <f t="shared" si="75"/>
        <v>42146</v>
      </c>
      <c r="D480" s="184" t="s">
        <v>1572</v>
      </c>
      <c r="E480" s="191">
        <v>42146</v>
      </c>
      <c r="F480" s="192" t="s">
        <v>697</v>
      </c>
      <c r="G480" s="483" t="s">
        <v>692</v>
      </c>
      <c r="H480" s="7" t="s">
        <v>1960</v>
      </c>
      <c r="I480" s="256">
        <v>63</v>
      </c>
      <c r="J480" s="256">
        <v>4999</v>
      </c>
      <c r="K480" s="595">
        <f t="shared" si="78"/>
        <v>314937</v>
      </c>
      <c r="L480" s="596" t="s">
        <v>259</v>
      </c>
      <c r="M480" s="596" t="s">
        <v>174</v>
      </c>
      <c r="N480" s="52" t="str">
        <f>IF(AND('331-CT'!$E$7=TH!H480,OR(L480="331",M480="331")),"331",IF(AND(OR(L480="131",M480="131"),H480='131-CT'!$E$7),"131",""))</f>
        <v/>
      </c>
      <c r="O480" s="91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37"/>
    </row>
    <row r="481" spans="1:28" s="587" customFormat="1" ht="15.75" customHeight="1">
      <c r="A481" s="204" t="str">
        <f>IF(B481&lt;&gt;"",IF(AND(B481&gt;=_TM1,B481&lt;=_TM2,OR(TH!L481="1111",TH!M481="1111")),TH!D481,""),"")</f>
        <v/>
      </c>
      <c r="B481" s="36">
        <f t="shared" si="74"/>
        <v>5</v>
      </c>
      <c r="C481" s="184">
        <f t="shared" si="75"/>
        <v>42146</v>
      </c>
      <c r="D481" s="184" t="s">
        <v>1572</v>
      </c>
      <c r="E481" s="191">
        <v>42146</v>
      </c>
      <c r="F481" s="192" t="s">
        <v>698</v>
      </c>
      <c r="G481" s="483" t="s">
        <v>692</v>
      </c>
      <c r="H481" s="7" t="s">
        <v>1960</v>
      </c>
      <c r="I481" s="256">
        <v>70</v>
      </c>
      <c r="J481" s="256">
        <v>13691</v>
      </c>
      <c r="K481" s="595">
        <f t="shared" si="78"/>
        <v>958370</v>
      </c>
      <c r="L481" s="596" t="s">
        <v>259</v>
      </c>
      <c r="M481" s="596" t="s">
        <v>174</v>
      </c>
      <c r="N481" s="52" t="str">
        <f>IF(AND('331-CT'!$E$7=TH!H481,OR(L481="331",M481="331")),"331",IF(AND(OR(L481="131",M481="131"),H481='131-CT'!$E$7),"131",""))</f>
        <v/>
      </c>
      <c r="O481" s="91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37"/>
    </row>
    <row r="482" spans="1:28" s="587" customFormat="1" ht="15.75" customHeight="1">
      <c r="A482" s="204" t="str">
        <f>IF(B482&lt;&gt;"",IF(AND(B482&gt;=_TM1,B482&lt;=_TM2,OR(TH!L482="1111",TH!M482="1111")),TH!D482,""),"")</f>
        <v/>
      </c>
      <c r="B482" s="36">
        <f t="shared" si="74"/>
        <v>5</v>
      </c>
      <c r="C482" s="184">
        <f t="shared" si="75"/>
        <v>42146</v>
      </c>
      <c r="D482" s="184" t="s">
        <v>1572</v>
      </c>
      <c r="E482" s="191">
        <v>42146</v>
      </c>
      <c r="F482" s="192" t="s">
        <v>699</v>
      </c>
      <c r="G482" s="483" t="s">
        <v>692</v>
      </c>
      <c r="H482" s="7" t="s">
        <v>1960</v>
      </c>
      <c r="I482" s="256">
        <v>50</v>
      </c>
      <c r="J482" s="256">
        <v>13249</v>
      </c>
      <c r="K482" s="595">
        <f t="shared" si="78"/>
        <v>662450</v>
      </c>
      <c r="L482" s="596" t="s">
        <v>259</v>
      </c>
      <c r="M482" s="596" t="s">
        <v>174</v>
      </c>
      <c r="N482" s="52" t="str">
        <f>IF(AND('331-CT'!$E$7=TH!H482,OR(L482="331",M482="331")),"331",IF(AND(OR(L482="131",M482="131"),H482='131-CT'!$E$7),"131",""))</f>
        <v/>
      </c>
      <c r="O482" s="91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37"/>
    </row>
    <row r="483" spans="1:28" s="587" customFormat="1" ht="15.75" customHeight="1">
      <c r="A483" s="204" t="str">
        <f>IF(B483&lt;&gt;"",IF(AND(B483&gt;=_TM1,B483&lt;=_TM2,OR(TH!L483="1111",TH!M483="1111")),TH!D483,""),"")</f>
        <v/>
      </c>
      <c r="B483" s="36">
        <f t="shared" si="74"/>
        <v>5</v>
      </c>
      <c r="C483" s="184">
        <f t="shared" si="75"/>
        <v>42146</v>
      </c>
      <c r="D483" s="184" t="s">
        <v>1572</v>
      </c>
      <c r="E483" s="191">
        <v>42146</v>
      </c>
      <c r="F483" s="192" t="s">
        <v>700</v>
      </c>
      <c r="G483" s="483" t="s">
        <v>692</v>
      </c>
      <c r="H483" s="7" t="s">
        <v>1960</v>
      </c>
      <c r="I483" s="256">
        <v>100</v>
      </c>
      <c r="J483" s="256">
        <v>8276</v>
      </c>
      <c r="K483" s="595">
        <f t="shared" si="78"/>
        <v>827600</v>
      </c>
      <c r="L483" s="596" t="s">
        <v>259</v>
      </c>
      <c r="M483" s="596" t="s">
        <v>174</v>
      </c>
      <c r="N483" s="52" t="str">
        <f>IF(AND('331-CT'!$E$7=TH!H483,OR(L483="331",M483="331")),"331",IF(AND(OR(L483="131",M483="131"),H483='131-CT'!$E$7),"131",""))</f>
        <v/>
      </c>
      <c r="O483" s="91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37"/>
    </row>
    <row r="484" spans="1:28" s="587" customFormat="1" ht="15.75" customHeight="1">
      <c r="A484" s="204" t="str">
        <f>IF(B484&lt;&gt;"",IF(AND(B484&gt;=_TM1,B484&lt;=_TM2,OR(TH!L484="1111",TH!M484="1111")),TH!D484,""),"")</f>
        <v/>
      </c>
      <c r="B484" s="36">
        <f t="shared" si="74"/>
        <v>5</v>
      </c>
      <c r="C484" s="184">
        <f t="shared" si="75"/>
        <v>42146</v>
      </c>
      <c r="D484" s="184" t="s">
        <v>1572</v>
      </c>
      <c r="E484" s="191">
        <v>42146</v>
      </c>
      <c r="F484" s="192" t="s">
        <v>701</v>
      </c>
      <c r="G484" s="483" t="s">
        <v>692</v>
      </c>
      <c r="H484" s="7" t="s">
        <v>1960</v>
      </c>
      <c r="I484" s="256">
        <v>25</v>
      </c>
      <c r="J484" s="256">
        <v>19419</v>
      </c>
      <c r="K484" s="595">
        <f t="shared" si="78"/>
        <v>485475</v>
      </c>
      <c r="L484" s="596" t="s">
        <v>259</v>
      </c>
      <c r="M484" s="596" t="s">
        <v>174</v>
      </c>
      <c r="N484" s="52" t="str">
        <f>IF(AND('331-CT'!$E$7=TH!H484,OR(L484="331",M484="331")),"331",IF(AND(OR(L484="131",M484="131"),H484='131-CT'!$E$7),"131",""))</f>
        <v/>
      </c>
      <c r="O484" s="91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37"/>
    </row>
    <row r="485" spans="1:28" s="587" customFormat="1" ht="15.75" customHeight="1">
      <c r="A485" s="204" t="str">
        <f>IF(B485&lt;&gt;"",IF(AND(B485&gt;=_TM1,B485&lt;=_TM2,OR(TH!L485="1111",TH!M485="1111")),TH!D485,""),"")</f>
        <v/>
      </c>
      <c r="B485" s="36">
        <f t="shared" si="74"/>
        <v>5</v>
      </c>
      <c r="C485" s="184">
        <f t="shared" si="75"/>
        <v>42146</v>
      </c>
      <c r="D485" s="184" t="s">
        <v>1572</v>
      </c>
      <c r="E485" s="191">
        <v>42146</v>
      </c>
      <c r="F485" s="192" t="s">
        <v>702</v>
      </c>
      <c r="G485" s="483" t="s">
        <v>692</v>
      </c>
      <c r="H485" s="7" t="s">
        <v>1960</v>
      </c>
      <c r="I485" s="256"/>
      <c r="J485" s="256"/>
      <c r="K485" s="595">
        <v>1762074</v>
      </c>
      <c r="L485" s="596" t="s">
        <v>259</v>
      </c>
      <c r="M485" s="596" t="s">
        <v>371</v>
      </c>
      <c r="N485" s="52" t="str">
        <f>IF(AND('331-CT'!$E$7=TH!H485,OR(L485="331",M485="331")),"331",IF(AND(OR(L485="131",M485="131"),H485='131-CT'!$E$7),"131",""))</f>
        <v/>
      </c>
      <c r="O485" s="91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37"/>
    </row>
    <row r="486" spans="1:28" s="587" customFormat="1" ht="15.75" customHeight="1">
      <c r="A486" s="204" t="str">
        <f>IF(B486&lt;&gt;"",IF(AND(B486&gt;=_TM1,B486&lt;=_TM2,OR(TH!L486="1111",TH!M486="1111")),TH!D486,""),"")</f>
        <v/>
      </c>
      <c r="B486" s="36">
        <f t="shared" si="74"/>
        <v>5</v>
      </c>
      <c r="C486" s="184">
        <f t="shared" si="75"/>
        <v>42146</v>
      </c>
      <c r="D486" s="184" t="s">
        <v>1573</v>
      </c>
      <c r="E486" s="191">
        <v>42146</v>
      </c>
      <c r="F486" s="192" t="s">
        <v>424</v>
      </c>
      <c r="G486" s="483" t="s">
        <v>703</v>
      </c>
      <c r="H486" s="7" t="s">
        <v>426</v>
      </c>
      <c r="I486" s="256">
        <v>1220</v>
      </c>
      <c r="J486" s="256">
        <v>5050</v>
      </c>
      <c r="K486" s="595">
        <f>ROUND(I486*J486,0)</f>
        <v>6161000</v>
      </c>
      <c r="L486" s="596" t="s">
        <v>259</v>
      </c>
      <c r="M486" s="596" t="s">
        <v>174</v>
      </c>
      <c r="N486" s="52" t="str">
        <f>IF(AND('331-CT'!$E$7=TH!H486,OR(L486="331",M486="331")),"331",IF(AND(OR(L486="131",M486="131"),H486='131-CT'!$E$7),"131",""))</f>
        <v/>
      </c>
      <c r="O486" s="91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37"/>
    </row>
    <row r="487" spans="1:28" s="587" customFormat="1" ht="15.75" customHeight="1">
      <c r="A487" s="204" t="str">
        <f>IF(B487&lt;&gt;"",IF(AND(B487&gt;=_TM1,B487&lt;=_TM2,OR(TH!L487="1111",TH!M487="1111")),TH!D487,""),"")</f>
        <v/>
      </c>
      <c r="B487" s="36">
        <f t="shared" si="74"/>
        <v>5</v>
      </c>
      <c r="C487" s="184">
        <f t="shared" si="75"/>
        <v>42146</v>
      </c>
      <c r="D487" s="184" t="s">
        <v>1573</v>
      </c>
      <c r="E487" s="191">
        <v>42146</v>
      </c>
      <c r="F487" s="192" t="s">
        <v>472</v>
      </c>
      <c r="G487" s="483" t="s">
        <v>703</v>
      </c>
      <c r="H487" s="7" t="s">
        <v>426</v>
      </c>
      <c r="I487" s="257">
        <v>611</v>
      </c>
      <c r="J487" s="257">
        <v>5600</v>
      </c>
      <c r="K487" s="595">
        <f>ROUND(I487*J487,0)</f>
        <v>3421600</v>
      </c>
      <c r="L487" s="596" t="s">
        <v>259</v>
      </c>
      <c r="M487" s="596" t="s">
        <v>174</v>
      </c>
      <c r="N487" s="52" t="str">
        <f>IF(AND('331-CT'!$E$7=TH!H487,OR(L487="331",M487="331")),"331",IF(AND(OR(L487="131",M487="131"),H487='131-CT'!$E$7),"131",""))</f>
        <v/>
      </c>
      <c r="O487" s="91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37"/>
    </row>
    <row r="488" spans="1:28" s="587" customFormat="1" ht="15.75" customHeight="1">
      <c r="A488" s="204" t="str">
        <f>IF(B488&lt;&gt;"",IF(AND(B488&gt;=_TM1,B488&lt;=_TM2,OR(TH!L488="1111",TH!M488="1111")),TH!D488,""),"")</f>
        <v/>
      </c>
      <c r="B488" s="36">
        <f t="shared" si="74"/>
        <v>5</v>
      </c>
      <c r="C488" s="184">
        <f t="shared" si="75"/>
        <v>42146</v>
      </c>
      <c r="D488" s="184" t="s">
        <v>1573</v>
      </c>
      <c r="E488" s="191">
        <v>42146</v>
      </c>
      <c r="F488" s="192" t="s">
        <v>427</v>
      </c>
      <c r="G488" s="483" t="s">
        <v>703</v>
      </c>
      <c r="H488" s="7" t="s">
        <v>426</v>
      </c>
      <c r="I488" s="256">
        <v>302</v>
      </c>
      <c r="J488" s="256">
        <v>5900</v>
      </c>
      <c r="K488" s="595">
        <f>ROUND(I488*J488,0)</f>
        <v>1781800</v>
      </c>
      <c r="L488" s="596" t="s">
        <v>259</v>
      </c>
      <c r="M488" s="596" t="s">
        <v>174</v>
      </c>
      <c r="N488" s="52" t="str">
        <f>IF(AND('331-CT'!$E$7=TH!H488,OR(L488="331",M488="331")),"331",IF(AND(OR(L488="131",M488="131"),H488='131-CT'!$E$7),"131",""))</f>
        <v/>
      </c>
      <c r="O488" s="91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37"/>
    </row>
    <row r="489" spans="1:28" s="587" customFormat="1" ht="15.75" customHeight="1">
      <c r="A489" s="204" t="str">
        <f>IF(B489&lt;&gt;"",IF(AND(B489&gt;=_TM1,B489&lt;=_TM2,OR(TH!L489="1111",TH!M489="1111")),TH!D489,""),"")</f>
        <v/>
      </c>
      <c r="B489" s="36">
        <f t="shared" si="74"/>
        <v>5</v>
      </c>
      <c r="C489" s="184">
        <f t="shared" si="75"/>
        <v>42146</v>
      </c>
      <c r="D489" s="184" t="s">
        <v>1573</v>
      </c>
      <c r="E489" s="191">
        <v>42146</v>
      </c>
      <c r="F489" s="192" t="s">
        <v>527</v>
      </c>
      <c r="G489" s="483" t="s">
        <v>703</v>
      </c>
      <c r="H489" s="7" t="s">
        <v>426</v>
      </c>
      <c r="I489" s="256">
        <v>303</v>
      </c>
      <c r="J489" s="256">
        <v>9900</v>
      </c>
      <c r="K489" s="595">
        <f>ROUND(I489*J489,0)</f>
        <v>2999700</v>
      </c>
      <c r="L489" s="596" t="s">
        <v>259</v>
      </c>
      <c r="M489" s="596" t="s">
        <v>174</v>
      </c>
      <c r="N489" s="52" t="str">
        <f>IF(AND('331-CT'!$E$7=TH!H489,OR(L489="331",M489="331")),"331",IF(AND(OR(L489="131",M489="131"),H489='131-CT'!$E$7),"131",""))</f>
        <v/>
      </c>
      <c r="O489" s="91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37"/>
    </row>
    <row r="490" spans="1:28" s="587" customFormat="1" ht="15.75" customHeight="1">
      <c r="A490" s="204" t="str">
        <f>IF(B490&lt;&gt;"",IF(AND(B490&gt;=_TM1,B490&lt;=_TM2,OR(TH!L490="1111",TH!M490="1111")),TH!D490,""),"")</f>
        <v/>
      </c>
      <c r="B490" s="36">
        <f t="shared" si="74"/>
        <v>5</v>
      </c>
      <c r="C490" s="184">
        <f t="shared" si="75"/>
        <v>42146</v>
      </c>
      <c r="D490" s="184" t="s">
        <v>1573</v>
      </c>
      <c r="E490" s="191">
        <v>42146</v>
      </c>
      <c r="F490" s="192" t="s">
        <v>428</v>
      </c>
      <c r="G490" s="483" t="s">
        <v>703</v>
      </c>
      <c r="H490" s="7" t="s">
        <v>426</v>
      </c>
      <c r="I490" s="256"/>
      <c r="J490" s="256"/>
      <c r="K490" s="595">
        <v>1436410</v>
      </c>
      <c r="L490" s="596" t="s">
        <v>259</v>
      </c>
      <c r="M490" s="596" t="s">
        <v>371</v>
      </c>
      <c r="N490" s="52" t="str">
        <f>IF(AND('331-CT'!$E$7=TH!H490,OR(L490="331",M490="331")),"331",IF(AND(OR(L490="131",M490="131"),H490='131-CT'!$E$7),"131",""))</f>
        <v/>
      </c>
      <c r="O490" s="91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37"/>
    </row>
    <row r="491" spans="1:28" s="587" customFormat="1" ht="15.75" customHeight="1">
      <c r="A491" s="204" t="str">
        <f>IF(B491&lt;&gt;"",IF(AND(B491&gt;=_TM1,B491&lt;=_TM2,OR(TH!L491="1111",TH!M491="1111")),TH!D491,""),"")</f>
        <v/>
      </c>
      <c r="B491" s="36">
        <f t="shared" si="74"/>
        <v>5</v>
      </c>
      <c r="C491" s="184">
        <f t="shared" si="75"/>
        <v>42147</v>
      </c>
      <c r="D491" s="184" t="s">
        <v>1574</v>
      </c>
      <c r="E491" s="191">
        <v>42147</v>
      </c>
      <c r="F491" s="192" t="s">
        <v>704</v>
      </c>
      <c r="G491" s="483" t="s">
        <v>705</v>
      </c>
      <c r="H491" s="7" t="s">
        <v>464</v>
      </c>
      <c r="I491" s="256">
        <v>109</v>
      </c>
      <c r="J491" s="256">
        <v>5900</v>
      </c>
      <c r="K491" s="595">
        <f>ROUND(I491*J491,0)</f>
        <v>643100</v>
      </c>
      <c r="L491" s="596" t="s">
        <v>259</v>
      </c>
      <c r="M491" s="596" t="s">
        <v>174</v>
      </c>
      <c r="N491" s="52" t="str">
        <f>IF(AND('331-CT'!$E$7=TH!H491,OR(L491="331",M491="331")),"331",IF(AND(OR(L491="131",M491="131"),H491='131-CT'!$E$7),"131",""))</f>
        <v/>
      </c>
      <c r="O491" s="91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37"/>
    </row>
    <row r="492" spans="1:28" s="587" customFormat="1" ht="15.75" customHeight="1">
      <c r="A492" s="204" t="str">
        <f>IF(B492&lt;&gt;"",IF(AND(B492&gt;=_TM1,B492&lt;=_TM2,OR(TH!L492="1111",TH!M492="1111")),TH!D492,""),"")</f>
        <v/>
      </c>
      <c r="B492" s="36">
        <f t="shared" si="74"/>
        <v>5</v>
      </c>
      <c r="C492" s="184">
        <f t="shared" si="75"/>
        <v>42147</v>
      </c>
      <c r="D492" s="184" t="s">
        <v>1574</v>
      </c>
      <c r="E492" s="191">
        <v>42147</v>
      </c>
      <c r="F492" s="189" t="s">
        <v>465</v>
      </c>
      <c r="G492" s="483" t="s">
        <v>705</v>
      </c>
      <c r="H492" s="7" t="s">
        <v>464</v>
      </c>
      <c r="I492" s="256">
        <v>219</v>
      </c>
      <c r="J492" s="256">
        <v>5300</v>
      </c>
      <c r="K492" s="595">
        <f>ROUND(I492*J492,0)</f>
        <v>1160700</v>
      </c>
      <c r="L492" s="596" t="s">
        <v>259</v>
      </c>
      <c r="M492" s="596" t="s">
        <v>174</v>
      </c>
      <c r="N492" s="52" t="str">
        <f>IF(AND('331-CT'!$E$7=TH!H492,OR(L492="331",M492="331")),"331",IF(AND(OR(L492="131",M492="131"),H492='131-CT'!$E$7),"131",""))</f>
        <v/>
      </c>
      <c r="O492" s="91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37"/>
    </row>
    <row r="493" spans="1:28" s="587" customFormat="1" ht="15.75" customHeight="1">
      <c r="A493" s="204" t="str">
        <f>IF(B493&lt;&gt;"",IF(AND(B493&gt;=_TM1,B493&lt;=_TM2,OR(TH!L493="1111",TH!M493="1111")),TH!D493,""),"")</f>
        <v/>
      </c>
      <c r="B493" s="36">
        <f t="shared" si="74"/>
        <v>5</v>
      </c>
      <c r="C493" s="184">
        <f t="shared" si="75"/>
        <v>42147</v>
      </c>
      <c r="D493" s="184" t="s">
        <v>1574</v>
      </c>
      <c r="E493" s="191">
        <v>42147</v>
      </c>
      <c r="F493" s="189" t="s">
        <v>467</v>
      </c>
      <c r="G493" s="483" t="s">
        <v>705</v>
      </c>
      <c r="H493" s="7" t="s">
        <v>464</v>
      </c>
      <c r="I493" s="256">
        <v>494</v>
      </c>
      <c r="J493" s="256">
        <v>4400</v>
      </c>
      <c r="K493" s="595">
        <f>ROUND(I493*J493,0)</f>
        <v>2173600</v>
      </c>
      <c r="L493" s="596" t="s">
        <v>259</v>
      </c>
      <c r="M493" s="596" t="s">
        <v>174</v>
      </c>
      <c r="N493" s="52" t="str">
        <f>IF(AND('331-CT'!$E$7=TH!H493,OR(L493="331",M493="331")),"331",IF(AND(OR(L493="131",M493="131"),H493='131-CT'!$E$7),"131",""))</f>
        <v/>
      </c>
      <c r="O493" s="91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37"/>
    </row>
    <row r="494" spans="1:28" s="587" customFormat="1" ht="15.75" customHeight="1">
      <c r="A494" s="204" t="str">
        <f>IF(B494&lt;&gt;"",IF(AND(B494&gt;=_TM1,B494&lt;=_TM2,OR(TH!L494="1111",TH!M494="1111")),TH!D494,""),"")</f>
        <v/>
      </c>
      <c r="B494" s="36">
        <f t="shared" si="74"/>
        <v>5</v>
      </c>
      <c r="C494" s="184">
        <f t="shared" si="75"/>
        <v>42147</v>
      </c>
      <c r="D494" s="184" t="s">
        <v>1574</v>
      </c>
      <c r="E494" s="191">
        <v>42147</v>
      </c>
      <c r="F494" s="192" t="s">
        <v>706</v>
      </c>
      <c r="G494" s="483" t="s">
        <v>705</v>
      </c>
      <c r="H494" s="7" t="s">
        <v>464</v>
      </c>
      <c r="I494" s="256">
        <v>303</v>
      </c>
      <c r="J494" s="256">
        <v>5100</v>
      </c>
      <c r="K494" s="595">
        <f>ROUND(I494*J494,0)</f>
        <v>1545300</v>
      </c>
      <c r="L494" s="596" t="s">
        <v>259</v>
      </c>
      <c r="M494" s="596" t="s">
        <v>174</v>
      </c>
      <c r="N494" s="52" t="str">
        <f>IF(AND('331-CT'!$E$7=TH!H494,OR(L494="331",M494="331")),"331",IF(AND(OR(L494="131",M494="131"),H494='131-CT'!$E$7),"131",""))</f>
        <v/>
      </c>
      <c r="O494" s="91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37"/>
    </row>
    <row r="495" spans="1:28" s="587" customFormat="1" ht="15.75" customHeight="1">
      <c r="A495" s="204" t="str">
        <f>IF(B495&lt;&gt;"",IF(AND(B495&gt;=_TM1,B495&lt;=_TM2,OR(TH!L495="1111",TH!M495="1111")),TH!D495,""),"")</f>
        <v/>
      </c>
      <c r="B495" s="36">
        <f t="shared" si="74"/>
        <v>5</v>
      </c>
      <c r="C495" s="184">
        <f t="shared" si="75"/>
        <v>42147</v>
      </c>
      <c r="D495" s="184" t="s">
        <v>1574</v>
      </c>
      <c r="E495" s="191">
        <v>42147</v>
      </c>
      <c r="F495" s="192" t="s">
        <v>462</v>
      </c>
      <c r="G495" s="483" t="s">
        <v>705</v>
      </c>
      <c r="H495" s="7" t="s">
        <v>464</v>
      </c>
      <c r="I495" s="256">
        <v>156</v>
      </c>
      <c r="J495" s="256">
        <v>7200</v>
      </c>
      <c r="K495" s="595">
        <f>ROUND(I495*J495,0)</f>
        <v>1123200</v>
      </c>
      <c r="L495" s="596" t="s">
        <v>259</v>
      </c>
      <c r="M495" s="596" t="s">
        <v>174</v>
      </c>
      <c r="N495" s="52" t="str">
        <f>IF(AND('331-CT'!$E$7=TH!H495,OR(L495="331",M495="331")),"331",IF(AND(OR(L495="131",M495="131"),H495='131-CT'!$E$7),"131",""))</f>
        <v/>
      </c>
      <c r="O495" s="91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37"/>
    </row>
    <row r="496" spans="1:28" s="587" customFormat="1" ht="15.75" customHeight="1">
      <c r="A496" s="204" t="str">
        <f>IF(B496&lt;&gt;"",IF(AND(B496&gt;=_TM1,B496&lt;=_TM2,OR(TH!L496="1111",TH!M496="1111")),TH!D496,""),"")</f>
        <v/>
      </c>
      <c r="B496" s="36">
        <f t="shared" si="74"/>
        <v>5</v>
      </c>
      <c r="C496" s="184">
        <f t="shared" si="75"/>
        <v>42147</v>
      </c>
      <c r="D496" s="184" t="s">
        <v>1574</v>
      </c>
      <c r="E496" s="191">
        <v>42147</v>
      </c>
      <c r="F496" s="192" t="s">
        <v>428</v>
      </c>
      <c r="G496" s="483" t="s">
        <v>705</v>
      </c>
      <c r="H496" s="7" t="s">
        <v>464</v>
      </c>
      <c r="I496" s="257"/>
      <c r="J496" s="257"/>
      <c r="K496" s="595">
        <v>664590</v>
      </c>
      <c r="L496" s="596" t="s">
        <v>259</v>
      </c>
      <c r="M496" s="596" t="s">
        <v>371</v>
      </c>
      <c r="N496" s="52" t="str">
        <f>IF(AND('331-CT'!$E$7=TH!H496,OR(L496="331",M496="331")),"331",IF(AND(OR(L496="131",M496="131"),H496='131-CT'!$E$7),"131",""))</f>
        <v/>
      </c>
      <c r="O496" s="91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37"/>
    </row>
    <row r="497" spans="1:28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74"/>
        <v>5</v>
      </c>
      <c r="C497" s="184">
        <f t="shared" si="75"/>
        <v>42147</v>
      </c>
      <c r="D497" s="184" t="s">
        <v>1575</v>
      </c>
      <c r="E497" s="191">
        <v>42147</v>
      </c>
      <c r="F497" s="189" t="s">
        <v>439</v>
      </c>
      <c r="G497" s="483" t="s">
        <v>707</v>
      </c>
      <c r="H497" s="7" t="s">
        <v>438</v>
      </c>
      <c r="I497" s="257">
        <v>512</v>
      </c>
      <c r="J497" s="257">
        <v>10250</v>
      </c>
      <c r="K497" s="595">
        <f>ROUND(I497*J497,0)</f>
        <v>5248000</v>
      </c>
      <c r="L497" s="596" t="s">
        <v>259</v>
      </c>
      <c r="M497" s="596" t="s">
        <v>174</v>
      </c>
      <c r="N497" s="52" t="str">
        <f>IF(AND('331-CT'!$E$7=TH!H497,OR(L497="331",M497="331")),"331",IF(AND(OR(L497="131",M497="131"),H497='131-CT'!$E$7),"131",""))</f>
        <v/>
      </c>
      <c r="O497" s="91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37"/>
    </row>
    <row r="498" spans="1:28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74"/>
        <v>5</v>
      </c>
      <c r="C498" s="184">
        <f t="shared" si="75"/>
        <v>42147</v>
      </c>
      <c r="D498" s="184" t="s">
        <v>1575</v>
      </c>
      <c r="E498" s="191">
        <v>42147</v>
      </c>
      <c r="F498" s="192" t="s">
        <v>428</v>
      </c>
      <c r="G498" s="483" t="s">
        <v>707</v>
      </c>
      <c r="H498" s="7" t="s">
        <v>438</v>
      </c>
      <c r="I498" s="256"/>
      <c r="J498" s="256"/>
      <c r="K498" s="595">
        <v>524800</v>
      </c>
      <c r="L498" s="596" t="s">
        <v>259</v>
      </c>
      <c r="M498" s="596" t="s">
        <v>371</v>
      </c>
      <c r="N498" s="52" t="str">
        <f>IF(AND('331-CT'!$E$7=TH!H498,OR(L498="331",M498="331")),"331",IF(AND(OR(L498="131",M498="131"),H498='131-CT'!$E$7),"131",""))</f>
        <v/>
      </c>
      <c r="O498" s="91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37"/>
    </row>
    <row r="499" spans="1:28" s="587" customFormat="1" ht="15.75" customHeight="1">
      <c r="A499" s="204" t="str">
        <f>IF(B499&lt;&gt;"",IF(AND(B499&gt;=_TM1,B499&lt;=_TM2,OR(TH!L499="1111",TH!M499="1111")),TH!D499,""),"")</f>
        <v/>
      </c>
      <c r="B499" s="36">
        <f t="shared" si="74"/>
        <v>5</v>
      </c>
      <c r="C499" s="184">
        <f t="shared" si="75"/>
        <v>42149</v>
      </c>
      <c r="D499" s="184" t="s">
        <v>1576</v>
      </c>
      <c r="E499" s="191">
        <v>42149</v>
      </c>
      <c r="F499" s="192" t="s">
        <v>708</v>
      </c>
      <c r="G499" s="483" t="s">
        <v>709</v>
      </c>
      <c r="H499" s="7" t="s">
        <v>860</v>
      </c>
      <c r="I499" s="256">
        <v>371</v>
      </c>
      <c r="J499" s="256">
        <v>4500</v>
      </c>
      <c r="K499" s="595">
        <f>ROUND(I499*J499,0)</f>
        <v>1669500</v>
      </c>
      <c r="L499" s="596" t="s">
        <v>259</v>
      </c>
      <c r="M499" s="596" t="s">
        <v>174</v>
      </c>
      <c r="N499" s="52" t="str">
        <f>IF(AND('331-CT'!$E$7=TH!H499,OR(L499="331",M499="331")),"331",IF(AND(OR(L499="131",M499="131"),H499='131-CT'!$E$7),"131",""))</f>
        <v/>
      </c>
      <c r="O499" s="91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37"/>
    </row>
    <row r="500" spans="1:28" s="587" customFormat="1" ht="15.75" customHeight="1">
      <c r="A500" s="204" t="str">
        <f>IF(B500&lt;&gt;"",IF(AND(B500&gt;=_TM1,B500&lt;=_TM2,OR(TH!L500="1111",TH!M500="1111")),TH!D500,""),"")</f>
        <v/>
      </c>
      <c r="B500" s="36">
        <f t="shared" si="74"/>
        <v>5</v>
      </c>
      <c r="C500" s="184">
        <f t="shared" si="75"/>
        <v>42149</v>
      </c>
      <c r="D500" s="184" t="s">
        <v>1576</v>
      </c>
      <c r="E500" s="191">
        <v>42149</v>
      </c>
      <c r="F500" s="192" t="s">
        <v>428</v>
      </c>
      <c r="G500" s="483" t="s">
        <v>709</v>
      </c>
      <c r="H500" s="7" t="s">
        <v>860</v>
      </c>
      <c r="I500" s="256"/>
      <c r="J500" s="256"/>
      <c r="K500" s="595">
        <v>166950</v>
      </c>
      <c r="L500" s="596" t="s">
        <v>259</v>
      </c>
      <c r="M500" s="596" t="s">
        <v>371</v>
      </c>
      <c r="N500" s="52" t="str">
        <f>IF(AND('331-CT'!$E$7=TH!H500,OR(L500="331",M500="331")),"331",IF(AND(OR(L500="131",M500="131"),H500='131-CT'!$E$7),"131",""))</f>
        <v/>
      </c>
      <c r="O500" s="910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37"/>
    </row>
    <row r="501" spans="1:28" s="587" customFormat="1" ht="15.75" customHeight="1">
      <c r="A501" s="204" t="str">
        <f>IF(B501&lt;&gt;"",IF(AND(B501&gt;=_TM1,B501&lt;=_TM2,OR(TH!L501="1111",TH!M501="1111")),TH!D501,""),"")</f>
        <v/>
      </c>
      <c r="B501" s="36">
        <f t="shared" si="74"/>
        <v>5</v>
      </c>
      <c r="C501" s="184">
        <f t="shared" si="75"/>
        <v>42150</v>
      </c>
      <c r="D501" s="184" t="s">
        <v>1577</v>
      </c>
      <c r="E501" s="191">
        <v>42150</v>
      </c>
      <c r="F501" s="192" t="s">
        <v>542</v>
      </c>
      <c r="G501" s="483" t="s">
        <v>710</v>
      </c>
      <c r="H501" s="7" t="s">
        <v>470</v>
      </c>
      <c r="I501" s="256">
        <v>750</v>
      </c>
      <c r="J501" s="256">
        <v>10000</v>
      </c>
      <c r="K501" s="595">
        <f>ROUND(I501*J501,0)</f>
        <v>7500000</v>
      </c>
      <c r="L501" s="596" t="s">
        <v>259</v>
      </c>
      <c r="M501" s="596" t="s">
        <v>174</v>
      </c>
      <c r="N501" s="52" t="str">
        <f>IF(AND('331-CT'!$E$7=TH!H501,OR(L501="331",M501="331")),"331",IF(AND(OR(L501="131",M501="131"),H501='131-CT'!$E$7),"131",""))</f>
        <v/>
      </c>
      <c r="O501" s="91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37"/>
    </row>
    <row r="502" spans="1:28" s="587" customFormat="1" ht="15.75" customHeight="1">
      <c r="A502" s="204" t="str">
        <f>IF(B502&lt;&gt;"",IF(AND(B502&gt;=_TM1,B502&lt;=_TM2,OR(TH!L502="1111",TH!M502="1111")),TH!D502,""),"")</f>
        <v/>
      </c>
      <c r="B502" s="36">
        <f t="shared" si="74"/>
        <v>5</v>
      </c>
      <c r="C502" s="184">
        <f t="shared" si="75"/>
        <v>42150</v>
      </c>
      <c r="D502" s="184" t="s">
        <v>1577</v>
      </c>
      <c r="E502" s="191">
        <v>42150</v>
      </c>
      <c r="F502" s="192" t="s">
        <v>428</v>
      </c>
      <c r="G502" s="483" t="s">
        <v>710</v>
      </c>
      <c r="H502" s="7" t="s">
        <v>470</v>
      </c>
      <c r="I502" s="256"/>
      <c r="J502" s="256"/>
      <c r="K502" s="595">
        <v>750000</v>
      </c>
      <c r="L502" s="596" t="s">
        <v>259</v>
      </c>
      <c r="M502" s="596" t="s">
        <v>371</v>
      </c>
      <c r="N502" s="52" t="str">
        <f>IF(AND('331-CT'!$E$7=TH!H502,OR(L502="331",M502="331")),"331",IF(AND(OR(L502="131",M502="131"),H502='131-CT'!$E$7),"131",""))</f>
        <v/>
      </c>
      <c r="O502" s="91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37"/>
    </row>
    <row r="503" spans="1:28" s="587" customFormat="1" ht="15.75" customHeight="1">
      <c r="A503" s="204" t="str">
        <f>IF(B503&lt;&gt;"",IF(AND(B503&gt;=_TM1,B503&lt;=_TM2,OR(TH!L503="1111",TH!M503="1111")),TH!D503,""),"")</f>
        <v/>
      </c>
      <c r="B503" s="36">
        <f t="shared" si="74"/>
        <v>5</v>
      </c>
      <c r="C503" s="184">
        <f t="shared" si="75"/>
        <v>42151</v>
      </c>
      <c r="D503" s="184" t="s">
        <v>1578</v>
      </c>
      <c r="E503" s="191">
        <v>42151</v>
      </c>
      <c r="F503" s="192" t="s">
        <v>711</v>
      </c>
      <c r="G503" s="483" t="s">
        <v>712</v>
      </c>
      <c r="H503" s="7" t="s">
        <v>1960</v>
      </c>
      <c r="I503" s="256">
        <v>300</v>
      </c>
      <c r="J503" s="256">
        <v>8882</v>
      </c>
      <c r="K503" s="595">
        <f t="shared" ref="K503:K512" si="79">ROUND(I503*J503,0)</f>
        <v>2664600</v>
      </c>
      <c r="L503" s="596" t="s">
        <v>259</v>
      </c>
      <c r="M503" s="596" t="s">
        <v>174</v>
      </c>
      <c r="N503" s="52" t="str">
        <f>IF(AND('331-CT'!$E$7=TH!H503,OR(L503="331",M503="331")),"331",IF(AND(OR(L503="131",M503="131"),H503='131-CT'!$E$7),"131",""))</f>
        <v/>
      </c>
      <c r="O503" s="91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37"/>
    </row>
    <row r="504" spans="1:28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74"/>
        <v>5</v>
      </c>
      <c r="C504" s="184">
        <f t="shared" si="75"/>
        <v>42151</v>
      </c>
      <c r="D504" s="184" t="s">
        <v>1578</v>
      </c>
      <c r="E504" s="191">
        <v>42151</v>
      </c>
      <c r="F504" s="192" t="s">
        <v>713</v>
      </c>
      <c r="G504" s="483" t="s">
        <v>712</v>
      </c>
      <c r="H504" s="7" t="s">
        <v>1960</v>
      </c>
      <c r="I504" s="256">
        <v>440</v>
      </c>
      <c r="J504" s="256">
        <v>11930</v>
      </c>
      <c r="K504" s="595">
        <f t="shared" si="79"/>
        <v>5249200</v>
      </c>
      <c r="L504" s="596" t="s">
        <v>259</v>
      </c>
      <c r="M504" s="596" t="s">
        <v>174</v>
      </c>
      <c r="N504" s="52" t="str">
        <f>IF(AND('331-CT'!$E$7=TH!H504,OR(L504="331",M504="331")),"331",IF(AND(OR(L504="131",M504="131"),H504='131-CT'!$E$7),"131",""))</f>
        <v/>
      </c>
      <c r="O504" s="910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37"/>
    </row>
    <row r="505" spans="1:28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74"/>
        <v>5</v>
      </c>
      <c r="C505" s="184">
        <f t="shared" si="75"/>
        <v>42151</v>
      </c>
      <c r="D505" s="184" t="s">
        <v>1578</v>
      </c>
      <c r="E505" s="191">
        <v>42151</v>
      </c>
      <c r="F505" s="192" t="s">
        <v>714</v>
      </c>
      <c r="G505" s="483" t="s">
        <v>712</v>
      </c>
      <c r="H505" s="7" t="s">
        <v>1960</v>
      </c>
      <c r="I505" s="256">
        <v>200</v>
      </c>
      <c r="J505" s="256">
        <v>13368</v>
      </c>
      <c r="K505" s="595">
        <f t="shared" si="79"/>
        <v>2673600</v>
      </c>
      <c r="L505" s="596" t="s">
        <v>259</v>
      </c>
      <c r="M505" s="596" t="s">
        <v>174</v>
      </c>
      <c r="N505" s="52" t="str">
        <f>IF(AND('331-CT'!$E$7=TH!H505,OR(L505="331",M505="331")),"331",IF(AND(OR(L505="131",M505="131"),H505='131-CT'!$E$7),"131",""))</f>
        <v/>
      </c>
      <c r="O505" s="91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37"/>
    </row>
    <row r="506" spans="1:28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74"/>
        <v>5</v>
      </c>
      <c r="C506" s="184">
        <f t="shared" si="75"/>
        <v>42151</v>
      </c>
      <c r="D506" s="184" t="s">
        <v>1578</v>
      </c>
      <c r="E506" s="191">
        <v>42151</v>
      </c>
      <c r="F506" s="192" t="s">
        <v>715</v>
      </c>
      <c r="G506" s="483" t="s">
        <v>712</v>
      </c>
      <c r="H506" s="7" t="s">
        <v>1960</v>
      </c>
      <c r="I506" s="256">
        <v>25</v>
      </c>
      <c r="J506" s="256">
        <v>11830</v>
      </c>
      <c r="K506" s="595">
        <f t="shared" si="79"/>
        <v>295750</v>
      </c>
      <c r="L506" s="596" t="s">
        <v>259</v>
      </c>
      <c r="M506" s="596" t="s">
        <v>174</v>
      </c>
      <c r="N506" s="52" t="str">
        <f>IF(AND('331-CT'!$E$7=TH!H506,OR(L506="331",M506="331")),"331",IF(AND(OR(L506="131",M506="131"),H506='131-CT'!$E$7),"131",""))</f>
        <v/>
      </c>
      <c r="O506" s="91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37"/>
    </row>
    <row r="507" spans="1:28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74"/>
        <v>5</v>
      </c>
      <c r="C507" s="184">
        <f t="shared" si="75"/>
        <v>42151</v>
      </c>
      <c r="D507" s="184" t="s">
        <v>1578</v>
      </c>
      <c r="E507" s="191">
        <v>42151</v>
      </c>
      <c r="F507" s="192" t="s">
        <v>716</v>
      </c>
      <c r="G507" s="483" t="s">
        <v>712</v>
      </c>
      <c r="H507" s="7" t="s">
        <v>1960</v>
      </c>
      <c r="I507" s="256">
        <v>25</v>
      </c>
      <c r="J507" s="256">
        <v>18218</v>
      </c>
      <c r="K507" s="595">
        <f t="shared" si="79"/>
        <v>455450</v>
      </c>
      <c r="L507" s="596" t="s">
        <v>259</v>
      </c>
      <c r="M507" s="596" t="s">
        <v>174</v>
      </c>
      <c r="N507" s="52" t="str">
        <f>IF(AND('331-CT'!$E$7=TH!H507,OR(L507="331",M507="331")),"331",IF(AND(OR(L507="131",M507="131"),H507='131-CT'!$E$7),"131",""))</f>
        <v/>
      </c>
      <c r="O507" s="91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37"/>
    </row>
    <row r="508" spans="1:28" s="587" customFormat="1" ht="15.75" customHeight="1">
      <c r="A508" s="204" t="str">
        <f>IF(B508&lt;&gt;"",IF(AND(B508&gt;=_TM1,B508&lt;=_TM2,OR(TH!L508="1111",TH!M508="1111")),TH!D508,""),"")</f>
        <v/>
      </c>
      <c r="B508" s="36">
        <f t="shared" si="74"/>
        <v>5</v>
      </c>
      <c r="C508" s="184">
        <f t="shared" si="75"/>
        <v>42151</v>
      </c>
      <c r="D508" s="184" t="s">
        <v>1578</v>
      </c>
      <c r="E508" s="191">
        <v>42151</v>
      </c>
      <c r="F508" s="192" t="s">
        <v>717</v>
      </c>
      <c r="G508" s="483" t="s">
        <v>712</v>
      </c>
      <c r="H508" s="7" t="s">
        <v>1960</v>
      </c>
      <c r="I508" s="256">
        <v>20</v>
      </c>
      <c r="J508" s="256">
        <v>10629</v>
      </c>
      <c r="K508" s="595">
        <f t="shared" si="79"/>
        <v>212580</v>
      </c>
      <c r="L508" s="596" t="s">
        <v>259</v>
      </c>
      <c r="M508" s="596" t="s">
        <v>174</v>
      </c>
      <c r="N508" s="52" t="str">
        <f>IF(AND('331-CT'!$E$7=TH!H508,OR(L508="331",M508="331")),"331",IF(AND(OR(L508="131",M508="131"),H508='131-CT'!$E$7),"131",""))</f>
        <v/>
      </c>
      <c r="O508" s="91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37"/>
    </row>
    <row r="509" spans="1:28" s="587" customFormat="1" ht="15.75" customHeight="1">
      <c r="A509" s="204" t="str">
        <f>IF(B509&lt;&gt;"",IF(AND(B509&gt;=_TM1,B509&lt;=_TM2,OR(TH!L509="1111",TH!M509="1111")),TH!D509,""),"")</f>
        <v/>
      </c>
      <c r="B509" s="36">
        <f t="shared" si="74"/>
        <v>5</v>
      </c>
      <c r="C509" s="184">
        <f t="shared" si="75"/>
        <v>42151</v>
      </c>
      <c r="D509" s="184" t="s">
        <v>1578</v>
      </c>
      <c r="E509" s="191">
        <v>42151</v>
      </c>
      <c r="F509" s="192" t="s">
        <v>718</v>
      </c>
      <c r="G509" s="483" t="s">
        <v>712</v>
      </c>
      <c r="H509" s="7" t="s">
        <v>1960</v>
      </c>
      <c r="I509" s="256">
        <v>50</v>
      </c>
      <c r="J509" s="256">
        <v>16243</v>
      </c>
      <c r="K509" s="595">
        <f t="shared" si="79"/>
        <v>812150</v>
      </c>
      <c r="L509" s="596" t="s">
        <v>259</v>
      </c>
      <c r="M509" s="596" t="s">
        <v>174</v>
      </c>
      <c r="N509" s="52" t="str">
        <f>IF(AND('331-CT'!$E$7=TH!H509,OR(L509="331",M509="331")),"331",IF(AND(OR(L509="131",M509="131"),H509='131-CT'!$E$7),"131",""))</f>
        <v/>
      </c>
      <c r="O509" s="91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37"/>
    </row>
    <row r="510" spans="1:28" s="587" customFormat="1" ht="15.75" customHeight="1">
      <c r="A510" s="204" t="str">
        <f>IF(B510&lt;&gt;"",IF(AND(B510&gt;=_TM1,B510&lt;=_TM2,OR(TH!L510="1111",TH!M510="1111")),TH!D510,""),"")</f>
        <v/>
      </c>
      <c r="B510" s="36">
        <f t="shared" si="74"/>
        <v>5</v>
      </c>
      <c r="C510" s="184">
        <f t="shared" si="75"/>
        <v>42151</v>
      </c>
      <c r="D510" s="184" t="s">
        <v>1578</v>
      </c>
      <c r="E510" s="191">
        <v>42151</v>
      </c>
      <c r="F510" s="192" t="s">
        <v>719</v>
      </c>
      <c r="G510" s="483" t="s">
        <v>712</v>
      </c>
      <c r="H510" s="7" t="s">
        <v>1960</v>
      </c>
      <c r="I510" s="256">
        <v>25</v>
      </c>
      <c r="J510" s="256">
        <v>13759</v>
      </c>
      <c r="K510" s="595">
        <f t="shared" si="79"/>
        <v>343975</v>
      </c>
      <c r="L510" s="596" t="s">
        <v>259</v>
      </c>
      <c r="M510" s="596" t="s">
        <v>174</v>
      </c>
      <c r="N510" s="52" t="str">
        <f>IF(AND('331-CT'!$E$7=TH!H510,OR(L510="331",M510="331")),"331",IF(AND(OR(L510="131",M510="131"),H510='131-CT'!$E$7),"131",""))</f>
        <v/>
      </c>
      <c r="O510" s="91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37"/>
    </row>
    <row r="511" spans="1:28" s="587" customFormat="1" ht="15.75" customHeight="1">
      <c r="A511" s="204" t="str">
        <f>IF(B511&lt;&gt;"",IF(AND(B511&gt;=_TM1,B511&lt;=_TM2,OR(TH!L511="1111",TH!M511="1111")),TH!D511,""),"")</f>
        <v/>
      </c>
      <c r="B511" s="36">
        <f t="shared" si="74"/>
        <v>5</v>
      </c>
      <c r="C511" s="184">
        <f t="shared" si="75"/>
        <v>42151</v>
      </c>
      <c r="D511" s="184" t="s">
        <v>1578</v>
      </c>
      <c r="E511" s="191">
        <v>42151</v>
      </c>
      <c r="F511" s="192" t="s">
        <v>720</v>
      </c>
      <c r="G511" s="483" t="s">
        <v>712</v>
      </c>
      <c r="H511" s="7" t="s">
        <v>1960</v>
      </c>
      <c r="I511" s="256">
        <v>25</v>
      </c>
      <c r="J511" s="256">
        <v>13377</v>
      </c>
      <c r="K511" s="595">
        <f t="shared" si="79"/>
        <v>334425</v>
      </c>
      <c r="L511" s="596" t="s">
        <v>259</v>
      </c>
      <c r="M511" s="596" t="s">
        <v>174</v>
      </c>
      <c r="N511" s="52" t="str">
        <f>IF(AND('331-CT'!$E$7=TH!H511,OR(L511="331",M511="331")),"331",IF(AND(OR(L511="131",M511="131"),H511='131-CT'!$E$7),"131",""))</f>
        <v/>
      </c>
      <c r="O511" s="91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37"/>
    </row>
    <row r="512" spans="1:28" s="587" customFormat="1" ht="15.75" customHeight="1">
      <c r="A512" s="204" t="str">
        <f>IF(B512&lt;&gt;"",IF(AND(B512&gt;=_TM1,B512&lt;=_TM2,OR(TH!L512="1111",TH!M512="1111")),TH!D512,""),"")</f>
        <v/>
      </c>
      <c r="B512" s="36">
        <f t="shared" si="74"/>
        <v>5</v>
      </c>
      <c r="C512" s="184">
        <f t="shared" si="75"/>
        <v>42151</v>
      </c>
      <c r="D512" s="184" t="s">
        <v>1578</v>
      </c>
      <c r="E512" s="191">
        <v>42151</v>
      </c>
      <c r="F512" s="192" t="s">
        <v>721</v>
      </c>
      <c r="G512" s="483" t="s">
        <v>712</v>
      </c>
      <c r="H512" s="7" t="s">
        <v>1960</v>
      </c>
      <c r="I512" s="256">
        <v>40</v>
      </c>
      <c r="J512" s="256">
        <v>15523</v>
      </c>
      <c r="K512" s="595">
        <f t="shared" si="79"/>
        <v>620920</v>
      </c>
      <c r="L512" s="596" t="s">
        <v>259</v>
      </c>
      <c r="M512" s="596" t="s">
        <v>174</v>
      </c>
      <c r="N512" s="52" t="str">
        <f>IF(AND('331-CT'!$E$7=TH!H512,OR(L512="331",M512="331")),"331",IF(AND(OR(L512="131",M512="131"),H512='131-CT'!$E$7),"131",""))</f>
        <v/>
      </c>
      <c r="O512" s="91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37"/>
    </row>
    <row r="513" spans="1:28" s="587" customFormat="1" ht="15.75" customHeight="1">
      <c r="A513" s="204" t="str">
        <f>IF(B513&lt;&gt;"",IF(AND(B513&gt;=_TM1,B513&lt;=_TM2,OR(TH!L513="1111",TH!M513="1111")),TH!D513,""),"")</f>
        <v/>
      </c>
      <c r="B513" s="36">
        <f t="shared" si="74"/>
        <v>5</v>
      </c>
      <c r="C513" s="184">
        <f t="shared" si="75"/>
        <v>42151</v>
      </c>
      <c r="D513" s="184" t="s">
        <v>1578</v>
      </c>
      <c r="E513" s="191">
        <v>42151</v>
      </c>
      <c r="F513" s="192" t="s">
        <v>600</v>
      </c>
      <c r="G513" s="483" t="s">
        <v>712</v>
      </c>
      <c r="H513" s="7" t="s">
        <v>1960</v>
      </c>
      <c r="I513" s="256"/>
      <c r="J513" s="256"/>
      <c r="K513" s="595">
        <v>1366265</v>
      </c>
      <c r="L513" s="596" t="s">
        <v>259</v>
      </c>
      <c r="M513" s="596" t="s">
        <v>371</v>
      </c>
      <c r="N513" s="52" t="str">
        <f>IF(AND('331-CT'!$E$7=TH!H513,OR(L513="331",M513="331")),"331",IF(AND(OR(L513="131",M513="131"),H513='131-CT'!$E$7),"131",""))</f>
        <v/>
      </c>
      <c r="O513" s="91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37"/>
    </row>
    <row r="514" spans="1:28" s="587" customFormat="1" ht="15.75" customHeight="1">
      <c r="A514" s="204" t="str">
        <f>IF(B514&lt;&gt;"",IF(AND(B514&gt;=_TM1,B514&lt;=_TM2,OR(TH!L514="1111",TH!M514="1111")),TH!D514,""),"")</f>
        <v/>
      </c>
      <c r="B514" s="36">
        <f t="shared" si="74"/>
        <v>5</v>
      </c>
      <c r="C514" s="184">
        <f t="shared" si="75"/>
        <v>42151</v>
      </c>
      <c r="D514" s="184" t="s">
        <v>1579</v>
      </c>
      <c r="E514" s="191">
        <v>42151</v>
      </c>
      <c r="F514" s="192" t="s">
        <v>722</v>
      </c>
      <c r="G514" s="483" t="s">
        <v>723</v>
      </c>
      <c r="H514" s="7" t="s">
        <v>554</v>
      </c>
      <c r="I514" s="256">
        <v>1112</v>
      </c>
      <c r="J514" s="256">
        <v>11785</v>
      </c>
      <c r="K514" s="595">
        <f>ROUND(I514*J514,0)</f>
        <v>13104920</v>
      </c>
      <c r="L514" s="596" t="s">
        <v>259</v>
      </c>
      <c r="M514" s="596" t="s">
        <v>174</v>
      </c>
      <c r="N514" s="52" t="str">
        <f>IF(AND('331-CT'!$E$7=TH!H514,OR(L514="331",M514="331")),"331",IF(AND(OR(L514="131",M514="131"),H514='131-CT'!$E$7),"131",""))</f>
        <v/>
      </c>
      <c r="O514" s="91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37"/>
    </row>
    <row r="515" spans="1:28" s="587" customFormat="1" ht="15.75" customHeight="1">
      <c r="A515" s="204" t="str">
        <f>IF(B515&lt;&gt;"",IF(AND(B515&gt;=_TM1,B515&lt;=_TM2,OR(TH!L515="1111",TH!M515="1111")),TH!D515,""),"")</f>
        <v/>
      </c>
      <c r="B515" s="36">
        <f t="shared" ref="B515:B581" si="80">IF(C515&lt;&gt;"",MONTH(C515),"")</f>
        <v>5</v>
      </c>
      <c r="C515" s="184">
        <f t="shared" ref="C515:C581" si="81">E515</f>
        <v>42151</v>
      </c>
      <c r="D515" s="184" t="s">
        <v>1579</v>
      </c>
      <c r="E515" s="191">
        <v>42151</v>
      </c>
      <c r="F515" s="192" t="s">
        <v>600</v>
      </c>
      <c r="G515" s="483" t="s">
        <v>723</v>
      </c>
      <c r="H515" s="7" t="s">
        <v>554</v>
      </c>
      <c r="I515" s="256"/>
      <c r="J515" s="256"/>
      <c r="K515" s="595">
        <v>1310492</v>
      </c>
      <c r="L515" s="596" t="s">
        <v>259</v>
      </c>
      <c r="M515" s="596" t="s">
        <v>371</v>
      </c>
      <c r="N515" s="52" t="str">
        <f>IF(AND('331-CT'!$E$7=TH!H515,OR(L515="331",M515="331")),"331",IF(AND(OR(L515="131",M515="131"),H515='131-CT'!$E$7),"131",""))</f>
        <v/>
      </c>
      <c r="O515" s="91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37"/>
    </row>
    <row r="516" spans="1:28" s="587" customFormat="1" ht="15.75" customHeight="1">
      <c r="A516" s="204" t="str">
        <f>IF(B516&lt;&gt;"",IF(AND(B516&gt;=_TM1,B516&lt;=_TM2,OR(TH!L516="1111",TH!M516="1111")),TH!D516,""),"")</f>
        <v/>
      </c>
      <c r="B516" s="36">
        <f t="shared" si="80"/>
        <v>5</v>
      </c>
      <c r="C516" s="184">
        <f t="shared" si="81"/>
        <v>42151</v>
      </c>
      <c r="D516" s="184" t="s">
        <v>1580</v>
      </c>
      <c r="E516" s="191">
        <v>42151</v>
      </c>
      <c r="F516" s="192" t="s">
        <v>724</v>
      </c>
      <c r="G516" s="483" t="s">
        <v>725</v>
      </c>
      <c r="H516" s="7" t="s">
        <v>659</v>
      </c>
      <c r="I516" s="256">
        <v>331</v>
      </c>
      <c r="J516" s="256">
        <v>7170</v>
      </c>
      <c r="K516" s="595">
        <f>ROUND(I516*J516,0)</f>
        <v>2373270</v>
      </c>
      <c r="L516" s="596" t="s">
        <v>259</v>
      </c>
      <c r="M516" s="596" t="s">
        <v>174</v>
      </c>
      <c r="N516" s="52" t="str">
        <f>IF(AND('331-CT'!$E$7=TH!H516,OR(L516="331",M516="331")),"331",IF(AND(OR(L516="131",M516="131"),H516='131-CT'!$E$7),"131",""))</f>
        <v>131</v>
      </c>
      <c r="O516" s="910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37"/>
    </row>
    <row r="517" spans="1:28" s="587" customFormat="1" ht="15.75" customHeight="1">
      <c r="A517" s="204" t="str">
        <f>IF(B517&lt;&gt;"",IF(AND(B517&gt;=_TM1,B517&lt;=_TM2,OR(TH!L517="1111",TH!M517="1111")),TH!D517,""),"")</f>
        <v/>
      </c>
      <c r="B517" s="36">
        <f t="shared" si="80"/>
        <v>5</v>
      </c>
      <c r="C517" s="184">
        <f t="shared" si="81"/>
        <v>42151</v>
      </c>
      <c r="D517" s="184" t="s">
        <v>1580</v>
      </c>
      <c r="E517" s="191">
        <v>42151</v>
      </c>
      <c r="F517" s="192" t="s">
        <v>726</v>
      </c>
      <c r="G517" s="483" t="s">
        <v>725</v>
      </c>
      <c r="H517" s="7" t="s">
        <v>659</v>
      </c>
      <c r="I517" s="256">
        <v>308</v>
      </c>
      <c r="J517" s="256">
        <v>6720</v>
      </c>
      <c r="K517" s="595">
        <f>ROUND(I517*J517,0)</f>
        <v>2069760</v>
      </c>
      <c r="L517" s="596" t="s">
        <v>259</v>
      </c>
      <c r="M517" s="596" t="s">
        <v>174</v>
      </c>
      <c r="N517" s="52" t="str">
        <f>IF(AND('331-CT'!$E$7=TH!H517,OR(L517="331",M517="331")),"331",IF(AND(OR(L517="131",M517="131"),H517='131-CT'!$E$7),"131",""))</f>
        <v>131</v>
      </c>
      <c r="O517" s="91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37"/>
    </row>
    <row r="518" spans="1:28" s="587" customFormat="1" ht="15.75" customHeight="1">
      <c r="A518" s="204" t="str">
        <f>IF(B518&lt;&gt;"",IF(AND(B518&gt;=_TM1,B518&lt;=_TM2,OR(TH!L518="1111",TH!M518="1111")),TH!D518,""),"")</f>
        <v/>
      </c>
      <c r="B518" s="36">
        <f t="shared" si="80"/>
        <v>5</v>
      </c>
      <c r="C518" s="184">
        <f t="shared" si="81"/>
        <v>42151</v>
      </c>
      <c r="D518" s="184" t="s">
        <v>1580</v>
      </c>
      <c r="E518" s="191">
        <v>42151</v>
      </c>
      <c r="F518" s="192" t="s">
        <v>727</v>
      </c>
      <c r="G518" s="483" t="s">
        <v>725</v>
      </c>
      <c r="H518" s="7" t="s">
        <v>659</v>
      </c>
      <c r="I518" s="256">
        <v>312</v>
      </c>
      <c r="J518" s="256">
        <v>6690</v>
      </c>
      <c r="K518" s="595">
        <f>ROUND(I518*J518,0)</f>
        <v>2087280</v>
      </c>
      <c r="L518" s="596" t="s">
        <v>259</v>
      </c>
      <c r="M518" s="596" t="s">
        <v>174</v>
      </c>
      <c r="N518" s="52" t="str">
        <f>IF(AND('331-CT'!$E$7=TH!H518,OR(L518="331",M518="331")),"331",IF(AND(OR(L518="131",M518="131"),H518='131-CT'!$E$7),"131",""))</f>
        <v>131</v>
      </c>
      <c r="O518" s="91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37"/>
    </row>
    <row r="519" spans="1:28" s="587" customFormat="1" ht="15.75" customHeight="1">
      <c r="A519" s="204" t="str">
        <f>IF(B519&lt;&gt;"",IF(AND(B519&gt;=_TM1,B519&lt;=_TM2,OR(TH!L519="1111",TH!M519="1111")),TH!D519,""),"")</f>
        <v/>
      </c>
      <c r="B519" s="36">
        <f t="shared" si="80"/>
        <v>5</v>
      </c>
      <c r="C519" s="184">
        <f t="shared" si="81"/>
        <v>42151</v>
      </c>
      <c r="D519" s="184" t="s">
        <v>1580</v>
      </c>
      <c r="E519" s="191">
        <v>42151</v>
      </c>
      <c r="F519" s="192" t="s">
        <v>728</v>
      </c>
      <c r="G519" s="483" t="s">
        <v>725</v>
      </c>
      <c r="H519" s="7" t="s">
        <v>659</v>
      </c>
      <c r="I519" s="256">
        <v>313</v>
      </c>
      <c r="J519" s="256">
        <v>6800</v>
      </c>
      <c r="K519" s="595">
        <f>ROUND(I519*J519,0)</f>
        <v>2128400</v>
      </c>
      <c r="L519" s="596" t="s">
        <v>259</v>
      </c>
      <c r="M519" s="596" t="s">
        <v>174</v>
      </c>
      <c r="N519" s="52" t="str">
        <f>IF(AND('331-CT'!$E$7=TH!H519,OR(L519="331",M519="331")),"331",IF(AND(OR(L519="131",M519="131"),H519='131-CT'!$E$7),"131",""))</f>
        <v>131</v>
      </c>
      <c r="O519" s="91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37"/>
    </row>
    <row r="520" spans="1:28" s="587" customFormat="1" ht="15.75" customHeight="1">
      <c r="A520" s="204" t="str">
        <f>IF(B520&lt;&gt;"",IF(AND(B520&gt;=_TM1,B520&lt;=_TM2,OR(TH!L520="1111",TH!M520="1111")),TH!D520,""),"")</f>
        <v/>
      </c>
      <c r="B520" s="36">
        <f t="shared" si="80"/>
        <v>5</v>
      </c>
      <c r="C520" s="184">
        <f t="shared" si="81"/>
        <v>42151</v>
      </c>
      <c r="D520" s="184" t="s">
        <v>1580</v>
      </c>
      <c r="E520" s="191">
        <v>42151</v>
      </c>
      <c r="F520" s="192" t="s">
        <v>729</v>
      </c>
      <c r="G520" s="483" t="s">
        <v>725</v>
      </c>
      <c r="H520" s="7" t="s">
        <v>659</v>
      </c>
      <c r="I520" s="256">
        <v>507</v>
      </c>
      <c r="J520" s="256">
        <v>5400</v>
      </c>
      <c r="K520" s="595">
        <f>ROUND(I520*J520,0)</f>
        <v>2737800</v>
      </c>
      <c r="L520" s="596" t="s">
        <v>259</v>
      </c>
      <c r="M520" s="596" t="s">
        <v>174</v>
      </c>
      <c r="N520" s="52" t="str">
        <f>IF(AND('331-CT'!$E$7=TH!H520,OR(L520="331",M520="331")),"331",IF(AND(OR(L520="131",M520="131"),H520='131-CT'!$E$7),"131",""))</f>
        <v>131</v>
      </c>
      <c r="O520" s="910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37"/>
    </row>
    <row r="521" spans="1:28" s="587" customFormat="1" ht="15.75" customHeight="1">
      <c r="A521" s="204" t="str">
        <f>IF(B521&lt;&gt;"",IF(AND(B521&gt;=_TM1,B521&lt;=_TM2,OR(TH!L521="1111",TH!M521="1111")),TH!D521,""),"")</f>
        <v/>
      </c>
      <c r="B521" s="36">
        <f t="shared" si="80"/>
        <v>5</v>
      </c>
      <c r="C521" s="184">
        <f t="shared" si="81"/>
        <v>42151</v>
      </c>
      <c r="D521" s="184" t="s">
        <v>1580</v>
      </c>
      <c r="E521" s="191">
        <v>42151</v>
      </c>
      <c r="F521" s="192" t="s">
        <v>428</v>
      </c>
      <c r="G521" s="483" t="s">
        <v>725</v>
      </c>
      <c r="H521" s="7" t="s">
        <v>659</v>
      </c>
      <c r="I521" s="256"/>
      <c r="J521" s="256"/>
      <c r="K521" s="595">
        <v>1139651</v>
      </c>
      <c r="L521" s="596" t="s">
        <v>259</v>
      </c>
      <c r="M521" s="596" t="s">
        <v>371</v>
      </c>
      <c r="N521" s="52" t="str">
        <f>IF(AND('331-CT'!$E$7=TH!H521,OR(L521="331",M521="331")),"331",IF(AND(OR(L521="131",M521="131"),H521='131-CT'!$E$7),"131",""))</f>
        <v>131</v>
      </c>
      <c r="O521" s="91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37"/>
    </row>
    <row r="522" spans="1:28" s="587" customFormat="1" ht="15.75" customHeight="1">
      <c r="A522" s="204" t="str">
        <f>IF(B522&lt;&gt;"",IF(AND(B522&gt;=_TM1,B522&lt;=_TM2,OR(TH!L522="1111",TH!M522="1111")),TH!D522,""),"")</f>
        <v/>
      </c>
      <c r="B522" s="36">
        <f t="shared" ref="B522" si="82">IF(C522&lt;&gt;"",MONTH(C522),"")</f>
        <v>5</v>
      </c>
      <c r="C522" s="184">
        <f t="shared" ref="C522" si="83">E522</f>
        <v>42151</v>
      </c>
      <c r="D522" s="184" t="s">
        <v>1580</v>
      </c>
      <c r="E522" s="191">
        <v>42151</v>
      </c>
      <c r="F522" s="192" t="s">
        <v>1346</v>
      </c>
      <c r="G522" s="483" t="s">
        <v>725</v>
      </c>
      <c r="H522" s="7" t="s">
        <v>659</v>
      </c>
      <c r="I522" s="256"/>
      <c r="J522" s="256"/>
      <c r="K522" s="595">
        <v>12536161</v>
      </c>
      <c r="L522" s="596" t="s">
        <v>47</v>
      </c>
      <c r="M522" s="596" t="s">
        <v>259</v>
      </c>
      <c r="N522" s="52" t="str">
        <f>IF(AND('331-CT'!$E$7=TH!H522,OR(L522="331",M522="331")),"331",IF(AND(OR(L522="131",M522="131"),H522='131-CT'!$E$7),"131",""))</f>
        <v>131</v>
      </c>
      <c r="O522" s="910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37"/>
    </row>
    <row r="523" spans="1:28" s="587" customFormat="1" ht="15.75" customHeight="1">
      <c r="A523" s="204" t="str">
        <f>IF(B523&lt;&gt;"",IF(AND(B523&gt;=_TM1,B523&lt;=_TM2,OR(TH!L523="1111",TH!M523="1111")),TH!D523,""),"")</f>
        <v/>
      </c>
      <c r="B523" s="36">
        <f t="shared" si="80"/>
        <v>5</v>
      </c>
      <c r="C523" s="184">
        <f t="shared" si="81"/>
        <v>42151</v>
      </c>
      <c r="D523" s="184" t="s">
        <v>1581</v>
      </c>
      <c r="E523" s="191">
        <v>42151</v>
      </c>
      <c r="F523" s="192" t="s">
        <v>477</v>
      </c>
      <c r="G523" s="483" t="s">
        <v>730</v>
      </c>
      <c r="H523" s="7" t="s">
        <v>479</v>
      </c>
      <c r="I523" s="256">
        <v>338</v>
      </c>
      <c r="J523" s="256">
        <v>12900</v>
      </c>
      <c r="K523" s="595">
        <f>ROUND(I523*J523,0)</f>
        <v>4360200</v>
      </c>
      <c r="L523" s="596" t="s">
        <v>259</v>
      </c>
      <c r="M523" s="596" t="s">
        <v>174</v>
      </c>
      <c r="N523" s="52" t="str">
        <f>IF(AND('331-CT'!$E$7=TH!H523,OR(L523="331",M523="331")),"331",IF(AND(OR(L523="131",M523="131"),H523='131-CT'!$E$7),"131",""))</f>
        <v/>
      </c>
      <c r="O523" s="910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37"/>
    </row>
    <row r="524" spans="1:28" s="587" customFormat="1" ht="15.75" customHeight="1">
      <c r="A524" s="204" t="str">
        <f>IF(B524&lt;&gt;"",IF(AND(B524&gt;=_TM1,B524&lt;=_TM2,OR(TH!L524="1111",TH!M524="1111")),TH!D524,""),"")</f>
        <v/>
      </c>
      <c r="B524" s="36">
        <f t="shared" si="80"/>
        <v>5</v>
      </c>
      <c r="C524" s="184">
        <f t="shared" si="81"/>
        <v>42151</v>
      </c>
      <c r="D524" s="184" t="s">
        <v>1581</v>
      </c>
      <c r="E524" s="191">
        <v>42151</v>
      </c>
      <c r="F524" s="192" t="s">
        <v>621</v>
      </c>
      <c r="G524" s="483" t="s">
        <v>730</v>
      </c>
      <c r="H524" s="7" t="s">
        <v>479</v>
      </c>
      <c r="I524" s="256">
        <v>210</v>
      </c>
      <c r="J524" s="256">
        <v>6400</v>
      </c>
      <c r="K524" s="595">
        <f>ROUND(I524*J524,0)</f>
        <v>1344000</v>
      </c>
      <c r="L524" s="596" t="s">
        <v>259</v>
      </c>
      <c r="M524" s="596" t="s">
        <v>174</v>
      </c>
      <c r="N524" s="52" t="str">
        <f>IF(AND('331-CT'!$E$7=TH!H524,OR(L524="331",M524="331")),"331",IF(AND(OR(L524="131",M524="131"),H524='131-CT'!$E$7),"131",""))</f>
        <v/>
      </c>
      <c r="O524" s="91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37"/>
    </row>
    <row r="525" spans="1:28" s="587" customFormat="1" ht="15.75" customHeight="1">
      <c r="A525" s="204" t="str">
        <f>IF(B525&lt;&gt;"",IF(AND(B525&gt;=_TM1,B525&lt;=_TM2,OR(TH!L525="1111",TH!M525="1111")),TH!D525,""),"")</f>
        <v/>
      </c>
      <c r="B525" s="36">
        <f t="shared" si="80"/>
        <v>5</v>
      </c>
      <c r="C525" s="184">
        <f t="shared" si="81"/>
        <v>42151</v>
      </c>
      <c r="D525" s="184" t="s">
        <v>1581</v>
      </c>
      <c r="E525" s="191">
        <v>42151</v>
      </c>
      <c r="F525" s="192" t="s">
        <v>565</v>
      </c>
      <c r="G525" s="483" t="s">
        <v>730</v>
      </c>
      <c r="H525" s="7" t="s">
        <v>479</v>
      </c>
      <c r="I525" s="256">
        <v>213</v>
      </c>
      <c r="J525" s="256">
        <v>9400</v>
      </c>
      <c r="K525" s="595">
        <f>ROUND(I525*J525,0)</f>
        <v>2002200</v>
      </c>
      <c r="L525" s="596" t="s">
        <v>259</v>
      </c>
      <c r="M525" s="596" t="s">
        <v>174</v>
      </c>
      <c r="N525" s="52" t="str">
        <f>IF(AND('331-CT'!$E$7=TH!H525,OR(L525="331",M525="331")),"331",IF(AND(OR(L525="131",M525="131"),H525='131-CT'!$E$7),"131",""))</f>
        <v/>
      </c>
      <c r="O525" s="91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37"/>
    </row>
    <row r="526" spans="1:28" s="587" customFormat="1" ht="15.75" customHeight="1">
      <c r="A526" s="204" t="str">
        <f>IF(B526&lt;&gt;"",IF(AND(B526&gt;=_TM1,B526&lt;=_TM2,OR(TH!L526="1111",TH!M526="1111")),TH!D526,""),"")</f>
        <v/>
      </c>
      <c r="B526" s="36">
        <f t="shared" si="80"/>
        <v>5</v>
      </c>
      <c r="C526" s="184">
        <f t="shared" si="81"/>
        <v>42151</v>
      </c>
      <c r="D526" s="184" t="s">
        <v>1581</v>
      </c>
      <c r="E526" s="191">
        <v>42151</v>
      </c>
      <c r="F526" s="192" t="s">
        <v>564</v>
      </c>
      <c r="G526" s="483" t="s">
        <v>730</v>
      </c>
      <c r="H526" s="7" t="s">
        <v>479</v>
      </c>
      <c r="I526" s="256">
        <v>300</v>
      </c>
      <c r="J526" s="256">
        <v>9300</v>
      </c>
      <c r="K526" s="595">
        <f>ROUND(I526*J526,0)</f>
        <v>2790000</v>
      </c>
      <c r="L526" s="596" t="s">
        <v>259</v>
      </c>
      <c r="M526" s="596" t="s">
        <v>174</v>
      </c>
      <c r="N526" s="52" t="str">
        <f>IF(AND('331-CT'!$E$7=TH!H526,OR(L526="331",M526="331")),"331",IF(AND(OR(L526="131",M526="131"),H526='131-CT'!$E$7),"131",""))</f>
        <v/>
      </c>
      <c r="O526" s="910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37"/>
    </row>
    <row r="527" spans="1:28" s="587" customFormat="1" ht="15.75" customHeight="1">
      <c r="A527" s="204" t="str">
        <f>IF(B527&lt;&gt;"",IF(AND(B527&gt;=_TM1,B527&lt;=_TM2,OR(TH!L527="1111",TH!M527="1111")),TH!D527,""),"")</f>
        <v/>
      </c>
      <c r="B527" s="36">
        <f t="shared" si="80"/>
        <v>5</v>
      </c>
      <c r="C527" s="184">
        <f t="shared" si="81"/>
        <v>42151</v>
      </c>
      <c r="D527" s="184" t="s">
        <v>1581</v>
      </c>
      <c r="E527" s="191">
        <v>42151</v>
      </c>
      <c r="F527" s="192" t="s">
        <v>428</v>
      </c>
      <c r="G527" s="483" t="s">
        <v>730</v>
      </c>
      <c r="H527" s="7" t="s">
        <v>479</v>
      </c>
      <c r="I527" s="256"/>
      <c r="J527" s="256"/>
      <c r="K527" s="595">
        <v>1049640</v>
      </c>
      <c r="L527" s="596" t="s">
        <v>259</v>
      </c>
      <c r="M527" s="596" t="s">
        <v>371</v>
      </c>
      <c r="N527" s="52" t="str">
        <f>IF(AND('331-CT'!$E$7=TH!H527,OR(L527="331",M527="331")),"331",IF(AND(OR(L527="131",M527="131"),H527='131-CT'!$E$7),"131",""))</f>
        <v/>
      </c>
      <c r="O527" s="91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37"/>
    </row>
    <row r="528" spans="1:28" s="587" customFormat="1" ht="15.75" customHeight="1">
      <c r="A528" s="204" t="str">
        <f>IF(B528&lt;&gt;"",IF(AND(B528&gt;=_TM1,B528&lt;=_TM2,OR(TH!L528="1111",TH!M528="1111")),TH!D528,""),"")</f>
        <v/>
      </c>
      <c r="B528" s="36">
        <f t="shared" si="80"/>
        <v>5</v>
      </c>
      <c r="C528" s="184">
        <f t="shared" si="81"/>
        <v>42151</v>
      </c>
      <c r="D528" s="184" t="s">
        <v>1582</v>
      </c>
      <c r="E528" s="191">
        <v>42151</v>
      </c>
      <c r="F528" s="192" t="s">
        <v>731</v>
      </c>
      <c r="G528" s="483" t="s">
        <v>732</v>
      </c>
      <c r="H528" s="7" t="s">
        <v>733</v>
      </c>
      <c r="I528" s="256">
        <v>204</v>
      </c>
      <c r="J528" s="256">
        <v>14550</v>
      </c>
      <c r="K528" s="595">
        <f>ROUND(I528*J528,0)</f>
        <v>2968200</v>
      </c>
      <c r="L528" s="596" t="s">
        <v>259</v>
      </c>
      <c r="M528" s="596" t="s">
        <v>174</v>
      </c>
      <c r="N528" s="52" t="str">
        <f>IF(AND('331-CT'!$E$7=TH!H528,OR(L528="331",M528="331")),"331",IF(AND(OR(L528="131",M528="131"),H528='131-CT'!$E$7),"131",""))</f>
        <v/>
      </c>
      <c r="O528" s="91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37"/>
    </row>
    <row r="529" spans="1:28" s="587" customFormat="1" ht="15.75" customHeight="1">
      <c r="A529" s="204" t="str">
        <f>IF(B529&lt;&gt;"",IF(AND(B529&gt;=_TM1,B529&lt;=_TM2,OR(TH!L529="1111",TH!M529="1111")),TH!D529,""),"")</f>
        <v/>
      </c>
      <c r="B529" s="36">
        <f t="shared" si="80"/>
        <v>5</v>
      </c>
      <c r="C529" s="184">
        <f t="shared" si="81"/>
        <v>42151</v>
      </c>
      <c r="D529" s="184" t="s">
        <v>1582</v>
      </c>
      <c r="E529" s="191">
        <v>42151</v>
      </c>
      <c r="F529" s="192" t="s">
        <v>734</v>
      </c>
      <c r="G529" s="483" t="s">
        <v>732</v>
      </c>
      <c r="H529" s="7" t="s">
        <v>733</v>
      </c>
      <c r="I529" s="256">
        <v>200</v>
      </c>
      <c r="J529" s="256">
        <v>12400</v>
      </c>
      <c r="K529" s="595">
        <f>ROUND(I529*J529,0)</f>
        <v>2480000</v>
      </c>
      <c r="L529" s="596" t="s">
        <v>259</v>
      </c>
      <c r="M529" s="596" t="s">
        <v>174</v>
      </c>
      <c r="N529" s="52" t="str">
        <f>IF(AND('331-CT'!$E$7=TH!H529,OR(L529="331",M529="331")),"331",IF(AND(OR(L529="131",M529="131"),H529='131-CT'!$E$7),"131",""))</f>
        <v/>
      </c>
      <c r="O529" s="91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37"/>
    </row>
    <row r="530" spans="1:28" s="587" customFormat="1" ht="15.75" customHeight="1">
      <c r="A530" s="204" t="str">
        <f>IF(B530&lt;&gt;"",IF(AND(B530&gt;=_TM1,B530&lt;=_TM2,OR(TH!L530="1111",TH!M530="1111")),TH!D530,""),"")</f>
        <v/>
      </c>
      <c r="B530" s="36">
        <f t="shared" si="80"/>
        <v>5</v>
      </c>
      <c r="C530" s="184">
        <f t="shared" si="81"/>
        <v>42151</v>
      </c>
      <c r="D530" s="184" t="s">
        <v>1582</v>
      </c>
      <c r="E530" s="191">
        <v>42151</v>
      </c>
      <c r="F530" s="192" t="s">
        <v>428</v>
      </c>
      <c r="G530" s="483" t="s">
        <v>732</v>
      </c>
      <c r="H530" s="7" t="s">
        <v>733</v>
      </c>
      <c r="I530" s="256"/>
      <c r="J530" s="256"/>
      <c r="K530" s="595">
        <v>544820</v>
      </c>
      <c r="L530" s="596" t="s">
        <v>259</v>
      </c>
      <c r="M530" s="596" t="s">
        <v>371</v>
      </c>
      <c r="N530" s="52" t="str">
        <f>IF(AND('331-CT'!$E$7=TH!H530,OR(L530="331",M530="331")),"331",IF(AND(OR(L530="131",M530="131"),H530='131-CT'!$E$7),"131",""))</f>
        <v/>
      </c>
      <c r="O530" s="91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37"/>
    </row>
    <row r="531" spans="1:28" s="587" customFormat="1" ht="15.75" customHeight="1">
      <c r="A531" s="204" t="str">
        <f>IF(B531&lt;&gt;"",IF(AND(B531&gt;=_TM1,B531&lt;=_TM2,OR(TH!L531="1111",TH!M531="1111")),TH!D531,""),"")</f>
        <v/>
      </c>
      <c r="B531" s="36">
        <f t="shared" ref="B531" si="84">IF(C531&lt;&gt;"",MONTH(C531),"")</f>
        <v>5</v>
      </c>
      <c r="C531" s="184">
        <f t="shared" ref="C531" si="85">E531</f>
        <v>42151</v>
      </c>
      <c r="D531" s="184" t="s">
        <v>1582</v>
      </c>
      <c r="E531" s="191">
        <v>42151</v>
      </c>
      <c r="F531" s="192" t="s">
        <v>1346</v>
      </c>
      <c r="G531" s="483" t="s">
        <v>732</v>
      </c>
      <c r="H531" s="7" t="s">
        <v>733</v>
      </c>
      <c r="I531" s="256"/>
      <c r="J531" s="256"/>
      <c r="K531" s="595">
        <v>5993020</v>
      </c>
      <c r="L531" s="596" t="s">
        <v>47</v>
      </c>
      <c r="M531" s="596" t="s">
        <v>259</v>
      </c>
      <c r="N531" s="52" t="str">
        <f>IF(AND('331-CT'!$E$7=TH!H531,OR(L531="331",M531="331")),"331",IF(AND(OR(L531="131",M531="131"),H531='131-CT'!$E$7),"131",""))</f>
        <v/>
      </c>
      <c r="O531" s="910" t="str">
        <f>IF(AND('341-CT'!$E$9=H531,OR(LEFT(L531,3)=$O$7,LEFT(M531,3)=$O$7)),"x","")</f>
        <v/>
      </c>
      <c r="P531" s="52" t="str">
        <f>IF(AND($B531&gt;='111'!$N$11,$B531&lt;='111'!$O$11,OR($L531=$P$7,$M531=$P$7)),"x","")</f>
        <v>x</v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37"/>
    </row>
    <row r="532" spans="1:28" s="587" customFormat="1" ht="15.75" customHeight="1">
      <c r="A532" s="204" t="str">
        <f>IF(B532&lt;&gt;"",IF(AND(B532&gt;=_TM1,B532&lt;=_TM2,OR(TH!L532="1111",TH!M532="1111")),TH!D532,""),"")</f>
        <v/>
      </c>
      <c r="B532" s="36">
        <f t="shared" si="80"/>
        <v>5</v>
      </c>
      <c r="C532" s="184">
        <f t="shared" si="81"/>
        <v>42152</v>
      </c>
      <c r="D532" s="184" t="s">
        <v>1583</v>
      </c>
      <c r="E532" s="191">
        <v>42152</v>
      </c>
      <c r="F532" s="192" t="s">
        <v>735</v>
      </c>
      <c r="G532" s="483" t="s">
        <v>736</v>
      </c>
      <c r="H532" s="7" t="s">
        <v>733</v>
      </c>
      <c r="I532" s="256">
        <v>200</v>
      </c>
      <c r="J532" s="256">
        <v>15100</v>
      </c>
      <c r="K532" s="595">
        <f>ROUND(I532*J532,0)</f>
        <v>3020000</v>
      </c>
      <c r="L532" s="596" t="s">
        <v>259</v>
      </c>
      <c r="M532" s="596" t="s">
        <v>174</v>
      </c>
      <c r="N532" s="52" t="str">
        <f>IF(AND('331-CT'!$E$7=TH!H532,OR(L532="331",M532="331")),"331",IF(AND(OR(L532="131",M532="131"),H532='131-CT'!$E$7),"131",""))</f>
        <v/>
      </c>
      <c r="O532" s="910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37"/>
    </row>
    <row r="533" spans="1:28" s="587" customFormat="1" ht="15.75" customHeight="1">
      <c r="A533" s="204" t="str">
        <f>IF(B533&lt;&gt;"",IF(AND(B533&gt;=_TM1,B533&lt;=_TM2,OR(TH!L533="1111",TH!M533="1111")),TH!D533,""),"")</f>
        <v/>
      </c>
      <c r="B533" s="36">
        <f t="shared" si="80"/>
        <v>5</v>
      </c>
      <c r="C533" s="184">
        <f t="shared" si="81"/>
        <v>42152</v>
      </c>
      <c r="D533" s="184" t="s">
        <v>1583</v>
      </c>
      <c r="E533" s="191">
        <v>42152</v>
      </c>
      <c r="F533" s="192" t="s">
        <v>428</v>
      </c>
      <c r="G533" s="483" t="s">
        <v>736</v>
      </c>
      <c r="H533" s="7" t="s">
        <v>733</v>
      </c>
      <c r="I533" s="256"/>
      <c r="J533" s="256"/>
      <c r="K533" s="595">
        <v>302000</v>
      </c>
      <c r="L533" s="596" t="s">
        <v>259</v>
      </c>
      <c r="M533" s="596" t="s">
        <v>371</v>
      </c>
      <c r="N533" s="52" t="str">
        <f>IF(AND('331-CT'!$E$7=TH!H533,OR(L533="331",M533="331")),"331",IF(AND(OR(L533="131",M533="131"),H533='131-CT'!$E$7),"131",""))</f>
        <v/>
      </c>
      <c r="O533" s="91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37"/>
    </row>
    <row r="534" spans="1:28" s="587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" si="86">IF(C534&lt;&gt;"",MONTH(C534),"")</f>
        <v>5</v>
      </c>
      <c r="C534" s="184">
        <f t="shared" ref="C534" si="87">E534</f>
        <v>42152</v>
      </c>
      <c r="D534" s="184" t="s">
        <v>1583</v>
      </c>
      <c r="E534" s="191">
        <v>42152</v>
      </c>
      <c r="F534" s="192" t="s">
        <v>1346</v>
      </c>
      <c r="G534" s="483" t="s">
        <v>736</v>
      </c>
      <c r="H534" s="7" t="s">
        <v>733</v>
      </c>
      <c r="I534" s="256"/>
      <c r="J534" s="256"/>
      <c r="K534" s="595">
        <v>3322000</v>
      </c>
      <c r="L534" s="596" t="s">
        <v>47</v>
      </c>
      <c r="M534" s="596" t="s">
        <v>259</v>
      </c>
      <c r="N534" s="52" t="str">
        <f>IF(AND('331-CT'!$E$7=TH!H534,OR(L534="331",M534="331")),"331",IF(AND(OR(L534="131",M534="131"),H534='131-CT'!$E$7),"131",""))</f>
        <v/>
      </c>
      <c r="O534" s="910" t="str">
        <f>IF(AND('341-CT'!$E$9=H534,OR(LEFT(L534,3)=$O$7,LEFT(M534,3)=$O$7)),"x","")</f>
        <v/>
      </c>
      <c r="P534" s="52" t="str">
        <f>IF(AND($B534&gt;='111'!$N$11,$B534&lt;='111'!$O$11,OR($L534=$P$7,$M534=$P$7)),"x","")</f>
        <v>x</v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37"/>
    </row>
    <row r="535" spans="1:28" s="587" customFormat="1" ht="15.75" customHeight="1">
      <c r="A535" s="204" t="str">
        <f>IF(B535&lt;&gt;"",IF(AND(B535&gt;=_TM1,B535&lt;=_TM2,OR(TH!L535="1111",TH!M535="1111")),TH!D535,""),"")</f>
        <v/>
      </c>
      <c r="B535" s="36">
        <f t="shared" si="80"/>
        <v>5</v>
      </c>
      <c r="C535" s="184">
        <f t="shared" si="81"/>
        <v>42152</v>
      </c>
      <c r="D535" s="184" t="s">
        <v>1584</v>
      </c>
      <c r="E535" s="191">
        <v>42152</v>
      </c>
      <c r="F535" s="192" t="s">
        <v>737</v>
      </c>
      <c r="G535" s="483" t="s">
        <v>738</v>
      </c>
      <c r="H535" s="7" t="s">
        <v>858</v>
      </c>
      <c r="I535" s="256">
        <v>250</v>
      </c>
      <c r="J535" s="256">
        <v>10600</v>
      </c>
      <c r="K535" s="595">
        <f>ROUND(I535*J535,0)</f>
        <v>2650000</v>
      </c>
      <c r="L535" s="596" t="s">
        <v>259</v>
      </c>
      <c r="M535" s="596" t="s">
        <v>174</v>
      </c>
      <c r="N535" s="52" t="str">
        <f>IF(AND('331-CT'!$E$7=TH!H535,OR(L535="331",M535="331")),"331",IF(AND(OR(L535="131",M535="131"),H535='131-CT'!$E$7),"131",""))</f>
        <v/>
      </c>
      <c r="O535" s="91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37"/>
    </row>
    <row r="536" spans="1:28" s="587" customFormat="1" ht="15.75" customHeight="1">
      <c r="A536" s="204" t="str">
        <f>IF(B536&lt;&gt;"",IF(AND(B536&gt;=_TM1,B536&lt;=_TM2,OR(TH!L536="1111",TH!M536="1111")),TH!D536,""),"")</f>
        <v/>
      </c>
      <c r="B536" s="36">
        <f t="shared" si="80"/>
        <v>5</v>
      </c>
      <c r="C536" s="184">
        <f t="shared" si="81"/>
        <v>42152</v>
      </c>
      <c r="D536" s="184" t="s">
        <v>1584</v>
      </c>
      <c r="E536" s="191">
        <v>42152</v>
      </c>
      <c r="F536" s="192" t="s">
        <v>428</v>
      </c>
      <c r="G536" s="483" t="s">
        <v>738</v>
      </c>
      <c r="H536" s="7" t="s">
        <v>858</v>
      </c>
      <c r="I536" s="256"/>
      <c r="J536" s="256"/>
      <c r="K536" s="595">
        <v>265000</v>
      </c>
      <c r="L536" s="596" t="s">
        <v>259</v>
      </c>
      <c r="M536" s="596" t="s">
        <v>371</v>
      </c>
      <c r="N536" s="52" t="str">
        <f>IF(AND('331-CT'!$E$7=TH!H536,OR(L536="331",M536="331")),"331",IF(AND(OR(L536="131",M536="131"),H536='131-CT'!$E$7),"131",""))</f>
        <v/>
      </c>
      <c r="O536" s="91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37"/>
    </row>
    <row r="537" spans="1:28" s="587" customFormat="1" ht="15.75" customHeight="1">
      <c r="A537" s="204" t="str">
        <f>IF(B537&lt;&gt;"",IF(AND(B537&gt;=_TM1,B537&lt;=_TM2,OR(TH!L537="1111",TH!M537="1111")),TH!D537,""),"")</f>
        <v/>
      </c>
      <c r="B537" s="36">
        <f t="shared" si="80"/>
        <v>5</v>
      </c>
      <c r="C537" s="184">
        <f t="shared" si="81"/>
        <v>42154</v>
      </c>
      <c r="D537" s="184" t="s">
        <v>1585</v>
      </c>
      <c r="E537" s="191">
        <v>42154</v>
      </c>
      <c r="F537" s="192" t="s">
        <v>739</v>
      </c>
      <c r="G537" s="483" t="s">
        <v>740</v>
      </c>
      <c r="H537" s="7" t="s">
        <v>741</v>
      </c>
      <c r="I537" s="256">
        <v>595</v>
      </c>
      <c r="J537" s="256">
        <v>9900</v>
      </c>
      <c r="K537" s="595">
        <f>ROUND(I537*J537,0)</f>
        <v>5890500</v>
      </c>
      <c r="L537" s="596" t="s">
        <v>259</v>
      </c>
      <c r="M537" s="596" t="s">
        <v>174</v>
      </c>
      <c r="N537" s="52" t="str">
        <f>IF(AND('331-CT'!$E$7=TH!H537,OR(L537="331",M537="331")),"331",IF(AND(OR(L537="131",M537="131"),H537='131-CT'!$E$7),"131",""))</f>
        <v/>
      </c>
      <c r="O537" s="91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37"/>
    </row>
    <row r="538" spans="1:28" s="587" customFormat="1" ht="15.75" customHeight="1">
      <c r="A538" s="204" t="str">
        <f>IF(B538&lt;&gt;"",IF(AND(B538&gt;=_TM1,B538&lt;=_TM2,OR(TH!L538="1111",TH!M538="1111")),TH!D538,""),"")</f>
        <v/>
      </c>
      <c r="B538" s="36">
        <f t="shared" si="80"/>
        <v>5</v>
      </c>
      <c r="C538" s="184">
        <f t="shared" si="81"/>
        <v>42154</v>
      </c>
      <c r="D538" s="184" t="s">
        <v>1585</v>
      </c>
      <c r="E538" s="191">
        <v>42154</v>
      </c>
      <c r="F538" s="192" t="s">
        <v>742</v>
      </c>
      <c r="G538" s="483" t="s">
        <v>740</v>
      </c>
      <c r="H538" s="7" t="s">
        <v>741</v>
      </c>
      <c r="I538" s="256">
        <v>297</v>
      </c>
      <c r="J538" s="256">
        <v>8200</v>
      </c>
      <c r="K538" s="595">
        <f>ROUND(I538*J538,0)</f>
        <v>2435400</v>
      </c>
      <c r="L538" s="596" t="s">
        <v>259</v>
      </c>
      <c r="M538" s="596" t="s">
        <v>174</v>
      </c>
      <c r="N538" s="52" t="str">
        <f>IF(AND('331-CT'!$E$7=TH!H538,OR(L538="331",M538="331")),"331",IF(AND(OR(L538="131",M538="131"),H538='131-CT'!$E$7),"131",""))</f>
        <v/>
      </c>
      <c r="O538" s="91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37"/>
    </row>
    <row r="539" spans="1:28" s="587" customFormat="1" ht="15.75" customHeight="1">
      <c r="A539" s="204" t="str">
        <f>IF(B539&lt;&gt;"",IF(AND(B539&gt;=_TM1,B539&lt;=_TM2,OR(TH!L539="1111",TH!M539="1111")),TH!D539,""),"")</f>
        <v/>
      </c>
      <c r="B539" s="36">
        <f t="shared" si="80"/>
        <v>5</v>
      </c>
      <c r="C539" s="184">
        <f t="shared" si="81"/>
        <v>42154</v>
      </c>
      <c r="D539" s="184" t="s">
        <v>1585</v>
      </c>
      <c r="E539" s="191">
        <v>42154</v>
      </c>
      <c r="F539" s="192" t="s">
        <v>743</v>
      </c>
      <c r="G539" s="483" t="s">
        <v>740</v>
      </c>
      <c r="H539" s="7" t="s">
        <v>741</v>
      </c>
      <c r="I539" s="256">
        <v>306</v>
      </c>
      <c r="J539" s="256">
        <v>9200</v>
      </c>
      <c r="K539" s="595">
        <f>ROUND(I539*J539,0)</f>
        <v>2815200</v>
      </c>
      <c r="L539" s="596" t="s">
        <v>259</v>
      </c>
      <c r="M539" s="596" t="s">
        <v>174</v>
      </c>
      <c r="N539" s="52" t="str">
        <f>IF(AND('331-CT'!$E$7=TH!H539,OR(L539="331",M539="331")),"331",IF(AND(OR(L539="131",M539="131"),H539='131-CT'!$E$7),"131",""))</f>
        <v/>
      </c>
      <c r="O539" s="91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37"/>
    </row>
    <row r="540" spans="1:28" s="587" customFormat="1" ht="15.75" customHeight="1">
      <c r="A540" s="204" t="str">
        <f>IF(B540&lt;&gt;"",IF(AND(B540&gt;=_TM1,B540&lt;=_TM2,OR(TH!L540="1111",TH!M540="1111")),TH!D540,""),"")</f>
        <v/>
      </c>
      <c r="B540" s="36">
        <f t="shared" si="80"/>
        <v>5</v>
      </c>
      <c r="C540" s="184">
        <f t="shared" si="81"/>
        <v>42154</v>
      </c>
      <c r="D540" s="184" t="s">
        <v>1585</v>
      </c>
      <c r="E540" s="191">
        <v>42154</v>
      </c>
      <c r="F540" s="192" t="s">
        <v>412</v>
      </c>
      <c r="G540" s="483" t="s">
        <v>740</v>
      </c>
      <c r="H540" s="7" t="s">
        <v>741</v>
      </c>
      <c r="I540" s="256">
        <v>207</v>
      </c>
      <c r="J540" s="256">
        <v>12900</v>
      </c>
      <c r="K540" s="595">
        <f>ROUND(I540*J540,0)</f>
        <v>2670300</v>
      </c>
      <c r="L540" s="596" t="s">
        <v>259</v>
      </c>
      <c r="M540" s="596" t="s">
        <v>174</v>
      </c>
      <c r="N540" s="52" t="str">
        <f>IF(AND('331-CT'!$E$7=TH!H540,OR(L540="331",M540="331")),"331",IF(AND(OR(L540="131",M540="131"),H540='131-CT'!$E$7),"131",""))</f>
        <v/>
      </c>
      <c r="O540" s="91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37"/>
    </row>
    <row r="541" spans="1:28" s="587" customFormat="1" ht="15.75" customHeight="1">
      <c r="A541" s="204" t="str">
        <f>IF(B541&lt;&gt;"",IF(AND(B541&gt;=_TM1,B541&lt;=_TM2,OR(TH!L541="1111",TH!M541="1111")),TH!D541,""),"")</f>
        <v/>
      </c>
      <c r="B541" s="36">
        <f t="shared" si="80"/>
        <v>5</v>
      </c>
      <c r="C541" s="184">
        <f t="shared" si="81"/>
        <v>42154</v>
      </c>
      <c r="D541" s="184" t="s">
        <v>1585</v>
      </c>
      <c r="E541" s="191">
        <v>42154</v>
      </c>
      <c r="F541" s="297" t="s">
        <v>744</v>
      </c>
      <c r="G541" s="483" t="s">
        <v>740</v>
      </c>
      <c r="H541" s="7" t="s">
        <v>741</v>
      </c>
      <c r="I541" s="256">
        <v>177</v>
      </c>
      <c r="J541" s="256">
        <v>11300</v>
      </c>
      <c r="K541" s="595">
        <f>ROUND(I541*J541,0)</f>
        <v>2000100</v>
      </c>
      <c r="L541" s="596" t="s">
        <v>259</v>
      </c>
      <c r="M541" s="596" t="s">
        <v>174</v>
      </c>
      <c r="N541" s="52" t="str">
        <f>IF(AND('331-CT'!$E$7=TH!H541,OR(L541="331",M541="331")),"331",IF(AND(OR(L541="131",M541="131"),H541='131-CT'!$E$7),"131",""))</f>
        <v/>
      </c>
      <c r="O541" s="91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37"/>
    </row>
    <row r="542" spans="1:28" s="587" customFormat="1" ht="15.75" customHeight="1">
      <c r="A542" s="204" t="str">
        <f>IF(B542&lt;&gt;"",IF(AND(B542&gt;=_TM1,B542&lt;=_TM2,OR(TH!L542="1111",TH!M542="1111")),TH!D542,""),"")</f>
        <v/>
      </c>
      <c r="B542" s="36">
        <f t="shared" si="80"/>
        <v>5</v>
      </c>
      <c r="C542" s="184">
        <f t="shared" si="81"/>
        <v>42154</v>
      </c>
      <c r="D542" s="184" t="s">
        <v>1585</v>
      </c>
      <c r="E542" s="191">
        <v>42154</v>
      </c>
      <c r="F542" s="297" t="s">
        <v>428</v>
      </c>
      <c r="G542" s="483" t="s">
        <v>740</v>
      </c>
      <c r="H542" s="7" t="s">
        <v>741</v>
      </c>
      <c r="I542" s="786"/>
      <c r="J542" s="256"/>
      <c r="K542" s="595">
        <v>1581150</v>
      </c>
      <c r="L542" s="596" t="s">
        <v>259</v>
      </c>
      <c r="M542" s="596" t="s">
        <v>371</v>
      </c>
      <c r="N542" s="52" t="str">
        <f>IF(AND('331-CT'!$E$7=TH!H542,OR(L542="331",M542="331")),"331",IF(AND(OR(L542="131",M542="131"),H542='131-CT'!$E$7),"131",""))</f>
        <v/>
      </c>
      <c r="O542" s="91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37"/>
    </row>
    <row r="543" spans="1:28" s="587" customFormat="1" ht="15.75" customHeight="1">
      <c r="A543" s="204" t="str">
        <f>IF(B543&lt;&gt;"",IF(AND(B543&gt;=_TM1,B543&lt;=_TM2,OR(TH!L543="1111",TH!M543="1111")),TH!D543,""),"")</f>
        <v/>
      </c>
      <c r="B543" s="36">
        <f t="shared" si="80"/>
        <v>5</v>
      </c>
      <c r="C543" s="184">
        <f t="shared" si="81"/>
        <v>42154</v>
      </c>
      <c r="D543" s="184" t="s">
        <v>1586</v>
      </c>
      <c r="E543" s="191">
        <v>42154</v>
      </c>
      <c r="F543" s="189" t="s">
        <v>628</v>
      </c>
      <c r="G543" s="483" t="s">
        <v>745</v>
      </c>
      <c r="H543" s="7" t="s">
        <v>976</v>
      </c>
      <c r="I543" s="259">
        <v>473</v>
      </c>
      <c r="J543" s="259">
        <v>8980</v>
      </c>
      <c r="K543" s="595">
        <f>ROUND(I543*J543,0)</f>
        <v>4247540</v>
      </c>
      <c r="L543" s="596" t="s">
        <v>259</v>
      </c>
      <c r="M543" s="596" t="s">
        <v>174</v>
      </c>
      <c r="N543" s="52" t="str">
        <f>IF(AND('331-CT'!$E$7=TH!H543,OR(L543="331",M543="331")),"331",IF(AND(OR(L543="131",M543="131"),H543='131-CT'!$E$7),"131",""))</f>
        <v/>
      </c>
      <c r="O543" s="91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37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80"/>
        <v>5</v>
      </c>
      <c r="C544" s="184">
        <f t="shared" si="81"/>
        <v>42154</v>
      </c>
      <c r="D544" s="184" t="s">
        <v>1586</v>
      </c>
      <c r="E544" s="191">
        <v>42154</v>
      </c>
      <c r="F544" s="189" t="s">
        <v>428</v>
      </c>
      <c r="G544" s="483" t="s">
        <v>745</v>
      </c>
      <c r="H544" s="7" t="s">
        <v>976</v>
      </c>
      <c r="I544" s="259"/>
      <c r="J544" s="259"/>
      <c r="K544" s="595">
        <v>424754</v>
      </c>
      <c r="L544" s="596" t="s">
        <v>259</v>
      </c>
      <c r="M544" s="596" t="s">
        <v>371</v>
      </c>
      <c r="N544" s="52" t="str">
        <f>IF(AND('331-CT'!$E$7=TH!H544,OR(L544="331",M544="331")),"331",IF(AND(OR(L544="131",M544="131"),H544='131-CT'!$E$7),"131",""))</f>
        <v/>
      </c>
      <c r="O544" s="91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37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80"/>
        <v>5</v>
      </c>
      <c r="C545" s="184">
        <f t="shared" si="81"/>
        <v>42154</v>
      </c>
      <c r="D545" s="184" t="s">
        <v>1587</v>
      </c>
      <c r="E545" s="191">
        <v>42154</v>
      </c>
      <c r="F545" s="189" t="s">
        <v>746</v>
      </c>
      <c r="G545" s="483" t="s">
        <v>747</v>
      </c>
      <c r="H545" s="7" t="s">
        <v>1960</v>
      </c>
      <c r="I545" s="256">
        <v>50</v>
      </c>
      <c r="J545" s="256">
        <v>15365</v>
      </c>
      <c r="K545" s="595">
        <f t="shared" ref="K545:K554" si="88">ROUND(I545*J545,0)</f>
        <v>768250</v>
      </c>
      <c r="L545" s="596" t="s">
        <v>259</v>
      </c>
      <c r="M545" s="596" t="s">
        <v>174</v>
      </c>
      <c r="N545" s="52" t="str">
        <f>IF(AND('331-CT'!$E$7=TH!H545,OR(L545="331",M545="331")),"331",IF(AND(OR(L545="131",M545="131"),H545='131-CT'!$E$7),"131",""))</f>
        <v/>
      </c>
      <c r="O545" s="91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37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80"/>
        <v>5</v>
      </c>
      <c r="C546" s="184">
        <f t="shared" si="81"/>
        <v>42154</v>
      </c>
      <c r="D546" s="184" t="s">
        <v>1587</v>
      </c>
      <c r="E546" s="191">
        <v>42154</v>
      </c>
      <c r="F546" s="40" t="s">
        <v>748</v>
      </c>
      <c r="G546" s="483" t="s">
        <v>747</v>
      </c>
      <c r="H546" s="7" t="s">
        <v>1960</v>
      </c>
      <c r="I546" s="257">
        <v>50</v>
      </c>
      <c r="J546" s="257">
        <v>12672</v>
      </c>
      <c r="K546" s="595">
        <f t="shared" si="88"/>
        <v>633600</v>
      </c>
      <c r="L546" s="596" t="s">
        <v>259</v>
      </c>
      <c r="M546" s="596" t="s">
        <v>174</v>
      </c>
      <c r="N546" s="52" t="str">
        <f>IF(AND('331-CT'!$E$7=TH!H546,OR(L546="331",M546="331")),"331",IF(AND(OR(L546="131",M546="131"),H546='131-CT'!$E$7),"131",""))</f>
        <v/>
      </c>
      <c r="O546" s="91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37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80"/>
        <v>5</v>
      </c>
      <c r="C547" s="184">
        <f t="shared" si="81"/>
        <v>42154</v>
      </c>
      <c r="D547" s="184" t="s">
        <v>1587</v>
      </c>
      <c r="E547" s="191">
        <v>42154</v>
      </c>
      <c r="F547" s="40" t="s">
        <v>749</v>
      </c>
      <c r="G547" s="483" t="s">
        <v>747</v>
      </c>
      <c r="H547" s="7" t="s">
        <v>1960</v>
      </c>
      <c r="I547" s="256">
        <v>34</v>
      </c>
      <c r="J547" s="256">
        <v>14246</v>
      </c>
      <c r="K547" s="595">
        <f t="shared" si="88"/>
        <v>484364</v>
      </c>
      <c r="L547" s="596" t="s">
        <v>259</v>
      </c>
      <c r="M547" s="596" t="s">
        <v>174</v>
      </c>
      <c r="N547" s="52" t="str">
        <f>IF(AND('331-CT'!$E$7=TH!H547,OR(L547="331",M547="331")),"331",IF(AND(OR(L547="131",M547="131"),H547='131-CT'!$E$7),"131",""))</f>
        <v/>
      </c>
      <c r="O547" s="91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37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80"/>
        <v>5</v>
      </c>
      <c r="C548" s="184">
        <f t="shared" si="81"/>
        <v>42154</v>
      </c>
      <c r="D548" s="184" t="s">
        <v>1587</v>
      </c>
      <c r="E548" s="191">
        <v>42154</v>
      </c>
      <c r="F548" s="40" t="s">
        <v>750</v>
      </c>
      <c r="G548" s="483" t="s">
        <v>747</v>
      </c>
      <c r="H548" s="7" t="s">
        <v>1960</v>
      </c>
      <c r="I548" s="256">
        <v>183</v>
      </c>
      <c r="J548" s="256">
        <v>20771</v>
      </c>
      <c r="K548" s="595">
        <f t="shared" si="88"/>
        <v>3801093</v>
      </c>
      <c r="L548" s="596" t="s">
        <v>259</v>
      </c>
      <c r="M548" s="596" t="s">
        <v>174</v>
      </c>
      <c r="N548" s="52" t="str">
        <f>IF(AND('331-CT'!$E$7=TH!H548,OR(L548="331",M548="331")),"331",IF(AND(OR(L548="131",M548="131"),H548='131-CT'!$E$7),"131",""))</f>
        <v/>
      </c>
      <c r="O548" s="91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37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80"/>
        <v>5</v>
      </c>
      <c r="C549" s="184">
        <f t="shared" si="81"/>
        <v>42154</v>
      </c>
      <c r="D549" s="184" t="s">
        <v>1587</v>
      </c>
      <c r="E549" s="191">
        <v>42154</v>
      </c>
      <c r="F549" s="189" t="s">
        <v>751</v>
      </c>
      <c r="G549" s="483" t="s">
        <v>747</v>
      </c>
      <c r="H549" s="7" t="s">
        <v>1960</v>
      </c>
      <c r="I549" s="256">
        <v>450</v>
      </c>
      <c r="J549" s="256">
        <v>9257</v>
      </c>
      <c r="K549" s="595">
        <f t="shared" si="88"/>
        <v>4165650</v>
      </c>
      <c r="L549" s="596" t="s">
        <v>259</v>
      </c>
      <c r="M549" s="596" t="s">
        <v>174</v>
      </c>
      <c r="N549" s="52" t="str">
        <f>IF(AND('331-CT'!$E$7=TH!H549,OR(L549="331",M549="331")),"331",IF(AND(OR(L549="131",M549="131"),H549='131-CT'!$E$7),"131",""))</f>
        <v/>
      </c>
      <c r="O549" s="91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37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80"/>
        <v>5</v>
      </c>
      <c r="C550" s="184">
        <f t="shared" si="81"/>
        <v>42154</v>
      </c>
      <c r="D550" s="184" t="s">
        <v>1587</v>
      </c>
      <c r="E550" s="37">
        <v>42154</v>
      </c>
      <c r="F550" s="189" t="s">
        <v>752</v>
      </c>
      <c r="G550" s="597" t="s">
        <v>747</v>
      </c>
      <c r="H550" s="7" t="s">
        <v>1960</v>
      </c>
      <c r="I550" s="256">
        <v>40</v>
      </c>
      <c r="J550" s="256">
        <v>9029</v>
      </c>
      <c r="K550" s="595">
        <f t="shared" si="88"/>
        <v>361160</v>
      </c>
      <c r="L550" s="596" t="s">
        <v>259</v>
      </c>
      <c r="M550" s="596" t="s">
        <v>174</v>
      </c>
      <c r="N550" s="52" t="str">
        <f>IF(AND('331-CT'!$E$7=TH!H550,OR(L550="331",M550="331")),"331",IF(AND(OR(L550="131",M550="131"),H550='131-CT'!$E$7),"131",""))</f>
        <v/>
      </c>
      <c r="O550" s="91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37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80"/>
        <v>5</v>
      </c>
      <c r="C551" s="184">
        <f t="shared" si="81"/>
        <v>42154</v>
      </c>
      <c r="D551" s="184" t="s">
        <v>1587</v>
      </c>
      <c r="E551" s="37">
        <v>42154</v>
      </c>
      <c r="F551" s="189" t="s">
        <v>753</v>
      </c>
      <c r="G551" s="597" t="s">
        <v>747</v>
      </c>
      <c r="H551" s="7" t="s">
        <v>1960</v>
      </c>
      <c r="I551" s="256">
        <v>167</v>
      </c>
      <c r="J551" s="256">
        <v>5412</v>
      </c>
      <c r="K551" s="595">
        <f t="shared" si="88"/>
        <v>903804</v>
      </c>
      <c r="L551" s="596" t="s">
        <v>259</v>
      </c>
      <c r="M551" s="596" t="s">
        <v>174</v>
      </c>
      <c r="N551" s="52" t="str">
        <f>IF(AND('331-CT'!$E$7=TH!H551,OR(L551="331",M551="331")),"331",IF(AND(OR(L551="131",M551="131"),H551='131-CT'!$E$7),"131",""))</f>
        <v/>
      </c>
      <c r="O551" s="91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37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80"/>
        <v>5</v>
      </c>
      <c r="C552" s="184">
        <f t="shared" si="81"/>
        <v>42154</v>
      </c>
      <c r="D552" s="184" t="s">
        <v>1587</v>
      </c>
      <c r="E552" s="37">
        <v>42154</v>
      </c>
      <c r="F552" s="189" t="s">
        <v>754</v>
      </c>
      <c r="G552" s="597" t="s">
        <v>747</v>
      </c>
      <c r="H552" s="7" t="s">
        <v>1960</v>
      </c>
      <c r="I552" s="256">
        <v>500</v>
      </c>
      <c r="J552" s="256">
        <v>10854</v>
      </c>
      <c r="K552" s="595">
        <f t="shared" si="88"/>
        <v>5427000</v>
      </c>
      <c r="L552" s="596" t="s">
        <v>259</v>
      </c>
      <c r="M552" s="596" t="s">
        <v>174</v>
      </c>
      <c r="N552" s="52" t="str">
        <f>IF(AND('331-CT'!$E$7=TH!H552,OR(L552="331",M552="331")),"331",IF(AND(OR(L552="131",M552="131"),H552='131-CT'!$E$7),"131",""))</f>
        <v/>
      </c>
      <c r="O552" s="91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37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80"/>
        <v>5</v>
      </c>
      <c r="C553" s="184">
        <f t="shared" si="81"/>
        <v>42154</v>
      </c>
      <c r="D553" s="184" t="s">
        <v>1587</v>
      </c>
      <c r="E553" s="191">
        <v>42154</v>
      </c>
      <c r="F553" s="192" t="s">
        <v>755</v>
      </c>
      <c r="G553" s="483" t="s">
        <v>747</v>
      </c>
      <c r="H553" s="7" t="s">
        <v>1960</v>
      </c>
      <c r="I553" s="256">
        <v>20</v>
      </c>
      <c r="J553" s="256">
        <v>13531</v>
      </c>
      <c r="K553" s="595">
        <f t="shared" si="88"/>
        <v>270620</v>
      </c>
      <c r="L553" s="596" t="s">
        <v>259</v>
      </c>
      <c r="M553" s="596" t="s">
        <v>174</v>
      </c>
      <c r="N553" s="52" t="str">
        <f>IF(AND('331-CT'!$E$7=TH!H553,OR(L553="331",M553="331")),"331",IF(AND(OR(L553="131",M553="131"),H553='131-CT'!$E$7),"131",""))</f>
        <v/>
      </c>
      <c r="O553" s="91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37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80"/>
        <v>5</v>
      </c>
      <c r="C554" s="184">
        <f t="shared" si="81"/>
        <v>42154</v>
      </c>
      <c r="D554" s="184" t="s">
        <v>1587</v>
      </c>
      <c r="E554" s="191">
        <v>42154</v>
      </c>
      <c r="F554" s="192" t="s">
        <v>756</v>
      </c>
      <c r="G554" s="483" t="s">
        <v>747</v>
      </c>
      <c r="H554" s="7" t="s">
        <v>1960</v>
      </c>
      <c r="I554" s="256">
        <v>100</v>
      </c>
      <c r="J554" s="256">
        <v>4088</v>
      </c>
      <c r="K554" s="595">
        <f t="shared" si="88"/>
        <v>408800</v>
      </c>
      <c r="L554" s="596" t="s">
        <v>259</v>
      </c>
      <c r="M554" s="596" t="s">
        <v>174</v>
      </c>
      <c r="N554" s="52" t="str">
        <f>IF(AND('331-CT'!$E$7=TH!H554,OR(L554="331",M554="331")),"331",IF(AND(OR(L554="131",M554="131"),H554='131-CT'!$E$7),"131",""))</f>
        <v/>
      </c>
      <c r="O554" s="91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37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80"/>
        <v>5</v>
      </c>
      <c r="C555" s="184">
        <f t="shared" si="81"/>
        <v>42154</v>
      </c>
      <c r="D555" s="184" t="s">
        <v>1587</v>
      </c>
      <c r="E555" s="191">
        <v>42154</v>
      </c>
      <c r="F555" s="192" t="s">
        <v>757</v>
      </c>
      <c r="G555" s="483" t="s">
        <v>747</v>
      </c>
      <c r="H555" s="7" t="s">
        <v>1960</v>
      </c>
      <c r="I555" s="256"/>
      <c r="J555" s="256"/>
      <c r="K555" s="595">
        <v>1722434</v>
      </c>
      <c r="L555" s="596" t="s">
        <v>259</v>
      </c>
      <c r="M555" s="596" t="s">
        <v>371</v>
      </c>
      <c r="N555" s="52" t="str">
        <f>IF(AND('331-CT'!$E$7=TH!H555,OR(L555="331",M555="331")),"331",IF(AND(OR(L555="131",M555="131"),H555='131-CT'!$E$7),"131",""))</f>
        <v/>
      </c>
      <c r="O555" s="91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37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80"/>
        <v>5</v>
      </c>
      <c r="C556" s="184">
        <f t="shared" si="81"/>
        <v>42154</v>
      </c>
      <c r="D556" s="184" t="s">
        <v>1588</v>
      </c>
      <c r="E556" s="191">
        <v>42154</v>
      </c>
      <c r="F556" s="192" t="s">
        <v>480</v>
      </c>
      <c r="G556" s="483" t="s">
        <v>758</v>
      </c>
      <c r="H556" s="7" t="s">
        <v>759</v>
      </c>
      <c r="I556" s="256">
        <v>295</v>
      </c>
      <c r="J556" s="256">
        <v>47449</v>
      </c>
      <c r="K556" s="595">
        <f>ROUND(I556*J556,0)</f>
        <v>13997455</v>
      </c>
      <c r="L556" s="596" t="s">
        <v>259</v>
      </c>
      <c r="M556" s="596" t="s">
        <v>174</v>
      </c>
      <c r="N556" s="52" t="str">
        <f>IF(AND('331-CT'!$E$7=TH!H556,OR(L556="331",M556="331")),"331",IF(AND(OR(L556="131",M556="131"),H556='131-CT'!$E$7),"131",""))</f>
        <v/>
      </c>
      <c r="O556" s="91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37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80"/>
        <v>5</v>
      </c>
      <c r="C557" s="184">
        <f t="shared" si="81"/>
        <v>42154</v>
      </c>
      <c r="D557" s="184" t="s">
        <v>1588</v>
      </c>
      <c r="E557" s="191">
        <v>42154</v>
      </c>
      <c r="F557" s="192" t="s">
        <v>428</v>
      </c>
      <c r="G557" s="483" t="s">
        <v>758</v>
      </c>
      <c r="H557" s="7" t="s">
        <v>759</v>
      </c>
      <c r="I557" s="256"/>
      <c r="J557" s="256"/>
      <c r="K557" s="595">
        <v>1399746</v>
      </c>
      <c r="L557" s="596" t="s">
        <v>259</v>
      </c>
      <c r="M557" s="596" t="s">
        <v>371</v>
      </c>
      <c r="N557" s="52" t="str">
        <f>IF(AND('331-CT'!$E$7=TH!H557,OR(L557="331",M557="331")),"331",IF(AND(OR(L557="131",M557="131"),H557='131-CT'!$E$7),"131",""))</f>
        <v/>
      </c>
      <c r="O557" s="91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37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80"/>
        <v>5</v>
      </c>
      <c r="C558" s="184">
        <f t="shared" si="81"/>
        <v>42155</v>
      </c>
      <c r="D558" s="184" t="s">
        <v>1589</v>
      </c>
      <c r="E558" s="191">
        <v>42155</v>
      </c>
      <c r="F558" s="192" t="s">
        <v>760</v>
      </c>
      <c r="G558" s="483" t="s">
        <v>761</v>
      </c>
      <c r="H558" s="7" t="s">
        <v>759</v>
      </c>
      <c r="I558" s="256">
        <v>102</v>
      </c>
      <c r="J558" s="256">
        <v>38831</v>
      </c>
      <c r="K558" s="595">
        <f>ROUND(I558*J558,0)</f>
        <v>3960762</v>
      </c>
      <c r="L558" s="596" t="s">
        <v>259</v>
      </c>
      <c r="M558" s="596" t="s">
        <v>174</v>
      </c>
      <c r="N558" s="52" t="str">
        <f>IF(AND('331-CT'!$E$7=TH!H558,OR(L558="331",M558="331")),"331",IF(AND(OR(L558="131",M558="131"),H558='131-CT'!$E$7),"131",""))</f>
        <v/>
      </c>
      <c r="O558" s="91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37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80"/>
        <v>5</v>
      </c>
      <c r="C559" s="184">
        <f t="shared" si="81"/>
        <v>42155</v>
      </c>
      <c r="D559" s="184" t="s">
        <v>1589</v>
      </c>
      <c r="E559" s="191">
        <v>42155</v>
      </c>
      <c r="F559" s="192" t="s">
        <v>762</v>
      </c>
      <c r="G559" s="483" t="s">
        <v>761</v>
      </c>
      <c r="H559" s="7" t="s">
        <v>759</v>
      </c>
      <c r="I559" s="257">
        <v>418</v>
      </c>
      <c r="J559" s="257">
        <v>7885</v>
      </c>
      <c r="K559" s="595">
        <f>ROUND(I559*J559,0)</f>
        <v>3295930</v>
      </c>
      <c r="L559" s="596" t="s">
        <v>259</v>
      </c>
      <c r="M559" s="596" t="s">
        <v>174</v>
      </c>
      <c r="N559" s="52" t="str">
        <f>IF(AND('331-CT'!$E$7=TH!H559,OR(L559="331",M559="331")),"331",IF(AND(OR(L559="131",M559="131"),H559='131-CT'!$E$7),"131",""))</f>
        <v/>
      </c>
      <c r="O559" s="91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37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80"/>
        <v>5</v>
      </c>
      <c r="C560" s="184">
        <f t="shared" si="81"/>
        <v>42155</v>
      </c>
      <c r="D560" s="184" t="s">
        <v>1589</v>
      </c>
      <c r="E560" s="191">
        <v>42155</v>
      </c>
      <c r="F560" s="192" t="s">
        <v>763</v>
      </c>
      <c r="G560" s="483" t="s">
        <v>761</v>
      </c>
      <c r="H560" s="7" t="s">
        <v>759</v>
      </c>
      <c r="I560" s="256">
        <v>28</v>
      </c>
      <c r="J560" s="256">
        <v>8131</v>
      </c>
      <c r="K560" s="595">
        <f>ROUND(I560*J560,0)</f>
        <v>227668</v>
      </c>
      <c r="L560" s="596" t="s">
        <v>259</v>
      </c>
      <c r="M560" s="596" t="s">
        <v>174</v>
      </c>
      <c r="N560" s="52" t="str">
        <f>IF(AND('331-CT'!$E$7=TH!H560,OR(L560="331",M560="331")),"331",IF(AND(OR(L560="131",M560="131"),H560='131-CT'!$E$7),"131",""))</f>
        <v/>
      </c>
      <c r="O560" s="91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37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80"/>
        <v>5</v>
      </c>
      <c r="C561" s="184">
        <f t="shared" si="81"/>
        <v>42155</v>
      </c>
      <c r="D561" s="184" t="s">
        <v>1589</v>
      </c>
      <c r="E561" s="191">
        <v>42155</v>
      </c>
      <c r="F561" s="192" t="s">
        <v>764</v>
      </c>
      <c r="G561" s="483" t="s">
        <v>761</v>
      </c>
      <c r="H561" s="7" t="s">
        <v>759</v>
      </c>
      <c r="I561" s="256">
        <v>25</v>
      </c>
      <c r="J561" s="256">
        <v>8378</v>
      </c>
      <c r="K561" s="595">
        <f>ROUND(I561*J561,0)</f>
        <v>209450</v>
      </c>
      <c r="L561" s="596" t="s">
        <v>259</v>
      </c>
      <c r="M561" s="596" t="s">
        <v>174</v>
      </c>
      <c r="N561" s="52" t="str">
        <f>IF(AND('331-CT'!$E$7=TH!H561,OR(L561="331",M561="331")),"331",IF(AND(OR(L561="131",M561="131"),H561='131-CT'!$E$7),"131",""))</f>
        <v/>
      </c>
      <c r="O561" s="91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37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80"/>
        <v>5</v>
      </c>
      <c r="C562" s="184">
        <f t="shared" si="81"/>
        <v>42155</v>
      </c>
      <c r="D562" s="184" t="s">
        <v>1589</v>
      </c>
      <c r="E562" s="191">
        <v>42155</v>
      </c>
      <c r="F562" s="192" t="s">
        <v>428</v>
      </c>
      <c r="G562" s="483" t="s">
        <v>761</v>
      </c>
      <c r="H562" s="7" t="s">
        <v>759</v>
      </c>
      <c r="I562" s="256"/>
      <c r="J562" s="256"/>
      <c r="K562" s="595">
        <v>769381</v>
      </c>
      <c r="L562" s="596" t="s">
        <v>259</v>
      </c>
      <c r="M562" s="596" t="s">
        <v>371</v>
      </c>
      <c r="N562" s="52" t="str">
        <f>IF(AND('331-CT'!$E$7=TH!H562,OR(L562="331",M562="331")),"331",IF(AND(OR(L562="131",M562="131"),H562='131-CT'!$E$7),"131",""))</f>
        <v/>
      </c>
      <c r="O562" s="91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37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80"/>
        <v>5</v>
      </c>
      <c r="C563" s="184">
        <f t="shared" si="81"/>
        <v>42155</v>
      </c>
      <c r="D563" s="184" t="s">
        <v>1590</v>
      </c>
      <c r="E563" s="191">
        <v>42155</v>
      </c>
      <c r="F563" s="192" t="s">
        <v>765</v>
      </c>
      <c r="G563" s="483" t="s">
        <v>766</v>
      </c>
      <c r="H563" s="7" t="s">
        <v>1960</v>
      </c>
      <c r="I563" s="256">
        <v>400</v>
      </c>
      <c r="J563" s="256">
        <v>9531</v>
      </c>
      <c r="K563" s="595">
        <f t="shared" ref="K563:K572" si="89">ROUND(I563*J563,0)</f>
        <v>3812400</v>
      </c>
      <c r="L563" s="596" t="s">
        <v>259</v>
      </c>
      <c r="M563" s="596" t="s">
        <v>174</v>
      </c>
      <c r="N563" s="52" t="str">
        <f>IF(AND('331-CT'!$E$7=TH!H563,OR(L563="331",M563="331")),"331",IF(AND(OR(L563="131",M563="131"),H563='131-CT'!$E$7),"131",""))</f>
        <v/>
      </c>
      <c r="O563" s="91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37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80"/>
        <v>5</v>
      </c>
      <c r="C564" s="184">
        <f t="shared" si="81"/>
        <v>42155</v>
      </c>
      <c r="D564" s="184" t="s">
        <v>1590</v>
      </c>
      <c r="E564" s="191">
        <v>42155</v>
      </c>
      <c r="F564" s="192" t="s">
        <v>767</v>
      </c>
      <c r="G564" s="483" t="s">
        <v>766</v>
      </c>
      <c r="H564" s="7" t="s">
        <v>1960</v>
      </c>
      <c r="I564" s="256">
        <v>100</v>
      </c>
      <c r="J564" s="256">
        <v>8973</v>
      </c>
      <c r="K564" s="595">
        <f t="shared" si="89"/>
        <v>897300</v>
      </c>
      <c r="L564" s="596" t="s">
        <v>259</v>
      </c>
      <c r="M564" s="596" t="s">
        <v>174</v>
      </c>
      <c r="N564" s="52" t="str">
        <f>IF(AND('331-CT'!$E$7=TH!H564,OR(L564="331",M564="331")),"331",IF(AND(OR(L564="131",M564="131"),H564='131-CT'!$E$7),"131",""))</f>
        <v/>
      </c>
      <c r="O564" s="91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37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80"/>
        <v>5</v>
      </c>
      <c r="C565" s="184">
        <f t="shared" si="81"/>
        <v>42155</v>
      </c>
      <c r="D565" s="184" t="s">
        <v>1590</v>
      </c>
      <c r="E565" s="191">
        <v>42155</v>
      </c>
      <c r="F565" s="192" t="s">
        <v>768</v>
      </c>
      <c r="G565" s="483" t="s">
        <v>766</v>
      </c>
      <c r="H565" s="7" t="s">
        <v>1960</v>
      </c>
      <c r="I565" s="256">
        <v>70</v>
      </c>
      <c r="J565" s="256">
        <v>17836</v>
      </c>
      <c r="K565" s="595">
        <f t="shared" si="89"/>
        <v>1248520</v>
      </c>
      <c r="L565" s="596" t="s">
        <v>259</v>
      </c>
      <c r="M565" s="596" t="s">
        <v>174</v>
      </c>
      <c r="N565" s="52" t="str">
        <f>IF(AND('331-CT'!$E$7=TH!H565,OR(L565="331",M565="331")),"331",IF(AND(OR(L565="131",M565="131"),H565='131-CT'!$E$7),"131",""))</f>
        <v/>
      </c>
      <c r="O565" s="91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37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80"/>
        <v>5</v>
      </c>
      <c r="C566" s="184">
        <f t="shared" si="81"/>
        <v>42155</v>
      </c>
      <c r="D566" s="184" t="s">
        <v>1590</v>
      </c>
      <c r="E566" s="191">
        <v>42155</v>
      </c>
      <c r="F566" s="192" t="s">
        <v>769</v>
      </c>
      <c r="G566" s="483" t="s">
        <v>766</v>
      </c>
      <c r="H566" s="7" t="s">
        <v>1960</v>
      </c>
      <c r="I566" s="256">
        <v>60</v>
      </c>
      <c r="J566" s="256">
        <v>2834</v>
      </c>
      <c r="K566" s="595">
        <f t="shared" si="89"/>
        <v>170040</v>
      </c>
      <c r="L566" s="596" t="s">
        <v>259</v>
      </c>
      <c r="M566" s="596" t="s">
        <v>174</v>
      </c>
      <c r="N566" s="52" t="str">
        <f>IF(AND('331-CT'!$E$7=TH!H566,OR(L566="331",M566="331")),"331",IF(AND(OR(L566="131",M566="131"),H566='131-CT'!$E$7),"131",""))</f>
        <v/>
      </c>
      <c r="O566" s="91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37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80"/>
        <v>5</v>
      </c>
      <c r="C567" s="184">
        <f t="shared" si="81"/>
        <v>42155</v>
      </c>
      <c r="D567" s="184" t="s">
        <v>1590</v>
      </c>
      <c r="E567" s="191">
        <v>42155</v>
      </c>
      <c r="F567" s="192" t="s">
        <v>770</v>
      </c>
      <c r="G567" s="483" t="s">
        <v>766</v>
      </c>
      <c r="H567" s="7" t="s">
        <v>1960</v>
      </c>
      <c r="I567" s="256">
        <v>27</v>
      </c>
      <c r="J567" s="256">
        <v>12481</v>
      </c>
      <c r="K567" s="595">
        <f t="shared" si="89"/>
        <v>336987</v>
      </c>
      <c r="L567" s="596" t="s">
        <v>259</v>
      </c>
      <c r="M567" s="596" t="s">
        <v>174</v>
      </c>
      <c r="N567" s="52" t="str">
        <f>IF(AND('331-CT'!$E$7=TH!H567,OR(L567="331",M567="331")),"331",IF(AND(OR(L567="131",M567="131"),H567='131-CT'!$E$7),"131",""))</f>
        <v/>
      </c>
      <c r="O567" s="91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37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80"/>
        <v>5</v>
      </c>
      <c r="C568" s="184">
        <f t="shared" si="81"/>
        <v>42155</v>
      </c>
      <c r="D568" s="184" t="s">
        <v>1590</v>
      </c>
      <c r="E568" s="191">
        <v>42155</v>
      </c>
      <c r="F568" s="192" t="s">
        <v>771</v>
      </c>
      <c r="G568" s="483" t="s">
        <v>766</v>
      </c>
      <c r="H568" s="7" t="s">
        <v>1960</v>
      </c>
      <c r="I568" s="256">
        <v>200</v>
      </c>
      <c r="J568" s="256">
        <v>9350</v>
      </c>
      <c r="K568" s="595">
        <f t="shared" si="89"/>
        <v>1870000</v>
      </c>
      <c r="L568" s="596" t="s">
        <v>259</v>
      </c>
      <c r="M568" s="596" t="s">
        <v>174</v>
      </c>
      <c r="N568" s="52" t="str">
        <f>IF(AND('331-CT'!$E$7=TH!H568,OR(L568="331",M568="331")),"331",IF(AND(OR(L568="131",M568="131"),H568='131-CT'!$E$7),"131",""))</f>
        <v/>
      </c>
      <c r="O568" s="91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37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80"/>
        <v>5</v>
      </c>
      <c r="C569" s="184">
        <f t="shared" si="81"/>
        <v>42155</v>
      </c>
      <c r="D569" s="184" t="s">
        <v>1590</v>
      </c>
      <c r="E569" s="191">
        <v>42155</v>
      </c>
      <c r="F569" s="192" t="s">
        <v>772</v>
      </c>
      <c r="G569" s="483" t="s">
        <v>766</v>
      </c>
      <c r="H569" s="7" t="s">
        <v>1960</v>
      </c>
      <c r="I569" s="256">
        <v>300</v>
      </c>
      <c r="J569" s="256">
        <v>12719</v>
      </c>
      <c r="K569" s="595">
        <f t="shared" si="89"/>
        <v>3815700</v>
      </c>
      <c r="L569" s="596" t="s">
        <v>259</v>
      </c>
      <c r="M569" s="596" t="s">
        <v>174</v>
      </c>
      <c r="N569" s="52" t="str">
        <f>IF(AND('331-CT'!$E$7=TH!H569,OR(L569="331",M569="331")),"331",IF(AND(OR(L569="131",M569="131"),H569='131-CT'!$E$7),"131",""))</f>
        <v/>
      </c>
      <c r="O569" s="91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37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80"/>
        <v>5</v>
      </c>
      <c r="C570" s="184">
        <f t="shared" si="81"/>
        <v>42155</v>
      </c>
      <c r="D570" s="184" t="s">
        <v>1590</v>
      </c>
      <c r="E570" s="191">
        <v>42155</v>
      </c>
      <c r="F570" s="192" t="s">
        <v>773</v>
      </c>
      <c r="G570" s="483" t="s">
        <v>766</v>
      </c>
      <c r="H570" s="7" t="s">
        <v>1960</v>
      </c>
      <c r="I570" s="256">
        <v>300</v>
      </c>
      <c r="J570" s="256">
        <v>4050</v>
      </c>
      <c r="K570" s="595">
        <f t="shared" si="89"/>
        <v>1215000</v>
      </c>
      <c r="L570" s="596" t="s">
        <v>259</v>
      </c>
      <c r="M570" s="596" t="s">
        <v>174</v>
      </c>
      <c r="N570" s="52" t="str">
        <f>IF(AND('331-CT'!$E$7=TH!H570,OR(L570="331",M570="331")),"331",IF(AND(OR(L570="131",M570="131"),H570='131-CT'!$E$7),"131",""))</f>
        <v/>
      </c>
      <c r="O570" s="91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37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80"/>
        <v>5</v>
      </c>
      <c r="C571" s="184">
        <f t="shared" si="81"/>
        <v>42155</v>
      </c>
      <c r="D571" s="184" t="s">
        <v>1590</v>
      </c>
      <c r="E571" s="191">
        <v>42155</v>
      </c>
      <c r="F571" s="192" t="s">
        <v>774</v>
      </c>
      <c r="G571" s="483" t="s">
        <v>766</v>
      </c>
      <c r="H571" s="7" t="s">
        <v>1960</v>
      </c>
      <c r="I571" s="256">
        <v>100</v>
      </c>
      <c r="J571" s="256">
        <v>11997</v>
      </c>
      <c r="K571" s="595">
        <f t="shared" si="89"/>
        <v>1199700</v>
      </c>
      <c r="L571" s="596" t="s">
        <v>259</v>
      </c>
      <c r="M571" s="596" t="s">
        <v>174</v>
      </c>
      <c r="N571" s="52" t="str">
        <f>IF(AND('331-CT'!$E$7=TH!H571,OR(L571="331",M571="331")),"331",IF(AND(OR(L571="131",M571="131"),H571='131-CT'!$E$7),"131",""))</f>
        <v/>
      </c>
      <c r="O571" s="91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37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80"/>
        <v>5</v>
      </c>
      <c r="C572" s="184">
        <f t="shared" si="81"/>
        <v>42155</v>
      </c>
      <c r="D572" s="184" t="s">
        <v>1590</v>
      </c>
      <c r="E572" s="191">
        <v>42155</v>
      </c>
      <c r="F572" s="192" t="s">
        <v>774</v>
      </c>
      <c r="G572" s="483" t="s">
        <v>766</v>
      </c>
      <c r="H572" s="7" t="s">
        <v>1960</v>
      </c>
      <c r="I572" s="256">
        <v>125</v>
      </c>
      <c r="J572" s="256">
        <v>11997</v>
      </c>
      <c r="K572" s="595">
        <f t="shared" si="89"/>
        <v>1499625</v>
      </c>
      <c r="L572" s="596" t="s">
        <v>259</v>
      </c>
      <c r="M572" s="596" t="s">
        <v>174</v>
      </c>
      <c r="N572" s="52" t="str">
        <f>IF(AND('331-CT'!$E$7=TH!H572,OR(L572="331",M572="331")),"331",IF(AND(OR(L572="131",M572="131"),H572='131-CT'!$E$7),"131",""))</f>
        <v/>
      </c>
      <c r="O572" s="91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37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80"/>
        <v>5</v>
      </c>
      <c r="C573" s="184">
        <f t="shared" si="81"/>
        <v>42155</v>
      </c>
      <c r="D573" s="184" t="s">
        <v>1590</v>
      </c>
      <c r="E573" s="191">
        <v>42155</v>
      </c>
      <c r="F573" s="192" t="s">
        <v>757</v>
      </c>
      <c r="G573" s="483" t="s">
        <v>766</v>
      </c>
      <c r="H573" s="7" t="s">
        <v>1960</v>
      </c>
      <c r="I573" s="256"/>
      <c r="J573" s="256"/>
      <c r="K573" s="595">
        <v>1606527</v>
      </c>
      <c r="L573" s="596" t="s">
        <v>259</v>
      </c>
      <c r="M573" s="596" t="s">
        <v>371</v>
      </c>
      <c r="N573" s="52" t="str">
        <f>IF(AND('331-CT'!$E$7=TH!H573,OR(L573="331",M573="331")),"331",IF(AND(OR(L573="131",M573="131"),H573='131-CT'!$E$7),"131",""))</f>
        <v/>
      </c>
      <c r="O573" s="91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37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80"/>
        <v>6</v>
      </c>
      <c r="C574" s="184">
        <f t="shared" si="81"/>
        <v>42156</v>
      </c>
      <c r="D574" s="184" t="s">
        <v>1591</v>
      </c>
      <c r="E574" s="191">
        <v>42156</v>
      </c>
      <c r="F574" s="192" t="s">
        <v>562</v>
      </c>
      <c r="G574" s="483" t="s">
        <v>775</v>
      </c>
      <c r="H574" s="193" t="s">
        <v>426</v>
      </c>
      <c r="I574" s="256">
        <v>300</v>
      </c>
      <c r="J574" s="256">
        <v>10670</v>
      </c>
      <c r="K574" s="595">
        <f>ROUND(I574*J574,0)</f>
        <v>3201000</v>
      </c>
      <c r="L574" s="596" t="s">
        <v>259</v>
      </c>
      <c r="M574" s="596" t="s">
        <v>174</v>
      </c>
      <c r="N574" s="52" t="str">
        <f>IF(AND('331-CT'!$E$7=TH!H574,OR(L574="331",M574="331")),"331",IF(AND(OR(L574="131",M574="131"),H574='131-CT'!$E$7),"131",""))</f>
        <v/>
      </c>
      <c r="O574" s="91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37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80"/>
        <v>6</v>
      </c>
      <c r="C575" s="184">
        <f t="shared" si="81"/>
        <v>42156</v>
      </c>
      <c r="D575" s="184" t="s">
        <v>1591</v>
      </c>
      <c r="E575" s="184">
        <v>42156</v>
      </c>
      <c r="F575" s="189" t="s">
        <v>424</v>
      </c>
      <c r="G575" s="597" t="s">
        <v>775</v>
      </c>
      <c r="H575" s="193" t="s">
        <v>426</v>
      </c>
      <c r="I575" s="256">
        <v>907</v>
      </c>
      <c r="J575" s="256">
        <v>5050</v>
      </c>
      <c r="K575" s="595">
        <f>ROUND(I575*J575,0)</f>
        <v>4580350</v>
      </c>
      <c r="L575" s="596" t="s">
        <v>259</v>
      </c>
      <c r="M575" s="596" t="s">
        <v>174</v>
      </c>
      <c r="N575" s="52" t="str">
        <f>IF(AND('331-CT'!$E$7=TH!H575,OR(L575="331",M575="331")),"331",IF(AND(OR(L575="131",M575="131"),H575='131-CT'!$E$7),"131",""))</f>
        <v/>
      </c>
      <c r="O575" s="91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37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80"/>
        <v>6</v>
      </c>
      <c r="C576" s="184">
        <f t="shared" si="81"/>
        <v>42156</v>
      </c>
      <c r="D576" s="184" t="s">
        <v>1591</v>
      </c>
      <c r="E576" s="191">
        <v>42156</v>
      </c>
      <c r="F576" s="40" t="s">
        <v>428</v>
      </c>
      <c r="G576" s="483" t="s">
        <v>775</v>
      </c>
      <c r="H576" s="7" t="s">
        <v>426</v>
      </c>
      <c r="I576" s="256"/>
      <c r="J576" s="256"/>
      <c r="K576" s="595">
        <v>778135</v>
      </c>
      <c r="L576" s="596" t="s">
        <v>259</v>
      </c>
      <c r="M576" s="596" t="s">
        <v>371</v>
      </c>
      <c r="N576" s="52" t="str">
        <f>IF(AND('331-CT'!$E$7=TH!H576,OR(L576="331",M576="331")),"331",IF(AND(OR(L576="131",M576="131"),H576='131-CT'!$E$7),"131",""))</f>
        <v/>
      </c>
      <c r="O576" s="91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37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80"/>
        <v>6</v>
      </c>
      <c r="C577" s="184">
        <f t="shared" si="81"/>
        <v>42157</v>
      </c>
      <c r="D577" s="184" t="s">
        <v>1592</v>
      </c>
      <c r="E577" s="191">
        <v>42157</v>
      </c>
      <c r="F577" s="40" t="s">
        <v>708</v>
      </c>
      <c r="G577" s="483" t="s">
        <v>776</v>
      </c>
      <c r="H577" s="7" t="s">
        <v>860</v>
      </c>
      <c r="I577" s="256">
        <v>534</v>
      </c>
      <c r="J577" s="256">
        <v>4500</v>
      </c>
      <c r="K577" s="595">
        <f>ROUND(I577*J577,0)</f>
        <v>2403000</v>
      </c>
      <c r="L577" s="596" t="s">
        <v>259</v>
      </c>
      <c r="M577" s="596" t="s">
        <v>174</v>
      </c>
      <c r="N577" s="52" t="str">
        <f>IF(AND('331-CT'!$E$7=TH!H577,OR(L577="331",M577="331")),"331",IF(AND(OR(L577="131",M577="131"),H577='131-CT'!$E$7),"131",""))</f>
        <v/>
      </c>
      <c r="O577" s="91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37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80"/>
        <v>6</v>
      </c>
      <c r="C578" s="184">
        <f t="shared" si="81"/>
        <v>42157</v>
      </c>
      <c r="D578" s="184" t="s">
        <v>1592</v>
      </c>
      <c r="E578" s="191">
        <v>42157</v>
      </c>
      <c r="F578" s="189" t="s">
        <v>520</v>
      </c>
      <c r="G578" s="483" t="s">
        <v>776</v>
      </c>
      <c r="H578" s="7" t="s">
        <v>860</v>
      </c>
      <c r="I578" s="256">
        <v>504</v>
      </c>
      <c r="J578" s="256">
        <v>5400</v>
      </c>
      <c r="K578" s="595">
        <f>ROUND(I578*J578,0)</f>
        <v>2721600</v>
      </c>
      <c r="L578" s="596" t="s">
        <v>259</v>
      </c>
      <c r="M578" s="596" t="s">
        <v>174</v>
      </c>
      <c r="N578" s="52" t="str">
        <f>IF(AND('331-CT'!$E$7=TH!H578,OR(L578="331",M578="331")),"331",IF(AND(OR(L578="131",M578="131"),H578='131-CT'!$E$7),"131",""))</f>
        <v/>
      </c>
      <c r="O578" s="91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37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80"/>
        <v>6</v>
      </c>
      <c r="C579" s="184">
        <f t="shared" si="81"/>
        <v>42157</v>
      </c>
      <c r="D579" s="184" t="s">
        <v>1592</v>
      </c>
      <c r="E579" s="191">
        <v>42157</v>
      </c>
      <c r="F579" s="189" t="s">
        <v>520</v>
      </c>
      <c r="G579" s="483" t="s">
        <v>776</v>
      </c>
      <c r="H579" s="7" t="s">
        <v>860</v>
      </c>
      <c r="I579" s="257">
        <v>1060</v>
      </c>
      <c r="J579" s="257">
        <v>5400</v>
      </c>
      <c r="K579" s="595">
        <f>ROUND(I579*J579,0)</f>
        <v>5724000</v>
      </c>
      <c r="L579" s="596" t="s">
        <v>259</v>
      </c>
      <c r="M579" s="596" t="s">
        <v>174</v>
      </c>
      <c r="N579" s="52" t="str">
        <f>IF(AND('331-CT'!$E$7=TH!H579,OR(L579="331",M579="331")),"331",IF(AND(OR(L579="131",M579="131"),H579='131-CT'!$E$7),"131",""))</f>
        <v/>
      </c>
      <c r="O579" s="91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37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80"/>
        <v>6</v>
      </c>
      <c r="C580" s="184">
        <f t="shared" si="81"/>
        <v>42157</v>
      </c>
      <c r="D580" s="184" t="s">
        <v>1592</v>
      </c>
      <c r="E580" s="191">
        <v>42157</v>
      </c>
      <c r="F580" s="40" t="s">
        <v>520</v>
      </c>
      <c r="G580" s="483" t="s">
        <v>776</v>
      </c>
      <c r="H580" s="7" t="s">
        <v>860</v>
      </c>
      <c r="I580" s="256">
        <v>500</v>
      </c>
      <c r="J580" s="256">
        <v>5400</v>
      </c>
      <c r="K580" s="595">
        <f>ROUND(I580*J580,0)</f>
        <v>2700000</v>
      </c>
      <c r="L580" s="596" t="s">
        <v>259</v>
      </c>
      <c r="M580" s="596" t="s">
        <v>174</v>
      </c>
      <c r="N580" s="52" t="str">
        <f>IF(AND('331-CT'!$E$7=TH!H580,OR(L580="331",M580="331")),"331",IF(AND(OR(L580="131",M580="131"),H580='131-CT'!$E$7),"131",""))</f>
        <v/>
      </c>
      <c r="O580" s="91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37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80"/>
        <v>6</v>
      </c>
      <c r="C581" s="184">
        <f t="shared" si="81"/>
        <v>42157</v>
      </c>
      <c r="D581" s="184" t="s">
        <v>1592</v>
      </c>
      <c r="E581" s="191">
        <v>42157</v>
      </c>
      <c r="F581" s="803" t="s">
        <v>428</v>
      </c>
      <c r="G581" s="483" t="s">
        <v>776</v>
      </c>
      <c r="H581" s="7" t="s">
        <v>860</v>
      </c>
      <c r="I581" s="256"/>
      <c r="J581" s="256"/>
      <c r="K581" s="595">
        <v>1354860</v>
      </c>
      <c r="L581" s="596" t="s">
        <v>259</v>
      </c>
      <c r="M581" s="596" t="s">
        <v>371</v>
      </c>
      <c r="N581" s="52" t="str">
        <f>IF(AND('331-CT'!$E$7=TH!H581,OR(L581="331",M581="331")),"331",IF(AND(OR(L581="131",M581="131"),H581='131-CT'!$E$7),"131",""))</f>
        <v/>
      </c>
      <c r="O581" s="91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37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ref="B582:B646" si="90">IF(C582&lt;&gt;"",MONTH(C582),"")</f>
        <v>6</v>
      </c>
      <c r="C582" s="184">
        <f t="shared" ref="C582:C646" si="91">E582</f>
        <v>42157</v>
      </c>
      <c r="D582" s="184" t="s">
        <v>1593</v>
      </c>
      <c r="E582" s="191">
        <v>42157</v>
      </c>
      <c r="F582" s="40" t="s">
        <v>1757</v>
      </c>
      <c r="G582" s="483" t="s">
        <v>777</v>
      </c>
      <c r="H582" s="7" t="s">
        <v>490</v>
      </c>
      <c r="I582" s="256">
        <v>500</v>
      </c>
      <c r="J582" s="256">
        <v>1700</v>
      </c>
      <c r="K582" s="595">
        <f>ROUND(I582*J582,0)</f>
        <v>850000</v>
      </c>
      <c r="L582" s="596" t="s">
        <v>259</v>
      </c>
      <c r="M582" s="596" t="s">
        <v>174</v>
      </c>
      <c r="N582" s="52" t="str">
        <f>IF(AND('331-CT'!$E$7=TH!H582,OR(L582="331",M582="331")),"331",IF(AND(OR(L582="131",M582="131"),H582='131-CT'!$E$7),"131",""))</f>
        <v/>
      </c>
      <c r="O582" s="91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37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90"/>
        <v>6</v>
      </c>
      <c r="C583" s="184">
        <f t="shared" si="91"/>
        <v>42157</v>
      </c>
      <c r="D583" s="184" t="s">
        <v>1593</v>
      </c>
      <c r="E583" s="191">
        <v>42157</v>
      </c>
      <c r="F583" s="189" t="s">
        <v>1716</v>
      </c>
      <c r="G583" s="483" t="s">
        <v>777</v>
      </c>
      <c r="H583" s="7" t="s">
        <v>490</v>
      </c>
      <c r="I583" s="256">
        <v>500</v>
      </c>
      <c r="J583" s="256">
        <v>2000</v>
      </c>
      <c r="K583" s="595">
        <f>ROUND(I583*J583,0)</f>
        <v>1000000</v>
      </c>
      <c r="L583" s="596" t="s">
        <v>259</v>
      </c>
      <c r="M583" s="596" t="s">
        <v>174</v>
      </c>
      <c r="N583" s="52" t="str">
        <f>IF(AND('331-CT'!$E$7=TH!H583,OR(L583="331",M583="331")),"331",IF(AND(OR(L583="131",M583="131"),H583='131-CT'!$E$7),"131",""))</f>
        <v/>
      </c>
      <c r="O583" s="91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37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90"/>
        <v>6</v>
      </c>
      <c r="C584" s="184">
        <f t="shared" si="91"/>
        <v>42157</v>
      </c>
      <c r="D584" s="184" t="s">
        <v>1593</v>
      </c>
      <c r="E584" s="191">
        <v>42157</v>
      </c>
      <c r="F584" s="297" t="s">
        <v>778</v>
      </c>
      <c r="G584" s="483" t="s">
        <v>777</v>
      </c>
      <c r="H584" s="7" t="s">
        <v>490</v>
      </c>
      <c r="I584" s="256">
        <v>506</v>
      </c>
      <c r="J584" s="256">
        <v>7860</v>
      </c>
      <c r="K584" s="595">
        <f>ROUND(I584*J584,0)</f>
        <v>3977160</v>
      </c>
      <c r="L584" s="596" t="s">
        <v>259</v>
      </c>
      <c r="M584" s="596" t="s">
        <v>174</v>
      </c>
      <c r="N584" s="52" t="str">
        <f>IF(AND('331-CT'!$E$7=TH!H584,OR(L584="331",M584="331")),"331",IF(AND(OR(L584="131",M584="131"),H584='131-CT'!$E$7),"131",""))</f>
        <v/>
      </c>
      <c r="O584" s="91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37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90"/>
        <v>6</v>
      </c>
      <c r="C585" s="184">
        <f t="shared" si="91"/>
        <v>42157</v>
      </c>
      <c r="D585" s="184" t="s">
        <v>1593</v>
      </c>
      <c r="E585" s="184">
        <v>42157</v>
      </c>
      <c r="F585" s="189" t="s">
        <v>779</v>
      </c>
      <c r="G585" s="597" t="s">
        <v>777</v>
      </c>
      <c r="H585" s="193" t="s">
        <v>490</v>
      </c>
      <c r="I585" s="256">
        <v>512</v>
      </c>
      <c r="J585" s="256">
        <v>11000</v>
      </c>
      <c r="K585" s="595">
        <f>ROUND(I585*J585,0)</f>
        <v>5632000</v>
      </c>
      <c r="L585" s="596" t="s">
        <v>259</v>
      </c>
      <c r="M585" s="596" t="s">
        <v>174</v>
      </c>
      <c r="N585" s="52" t="str">
        <f>IF(AND('331-CT'!$E$7=TH!H585,OR(L585="331",M585="331")),"331",IF(AND(OR(L585="131",M585="131"),H585='131-CT'!$E$7),"131",""))</f>
        <v/>
      </c>
      <c r="O585" s="91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37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90"/>
        <v>6</v>
      </c>
      <c r="C586" s="184">
        <f t="shared" si="91"/>
        <v>42157</v>
      </c>
      <c r="D586" s="184" t="s">
        <v>1593</v>
      </c>
      <c r="E586" s="191">
        <v>42157</v>
      </c>
      <c r="F586" s="192" t="s">
        <v>428</v>
      </c>
      <c r="G586" s="483" t="s">
        <v>777</v>
      </c>
      <c r="H586" s="7" t="s">
        <v>490</v>
      </c>
      <c r="I586" s="257"/>
      <c r="J586" s="257"/>
      <c r="K586" s="595">
        <v>1145916</v>
      </c>
      <c r="L586" s="596" t="s">
        <v>259</v>
      </c>
      <c r="M586" s="596" t="s">
        <v>371</v>
      </c>
      <c r="N586" s="52" t="str">
        <f>IF(AND('331-CT'!$E$7=TH!H586,OR(L586="331",M586="331")),"331",IF(AND(OR(L586="131",M586="131"),H586='131-CT'!$E$7),"131",""))</f>
        <v/>
      </c>
      <c r="O586" s="91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37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90"/>
        <v>6</v>
      </c>
      <c r="C587" s="184">
        <f t="shared" si="91"/>
        <v>42157</v>
      </c>
      <c r="D587" s="184" t="s">
        <v>1594</v>
      </c>
      <c r="E587" s="191">
        <v>42157</v>
      </c>
      <c r="F587" s="192" t="s">
        <v>1961</v>
      </c>
      <c r="G587" s="483" t="s">
        <v>780</v>
      </c>
      <c r="H587" s="7" t="s">
        <v>781</v>
      </c>
      <c r="I587" s="256">
        <v>1000</v>
      </c>
      <c r="J587" s="256">
        <v>8030</v>
      </c>
      <c r="K587" s="595">
        <f>ROUND(I587*J587,0)</f>
        <v>8030000</v>
      </c>
      <c r="L587" s="596" t="s">
        <v>259</v>
      </c>
      <c r="M587" s="596" t="s">
        <v>174</v>
      </c>
      <c r="N587" s="52" t="str">
        <f>IF(AND('331-CT'!$E$7=TH!H587,OR(L587="331",M587="331")),"331",IF(AND(OR(L587="131",M587="131"),H587='131-CT'!$E$7),"131",""))</f>
        <v/>
      </c>
      <c r="O587" s="91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37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90"/>
        <v>6</v>
      </c>
      <c r="C588" s="184">
        <f t="shared" si="91"/>
        <v>42157</v>
      </c>
      <c r="D588" s="184" t="s">
        <v>1594</v>
      </c>
      <c r="E588" s="184">
        <v>42157</v>
      </c>
      <c r="F588" s="189" t="s">
        <v>782</v>
      </c>
      <c r="G588" s="597" t="s">
        <v>780</v>
      </c>
      <c r="H588" s="7" t="s">
        <v>781</v>
      </c>
      <c r="I588" s="256"/>
      <c r="J588" s="256"/>
      <c r="K588" s="595">
        <v>803000</v>
      </c>
      <c r="L588" s="596" t="s">
        <v>259</v>
      </c>
      <c r="M588" s="596" t="s">
        <v>371</v>
      </c>
      <c r="N588" s="52" t="str">
        <f>IF(AND('331-CT'!$E$7=TH!H588,OR(L588="331",M588="331")),"331",IF(AND(OR(L588="131",M588="131"),H588='131-CT'!$E$7),"131",""))</f>
        <v/>
      </c>
      <c r="O588" s="91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37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90"/>
        <v>6</v>
      </c>
      <c r="C589" s="184">
        <f t="shared" si="91"/>
        <v>42158</v>
      </c>
      <c r="D589" s="184" t="s">
        <v>1595</v>
      </c>
      <c r="E589" s="184">
        <v>42158</v>
      </c>
      <c r="F589" s="192" t="s">
        <v>704</v>
      </c>
      <c r="G589" s="597" t="s">
        <v>783</v>
      </c>
      <c r="H589" s="7" t="s">
        <v>464</v>
      </c>
      <c r="I589" s="256">
        <v>303</v>
      </c>
      <c r="J589" s="256">
        <v>5900</v>
      </c>
      <c r="K589" s="595">
        <f>ROUND(I589*J589,0)</f>
        <v>1787700</v>
      </c>
      <c r="L589" s="596" t="s">
        <v>259</v>
      </c>
      <c r="M589" s="596" t="s">
        <v>174</v>
      </c>
      <c r="N589" s="52" t="str">
        <f>IF(AND('331-CT'!$E$7=TH!H589,OR(L589="331",M589="331")),"331",IF(AND(OR(L589="131",M589="131"),H589='131-CT'!$E$7),"131",""))</f>
        <v/>
      </c>
      <c r="O589" s="91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37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90"/>
        <v>6</v>
      </c>
      <c r="C590" s="184">
        <f t="shared" si="91"/>
        <v>42158</v>
      </c>
      <c r="D590" s="184" t="s">
        <v>1595</v>
      </c>
      <c r="E590" s="191">
        <v>42158</v>
      </c>
      <c r="F590" s="189" t="s">
        <v>467</v>
      </c>
      <c r="G590" s="483" t="s">
        <v>783</v>
      </c>
      <c r="H590" s="7" t="s">
        <v>464</v>
      </c>
      <c r="I590" s="257">
        <v>1016</v>
      </c>
      <c r="J590" s="257">
        <v>4400</v>
      </c>
      <c r="K590" s="595">
        <f>ROUND(I590*J590,0)</f>
        <v>4470400</v>
      </c>
      <c r="L590" s="596" t="s">
        <v>259</v>
      </c>
      <c r="M590" s="596" t="s">
        <v>174</v>
      </c>
      <c r="N590" s="52" t="str">
        <f>IF(AND('331-CT'!$E$7=TH!H590,OR(L590="331",M590="331")),"331",IF(AND(OR(L590="131",M590="131"),H590='131-CT'!$E$7),"131",""))</f>
        <v/>
      </c>
      <c r="O590" s="91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37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90"/>
        <v>6</v>
      </c>
      <c r="C591" s="184">
        <f t="shared" si="91"/>
        <v>42158</v>
      </c>
      <c r="D591" s="184" t="s">
        <v>1595</v>
      </c>
      <c r="E591" s="191">
        <v>42158</v>
      </c>
      <c r="F591" s="189" t="s">
        <v>428</v>
      </c>
      <c r="G591" s="483" t="s">
        <v>783</v>
      </c>
      <c r="H591" s="7" t="s">
        <v>464</v>
      </c>
      <c r="I591" s="257"/>
      <c r="J591" s="257"/>
      <c r="K591" s="595">
        <v>625810</v>
      </c>
      <c r="L591" s="596" t="s">
        <v>259</v>
      </c>
      <c r="M591" s="596" t="s">
        <v>371</v>
      </c>
      <c r="N591" s="52" t="str">
        <f>IF(AND('331-CT'!$E$7=TH!H591,OR(L591="331",M591="331")),"331",IF(AND(OR(L591="131",M591="131"),H591='131-CT'!$E$7),"131",""))</f>
        <v/>
      </c>
      <c r="O591" s="91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37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90"/>
        <v>6</v>
      </c>
      <c r="C592" s="184">
        <f t="shared" si="91"/>
        <v>42158</v>
      </c>
      <c r="D592" s="184" t="s">
        <v>1596</v>
      </c>
      <c r="E592" s="191">
        <v>42158</v>
      </c>
      <c r="F592" s="189" t="s">
        <v>784</v>
      </c>
      <c r="G592" s="483" t="s">
        <v>785</v>
      </c>
      <c r="H592" s="7" t="s">
        <v>438</v>
      </c>
      <c r="I592" s="257">
        <v>200</v>
      </c>
      <c r="J592" s="257">
        <v>7500</v>
      </c>
      <c r="K592" s="595">
        <f>ROUND(I592*J592,0)</f>
        <v>1500000</v>
      </c>
      <c r="L592" s="596" t="s">
        <v>259</v>
      </c>
      <c r="M592" s="596" t="s">
        <v>174</v>
      </c>
      <c r="N592" s="52" t="str">
        <f>IF(AND('331-CT'!$E$7=TH!H592,OR(L592="331",M592="331")),"331",IF(AND(OR(L592="131",M592="131"),H592='131-CT'!$E$7),"131",""))</f>
        <v/>
      </c>
      <c r="O592" s="91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37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90"/>
        <v>6</v>
      </c>
      <c r="C593" s="184">
        <f t="shared" si="91"/>
        <v>42158</v>
      </c>
      <c r="D593" s="184" t="s">
        <v>1596</v>
      </c>
      <c r="E593" s="191">
        <v>42158</v>
      </c>
      <c r="F593" s="189" t="s">
        <v>439</v>
      </c>
      <c r="G593" s="483" t="s">
        <v>785</v>
      </c>
      <c r="H593" s="7" t="s">
        <v>438</v>
      </c>
      <c r="I593" s="257">
        <v>500</v>
      </c>
      <c r="J593" s="257">
        <v>10500</v>
      </c>
      <c r="K593" s="595">
        <f>ROUND(I593*J593,0)</f>
        <v>5250000</v>
      </c>
      <c r="L593" s="596" t="s">
        <v>259</v>
      </c>
      <c r="M593" s="596" t="s">
        <v>174</v>
      </c>
      <c r="N593" s="52" t="str">
        <f>IF(AND('331-CT'!$E$7=TH!H593,OR(L593="331",M593="331")),"331",IF(AND(OR(L593="131",M593="131"),H593='131-CT'!$E$7),"131",""))</f>
        <v/>
      </c>
      <c r="O593" s="91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37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90"/>
        <v>6</v>
      </c>
      <c r="C594" s="184">
        <f t="shared" si="91"/>
        <v>42158</v>
      </c>
      <c r="D594" s="184" t="s">
        <v>1596</v>
      </c>
      <c r="E594" s="191">
        <v>42158</v>
      </c>
      <c r="F594" s="189" t="s">
        <v>428</v>
      </c>
      <c r="G594" s="483" t="s">
        <v>785</v>
      </c>
      <c r="H594" s="7" t="s">
        <v>438</v>
      </c>
      <c r="I594" s="257"/>
      <c r="J594" s="257"/>
      <c r="K594" s="595">
        <v>675000</v>
      </c>
      <c r="L594" s="596" t="s">
        <v>259</v>
      </c>
      <c r="M594" s="596" t="s">
        <v>371</v>
      </c>
      <c r="N594" s="52" t="str">
        <f>IF(AND('331-CT'!$E$7=TH!H594,OR(L594="331",M594="331")),"331",IF(AND(OR(L594="131",M594="131"),H594='131-CT'!$E$7),"131",""))</f>
        <v/>
      </c>
      <c r="O594" s="91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37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90"/>
        <v>6</v>
      </c>
      <c r="C595" s="184">
        <f t="shared" si="91"/>
        <v>42159</v>
      </c>
      <c r="D595" s="184" t="s">
        <v>1597</v>
      </c>
      <c r="E595" s="191">
        <v>42159</v>
      </c>
      <c r="F595" s="189" t="s">
        <v>786</v>
      </c>
      <c r="G595" s="483" t="s">
        <v>787</v>
      </c>
      <c r="H595" s="7" t="s">
        <v>788</v>
      </c>
      <c r="I595" s="257">
        <v>500</v>
      </c>
      <c r="J595" s="257">
        <v>6400</v>
      </c>
      <c r="K595" s="595">
        <f>ROUND(I595*J595,0)</f>
        <v>3200000</v>
      </c>
      <c r="L595" s="596" t="s">
        <v>259</v>
      </c>
      <c r="M595" s="596" t="s">
        <v>174</v>
      </c>
      <c r="N595" s="52" t="str">
        <f>IF(AND('331-CT'!$E$7=TH!H595,OR(L595="331",M595="331")),"331",IF(AND(OR(L595="131",M595="131"),H595='131-CT'!$E$7),"131",""))</f>
        <v/>
      </c>
      <c r="O595" s="91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37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90"/>
        <v>6</v>
      </c>
      <c r="C596" s="184">
        <f t="shared" si="91"/>
        <v>42159</v>
      </c>
      <c r="D596" s="184" t="s">
        <v>1597</v>
      </c>
      <c r="E596" s="191">
        <v>42159</v>
      </c>
      <c r="F596" s="189" t="s">
        <v>428</v>
      </c>
      <c r="G596" s="483" t="s">
        <v>787</v>
      </c>
      <c r="H596" s="7" t="s">
        <v>788</v>
      </c>
      <c r="I596" s="256"/>
      <c r="J596" s="256"/>
      <c r="K596" s="38">
        <v>320000</v>
      </c>
      <c r="L596" s="596" t="s">
        <v>259</v>
      </c>
      <c r="M596" s="596" t="s">
        <v>371</v>
      </c>
      <c r="N596" s="52" t="str">
        <f>IF(AND('331-CT'!$E$7=TH!H596,OR(L596="331",M596="331")),"331",IF(AND(OR(L596="131",M596="131"),H596='131-CT'!$E$7),"131",""))</f>
        <v/>
      </c>
      <c r="O596" s="91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37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90"/>
        <v>6</v>
      </c>
      <c r="C597" s="184">
        <f t="shared" si="91"/>
        <v>42159</v>
      </c>
      <c r="D597" s="184" t="s">
        <v>1598</v>
      </c>
      <c r="E597" s="191">
        <v>42159</v>
      </c>
      <c r="F597" s="189" t="s">
        <v>500</v>
      </c>
      <c r="G597" s="483" t="s">
        <v>789</v>
      </c>
      <c r="H597" s="7" t="s">
        <v>790</v>
      </c>
      <c r="I597" s="256">
        <v>330</v>
      </c>
      <c r="J597" s="256">
        <v>14000</v>
      </c>
      <c r="K597" s="595">
        <f>ROUND(I597*J597,0)</f>
        <v>4620000</v>
      </c>
      <c r="L597" s="596" t="s">
        <v>259</v>
      </c>
      <c r="M597" s="596" t="s">
        <v>174</v>
      </c>
      <c r="N597" s="52" t="str">
        <f>IF(AND('331-CT'!$E$7=TH!H597,OR(L597="331",M597="331")),"331",IF(AND(OR(L597="131",M597="131"),H597='131-CT'!$E$7),"131",""))</f>
        <v/>
      </c>
      <c r="O597" s="91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37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90"/>
        <v>6</v>
      </c>
      <c r="C598" s="184">
        <f t="shared" si="91"/>
        <v>42159</v>
      </c>
      <c r="D598" s="184" t="s">
        <v>1598</v>
      </c>
      <c r="E598" s="191">
        <v>42159</v>
      </c>
      <c r="F598" s="189" t="s">
        <v>428</v>
      </c>
      <c r="G598" s="483" t="s">
        <v>789</v>
      </c>
      <c r="H598" s="7" t="s">
        <v>790</v>
      </c>
      <c r="I598" s="256"/>
      <c r="J598" s="256"/>
      <c r="K598" s="595">
        <v>462000</v>
      </c>
      <c r="L598" s="596" t="s">
        <v>259</v>
      </c>
      <c r="M598" s="596" t="s">
        <v>371</v>
      </c>
      <c r="N598" s="52" t="str">
        <f>IF(AND('331-CT'!$E$7=TH!H598,OR(L598="331",M598="331")),"331",IF(AND(OR(L598="131",M598="131"),H598='131-CT'!$E$7),"131",""))</f>
        <v/>
      </c>
      <c r="O598" s="91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37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90"/>
        <v>6</v>
      </c>
      <c r="C599" s="184">
        <f t="shared" si="91"/>
        <v>42161</v>
      </c>
      <c r="D599" s="184" t="s">
        <v>1599</v>
      </c>
      <c r="E599" s="191">
        <v>42161</v>
      </c>
      <c r="F599" s="189" t="s">
        <v>791</v>
      </c>
      <c r="G599" s="483" t="s">
        <v>792</v>
      </c>
      <c r="H599" s="7" t="s">
        <v>793</v>
      </c>
      <c r="I599" s="256">
        <v>70</v>
      </c>
      <c r="J599" s="256">
        <v>18200</v>
      </c>
      <c r="K599" s="595">
        <f>ROUND(I599*J599,0)</f>
        <v>1274000</v>
      </c>
      <c r="L599" s="596" t="s">
        <v>259</v>
      </c>
      <c r="M599" s="596" t="s">
        <v>174</v>
      </c>
      <c r="N599" s="52" t="str">
        <f>IF(AND('331-CT'!$E$7=TH!H599,OR(L599="331",M599="331")),"331",IF(AND(OR(L599="131",M599="131"),H599='131-CT'!$E$7),"131",""))</f>
        <v/>
      </c>
      <c r="O599" s="91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37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90"/>
        <v>6</v>
      </c>
      <c r="C600" s="184">
        <f t="shared" si="91"/>
        <v>42161</v>
      </c>
      <c r="D600" s="184" t="s">
        <v>1599</v>
      </c>
      <c r="E600" s="191">
        <v>42161</v>
      </c>
      <c r="F600" s="189" t="s">
        <v>794</v>
      </c>
      <c r="G600" s="483" t="s">
        <v>792</v>
      </c>
      <c r="H600" s="7" t="s">
        <v>793</v>
      </c>
      <c r="I600" s="256">
        <v>92</v>
      </c>
      <c r="J600" s="256">
        <v>20300</v>
      </c>
      <c r="K600" s="595">
        <f>ROUND(I600*J600,0)</f>
        <v>1867600</v>
      </c>
      <c r="L600" s="596" t="s">
        <v>259</v>
      </c>
      <c r="M600" s="596" t="s">
        <v>174</v>
      </c>
      <c r="N600" s="52" t="str">
        <f>IF(AND('331-CT'!$E$7=TH!H600,OR(L600="331",M600="331")),"331",IF(AND(OR(L600="131",M600="131"),H600='131-CT'!$E$7),"131",""))</f>
        <v/>
      </c>
      <c r="O600" s="91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37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90"/>
        <v>6</v>
      </c>
      <c r="C601" s="184">
        <f t="shared" si="91"/>
        <v>42161</v>
      </c>
      <c r="D601" s="184" t="s">
        <v>1599</v>
      </c>
      <c r="E601" s="191">
        <v>42161</v>
      </c>
      <c r="F601" s="189" t="s">
        <v>795</v>
      </c>
      <c r="G601" s="483" t="s">
        <v>792</v>
      </c>
      <c r="H601" s="7" t="s">
        <v>793</v>
      </c>
      <c r="I601" s="256">
        <v>67</v>
      </c>
      <c r="J601" s="256">
        <v>22600</v>
      </c>
      <c r="K601" s="595">
        <f>ROUND(I601*J601,0)</f>
        <v>1514200</v>
      </c>
      <c r="L601" s="596" t="s">
        <v>259</v>
      </c>
      <c r="M601" s="596" t="s">
        <v>174</v>
      </c>
      <c r="N601" s="52" t="str">
        <f>IF(AND('331-CT'!$E$7=TH!H601,OR(L601="331",M601="331")),"331",IF(AND(OR(L601="131",M601="131"),H601='131-CT'!$E$7),"131",""))</f>
        <v/>
      </c>
      <c r="O601" s="91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37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90"/>
        <v>6</v>
      </c>
      <c r="C602" s="184">
        <f t="shared" si="91"/>
        <v>42161</v>
      </c>
      <c r="D602" s="184" t="s">
        <v>1599</v>
      </c>
      <c r="E602" s="191">
        <v>42161</v>
      </c>
      <c r="F602" s="189" t="s">
        <v>796</v>
      </c>
      <c r="G602" s="483" t="s">
        <v>792</v>
      </c>
      <c r="H602" s="7" t="s">
        <v>793</v>
      </c>
      <c r="I602" s="256">
        <v>100</v>
      </c>
      <c r="J602" s="256">
        <v>30800</v>
      </c>
      <c r="K602" s="595">
        <f>ROUND(I602*J602,0)</f>
        <v>3080000</v>
      </c>
      <c r="L602" s="596" t="s">
        <v>259</v>
      </c>
      <c r="M602" s="596" t="s">
        <v>174</v>
      </c>
      <c r="N602" s="52" t="str">
        <f>IF(AND('331-CT'!$E$7=TH!H602,OR(L602="331",M602="331")),"331",IF(AND(OR(L602="131",M602="131"),H602='131-CT'!$E$7),"131",""))</f>
        <v/>
      </c>
      <c r="O602" s="91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37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90"/>
        <v>6</v>
      </c>
      <c r="C603" s="184">
        <f t="shared" si="91"/>
        <v>42161</v>
      </c>
      <c r="D603" s="184" t="s">
        <v>1599</v>
      </c>
      <c r="E603" s="191">
        <v>42161</v>
      </c>
      <c r="F603" s="189" t="s">
        <v>428</v>
      </c>
      <c r="G603" s="483" t="s">
        <v>792</v>
      </c>
      <c r="H603" s="7" t="s">
        <v>793</v>
      </c>
      <c r="I603" s="256"/>
      <c r="J603" s="256"/>
      <c r="K603" s="38">
        <v>773580</v>
      </c>
      <c r="L603" s="596" t="s">
        <v>259</v>
      </c>
      <c r="M603" s="596" t="s">
        <v>371</v>
      </c>
      <c r="N603" s="52" t="str">
        <f>IF(AND('331-CT'!$E$7=TH!H603,OR(L603="331",M603="331")),"331",IF(AND(OR(L603="131",M603="131"),H603='131-CT'!$E$7),"131",""))</f>
        <v/>
      </c>
      <c r="O603" s="91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37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ref="B604" si="92">IF(C604&lt;&gt;"",MONTH(C604),"")</f>
        <v>6</v>
      </c>
      <c r="C604" s="184">
        <f t="shared" ref="C604" si="93">E604</f>
        <v>42161</v>
      </c>
      <c r="D604" s="184" t="s">
        <v>1599</v>
      </c>
      <c r="E604" s="191">
        <v>42161</v>
      </c>
      <c r="F604" s="189" t="s">
        <v>1346</v>
      </c>
      <c r="G604" s="483" t="s">
        <v>792</v>
      </c>
      <c r="H604" s="7" t="s">
        <v>793</v>
      </c>
      <c r="I604" s="256"/>
      <c r="J604" s="256"/>
      <c r="K604" s="38">
        <v>8509380</v>
      </c>
      <c r="L604" s="596" t="s">
        <v>47</v>
      </c>
      <c r="M604" s="596" t="s">
        <v>259</v>
      </c>
      <c r="N604" s="52" t="str">
        <f>IF(AND('331-CT'!$E$7=TH!H604,OR(L604="331",M604="331")),"331",IF(AND(OR(L604="131",M604="131"),H604='131-CT'!$E$7),"131",""))</f>
        <v/>
      </c>
      <c r="O604" s="910" t="str">
        <f>IF(AND('341-CT'!$E$9=H604,OR(LEFT(L604,3)=$O$7,LEFT(M604,3)=$O$7)),"x","")</f>
        <v/>
      </c>
      <c r="P604" s="52" t="str">
        <f>IF(AND($B604&gt;='111'!$N$11,$B604&lt;='111'!$O$11,OR($L604=$P$7,$M604=$P$7)),"x","")</f>
        <v>x</v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37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90"/>
        <v>6</v>
      </c>
      <c r="C605" s="184">
        <f t="shared" si="91"/>
        <v>42163</v>
      </c>
      <c r="D605" s="184" t="s">
        <v>1600</v>
      </c>
      <c r="E605" s="184">
        <v>42163</v>
      </c>
      <c r="F605" s="189" t="s">
        <v>439</v>
      </c>
      <c r="G605" s="597" t="s">
        <v>797</v>
      </c>
      <c r="H605" s="193" t="s">
        <v>438</v>
      </c>
      <c r="I605" s="256">
        <v>309</v>
      </c>
      <c r="J605" s="256">
        <v>10500</v>
      </c>
      <c r="K605" s="595">
        <f>ROUND(I605*J605,0)</f>
        <v>3244500</v>
      </c>
      <c r="L605" s="596" t="s">
        <v>259</v>
      </c>
      <c r="M605" s="596" t="s">
        <v>174</v>
      </c>
      <c r="N605" s="52" t="str">
        <f>IF(AND('331-CT'!$E$7=TH!H605,OR(L605="331",M605="331")),"331",IF(AND(OR(L605="131",M605="131"),H605='131-CT'!$E$7),"131",""))</f>
        <v/>
      </c>
      <c r="O605" s="91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37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90"/>
        <v>6</v>
      </c>
      <c r="C606" s="184">
        <f t="shared" si="91"/>
        <v>42163</v>
      </c>
      <c r="D606" s="184" t="s">
        <v>1600</v>
      </c>
      <c r="E606" s="191">
        <v>42163</v>
      </c>
      <c r="F606" s="189" t="s">
        <v>439</v>
      </c>
      <c r="G606" s="483" t="s">
        <v>797</v>
      </c>
      <c r="H606" s="193" t="s">
        <v>438</v>
      </c>
      <c r="I606" s="256">
        <v>300</v>
      </c>
      <c r="J606" s="256">
        <v>10500</v>
      </c>
      <c r="K606" s="595">
        <f>ROUND(I606*J606,0)</f>
        <v>3150000</v>
      </c>
      <c r="L606" s="596" t="s">
        <v>259</v>
      </c>
      <c r="M606" s="596" t="s">
        <v>174</v>
      </c>
      <c r="N606" s="52" t="str">
        <f>IF(AND('331-CT'!$E$7=TH!H606,OR(L606="331",M606="331")),"331",IF(AND(OR(L606="131",M606="131"),H606='131-CT'!$E$7),"131",""))</f>
        <v/>
      </c>
      <c r="O606" s="91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37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90"/>
        <v>6</v>
      </c>
      <c r="C607" s="184">
        <f t="shared" si="91"/>
        <v>42163</v>
      </c>
      <c r="D607" s="184" t="s">
        <v>1600</v>
      </c>
      <c r="E607" s="191">
        <v>42163</v>
      </c>
      <c r="F607" s="189" t="s">
        <v>439</v>
      </c>
      <c r="G607" s="483" t="s">
        <v>797</v>
      </c>
      <c r="H607" s="193" t="s">
        <v>438</v>
      </c>
      <c r="I607" s="256">
        <v>300</v>
      </c>
      <c r="J607" s="256">
        <v>10500</v>
      </c>
      <c r="K607" s="595">
        <f>ROUND(I607*J607,0)</f>
        <v>3150000</v>
      </c>
      <c r="L607" s="596" t="s">
        <v>259</v>
      </c>
      <c r="M607" s="596" t="s">
        <v>174</v>
      </c>
      <c r="N607" s="52" t="str">
        <f>IF(AND('331-CT'!$E$7=TH!H607,OR(L607="331",M607="331")),"331",IF(AND(OR(L607="131",M607="131"),H607='131-CT'!$E$7),"131",""))</f>
        <v/>
      </c>
      <c r="O607" s="91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37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90"/>
        <v>6</v>
      </c>
      <c r="C608" s="184">
        <f t="shared" si="91"/>
        <v>42163</v>
      </c>
      <c r="D608" s="184" t="s">
        <v>1600</v>
      </c>
      <c r="E608" s="191">
        <v>42163</v>
      </c>
      <c r="F608" s="192" t="s">
        <v>428</v>
      </c>
      <c r="G608" s="483" t="s">
        <v>797</v>
      </c>
      <c r="H608" s="193" t="s">
        <v>438</v>
      </c>
      <c r="I608" s="256"/>
      <c r="J608" s="256"/>
      <c r="K608" s="38">
        <v>954450</v>
      </c>
      <c r="L608" s="596" t="s">
        <v>259</v>
      </c>
      <c r="M608" s="596" t="s">
        <v>371</v>
      </c>
      <c r="N608" s="52" t="str">
        <f>IF(AND('331-CT'!$E$7=TH!H608,OR(L608="331",M608="331")),"331",IF(AND(OR(L608="131",M608="131"),H608='131-CT'!$E$7),"131",""))</f>
        <v/>
      </c>
      <c r="O608" s="91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37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90"/>
        <v>6</v>
      </c>
      <c r="C609" s="184">
        <f t="shared" si="91"/>
        <v>42163</v>
      </c>
      <c r="D609" s="184" t="s">
        <v>1601</v>
      </c>
      <c r="E609" s="191">
        <v>42163</v>
      </c>
      <c r="F609" s="189" t="s">
        <v>798</v>
      </c>
      <c r="G609" s="483" t="s">
        <v>799</v>
      </c>
      <c r="H609" s="7" t="s">
        <v>800</v>
      </c>
      <c r="I609" s="256">
        <v>502</v>
      </c>
      <c r="J609" s="256">
        <v>3750</v>
      </c>
      <c r="K609" s="595">
        <f>ROUND(I609*J609,0)</f>
        <v>1882500</v>
      </c>
      <c r="L609" s="596" t="s">
        <v>259</v>
      </c>
      <c r="M609" s="596" t="s">
        <v>174</v>
      </c>
      <c r="N609" s="52" t="str">
        <f>IF(AND('331-CT'!$E$7=TH!H609,OR(L609="331",M609="331")),"331",IF(AND(OR(L609="131",M609="131"),H609='131-CT'!$E$7),"131",""))</f>
        <v/>
      </c>
      <c r="O609" s="91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37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90"/>
        <v>6</v>
      </c>
      <c r="C610" s="184">
        <f t="shared" si="91"/>
        <v>42163</v>
      </c>
      <c r="D610" s="184" t="s">
        <v>1601</v>
      </c>
      <c r="E610" s="191">
        <v>42163</v>
      </c>
      <c r="F610" s="189" t="s">
        <v>798</v>
      </c>
      <c r="G610" s="483" t="s">
        <v>799</v>
      </c>
      <c r="H610" s="7" t="s">
        <v>800</v>
      </c>
      <c r="I610" s="786">
        <v>516</v>
      </c>
      <c r="J610" s="256">
        <v>3750</v>
      </c>
      <c r="K610" s="595">
        <f>ROUND(I610*J610,0)</f>
        <v>1935000</v>
      </c>
      <c r="L610" s="596" t="s">
        <v>259</v>
      </c>
      <c r="M610" s="596" t="s">
        <v>174</v>
      </c>
      <c r="N610" s="52" t="str">
        <f>IF(AND('331-CT'!$E$7=TH!H610,OR(L610="331",M610="331")),"331",IF(AND(OR(L610="131",M610="131"),H610='131-CT'!$E$7),"131",""))</f>
        <v/>
      </c>
      <c r="O610" s="91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37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90"/>
        <v>6</v>
      </c>
      <c r="C611" s="184">
        <f t="shared" si="91"/>
        <v>42163</v>
      </c>
      <c r="D611" s="184" t="s">
        <v>1601</v>
      </c>
      <c r="E611" s="191">
        <v>42163</v>
      </c>
      <c r="F611" s="189" t="s">
        <v>428</v>
      </c>
      <c r="G611" s="483" t="s">
        <v>799</v>
      </c>
      <c r="H611" s="7" t="s">
        <v>800</v>
      </c>
      <c r="I611" s="256"/>
      <c r="J611" s="256"/>
      <c r="K611" s="595">
        <v>381750</v>
      </c>
      <c r="L611" s="596" t="s">
        <v>259</v>
      </c>
      <c r="M611" s="596" t="s">
        <v>371</v>
      </c>
      <c r="N611" s="52" t="str">
        <f>IF(AND('331-CT'!$E$7=TH!H611,OR(L611="331",M611="331")),"331",IF(AND(OR(L611="131",M611="131"),H611='131-CT'!$E$7),"131",""))</f>
        <v/>
      </c>
      <c r="O611" s="91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37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90"/>
        <v>6</v>
      </c>
      <c r="C612" s="184">
        <f t="shared" si="91"/>
        <v>42167</v>
      </c>
      <c r="D612" s="184" t="s">
        <v>1602</v>
      </c>
      <c r="E612" s="191">
        <v>42167</v>
      </c>
      <c r="F612" s="189" t="s">
        <v>520</v>
      </c>
      <c r="G612" s="483" t="s">
        <v>801</v>
      </c>
      <c r="H612" s="7" t="s">
        <v>860</v>
      </c>
      <c r="I612" s="256">
        <v>1080</v>
      </c>
      <c r="J612" s="256">
        <v>5400</v>
      </c>
      <c r="K612" s="595">
        <f>ROUND(I612*J612,0)</f>
        <v>5832000</v>
      </c>
      <c r="L612" s="596" t="s">
        <v>259</v>
      </c>
      <c r="M612" s="596" t="s">
        <v>174</v>
      </c>
      <c r="N612" s="52" t="str">
        <f>IF(AND('331-CT'!$E$7=TH!H612,OR(L612="331",M612="331")),"331",IF(AND(OR(L612="131",M612="131"),H612='131-CT'!$E$7),"131",""))</f>
        <v/>
      </c>
      <c r="O612" s="91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37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90"/>
        <v>6</v>
      </c>
      <c r="C613" s="184">
        <f t="shared" si="91"/>
        <v>42167</v>
      </c>
      <c r="D613" s="184" t="s">
        <v>1602</v>
      </c>
      <c r="E613" s="191">
        <v>42167</v>
      </c>
      <c r="F613" s="40" t="s">
        <v>428</v>
      </c>
      <c r="G613" s="483" t="s">
        <v>801</v>
      </c>
      <c r="H613" s="7" t="s">
        <v>860</v>
      </c>
      <c r="I613" s="256"/>
      <c r="J613" s="256"/>
      <c r="K613" s="595">
        <v>583200</v>
      </c>
      <c r="L613" s="596" t="s">
        <v>259</v>
      </c>
      <c r="M613" s="596" t="s">
        <v>371</v>
      </c>
      <c r="N613" s="52" t="str">
        <f>IF(AND('331-CT'!$E$7=TH!H613,OR(L613="331",M613="331")),"331",IF(AND(OR(L613="131",M613="131"),H613='131-CT'!$E$7),"131",""))</f>
        <v/>
      </c>
      <c r="O613" s="91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37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90"/>
        <v>6</v>
      </c>
      <c r="C614" s="184">
        <f t="shared" si="91"/>
        <v>42170</v>
      </c>
      <c r="D614" s="184" t="s">
        <v>1603</v>
      </c>
      <c r="E614" s="191">
        <v>42170</v>
      </c>
      <c r="F614" s="40" t="s">
        <v>500</v>
      </c>
      <c r="G614" s="483" t="s">
        <v>802</v>
      </c>
      <c r="H614" s="7" t="s">
        <v>790</v>
      </c>
      <c r="I614" s="256">
        <v>282</v>
      </c>
      <c r="J614" s="256">
        <v>14000</v>
      </c>
      <c r="K614" s="595">
        <f>ROUND(I614*J614,0)</f>
        <v>3948000</v>
      </c>
      <c r="L614" s="596" t="s">
        <v>259</v>
      </c>
      <c r="M614" s="596" t="s">
        <v>174</v>
      </c>
      <c r="N614" s="52" t="str">
        <f>IF(AND('331-CT'!$E$7=TH!H614,OR(L614="331",M614="331")),"331",IF(AND(OR(L614="131",M614="131"),H614='131-CT'!$E$7),"131",""))</f>
        <v/>
      </c>
      <c r="O614" s="91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37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90"/>
        <v>6</v>
      </c>
      <c r="C615" s="184">
        <f t="shared" si="91"/>
        <v>42170</v>
      </c>
      <c r="D615" s="184" t="s">
        <v>1603</v>
      </c>
      <c r="E615" s="191">
        <v>42170</v>
      </c>
      <c r="F615" s="189" t="s">
        <v>428</v>
      </c>
      <c r="G615" s="483" t="s">
        <v>802</v>
      </c>
      <c r="H615" s="7" t="s">
        <v>790</v>
      </c>
      <c r="I615" s="256"/>
      <c r="J615" s="256"/>
      <c r="K615" s="595">
        <v>394800</v>
      </c>
      <c r="L615" s="596" t="s">
        <v>259</v>
      </c>
      <c r="M615" s="596" t="s">
        <v>371</v>
      </c>
      <c r="N615" s="52" t="str">
        <f>IF(AND('331-CT'!$E$7=TH!H615,OR(L615="331",M615="331")),"331",IF(AND(OR(L615="131",M615="131"),H615='131-CT'!$E$7),"131",""))</f>
        <v/>
      </c>
      <c r="O615" s="91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37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90"/>
        <v>6</v>
      </c>
      <c r="C616" s="184">
        <f t="shared" si="91"/>
        <v>42170</v>
      </c>
      <c r="D616" s="184" t="s">
        <v>1604</v>
      </c>
      <c r="E616" s="191">
        <v>42170</v>
      </c>
      <c r="F616" s="40" t="s">
        <v>803</v>
      </c>
      <c r="G616" s="483" t="s">
        <v>804</v>
      </c>
      <c r="H616" s="7" t="s">
        <v>805</v>
      </c>
      <c r="I616" s="256">
        <v>500</v>
      </c>
      <c r="J616" s="256">
        <v>9300</v>
      </c>
      <c r="K616" s="595">
        <f>ROUND(I616*J616,0)</f>
        <v>4650000</v>
      </c>
      <c r="L616" s="596" t="s">
        <v>259</v>
      </c>
      <c r="M616" s="596" t="s">
        <v>174</v>
      </c>
      <c r="N616" s="52" t="str">
        <f>IF(AND('331-CT'!$E$7=TH!H616,OR(L616="331",M616="331")),"331",IF(AND(OR(L616="131",M616="131"),H616='131-CT'!$E$7),"131",""))</f>
        <v/>
      </c>
      <c r="O616" s="91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37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90"/>
        <v>6</v>
      </c>
      <c r="C617" s="184">
        <f t="shared" si="91"/>
        <v>42170</v>
      </c>
      <c r="D617" s="184" t="s">
        <v>1604</v>
      </c>
      <c r="E617" s="191">
        <v>42170</v>
      </c>
      <c r="F617" s="192" t="s">
        <v>428</v>
      </c>
      <c r="G617" s="483" t="s">
        <v>804</v>
      </c>
      <c r="H617" s="193" t="s">
        <v>805</v>
      </c>
      <c r="I617" s="256"/>
      <c r="J617" s="256"/>
      <c r="K617" s="595">
        <v>465000</v>
      </c>
      <c r="L617" s="596" t="s">
        <v>259</v>
      </c>
      <c r="M617" s="596" t="s">
        <v>371</v>
      </c>
      <c r="N617" s="52" t="str">
        <f>IF(AND('331-CT'!$E$7=TH!H617,OR(L617="331",M617="331")),"331",IF(AND(OR(L617="131",M617="131"),H617='131-CT'!$E$7),"131",""))</f>
        <v/>
      </c>
      <c r="O617" s="91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37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ref="B618" si="94">IF(C618&lt;&gt;"",MONTH(C618),"")</f>
        <v>6</v>
      </c>
      <c r="C618" s="184">
        <f t="shared" ref="C618" si="95">E618</f>
        <v>42170</v>
      </c>
      <c r="D618" s="184" t="s">
        <v>1604</v>
      </c>
      <c r="E618" s="191">
        <v>42170</v>
      </c>
      <c r="F618" s="192" t="s">
        <v>1346</v>
      </c>
      <c r="G618" s="483" t="s">
        <v>804</v>
      </c>
      <c r="H618" s="193" t="s">
        <v>805</v>
      </c>
      <c r="I618" s="256"/>
      <c r="J618" s="256"/>
      <c r="K618" s="595">
        <v>5115000</v>
      </c>
      <c r="L618" s="596" t="s">
        <v>47</v>
      </c>
      <c r="M618" s="596" t="s">
        <v>259</v>
      </c>
      <c r="N618" s="52" t="str">
        <f>IF(AND('331-CT'!$E$7=TH!H618,OR(L618="331",M618="331")),"331",IF(AND(OR(L618="131",M618="131"),H618='131-CT'!$E$7),"131",""))</f>
        <v/>
      </c>
      <c r="O618" s="910" t="str">
        <f>IF(AND('341-CT'!$E$9=H618,OR(LEFT(L618,3)=$O$7,LEFT(M618,3)=$O$7)),"x","")</f>
        <v/>
      </c>
      <c r="P618" s="52" t="str">
        <f>IF(AND($B618&gt;='111'!$N$11,$B618&lt;='111'!$O$11,OR($L618=$P$7,$M618=$P$7)),"x","")</f>
        <v>x</v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37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90"/>
        <v>6</v>
      </c>
      <c r="C619" s="184">
        <f t="shared" si="91"/>
        <v>42171</v>
      </c>
      <c r="D619" s="184" t="s">
        <v>1605</v>
      </c>
      <c r="E619" s="191">
        <v>42171</v>
      </c>
      <c r="F619" s="192" t="s">
        <v>544</v>
      </c>
      <c r="G619" s="483" t="s">
        <v>806</v>
      </c>
      <c r="H619" s="193" t="s">
        <v>470</v>
      </c>
      <c r="I619" s="256">
        <v>205</v>
      </c>
      <c r="J619" s="256">
        <v>10700</v>
      </c>
      <c r="K619" s="595">
        <f>ROUND(I619*J619,0)</f>
        <v>2193500</v>
      </c>
      <c r="L619" s="596" t="s">
        <v>259</v>
      </c>
      <c r="M619" s="596" t="s">
        <v>174</v>
      </c>
      <c r="N619" s="52" t="str">
        <f>IF(AND('331-CT'!$E$7=TH!H619,OR(L619="331",M619="331")),"331",IF(AND(OR(L619="131",M619="131"),H619='131-CT'!$E$7),"131",""))</f>
        <v/>
      </c>
      <c r="O619" s="91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37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90"/>
        <v>6</v>
      </c>
      <c r="C620" s="184">
        <f t="shared" si="91"/>
        <v>42171</v>
      </c>
      <c r="D620" s="184" t="s">
        <v>1605</v>
      </c>
      <c r="E620" s="191">
        <v>42171</v>
      </c>
      <c r="F620" s="189" t="s">
        <v>1687</v>
      </c>
      <c r="G620" s="483" t="s">
        <v>806</v>
      </c>
      <c r="H620" s="7" t="s">
        <v>470</v>
      </c>
      <c r="I620" s="257">
        <v>205</v>
      </c>
      <c r="J620" s="257">
        <v>450</v>
      </c>
      <c r="K620" s="595">
        <f>ROUND(I620*J620,0)</f>
        <v>92250</v>
      </c>
      <c r="L620" s="596" t="s">
        <v>259</v>
      </c>
      <c r="M620" s="596" t="s">
        <v>174</v>
      </c>
      <c r="N620" s="52" t="str">
        <f>IF(AND('331-CT'!$E$7=TH!H620,OR(L620="331",M620="331")),"331",IF(AND(OR(L620="131",M620="131"),H620='131-CT'!$E$7),"131",""))</f>
        <v/>
      </c>
      <c r="O620" s="91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37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90"/>
        <v>6</v>
      </c>
      <c r="C621" s="184">
        <f t="shared" si="91"/>
        <v>42171</v>
      </c>
      <c r="D621" s="184" t="s">
        <v>1605</v>
      </c>
      <c r="E621" s="191">
        <v>42171</v>
      </c>
      <c r="F621" s="189" t="s">
        <v>428</v>
      </c>
      <c r="G621" s="483" t="s">
        <v>806</v>
      </c>
      <c r="H621" s="7" t="s">
        <v>470</v>
      </c>
      <c r="I621" s="256"/>
      <c r="J621" s="256"/>
      <c r="K621" s="595">
        <v>228575</v>
      </c>
      <c r="L621" s="596" t="s">
        <v>259</v>
      </c>
      <c r="M621" s="596" t="s">
        <v>371</v>
      </c>
      <c r="N621" s="52" t="str">
        <f>IF(AND('331-CT'!$E$7=TH!H621,OR(L621="331",M621="331")),"331",IF(AND(OR(L621="131",M621="131"),H621='131-CT'!$E$7),"131",""))</f>
        <v/>
      </c>
      <c r="O621" s="91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37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90"/>
        <v>6</v>
      </c>
      <c r="C622" s="184">
        <f t="shared" si="91"/>
        <v>42171</v>
      </c>
      <c r="D622" s="184" t="s">
        <v>1606</v>
      </c>
      <c r="E622" s="191">
        <v>42171</v>
      </c>
      <c r="F622" s="189" t="s">
        <v>807</v>
      </c>
      <c r="G622" s="483" t="s">
        <v>808</v>
      </c>
      <c r="H622" s="7" t="s">
        <v>809</v>
      </c>
      <c r="I622" s="256">
        <v>308</v>
      </c>
      <c r="J622" s="256">
        <v>19000</v>
      </c>
      <c r="K622" s="595">
        <f>ROUND(I622*J622,0)</f>
        <v>5852000</v>
      </c>
      <c r="L622" s="596" t="s">
        <v>259</v>
      </c>
      <c r="M622" s="596" t="s">
        <v>174</v>
      </c>
      <c r="N622" s="52" t="str">
        <f>IF(AND('331-CT'!$E$7=TH!H622,OR(L622="331",M622="331")),"331",IF(AND(OR(L622="131",M622="131"),H622='131-CT'!$E$7),"131",""))</f>
        <v/>
      </c>
      <c r="O622" s="91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37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90"/>
        <v>6</v>
      </c>
      <c r="C623" s="184">
        <f t="shared" si="91"/>
        <v>42171</v>
      </c>
      <c r="D623" s="184" t="s">
        <v>1606</v>
      </c>
      <c r="E623" s="191">
        <v>42171</v>
      </c>
      <c r="F623" s="189" t="s">
        <v>428</v>
      </c>
      <c r="G623" s="483" t="s">
        <v>808</v>
      </c>
      <c r="H623" s="7" t="s">
        <v>809</v>
      </c>
      <c r="I623" s="257"/>
      <c r="J623" s="257"/>
      <c r="K623" s="595">
        <v>585200</v>
      </c>
      <c r="L623" s="596" t="s">
        <v>259</v>
      </c>
      <c r="M623" s="596" t="s">
        <v>371</v>
      </c>
      <c r="N623" s="52" t="str">
        <f>IF(AND('331-CT'!$E$7=TH!H623,OR(L623="331",M623="331")),"331",IF(AND(OR(L623="131",M623="131"),H623='131-CT'!$E$7),"131",""))</f>
        <v/>
      </c>
      <c r="O623" s="91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37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90"/>
        <v>6</v>
      </c>
      <c r="C624" s="184">
        <f t="shared" si="91"/>
        <v>42172</v>
      </c>
      <c r="D624" s="184" t="s">
        <v>1607</v>
      </c>
      <c r="E624" s="191">
        <v>42172</v>
      </c>
      <c r="F624" s="189" t="s">
        <v>810</v>
      </c>
      <c r="G624" s="483" t="s">
        <v>811</v>
      </c>
      <c r="H624" s="7" t="s">
        <v>812</v>
      </c>
      <c r="I624" s="256">
        <v>286</v>
      </c>
      <c r="J624" s="256">
        <v>7900</v>
      </c>
      <c r="K624" s="595">
        <f>ROUND(I624*J624,0)</f>
        <v>2259400</v>
      </c>
      <c r="L624" s="596" t="s">
        <v>259</v>
      </c>
      <c r="M624" s="596" t="s">
        <v>174</v>
      </c>
      <c r="N624" s="52" t="str">
        <f>IF(AND('331-CT'!$E$7=TH!H624,OR(L624="331",M624="331")),"331",IF(AND(OR(L624="131",M624="131"),H624='131-CT'!$E$7),"131",""))</f>
        <v/>
      </c>
      <c r="O624" s="91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37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90"/>
        <v>6</v>
      </c>
      <c r="C625" s="184">
        <f t="shared" si="91"/>
        <v>42172</v>
      </c>
      <c r="D625" s="184" t="s">
        <v>1607</v>
      </c>
      <c r="E625" s="191">
        <v>42172</v>
      </c>
      <c r="F625" s="189" t="s">
        <v>428</v>
      </c>
      <c r="G625" s="483" t="s">
        <v>811</v>
      </c>
      <c r="H625" s="7" t="s">
        <v>812</v>
      </c>
      <c r="I625" s="257"/>
      <c r="J625" s="257"/>
      <c r="K625" s="38">
        <v>225940</v>
      </c>
      <c r="L625" s="596" t="s">
        <v>259</v>
      </c>
      <c r="M625" s="596" t="s">
        <v>371</v>
      </c>
      <c r="N625" s="52" t="str">
        <f>IF(AND('331-CT'!$E$7=TH!H625,OR(L625="331",M625="331")),"331",IF(AND(OR(L625="131",M625="131"),H625='131-CT'!$E$7),"131",""))</f>
        <v/>
      </c>
      <c r="O625" s="91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37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ref="B626" si="96">IF(C626&lt;&gt;"",MONTH(C626),"")</f>
        <v>6</v>
      </c>
      <c r="C626" s="184">
        <f t="shared" ref="C626" si="97">E626</f>
        <v>42172</v>
      </c>
      <c r="D626" s="184" t="s">
        <v>1607</v>
      </c>
      <c r="E626" s="191">
        <v>42172</v>
      </c>
      <c r="F626" s="189" t="s">
        <v>1346</v>
      </c>
      <c r="G626" s="483" t="s">
        <v>811</v>
      </c>
      <c r="H626" s="7" t="s">
        <v>812</v>
      </c>
      <c r="I626" s="257"/>
      <c r="J626" s="257"/>
      <c r="K626" s="38">
        <v>2485340</v>
      </c>
      <c r="L626" s="596" t="s">
        <v>47</v>
      </c>
      <c r="M626" s="596" t="s">
        <v>259</v>
      </c>
      <c r="N626" s="52" t="str">
        <f>IF(AND('331-CT'!$E$7=TH!H626,OR(L626="331",M626="331")),"331",IF(AND(OR(L626="131",M626="131"),H626='131-CT'!$E$7),"131",""))</f>
        <v/>
      </c>
      <c r="O626" s="910" t="str">
        <f>IF(AND('341-CT'!$E$9=H626,OR(LEFT(L626,3)=$O$7,LEFT(M626,3)=$O$7)),"x","")</f>
        <v/>
      </c>
      <c r="P626" s="52" t="str">
        <f>IF(AND($B626&gt;='111'!$N$11,$B626&lt;='111'!$O$11,OR($L626=$P$7,$M626=$P$7)),"x","")</f>
        <v>x</v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37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90"/>
        <v>6</v>
      </c>
      <c r="C627" s="184">
        <f t="shared" si="91"/>
        <v>42172</v>
      </c>
      <c r="D627" s="184" t="s">
        <v>1608</v>
      </c>
      <c r="E627" s="191">
        <v>42172</v>
      </c>
      <c r="F627" s="192" t="s">
        <v>1758</v>
      </c>
      <c r="G627" s="483" t="s">
        <v>813</v>
      </c>
      <c r="H627" s="45" t="s">
        <v>554</v>
      </c>
      <c r="I627" s="256">
        <v>80</v>
      </c>
      <c r="J627" s="256">
        <v>12733</v>
      </c>
      <c r="K627" s="595">
        <f>ROUND(I627*J627,0)</f>
        <v>1018640</v>
      </c>
      <c r="L627" s="596" t="s">
        <v>259</v>
      </c>
      <c r="M627" s="596" t="s">
        <v>174</v>
      </c>
      <c r="N627" s="52" t="str">
        <f>IF(AND('331-CT'!$E$7=TH!H627,OR(L627="331",M627="331")),"331",IF(AND(OR(L627="131",M627="131"),H627='131-CT'!$E$7),"131",""))</f>
        <v/>
      </c>
      <c r="O627" s="91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37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90"/>
        <v>6</v>
      </c>
      <c r="C628" s="184">
        <f t="shared" si="91"/>
        <v>42172</v>
      </c>
      <c r="D628" s="184" t="s">
        <v>1608</v>
      </c>
      <c r="E628" s="191">
        <v>42172</v>
      </c>
      <c r="F628" s="192" t="s">
        <v>1759</v>
      </c>
      <c r="G628" s="483" t="s">
        <v>813</v>
      </c>
      <c r="H628" s="45" t="s">
        <v>554</v>
      </c>
      <c r="I628" s="256">
        <v>74</v>
      </c>
      <c r="J628" s="256">
        <v>24012</v>
      </c>
      <c r="K628" s="595">
        <f>ROUND(I628*J628,0)</f>
        <v>1776888</v>
      </c>
      <c r="L628" s="596" t="s">
        <v>259</v>
      </c>
      <c r="M628" s="596" t="s">
        <v>174</v>
      </c>
      <c r="N628" s="52" t="str">
        <f>IF(AND('331-CT'!$E$7=TH!H628,OR(L628="331",M628="331")),"331",IF(AND(OR(L628="131",M628="131"),H628='131-CT'!$E$7),"131",""))</f>
        <v/>
      </c>
      <c r="O628" s="91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37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90"/>
        <v>6</v>
      </c>
      <c r="C629" s="184">
        <f t="shared" si="91"/>
        <v>42172</v>
      </c>
      <c r="D629" s="184" t="s">
        <v>1608</v>
      </c>
      <c r="E629" s="191">
        <v>42172</v>
      </c>
      <c r="F629" s="189" t="s">
        <v>1760</v>
      </c>
      <c r="G629" s="483" t="s">
        <v>813</v>
      </c>
      <c r="H629" s="7" t="s">
        <v>554</v>
      </c>
      <c r="I629" s="256">
        <v>205</v>
      </c>
      <c r="J629" s="256">
        <v>10850</v>
      </c>
      <c r="K629" s="595">
        <f>ROUND(I629*J629,0)</f>
        <v>2224250</v>
      </c>
      <c r="L629" s="596" t="s">
        <v>259</v>
      </c>
      <c r="M629" s="596" t="s">
        <v>174</v>
      </c>
      <c r="N629" s="52" t="str">
        <f>IF(AND('331-CT'!$E$7=TH!H629,OR(L629="331",M629="331")),"331",IF(AND(OR(L629="131",M629="131"),H629='131-CT'!$E$7),"131",""))</f>
        <v/>
      </c>
      <c r="O629" s="91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37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90"/>
        <v>6</v>
      </c>
      <c r="C630" s="184">
        <f t="shared" si="91"/>
        <v>42172</v>
      </c>
      <c r="D630" s="184" t="s">
        <v>1608</v>
      </c>
      <c r="E630" s="191">
        <v>42172</v>
      </c>
      <c r="F630" s="189" t="s">
        <v>757</v>
      </c>
      <c r="G630" s="483" t="s">
        <v>813</v>
      </c>
      <c r="H630" s="7" t="s">
        <v>554</v>
      </c>
      <c r="I630" s="256"/>
      <c r="J630" s="256"/>
      <c r="K630" s="595">
        <v>501978</v>
      </c>
      <c r="L630" s="596" t="s">
        <v>259</v>
      </c>
      <c r="M630" s="596" t="s">
        <v>371</v>
      </c>
      <c r="N630" s="52" t="str">
        <f>IF(AND('331-CT'!$E$7=TH!H630,OR(L630="331",M630="331")),"331",IF(AND(OR(L630="131",M630="131"),H630='131-CT'!$E$7),"131",""))</f>
        <v/>
      </c>
      <c r="O630" s="91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37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90"/>
        <v>6</v>
      </c>
      <c r="C631" s="184">
        <f t="shared" si="91"/>
        <v>42172</v>
      </c>
      <c r="D631" s="184" t="s">
        <v>1609</v>
      </c>
      <c r="E631" s="191">
        <v>42172</v>
      </c>
      <c r="F631" s="189" t="s">
        <v>1761</v>
      </c>
      <c r="G631" s="483" t="s">
        <v>814</v>
      </c>
      <c r="H631" s="7" t="s">
        <v>1960</v>
      </c>
      <c r="I631" s="256">
        <v>100</v>
      </c>
      <c r="J631" s="256">
        <v>4830</v>
      </c>
      <c r="K631" s="595">
        <f t="shared" ref="K631:K640" si="98">ROUND(I631*J631,0)</f>
        <v>483000</v>
      </c>
      <c r="L631" s="596" t="s">
        <v>259</v>
      </c>
      <c r="M631" s="596" t="s">
        <v>174</v>
      </c>
      <c r="N631" s="52" t="str">
        <f>IF(AND('331-CT'!$E$7=TH!H631,OR(L631="331",M631="331")),"331",IF(AND(OR(L631="131",M631="131"),H631='131-CT'!$E$7),"131",""))</f>
        <v/>
      </c>
      <c r="O631" s="91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37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90"/>
        <v>6</v>
      </c>
      <c r="C632" s="184">
        <f t="shared" si="91"/>
        <v>42172</v>
      </c>
      <c r="D632" s="184" t="s">
        <v>1609</v>
      </c>
      <c r="E632" s="191">
        <v>42172</v>
      </c>
      <c r="F632" s="189" t="s">
        <v>767</v>
      </c>
      <c r="G632" s="483" t="s">
        <v>814</v>
      </c>
      <c r="H632" s="7" t="s">
        <v>1960</v>
      </c>
      <c r="I632" s="256">
        <v>200</v>
      </c>
      <c r="J632" s="256">
        <v>9170</v>
      </c>
      <c r="K632" s="595">
        <f t="shared" si="98"/>
        <v>1834000</v>
      </c>
      <c r="L632" s="596" t="s">
        <v>259</v>
      </c>
      <c r="M632" s="596" t="s">
        <v>174</v>
      </c>
      <c r="N632" s="52" t="str">
        <f>IF(AND('331-CT'!$E$7=TH!H632,OR(L632="331",M632="331")),"331",IF(AND(OR(L632="131",M632="131"),H632='131-CT'!$E$7),"131",""))</f>
        <v/>
      </c>
      <c r="O632" s="91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37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90"/>
        <v>6</v>
      </c>
      <c r="C633" s="184">
        <f t="shared" si="91"/>
        <v>42172</v>
      </c>
      <c r="D633" s="184" t="s">
        <v>1609</v>
      </c>
      <c r="E633" s="191">
        <v>42172</v>
      </c>
      <c r="F633" s="189" t="s">
        <v>718</v>
      </c>
      <c r="G633" s="483" t="s">
        <v>814</v>
      </c>
      <c r="H633" s="7" t="s">
        <v>1960</v>
      </c>
      <c r="I633" s="256">
        <v>75</v>
      </c>
      <c r="J633" s="256">
        <v>16601</v>
      </c>
      <c r="K633" s="595">
        <f t="shared" si="98"/>
        <v>1245075</v>
      </c>
      <c r="L633" s="596" t="s">
        <v>259</v>
      </c>
      <c r="M633" s="596" t="s">
        <v>174</v>
      </c>
      <c r="N633" s="52" t="str">
        <f>IF(AND('331-CT'!$E$7=TH!H633,OR(L633="331",M633="331")),"331",IF(AND(OR(L633="131",M633="131"),H633='131-CT'!$E$7),"131",""))</f>
        <v/>
      </c>
      <c r="O633" s="91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37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90"/>
        <v>6</v>
      </c>
      <c r="C634" s="184">
        <f t="shared" si="91"/>
        <v>42172</v>
      </c>
      <c r="D634" s="184" t="s">
        <v>1609</v>
      </c>
      <c r="E634" s="191">
        <v>42172</v>
      </c>
      <c r="F634" s="189" t="s">
        <v>718</v>
      </c>
      <c r="G634" s="483" t="s">
        <v>814</v>
      </c>
      <c r="H634" s="7" t="s">
        <v>1960</v>
      </c>
      <c r="I634" s="256">
        <v>30</v>
      </c>
      <c r="J634" s="256">
        <v>16601</v>
      </c>
      <c r="K634" s="595">
        <f t="shared" si="98"/>
        <v>498030</v>
      </c>
      <c r="L634" s="596" t="s">
        <v>259</v>
      </c>
      <c r="M634" s="596" t="s">
        <v>174</v>
      </c>
      <c r="N634" s="52" t="str">
        <f>IF(AND('331-CT'!$E$7=TH!H634,OR(L634="331",M634="331")),"331",IF(AND(OR(L634="131",M634="131"),H634='131-CT'!$E$7),"131",""))</f>
        <v/>
      </c>
      <c r="O634" s="91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37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90"/>
        <v>6</v>
      </c>
      <c r="C635" s="184">
        <f t="shared" si="91"/>
        <v>42172</v>
      </c>
      <c r="D635" s="184" t="s">
        <v>1609</v>
      </c>
      <c r="E635" s="191">
        <v>42172</v>
      </c>
      <c r="F635" s="189" t="s">
        <v>1730</v>
      </c>
      <c r="G635" s="483" t="s">
        <v>814</v>
      </c>
      <c r="H635" s="7" t="s">
        <v>1960</v>
      </c>
      <c r="I635" s="256">
        <v>25</v>
      </c>
      <c r="J635" s="256">
        <v>15429</v>
      </c>
      <c r="K635" s="595">
        <f t="shared" si="98"/>
        <v>385725</v>
      </c>
      <c r="L635" s="596" t="s">
        <v>259</v>
      </c>
      <c r="M635" s="596" t="s">
        <v>174</v>
      </c>
      <c r="N635" s="52" t="str">
        <f>IF(AND('331-CT'!$E$7=TH!H635,OR(L635="331",M635="331")),"331",IF(AND(OR(L635="131",M635="131"),H635='131-CT'!$E$7),"131",""))</f>
        <v/>
      </c>
      <c r="O635" s="91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37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90"/>
        <v>6</v>
      </c>
      <c r="C636" s="184">
        <f t="shared" si="91"/>
        <v>42172</v>
      </c>
      <c r="D636" s="184" t="s">
        <v>1609</v>
      </c>
      <c r="E636" s="191">
        <v>42172</v>
      </c>
      <c r="F636" s="189" t="s">
        <v>1762</v>
      </c>
      <c r="G636" s="483" t="s">
        <v>814</v>
      </c>
      <c r="H636" s="7" t="s">
        <v>1960</v>
      </c>
      <c r="I636" s="256">
        <v>40</v>
      </c>
      <c r="J636" s="256">
        <v>16740</v>
      </c>
      <c r="K636" s="595">
        <f t="shared" si="98"/>
        <v>669600</v>
      </c>
      <c r="L636" s="596" t="s">
        <v>259</v>
      </c>
      <c r="M636" s="596" t="s">
        <v>174</v>
      </c>
      <c r="N636" s="52" t="str">
        <f>IF(AND('331-CT'!$E$7=TH!H636,OR(L636="331",M636="331")),"331",IF(AND(OR(L636="131",M636="131"),H636='131-CT'!$E$7),"131",""))</f>
        <v/>
      </c>
      <c r="O636" s="91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37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90"/>
        <v>6</v>
      </c>
      <c r="C637" s="184">
        <f t="shared" si="91"/>
        <v>42172</v>
      </c>
      <c r="D637" s="184" t="s">
        <v>1609</v>
      </c>
      <c r="E637" s="191">
        <v>42172</v>
      </c>
      <c r="F637" s="192" t="s">
        <v>721</v>
      </c>
      <c r="G637" s="483" t="s">
        <v>814</v>
      </c>
      <c r="H637" s="7" t="s">
        <v>1960</v>
      </c>
      <c r="I637" s="256">
        <v>25</v>
      </c>
      <c r="J637" s="256">
        <v>16405</v>
      </c>
      <c r="K637" s="595">
        <f t="shared" si="98"/>
        <v>410125</v>
      </c>
      <c r="L637" s="596" t="s">
        <v>259</v>
      </c>
      <c r="M637" s="596" t="s">
        <v>174</v>
      </c>
      <c r="N637" s="52" t="str">
        <f>IF(AND('331-CT'!$E$7=TH!H637,OR(L637="331",M637="331")),"331",IF(AND(OR(L637="131",M637="131"),H637='131-CT'!$E$7),"131",""))</f>
        <v/>
      </c>
      <c r="O637" s="91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37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90"/>
        <v>6</v>
      </c>
      <c r="C638" s="184">
        <f t="shared" si="91"/>
        <v>42172</v>
      </c>
      <c r="D638" s="184" t="s">
        <v>1609</v>
      </c>
      <c r="E638" s="191">
        <v>42172</v>
      </c>
      <c r="F638" s="192" t="s">
        <v>1763</v>
      </c>
      <c r="G638" s="483" t="s">
        <v>814</v>
      </c>
      <c r="H638" s="7" t="s">
        <v>1960</v>
      </c>
      <c r="I638" s="256">
        <v>50</v>
      </c>
      <c r="J638" s="256">
        <v>15336</v>
      </c>
      <c r="K638" s="595">
        <f t="shared" si="98"/>
        <v>766800</v>
      </c>
      <c r="L638" s="596" t="s">
        <v>259</v>
      </c>
      <c r="M638" s="596" t="s">
        <v>174</v>
      </c>
      <c r="N638" s="52" t="str">
        <f>IF(AND('331-CT'!$E$7=TH!H638,OR(L638="331",M638="331")),"331",IF(AND(OR(L638="131",M638="131"),H638='131-CT'!$E$7),"131",""))</f>
        <v/>
      </c>
      <c r="O638" s="91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37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90"/>
        <v>6</v>
      </c>
      <c r="C639" s="184">
        <f t="shared" si="91"/>
        <v>42172</v>
      </c>
      <c r="D639" s="184" t="s">
        <v>1609</v>
      </c>
      <c r="E639" s="191">
        <v>42172</v>
      </c>
      <c r="F639" s="192" t="s">
        <v>1764</v>
      </c>
      <c r="G639" s="483" t="s">
        <v>814</v>
      </c>
      <c r="H639" s="7" t="s">
        <v>1960</v>
      </c>
      <c r="I639" s="257">
        <v>25</v>
      </c>
      <c r="J639" s="257">
        <v>12304</v>
      </c>
      <c r="K639" s="595">
        <f t="shared" si="98"/>
        <v>307600</v>
      </c>
      <c r="L639" s="596" t="s">
        <v>259</v>
      </c>
      <c r="M639" s="596" t="s">
        <v>174</v>
      </c>
      <c r="N639" s="52" t="str">
        <f>IF(AND('331-CT'!$E$7=TH!H639,OR(L639="331",M639="331")),"331",IF(AND(OR(L639="131",M639="131"),H639='131-CT'!$E$7),"131",""))</f>
        <v/>
      </c>
      <c r="O639" s="91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37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90"/>
        <v>6</v>
      </c>
      <c r="C640" s="184">
        <f t="shared" si="91"/>
        <v>42172</v>
      </c>
      <c r="D640" s="184" t="s">
        <v>1609</v>
      </c>
      <c r="E640" s="191">
        <v>42172</v>
      </c>
      <c r="F640" s="192" t="s">
        <v>1731</v>
      </c>
      <c r="G640" s="483" t="s">
        <v>814</v>
      </c>
      <c r="H640" s="7" t="s">
        <v>1960</v>
      </c>
      <c r="I640" s="256">
        <v>100</v>
      </c>
      <c r="J640" s="256">
        <v>8458</v>
      </c>
      <c r="K640" s="595">
        <f t="shared" si="98"/>
        <v>845800</v>
      </c>
      <c r="L640" s="596" t="s">
        <v>259</v>
      </c>
      <c r="M640" s="596" t="s">
        <v>174</v>
      </c>
      <c r="N640" s="52" t="str">
        <f>IF(AND('331-CT'!$E$7=TH!H640,OR(L640="331",M640="331")),"331",IF(AND(OR(L640="131",M640="131"),H640='131-CT'!$E$7),"131",""))</f>
        <v/>
      </c>
      <c r="O640" s="91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37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90"/>
        <v>6</v>
      </c>
      <c r="C641" s="184">
        <f t="shared" si="91"/>
        <v>42172</v>
      </c>
      <c r="D641" s="184" t="s">
        <v>1609</v>
      </c>
      <c r="E641" s="191">
        <v>42172</v>
      </c>
      <c r="F641" s="192" t="s">
        <v>757</v>
      </c>
      <c r="G641" s="483" t="s">
        <v>814</v>
      </c>
      <c r="H641" s="7" t="s">
        <v>1960</v>
      </c>
      <c r="I641" s="256"/>
      <c r="J641" s="256"/>
      <c r="K641" s="595">
        <v>744576</v>
      </c>
      <c r="L641" s="596" t="s">
        <v>259</v>
      </c>
      <c r="M641" s="596" t="s">
        <v>371</v>
      </c>
      <c r="N641" s="52" t="str">
        <f>IF(AND('331-CT'!$E$7=TH!H641,OR(L641="331",M641="331")),"331",IF(AND(OR(L641="131",M641="131"),H641='131-CT'!$E$7),"131",""))</f>
        <v/>
      </c>
      <c r="O641" s="91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37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90"/>
        <v>6</v>
      </c>
      <c r="C642" s="184">
        <f t="shared" si="91"/>
        <v>42173</v>
      </c>
      <c r="D642" s="184" t="s">
        <v>1610</v>
      </c>
      <c r="E642" s="191">
        <v>42173</v>
      </c>
      <c r="F642" s="192" t="s">
        <v>1765</v>
      </c>
      <c r="G642" s="483" t="s">
        <v>815</v>
      </c>
      <c r="H642" s="7" t="s">
        <v>1960</v>
      </c>
      <c r="I642" s="256">
        <v>17</v>
      </c>
      <c r="J642" s="256">
        <v>12462</v>
      </c>
      <c r="K642" s="595">
        <f t="shared" ref="K642:K651" si="99">ROUND(I642*J642,0)</f>
        <v>211854</v>
      </c>
      <c r="L642" s="596" t="s">
        <v>259</v>
      </c>
      <c r="M642" s="596" t="s">
        <v>174</v>
      </c>
      <c r="N642" s="52" t="str">
        <f>IF(AND('331-CT'!$E$7=TH!H642,OR(L642="331",M642="331")),"331",IF(AND(OR(L642="131",M642="131"),H642='131-CT'!$E$7),"131",""))</f>
        <v/>
      </c>
      <c r="O642" s="91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37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90"/>
        <v>6</v>
      </c>
      <c r="C643" s="184">
        <f t="shared" si="91"/>
        <v>42173</v>
      </c>
      <c r="D643" s="184" t="s">
        <v>1610</v>
      </c>
      <c r="E643" s="191">
        <v>42173</v>
      </c>
      <c r="F643" s="192" t="s">
        <v>1741</v>
      </c>
      <c r="G643" s="483" t="s">
        <v>815</v>
      </c>
      <c r="H643" s="7" t="s">
        <v>1960</v>
      </c>
      <c r="I643" s="258">
        <v>200</v>
      </c>
      <c r="J643" s="258">
        <v>12946</v>
      </c>
      <c r="K643" s="595">
        <f t="shared" si="99"/>
        <v>2589200</v>
      </c>
      <c r="L643" s="596" t="s">
        <v>259</v>
      </c>
      <c r="M643" s="596" t="s">
        <v>174</v>
      </c>
      <c r="N643" s="52" t="str">
        <f>IF(AND('331-CT'!$E$7=TH!H643,OR(L643="331",M643="331")),"331",IF(AND(OR(L643="131",M643="131"),H643='131-CT'!$E$7),"131",""))</f>
        <v/>
      </c>
      <c r="O643" s="91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37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90"/>
        <v>6</v>
      </c>
      <c r="C644" s="184">
        <f t="shared" si="91"/>
        <v>42173</v>
      </c>
      <c r="D644" s="184" t="s">
        <v>1610</v>
      </c>
      <c r="E644" s="191">
        <v>42173</v>
      </c>
      <c r="F644" s="40" t="s">
        <v>1766</v>
      </c>
      <c r="G644" s="483" t="s">
        <v>815</v>
      </c>
      <c r="H644" s="7" t="s">
        <v>1960</v>
      </c>
      <c r="I644" s="256">
        <v>85</v>
      </c>
      <c r="J644" s="256">
        <v>10301</v>
      </c>
      <c r="K644" s="595">
        <f t="shared" si="99"/>
        <v>875585</v>
      </c>
      <c r="L644" s="596" t="s">
        <v>259</v>
      </c>
      <c r="M644" s="596" t="s">
        <v>174</v>
      </c>
      <c r="N644" s="52" t="str">
        <f>IF(AND('331-CT'!$E$7=TH!H644,OR(L644="331",M644="331")),"331",IF(AND(OR(L644="131",M644="131"),H644='131-CT'!$E$7),"131",""))</f>
        <v/>
      </c>
      <c r="O644" s="91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37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90"/>
        <v>6</v>
      </c>
      <c r="C645" s="184">
        <f t="shared" si="91"/>
        <v>42173</v>
      </c>
      <c r="D645" s="184" t="s">
        <v>1610</v>
      </c>
      <c r="E645" s="191">
        <v>42173</v>
      </c>
      <c r="F645" s="40" t="s">
        <v>713</v>
      </c>
      <c r="G645" s="483" t="s">
        <v>815</v>
      </c>
      <c r="H645" s="7" t="s">
        <v>1960</v>
      </c>
      <c r="I645" s="256">
        <v>360</v>
      </c>
      <c r="J645" s="256">
        <v>11930</v>
      </c>
      <c r="K645" s="595">
        <f t="shared" si="99"/>
        <v>4294800</v>
      </c>
      <c r="L645" s="596" t="s">
        <v>259</v>
      </c>
      <c r="M645" s="596" t="s">
        <v>174</v>
      </c>
      <c r="N645" s="52" t="str">
        <f>IF(AND('331-CT'!$E$7=TH!H645,OR(L645="331",M645="331")),"331",IF(AND(OR(L645="131",M645="131"),H645='131-CT'!$E$7),"131",""))</f>
        <v/>
      </c>
      <c r="O645" s="91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37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90"/>
        <v>6</v>
      </c>
      <c r="C646" s="184">
        <f t="shared" si="91"/>
        <v>42173</v>
      </c>
      <c r="D646" s="184" t="s">
        <v>1610</v>
      </c>
      <c r="E646" s="191">
        <v>42173</v>
      </c>
      <c r="F646" s="40" t="s">
        <v>1767</v>
      </c>
      <c r="G646" s="483" t="s">
        <v>815</v>
      </c>
      <c r="H646" s="7" t="s">
        <v>1960</v>
      </c>
      <c r="I646" s="256">
        <v>25</v>
      </c>
      <c r="J646" s="256">
        <v>10056</v>
      </c>
      <c r="K646" s="595">
        <f t="shared" si="99"/>
        <v>251400</v>
      </c>
      <c r="L646" s="596" t="s">
        <v>259</v>
      </c>
      <c r="M646" s="596" t="s">
        <v>174</v>
      </c>
      <c r="N646" s="52" t="str">
        <f>IF(AND('331-CT'!$E$7=TH!H646,OR(L646="331",M646="331")),"331",IF(AND(OR(L646="131",M646="131"),H646='131-CT'!$E$7),"131",""))</f>
        <v/>
      </c>
      <c r="O646" s="91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37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ref="B647:B711" si="100">IF(C647&lt;&gt;"",MONTH(C647),"")</f>
        <v>6</v>
      </c>
      <c r="C647" s="184">
        <f t="shared" ref="C647:C711" si="101">E647</f>
        <v>42173</v>
      </c>
      <c r="D647" s="184" t="s">
        <v>1610</v>
      </c>
      <c r="E647" s="191">
        <v>42173</v>
      </c>
      <c r="F647" s="192" t="s">
        <v>694</v>
      </c>
      <c r="G647" s="483" t="s">
        <v>815</v>
      </c>
      <c r="H647" s="7" t="s">
        <v>1960</v>
      </c>
      <c r="I647" s="256">
        <v>50</v>
      </c>
      <c r="J647" s="256">
        <v>20302</v>
      </c>
      <c r="K647" s="595">
        <f t="shared" si="99"/>
        <v>1015100</v>
      </c>
      <c r="L647" s="596" t="s">
        <v>259</v>
      </c>
      <c r="M647" s="596" t="s">
        <v>174</v>
      </c>
      <c r="N647" s="52" t="str">
        <f>IF(AND('331-CT'!$E$7=TH!H647,OR(L647="331",M647="331")),"331",IF(AND(OR(L647="131",M647="131"),H647='131-CT'!$E$7),"131",""))</f>
        <v/>
      </c>
      <c r="O647" s="91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37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00"/>
        <v>6</v>
      </c>
      <c r="C648" s="184">
        <f t="shared" si="101"/>
        <v>42173</v>
      </c>
      <c r="D648" s="184" t="s">
        <v>1610</v>
      </c>
      <c r="E648" s="191">
        <v>42173</v>
      </c>
      <c r="F648" s="40" t="s">
        <v>716</v>
      </c>
      <c r="G648" s="483" t="s">
        <v>815</v>
      </c>
      <c r="H648" s="7" t="s">
        <v>1960</v>
      </c>
      <c r="I648" s="256">
        <v>30</v>
      </c>
      <c r="J648" s="256">
        <v>18218</v>
      </c>
      <c r="K648" s="595">
        <f t="shared" si="99"/>
        <v>546540</v>
      </c>
      <c r="L648" s="596" t="s">
        <v>259</v>
      </c>
      <c r="M648" s="596" t="s">
        <v>174</v>
      </c>
      <c r="N648" s="52" t="str">
        <f>IF(AND('331-CT'!$E$7=TH!H648,OR(L648="331",M648="331")),"331",IF(AND(OR(L648="131",M648="131"),H648='131-CT'!$E$7),"131",""))</f>
        <v/>
      </c>
      <c r="O648" s="91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37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00"/>
        <v>6</v>
      </c>
      <c r="C649" s="184">
        <f t="shared" si="101"/>
        <v>42173</v>
      </c>
      <c r="D649" s="184" t="s">
        <v>1610</v>
      </c>
      <c r="E649" s="191">
        <v>42173</v>
      </c>
      <c r="F649" s="40" t="s">
        <v>1768</v>
      </c>
      <c r="G649" s="483" t="s">
        <v>815</v>
      </c>
      <c r="H649" s="7" t="s">
        <v>1960</v>
      </c>
      <c r="I649" s="256">
        <v>25</v>
      </c>
      <c r="J649" s="256">
        <v>12067</v>
      </c>
      <c r="K649" s="595">
        <f t="shared" si="99"/>
        <v>301675</v>
      </c>
      <c r="L649" s="596" t="s">
        <v>259</v>
      </c>
      <c r="M649" s="596" t="s">
        <v>174</v>
      </c>
      <c r="N649" s="52" t="str">
        <f>IF(AND('331-CT'!$E$7=TH!H649,OR(L649="331",M649="331")),"331",IF(AND(OR(L649="131",M649="131"),H649='131-CT'!$E$7),"131",""))</f>
        <v/>
      </c>
      <c r="O649" s="91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37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00"/>
        <v>6</v>
      </c>
      <c r="C650" s="184">
        <f t="shared" si="101"/>
        <v>42173</v>
      </c>
      <c r="D650" s="184" t="s">
        <v>1610</v>
      </c>
      <c r="E650" s="191">
        <v>42173</v>
      </c>
      <c r="F650" s="189" t="s">
        <v>768</v>
      </c>
      <c r="G650" s="483" t="s">
        <v>815</v>
      </c>
      <c r="H650" s="7" t="s">
        <v>1960</v>
      </c>
      <c r="I650" s="256">
        <v>50</v>
      </c>
      <c r="J650" s="256">
        <v>17836</v>
      </c>
      <c r="K650" s="595">
        <f t="shared" si="99"/>
        <v>891800</v>
      </c>
      <c r="L650" s="596" t="s">
        <v>259</v>
      </c>
      <c r="M650" s="596" t="s">
        <v>174</v>
      </c>
      <c r="N650" s="52" t="str">
        <f>IF(AND('331-CT'!$E$7=TH!H650,OR(L650="331",M650="331")),"331",IF(AND(OR(L650="131",M650="131"),H650='131-CT'!$E$7),"131",""))</f>
        <v/>
      </c>
      <c r="O650" s="91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37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00"/>
        <v>6</v>
      </c>
      <c r="C651" s="184">
        <f t="shared" si="101"/>
        <v>42173</v>
      </c>
      <c r="D651" s="184" t="s">
        <v>1610</v>
      </c>
      <c r="E651" s="191">
        <v>42173</v>
      </c>
      <c r="F651" s="189" t="s">
        <v>1769</v>
      </c>
      <c r="G651" s="483" t="s">
        <v>815</v>
      </c>
      <c r="H651" s="7" t="s">
        <v>1960</v>
      </c>
      <c r="I651" s="256">
        <v>85</v>
      </c>
      <c r="J651" s="256">
        <v>7826</v>
      </c>
      <c r="K651" s="595">
        <f t="shared" si="99"/>
        <v>665210</v>
      </c>
      <c r="L651" s="596" t="s">
        <v>259</v>
      </c>
      <c r="M651" s="596" t="s">
        <v>174</v>
      </c>
      <c r="N651" s="52" t="str">
        <f>IF(AND('331-CT'!$E$7=TH!H651,OR(L651="331",M651="331")),"331",IF(AND(OR(L651="131",M651="131"),H651='131-CT'!$E$7),"131",""))</f>
        <v/>
      </c>
      <c r="O651" s="91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37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00"/>
        <v>6</v>
      </c>
      <c r="C652" s="184">
        <f t="shared" si="101"/>
        <v>42173</v>
      </c>
      <c r="D652" s="184" t="s">
        <v>1610</v>
      </c>
      <c r="E652" s="191">
        <v>42173</v>
      </c>
      <c r="F652" s="189" t="s">
        <v>757</v>
      </c>
      <c r="G652" s="483" t="s">
        <v>815</v>
      </c>
      <c r="H652" s="7" t="s">
        <v>1960</v>
      </c>
      <c r="I652" s="256"/>
      <c r="J652" s="256"/>
      <c r="K652" s="595">
        <v>1164316</v>
      </c>
      <c r="L652" s="596" t="s">
        <v>259</v>
      </c>
      <c r="M652" s="596" t="s">
        <v>371</v>
      </c>
      <c r="N652" s="52" t="str">
        <f>IF(AND('331-CT'!$E$7=TH!H652,OR(L652="331",M652="331")),"331",IF(AND(OR(L652="131",M652="131"),H652='131-CT'!$E$7),"131",""))</f>
        <v/>
      </c>
      <c r="O652" s="91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37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00"/>
        <v>6</v>
      </c>
      <c r="C653" s="184">
        <f t="shared" si="101"/>
        <v>42173</v>
      </c>
      <c r="D653" s="184" t="s">
        <v>1611</v>
      </c>
      <c r="E653" s="191">
        <v>42173</v>
      </c>
      <c r="F653" s="189" t="s">
        <v>429</v>
      </c>
      <c r="G653" s="483" t="s">
        <v>816</v>
      </c>
      <c r="H653" s="7" t="s">
        <v>1002</v>
      </c>
      <c r="I653" s="257">
        <v>1206</v>
      </c>
      <c r="J653" s="257">
        <v>9300</v>
      </c>
      <c r="K653" s="595">
        <f>ROUND(I653*J653,0)</f>
        <v>11215800</v>
      </c>
      <c r="L653" s="596" t="s">
        <v>259</v>
      </c>
      <c r="M653" s="596" t="s">
        <v>174</v>
      </c>
      <c r="N653" s="52" t="str">
        <f>IF(AND('331-CT'!$E$7=TH!H653,OR(L653="331",M653="331")),"331",IF(AND(OR(L653="131",M653="131"),H653='131-CT'!$E$7),"131",""))</f>
        <v/>
      </c>
      <c r="O653" s="91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37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00"/>
        <v>6</v>
      </c>
      <c r="C654" s="184">
        <f t="shared" si="101"/>
        <v>42173</v>
      </c>
      <c r="D654" s="184" t="s">
        <v>1611</v>
      </c>
      <c r="E654" s="191">
        <v>42173</v>
      </c>
      <c r="F654" s="192" t="s">
        <v>428</v>
      </c>
      <c r="G654" s="483" t="s">
        <v>816</v>
      </c>
      <c r="H654" s="7" t="s">
        <v>1002</v>
      </c>
      <c r="I654" s="256"/>
      <c r="J654" s="256"/>
      <c r="K654" s="38">
        <v>1121580</v>
      </c>
      <c r="L654" s="596" t="s">
        <v>259</v>
      </c>
      <c r="M654" s="596" t="s">
        <v>371</v>
      </c>
      <c r="N654" s="52" t="str">
        <f>IF(AND('331-CT'!$E$7=TH!H654,OR(L654="331",M654="331")),"331",IF(AND(OR(L654="131",M654="131"),H654='131-CT'!$E$7),"131",""))</f>
        <v/>
      </c>
      <c r="O654" s="91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37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00"/>
        <v>6</v>
      </c>
      <c r="C655" s="184">
        <f t="shared" si="101"/>
        <v>42174</v>
      </c>
      <c r="D655" s="184" t="s">
        <v>1612</v>
      </c>
      <c r="E655" s="184">
        <v>42174</v>
      </c>
      <c r="F655" s="189" t="s">
        <v>817</v>
      </c>
      <c r="G655" s="597" t="s">
        <v>818</v>
      </c>
      <c r="H655" s="193" t="s">
        <v>819</v>
      </c>
      <c r="I655" s="256">
        <v>252</v>
      </c>
      <c r="J655" s="256">
        <v>10100</v>
      </c>
      <c r="K655" s="595">
        <f t="shared" ref="K655:K662" si="102">ROUND(I655*J655,0)</f>
        <v>2545200</v>
      </c>
      <c r="L655" s="596" t="s">
        <v>259</v>
      </c>
      <c r="M655" s="596" t="s">
        <v>174</v>
      </c>
      <c r="N655" s="52" t="str">
        <f>IF(AND('331-CT'!$E$7=TH!H655,OR(L655="331",M655="331")),"331",IF(AND(OR(L655="131",M655="131"),H655='131-CT'!$E$7),"131",""))</f>
        <v/>
      </c>
      <c r="O655" s="91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37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00"/>
        <v>6</v>
      </c>
      <c r="C656" s="184">
        <f t="shared" si="101"/>
        <v>42174</v>
      </c>
      <c r="D656" s="184" t="s">
        <v>1612</v>
      </c>
      <c r="E656" s="191">
        <v>42174</v>
      </c>
      <c r="F656" s="192" t="s">
        <v>1693</v>
      </c>
      <c r="G656" s="483" t="s">
        <v>818</v>
      </c>
      <c r="H656" s="193" t="s">
        <v>819</v>
      </c>
      <c r="I656" s="257">
        <v>504</v>
      </c>
      <c r="J656" s="257">
        <v>1700</v>
      </c>
      <c r="K656" s="595">
        <f t="shared" si="102"/>
        <v>856800</v>
      </c>
      <c r="L656" s="596" t="s">
        <v>259</v>
      </c>
      <c r="M656" s="596" t="s">
        <v>174</v>
      </c>
      <c r="N656" s="52" t="str">
        <f>IF(AND('331-CT'!$E$7=TH!H656,OR(L656="331",M656="331")),"331",IF(AND(OR(L656="131",M656="131"),H656='131-CT'!$E$7),"131",""))</f>
        <v/>
      </c>
      <c r="O656" s="91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37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00"/>
        <v>6</v>
      </c>
      <c r="C657" s="184">
        <f t="shared" si="101"/>
        <v>42174</v>
      </c>
      <c r="D657" s="184" t="s">
        <v>1612</v>
      </c>
      <c r="E657" s="184">
        <v>42174</v>
      </c>
      <c r="F657" s="189" t="s">
        <v>672</v>
      </c>
      <c r="G657" s="597" t="s">
        <v>818</v>
      </c>
      <c r="H657" s="193" t="s">
        <v>819</v>
      </c>
      <c r="I657" s="256">
        <v>100</v>
      </c>
      <c r="J657" s="256">
        <v>7800</v>
      </c>
      <c r="K657" s="595">
        <f t="shared" si="102"/>
        <v>780000</v>
      </c>
      <c r="L657" s="596" t="s">
        <v>259</v>
      </c>
      <c r="M657" s="596" t="s">
        <v>174</v>
      </c>
      <c r="N657" s="52" t="str">
        <f>IF(AND('331-CT'!$E$7=TH!H657,OR(L657="331",M657="331")),"331",IF(AND(OR(L657="131",M657="131"),H657='131-CT'!$E$7),"131",""))</f>
        <v/>
      </c>
      <c r="O657" s="91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37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00"/>
        <v>6</v>
      </c>
      <c r="C658" s="184">
        <f t="shared" si="101"/>
        <v>42174</v>
      </c>
      <c r="D658" s="184" t="s">
        <v>1612</v>
      </c>
      <c r="E658" s="184">
        <v>42174</v>
      </c>
      <c r="F658" s="189" t="s">
        <v>1694</v>
      </c>
      <c r="G658" s="597" t="s">
        <v>818</v>
      </c>
      <c r="H658" s="193" t="s">
        <v>819</v>
      </c>
      <c r="I658" s="256">
        <v>200</v>
      </c>
      <c r="J658" s="256">
        <v>1300</v>
      </c>
      <c r="K658" s="595">
        <f t="shared" si="102"/>
        <v>260000</v>
      </c>
      <c r="L658" s="596" t="s">
        <v>259</v>
      </c>
      <c r="M658" s="596" t="s">
        <v>174</v>
      </c>
      <c r="N658" s="52" t="str">
        <f>IF(AND('331-CT'!$E$7=TH!H658,OR(L658="331",M658="331")),"331",IF(AND(OR(L658="131",M658="131"),H658='131-CT'!$E$7),"131",""))</f>
        <v/>
      </c>
      <c r="O658" s="91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37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00"/>
        <v>6</v>
      </c>
      <c r="C659" s="184">
        <f t="shared" si="101"/>
        <v>42174</v>
      </c>
      <c r="D659" s="184" t="s">
        <v>1612</v>
      </c>
      <c r="E659" s="191">
        <v>42174</v>
      </c>
      <c r="F659" s="192" t="s">
        <v>820</v>
      </c>
      <c r="G659" s="483" t="s">
        <v>818</v>
      </c>
      <c r="H659" s="193" t="s">
        <v>819</v>
      </c>
      <c r="I659" s="256">
        <v>160</v>
      </c>
      <c r="J659" s="256">
        <v>9800</v>
      </c>
      <c r="K659" s="595">
        <f t="shared" si="102"/>
        <v>1568000</v>
      </c>
      <c r="L659" s="596" t="s">
        <v>259</v>
      </c>
      <c r="M659" s="596" t="s">
        <v>174</v>
      </c>
      <c r="N659" s="52" t="str">
        <f>IF(AND('331-CT'!$E$7=TH!H659,OR(L659="331",M659="331")),"331",IF(AND(OR(L659="131",M659="131"),H659='131-CT'!$E$7),"131",""))</f>
        <v/>
      </c>
      <c r="O659" s="91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37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00"/>
        <v>6</v>
      </c>
      <c r="C660" s="184">
        <f t="shared" si="101"/>
        <v>42174</v>
      </c>
      <c r="D660" s="184" t="s">
        <v>1612</v>
      </c>
      <c r="E660" s="191">
        <v>42174</v>
      </c>
      <c r="F660" s="192" t="s">
        <v>1695</v>
      </c>
      <c r="G660" s="483" t="s">
        <v>818</v>
      </c>
      <c r="H660" s="193" t="s">
        <v>819</v>
      </c>
      <c r="I660" s="256">
        <v>320</v>
      </c>
      <c r="J660" s="256">
        <v>1500</v>
      </c>
      <c r="K660" s="595">
        <f t="shared" si="102"/>
        <v>480000</v>
      </c>
      <c r="L660" s="596" t="s">
        <v>259</v>
      </c>
      <c r="M660" s="596" t="s">
        <v>174</v>
      </c>
      <c r="N660" s="52" t="str">
        <f>IF(AND('331-CT'!$E$7=TH!H660,OR(L660="331",M660="331")),"331",IF(AND(OR(L660="131",M660="131"),H660='131-CT'!$E$7),"131",""))</f>
        <v/>
      </c>
      <c r="O660" s="91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37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00"/>
        <v>6</v>
      </c>
      <c r="C661" s="184">
        <f t="shared" si="101"/>
        <v>42174</v>
      </c>
      <c r="D661" s="184" t="s">
        <v>1612</v>
      </c>
      <c r="E661" s="191">
        <v>42174</v>
      </c>
      <c r="F661" s="192" t="s">
        <v>821</v>
      </c>
      <c r="G661" s="483" t="s">
        <v>818</v>
      </c>
      <c r="H661" s="193" t="s">
        <v>819</v>
      </c>
      <c r="I661" s="256">
        <v>160</v>
      </c>
      <c r="J661" s="256">
        <v>12000</v>
      </c>
      <c r="K661" s="595">
        <f t="shared" si="102"/>
        <v>1920000</v>
      </c>
      <c r="L661" s="596" t="s">
        <v>259</v>
      </c>
      <c r="M661" s="596" t="s">
        <v>174</v>
      </c>
      <c r="N661" s="52" t="str">
        <f>IF(AND('331-CT'!$E$7=TH!H661,OR(L661="331",M661="331")),"331",IF(AND(OR(L661="131",M661="131"),H661='131-CT'!$E$7),"131",""))</f>
        <v/>
      </c>
      <c r="O661" s="91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37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00"/>
        <v>6</v>
      </c>
      <c r="C662" s="184">
        <f t="shared" si="101"/>
        <v>42174</v>
      </c>
      <c r="D662" s="184" t="s">
        <v>1612</v>
      </c>
      <c r="E662" s="191">
        <v>42174</v>
      </c>
      <c r="F662" s="192" t="s">
        <v>1696</v>
      </c>
      <c r="G662" s="483" t="s">
        <v>818</v>
      </c>
      <c r="H662" s="193" t="s">
        <v>819</v>
      </c>
      <c r="I662" s="256">
        <v>320</v>
      </c>
      <c r="J662" s="256">
        <v>2000</v>
      </c>
      <c r="K662" s="595">
        <f t="shared" si="102"/>
        <v>640000</v>
      </c>
      <c r="L662" s="596" t="s">
        <v>259</v>
      </c>
      <c r="M662" s="596" t="s">
        <v>174</v>
      </c>
      <c r="N662" s="52" t="str">
        <f>IF(AND('331-CT'!$E$7=TH!H662,OR(L662="331",M662="331")),"331",IF(AND(OR(L662="131",M662="131"),H662='131-CT'!$E$7),"131",""))</f>
        <v/>
      </c>
      <c r="O662" s="91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37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00"/>
        <v>6</v>
      </c>
      <c r="C663" s="184">
        <f t="shared" si="101"/>
        <v>42174</v>
      </c>
      <c r="D663" s="184" t="s">
        <v>1612</v>
      </c>
      <c r="E663" s="191">
        <v>42174</v>
      </c>
      <c r="F663" s="189" t="s">
        <v>428</v>
      </c>
      <c r="G663" s="483" t="s">
        <v>818</v>
      </c>
      <c r="H663" s="193" t="s">
        <v>819</v>
      </c>
      <c r="I663" s="256"/>
      <c r="J663" s="256"/>
      <c r="K663" s="595">
        <v>905000</v>
      </c>
      <c r="L663" s="596" t="s">
        <v>259</v>
      </c>
      <c r="M663" s="596" t="s">
        <v>371</v>
      </c>
      <c r="N663" s="52" t="str">
        <f>IF(AND('331-CT'!$E$7=TH!H663,OR(L663="331",M663="331")),"331",IF(AND(OR(L663="131",M663="131"),H663='131-CT'!$E$7),"131",""))</f>
        <v/>
      </c>
      <c r="O663" s="91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37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ref="B664" si="103">IF(C664&lt;&gt;"",MONTH(C664),"")</f>
        <v>6</v>
      </c>
      <c r="C664" s="184">
        <f t="shared" ref="C664" si="104">E664</f>
        <v>42174</v>
      </c>
      <c r="D664" s="184" t="s">
        <v>1612</v>
      </c>
      <c r="E664" s="191">
        <v>42174</v>
      </c>
      <c r="F664" s="189" t="s">
        <v>1346</v>
      </c>
      <c r="G664" s="483" t="s">
        <v>818</v>
      </c>
      <c r="H664" s="193" t="s">
        <v>819</v>
      </c>
      <c r="I664" s="256"/>
      <c r="J664" s="256"/>
      <c r="K664" s="595">
        <f>SUM(K655:K663)</f>
        <v>9955000</v>
      </c>
      <c r="L664" s="596" t="s">
        <v>47</v>
      </c>
      <c r="M664" s="596" t="s">
        <v>259</v>
      </c>
      <c r="N664" s="52" t="str">
        <f>IF(AND('331-CT'!$E$7=TH!H664,OR(L664="331",M664="331")),"331",IF(AND(OR(L664="131",M664="131"),H664='131-CT'!$E$7),"131",""))</f>
        <v/>
      </c>
      <c r="O664" s="910" t="str">
        <f>IF(AND('341-CT'!$E$9=H664,OR(LEFT(L664,3)=$O$7,LEFT(M664,3)=$O$7)),"x","")</f>
        <v/>
      </c>
      <c r="P664" s="52" t="str">
        <f>IF(AND($B664&gt;='111'!$N$11,$B664&lt;='111'!$O$11,OR($L664=$P$7,$M664=$P$7)),"x","")</f>
        <v>x</v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37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100"/>
        <v>6</v>
      </c>
      <c r="C665" s="184">
        <f t="shared" si="101"/>
        <v>42174</v>
      </c>
      <c r="D665" s="184" t="s">
        <v>1612</v>
      </c>
      <c r="E665" s="191">
        <v>42174</v>
      </c>
      <c r="F665" s="189" t="s">
        <v>722</v>
      </c>
      <c r="G665" s="483" t="s">
        <v>822</v>
      </c>
      <c r="H665" s="7" t="s">
        <v>554</v>
      </c>
      <c r="I665" s="256">
        <v>1050</v>
      </c>
      <c r="J665" s="256">
        <v>10931</v>
      </c>
      <c r="K665" s="595">
        <f>ROUND(I665*J665,0)</f>
        <v>11477550</v>
      </c>
      <c r="L665" s="596" t="s">
        <v>259</v>
      </c>
      <c r="M665" s="596" t="s">
        <v>174</v>
      </c>
      <c r="N665" s="52" t="str">
        <f>IF(AND('331-CT'!$E$7=TH!H665,OR(L665="331",M665="331")),"331",IF(AND(OR(L665="131",M665="131"),H665='131-CT'!$E$7),"131",""))</f>
        <v/>
      </c>
      <c r="O665" s="91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37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00"/>
        <v>6</v>
      </c>
      <c r="C666" s="184">
        <f t="shared" si="101"/>
        <v>42174</v>
      </c>
      <c r="D666" s="184" t="s">
        <v>1612</v>
      </c>
      <c r="E666" s="184">
        <v>42174</v>
      </c>
      <c r="F666" s="189" t="s">
        <v>1759</v>
      </c>
      <c r="G666" s="597" t="s">
        <v>822</v>
      </c>
      <c r="H666" s="193" t="s">
        <v>554</v>
      </c>
      <c r="I666" s="256">
        <v>200</v>
      </c>
      <c r="J666" s="256">
        <v>23184</v>
      </c>
      <c r="K666" s="595">
        <f>ROUND(I666*J666,0)</f>
        <v>4636800</v>
      </c>
      <c r="L666" s="596" t="s">
        <v>259</v>
      </c>
      <c r="M666" s="596" t="s">
        <v>174</v>
      </c>
      <c r="N666" s="52" t="str">
        <f>IF(AND('331-CT'!$E$7=TH!H666,OR(L666="331",M666="331")),"331",IF(AND(OR(L666="131",M666="131"),H666='131-CT'!$E$7),"131",""))</f>
        <v/>
      </c>
      <c r="O666" s="91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37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00"/>
        <v>6</v>
      </c>
      <c r="C667" s="184">
        <f t="shared" si="101"/>
        <v>42174</v>
      </c>
      <c r="D667" s="184" t="s">
        <v>1612</v>
      </c>
      <c r="E667" s="191">
        <v>42174</v>
      </c>
      <c r="F667" s="192" t="s">
        <v>757</v>
      </c>
      <c r="G667" s="483" t="s">
        <v>822</v>
      </c>
      <c r="H667" s="7" t="s">
        <v>554</v>
      </c>
      <c r="I667" s="256"/>
      <c r="J667" s="256"/>
      <c r="K667" s="595">
        <v>1611435</v>
      </c>
      <c r="L667" s="596" t="s">
        <v>259</v>
      </c>
      <c r="M667" s="596" t="s">
        <v>371</v>
      </c>
      <c r="N667" s="52" t="str">
        <f>IF(AND('331-CT'!$E$7=TH!H667,OR(L667="331",M667="331")),"331",IF(AND(OR(L667="131",M667="131"),H667='131-CT'!$E$7),"131",""))</f>
        <v/>
      </c>
      <c r="O667" s="91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37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00"/>
        <v>6</v>
      </c>
      <c r="C668" s="184">
        <f t="shared" si="101"/>
        <v>42174</v>
      </c>
      <c r="D668" s="184" t="s">
        <v>1613</v>
      </c>
      <c r="E668" s="191">
        <v>42174</v>
      </c>
      <c r="F668" s="192" t="s">
        <v>823</v>
      </c>
      <c r="G668" s="483" t="s">
        <v>824</v>
      </c>
      <c r="H668" s="7" t="s">
        <v>825</v>
      </c>
      <c r="I668" s="256">
        <v>29</v>
      </c>
      <c r="J668" s="256">
        <v>14400</v>
      </c>
      <c r="K668" s="595">
        <f t="shared" ref="K668:K677" si="105">ROUND(I668*J668,0)</f>
        <v>417600</v>
      </c>
      <c r="L668" s="596" t="s">
        <v>259</v>
      </c>
      <c r="M668" s="596" t="s">
        <v>174</v>
      </c>
      <c r="N668" s="52" t="str">
        <f>IF(AND('331-CT'!$E$7=TH!H668,OR(L668="331",M668="331")),"331",IF(AND(OR(L668="131",M668="131"),H668='131-CT'!$E$7),"131",""))</f>
        <v/>
      </c>
      <c r="O668" s="91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37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00"/>
        <v>6</v>
      </c>
      <c r="C669" s="184">
        <f t="shared" si="101"/>
        <v>42174</v>
      </c>
      <c r="D669" s="184" t="s">
        <v>1613</v>
      </c>
      <c r="E669" s="191">
        <v>42174</v>
      </c>
      <c r="F669" s="192" t="s">
        <v>826</v>
      </c>
      <c r="G669" s="483" t="s">
        <v>824</v>
      </c>
      <c r="H669" s="193" t="s">
        <v>825</v>
      </c>
      <c r="I669" s="256">
        <v>30</v>
      </c>
      <c r="J669" s="256">
        <v>17600</v>
      </c>
      <c r="K669" s="595">
        <f t="shared" si="105"/>
        <v>528000</v>
      </c>
      <c r="L669" s="596" t="s">
        <v>259</v>
      </c>
      <c r="M669" s="596" t="s">
        <v>174</v>
      </c>
      <c r="N669" s="52" t="str">
        <f>IF(AND('331-CT'!$E$7=TH!H669,OR(L669="331",M669="331")),"331",IF(AND(OR(L669="131",M669="131"),H669='131-CT'!$E$7),"131",""))</f>
        <v/>
      </c>
      <c r="O669" s="91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37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00"/>
        <v>6</v>
      </c>
      <c r="C670" s="184">
        <f t="shared" si="101"/>
        <v>42174</v>
      </c>
      <c r="D670" s="184" t="s">
        <v>1613</v>
      </c>
      <c r="E670" s="191">
        <v>42174</v>
      </c>
      <c r="F670" s="192" t="s">
        <v>827</v>
      </c>
      <c r="G670" s="483" t="s">
        <v>824</v>
      </c>
      <c r="H670" s="193" t="s">
        <v>825</v>
      </c>
      <c r="I670" s="256">
        <v>30</v>
      </c>
      <c r="J670" s="256">
        <v>15250</v>
      </c>
      <c r="K670" s="595">
        <f t="shared" si="105"/>
        <v>457500</v>
      </c>
      <c r="L670" s="596" t="s">
        <v>259</v>
      </c>
      <c r="M670" s="596" t="s">
        <v>174</v>
      </c>
      <c r="N670" s="52" t="str">
        <f>IF(AND('331-CT'!$E$7=TH!H670,OR(L670="331",M670="331")),"331",IF(AND(OR(L670="131",M670="131"),H670='131-CT'!$E$7),"131",""))</f>
        <v/>
      </c>
      <c r="O670" s="91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37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00"/>
        <v>6</v>
      </c>
      <c r="C671" s="184">
        <f t="shared" si="101"/>
        <v>42174</v>
      </c>
      <c r="D671" s="184" t="s">
        <v>1613</v>
      </c>
      <c r="E671" s="191">
        <v>42174</v>
      </c>
      <c r="F671" s="189" t="s">
        <v>828</v>
      </c>
      <c r="G671" s="483" t="s">
        <v>824</v>
      </c>
      <c r="H671" s="7" t="s">
        <v>825</v>
      </c>
      <c r="I671" s="256">
        <v>104</v>
      </c>
      <c r="J671" s="256">
        <v>8313</v>
      </c>
      <c r="K671" s="595">
        <f t="shared" si="105"/>
        <v>864552</v>
      </c>
      <c r="L671" s="596" t="s">
        <v>259</v>
      </c>
      <c r="M671" s="596" t="s">
        <v>174</v>
      </c>
      <c r="N671" s="52" t="str">
        <f>IF(AND('331-CT'!$E$7=TH!H671,OR(L671="331",M671="331")),"331",IF(AND(OR(L671="131",M671="131"),H671='131-CT'!$E$7),"131",""))</f>
        <v/>
      </c>
      <c r="O671" s="91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37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00"/>
        <v>6</v>
      </c>
      <c r="C672" s="184">
        <f t="shared" si="101"/>
        <v>42174</v>
      </c>
      <c r="D672" s="184" t="s">
        <v>1613</v>
      </c>
      <c r="E672" s="191">
        <v>42174</v>
      </c>
      <c r="F672" s="297" t="s">
        <v>767</v>
      </c>
      <c r="G672" s="483" t="s">
        <v>824</v>
      </c>
      <c r="H672" s="7" t="s">
        <v>825</v>
      </c>
      <c r="I672" s="256">
        <v>263</v>
      </c>
      <c r="J672" s="256">
        <v>9300</v>
      </c>
      <c r="K672" s="595">
        <f t="shared" si="105"/>
        <v>2445900</v>
      </c>
      <c r="L672" s="596" t="s">
        <v>259</v>
      </c>
      <c r="M672" s="596" t="s">
        <v>174</v>
      </c>
      <c r="N672" s="52" t="str">
        <f>IF(AND('331-CT'!$E$7=TH!H672,OR(L672="331",M672="331")),"331",IF(AND(OR(L672="131",M672="131"),H672='131-CT'!$E$7),"131",""))</f>
        <v/>
      </c>
      <c r="O672" s="91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37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00"/>
        <v>6</v>
      </c>
      <c r="C673" s="184">
        <f t="shared" si="101"/>
        <v>42174</v>
      </c>
      <c r="D673" s="184" t="s">
        <v>1613</v>
      </c>
      <c r="E673" s="191">
        <v>42174</v>
      </c>
      <c r="F673" s="297" t="s">
        <v>829</v>
      </c>
      <c r="G673" s="483" t="s">
        <v>824</v>
      </c>
      <c r="H673" s="7" t="s">
        <v>825</v>
      </c>
      <c r="I673" s="256">
        <v>51</v>
      </c>
      <c r="J673" s="256">
        <v>5930</v>
      </c>
      <c r="K673" s="595">
        <f t="shared" si="105"/>
        <v>302430</v>
      </c>
      <c r="L673" s="596" t="s">
        <v>259</v>
      </c>
      <c r="M673" s="596" t="s">
        <v>174</v>
      </c>
      <c r="N673" s="52" t="str">
        <f>IF(AND('331-CT'!$E$7=TH!H673,OR(L673="331",M673="331")),"331",IF(AND(OR(L673="131",M673="131"),H673='131-CT'!$E$7),"131",""))</f>
        <v/>
      </c>
      <c r="O673" s="91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37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00"/>
        <v>6</v>
      </c>
      <c r="C674" s="184">
        <f t="shared" si="101"/>
        <v>42174</v>
      </c>
      <c r="D674" s="184" t="s">
        <v>1613</v>
      </c>
      <c r="E674" s="191">
        <v>42174</v>
      </c>
      <c r="F674" s="189" t="s">
        <v>830</v>
      </c>
      <c r="G674" s="483" t="s">
        <v>824</v>
      </c>
      <c r="H674" s="7" t="s">
        <v>825</v>
      </c>
      <c r="I674" s="256">
        <v>55</v>
      </c>
      <c r="J674" s="256">
        <v>8210</v>
      </c>
      <c r="K674" s="595">
        <f t="shared" si="105"/>
        <v>451550</v>
      </c>
      <c r="L674" s="596" t="s">
        <v>259</v>
      </c>
      <c r="M674" s="596" t="s">
        <v>174</v>
      </c>
      <c r="N674" s="52" t="str">
        <f>IF(AND('331-CT'!$E$7=TH!H674,OR(L674="331",M674="331")),"331",IF(AND(OR(L674="131",M674="131"),H674='131-CT'!$E$7),"131",""))</f>
        <v/>
      </c>
      <c r="O674" s="91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37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00"/>
        <v>6</v>
      </c>
      <c r="C675" s="184">
        <f t="shared" si="101"/>
        <v>42174</v>
      </c>
      <c r="D675" s="184" t="s">
        <v>1613</v>
      </c>
      <c r="E675" s="191">
        <v>42174</v>
      </c>
      <c r="F675" s="297" t="s">
        <v>831</v>
      </c>
      <c r="G675" s="483" t="s">
        <v>824</v>
      </c>
      <c r="H675" s="7" t="s">
        <v>825</v>
      </c>
      <c r="I675" s="256">
        <v>50</v>
      </c>
      <c r="J675" s="256">
        <v>8890</v>
      </c>
      <c r="K675" s="595">
        <f t="shared" si="105"/>
        <v>444500</v>
      </c>
      <c r="L675" s="596" t="s">
        <v>259</v>
      </c>
      <c r="M675" s="596" t="s">
        <v>174</v>
      </c>
      <c r="N675" s="52" t="str">
        <f>IF(AND('331-CT'!$E$7=TH!H675,OR(L675="331",M675="331")),"331",IF(AND(OR(L675="131",M675="131"),H675='131-CT'!$E$7),"131",""))</f>
        <v/>
      </c>
      <c r="O675" s="91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37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00"/>
        <v>6</v>
      </c>
      <c r="C676" s="184">
        <f t="shared" si="101"/>
        <v>42174</v>
      </c>
      <c r="D676" s="184" t="s">
        <v>1613</v>
      </c>
      <c r="E676" s="191">
        <v>42174</v>
      </c>
      <c r="F676" s="189" t="s">
        <v>832</v>
      </c>
      <c r="G676" s="483" t="s">
        <v>824</v>
      </c>
      <c r="H676" s="7" t="s">
        <v>825</v>
      </c>
      <c r="I676" s="256">
        <v>30</v>
      </c>
      <c r="J676" s="256">
        <v>20700</v>
      </c>
      <c r="K676" s="595">
        <f t="shared" si="105"/>
        <v>621000</v>
      </c>
      <c r="L676" s="596" t="s">
        <v>259</v>
      </c>
      <c r="M676" s="596" t="s">
        <v>174</v>
      </c>
      <c r="N676" s="52" t="str">
        <f>IF(AND('331-CT'!$E$7=TH!H676,OR(L676="331",M676="331")),"331",IF(AND(OR(L676="131",M676="131"),H676='131-CT'!$E$7),"131",""))</f>
        <v/>
      </c>
      <c r="O676" s="91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37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00"/>
        <v>6</v>
      </c>
      <c r="C677" s="184">
        <f t="shared" si="101"/>
        <v>42174</v>
      </c>
      <c r="D677" s="184" t="s">
        <v>1613</v>
      </c>
      <c r="E677" s="191">
        <v>42174</v>
      </c>
      <c r="F677" s="189" t="s">
        <v>833</v>
      </c>
      <c r="G677" s="483" t="s">
        <v>824</v>
      </c>
      <c r="H677" s="7" t="s">
        <v>825</v>
      </c>
      <c r="I677" s="256">
        <v>31</v>
      </c>
      <c r="J677" s="256">
        <v>24300</v>
      </c>
      <c r="K677" s="595">
        <f t="shared" si="105"/>
        <v>753300</v>
      </c>
      <c r="L677" s="596" t="s">
        <v>259</v>
      </c>
      <c r="M677" s="596" t="s">
        <v>174</v>
      </c>
      <c r="N677" s="52" t="str">
        <f>IF(AND('331-CT'!$E$7=TH!H677,OR(L677="331",M677="331")),"331",IF(AND(OR(L677="131",M677="131"),H677='131-CT'!$E$7),"131",""))</f>
        <v/>
      </c>
      <c r="O677" s="91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37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00"/>
        <v>6</v>
      </c>
      <c r="C678" s="184">
        <f t="shared" si="101"/>
        <v>42174</v>
      </c>
      <c r="D678" s="184" t="s">
        <v>1613</v>
      </c>
      <c r="E678" s="191">
        <v>42174</v>
      </c>
      <c r="F678" s="189" t="s">
        <v>428</v>
      </c>
      <c r="G678" s="483" t="s">
        <v>824</v>
      </c>
      <c r="H678" s="7" t="s">
        <v>825</v>
      </c>
      <c r="I678" s="256"/>
      <c r="J678" s="256"/>
      <c r="K678" s="595">
        <v>728633</v>
      </c>
      <c r="L678" s="596" t="s">
        <v>259</v>
      </c>
      <c r="M678" s="596" t="s">
        <v>371</v>
      </c>
      <c r="N678" s="52" t="str">
        <f>IF(AND('331-CT'!$E$7=TH!H678,OR(L678="331",M678="331")),"331",IF(AND(OR(L678="131",M678="131"),H678='131-CT'!$E$7),"131",""))</f>
        <v/>
      </c>
      <c r="O678" s="91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37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00"/>
        <v>6</v>
      </c>
      <c r="C679" s="184">
        <f t="shared" si="101"/>
        <v>42175</v>
      </c>
      <c r="D679" s="184" t="s">
        <v>1614</v>
      </c>
      <c r="E679" s="191">
        <v>42175</v>
      </c>
      <c r="F679" s="189" t="s">
        <v>834</v>
      </c>
      <c r="G679" s="483" t="s">
        <v>835</v>
      </c>
      <c r="H679" s="7" t="s">
        <v>825</v>
      </c>
      <c r="I679" s="256">
        <v>206</v>
      </c>
      <c r="J679" s="256">
        <v>12800</v>
      </c>
      <c r="K679" s="595">
        <f t="shared" ref="K679:K688" si="106">ROUND(I679*J679,0)</f>
        <v>2636800</v>
      </c>
      <c r="L679" s="596" t="s">
        <v>259</v>
      </c>
      <c r="M679" s="596" t="s">
        <v>174</v>
      </c>
      <c r="N679" s="52" t="str">
        <f>IF(AND('331-CT'!$E$7=TH!H679,OR(L679="331",M679="331")),"331",IF(AND(OR(L679="131",M679="131"),H679='131-CT'!$E$7),"131",""))</f>
        <v/>
      </c>
      <c r="O679" s="91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37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00"/>
        <v>6</v>
      </c>
      <c r="C680" s="184">
        <f t="shared" si="101"/>
        <v>42175</v>
      </c>
      <c r="D680" s="184" t="s">
        <v>1614</v>
      </c>
      <c r="E680" s="184">
        <v>42175</v>
      </c>
      <c r="F680" s="189" t="s">
        <v>836</v>
      </c>
      <c r="G680" s="597" t="s">
        <v>835</v>
      </c>
      <c r="H680" s="193" t="s">
        <v>825</v>
      </c>
      <c r="I680" s="256">
        <v>20</v>
      </c>
      <c r="J680" s="256">
        <v>43000</v>
      </c>
      <c r="K680" s="595">
        <f t="shared" si="106"/>
        <v>860000</v>
      </c>
      <c r="L680" s="596" t="s">
        <v>259</v>
      </c>
      <c r="M680" s="596" t="s">
        <v>174</v>
      </c>
      <c r="N680" s="52" t="str">
        <f>IF(AND('331-CT'!$E$7=TH!H680,OR(L680="331",M680="331")),"331",IF(AND(OR(L680="131",M680="131"),H680='131-CT'!$E$7),"131",""))</f>
        <v/>
      </c>
      <c r="O680" s="91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37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00"/>
        <v>6</v>
      </c>
      <c r="C681" s="184">
        <f t="shared" si="101"/>
        <v>42175</v>
      </c>
      <c r="D681" s="184" t="s">
        <v>1614</v>
      </c>
      <c r="E681" s="184">
        <v>42175</v>
      </c>
      <c r="F681" s="189" t="s">
        <v>837</v>
      </c>
      <c r="G681" s="597" t="s">
        <v>835</v>
      </c>
      <c r="H681" s="7" t="s">
        <v>825</v>
      </c>
      <c r="I681" s="256">
        <v>20</v>
      </c>
      <c r="J681" s="256">
        <v>56800</v>
      </c>
      <c r="K681" s="595">
        <f t="shared" si="106"/>
        <v>1136000</v>
      </c>
      <c r="L681" s="596" t="s">
        <v>259</v>
      </c>
      <c r="M681" s="596" t="s">
        <v>174</v>
      </c>
      <c r="N681" s="52" t="str">
        <f>IF(AND('331-CT'!$E$7=TH!H681,OR(L681="331",M681="331")),"331",IF(AND(OR(L681="131",M681="131"),H681='131-CT'!$E$7),"131",""))</f>
        <v/>
      </c>
      <c r="O681" s="91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37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00"/>
        <v>6</v>
      </c>
      <c r="C682" s="184">
        <f t="shared" si="101"/>
        <v>42175</v>
      </c>
      <c r="D682" s="184" t="s">
        <v>1614</v>
      </c>
      <c r="E682" s="184">
        <v>42175</v>
      </c>
      <c r="F682" s="189" t="s">
        <v>838</v>
      </c>
      <c r="G682" s="597" t="s">
        <v>835</v>
      </c>
      <c r="H682" s="7" t="s">
        <v>825</v>
      </c>
      <c r="I682" s="256">
        <v>20</v>
      </c>
      <c r="J682" s="256">
        <v>50000</v>
      </c>
      <c r="K682" s="595">
        <f t="shared" si="106"/>
        <v>1000000</v>
      </c>
      <c r="L682" s="596" t="s">
        <v>259</v>
      </c>
      <c r="M682" s="596" t="s">
        <v>174</v>
      </c>
      <c r="N682" s="52" t="str">
        <f>IF(AND('331-CT'!$E$7=TH!H682,OR(L682="331",M682="331")),"331",IF(AND(OR(L682="131",M682="131"),H682='131-CT'!$E$7),"131",""))</f>
        <v/>
      </c>
      <c r="O682" s="91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37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00"/>
        <v>6</v>
      </c>
      <c r="C683" s="184">
        <f t="shared" si="101"/>
        <v>42175</v>
      </c>
      <c r="D683" s="184" t="s">
        <v>1614</v>
      </c>
      <c r="E683" s="184">
        <v>42175</v>
      </c>
      <c r="F683" s="189" t="s">
        <v>839</v>
      </c>
      <c r="G683" s="597" t="s">
        <v>835</v>
      </c>
      <c r="H683" s="7" t="s">
        <v>825</v>
      </c>
      <c r="I683" s="256">
        <v>30</v>
      </c>
      <c r="J683" s="256">
        <v>22150</v>
      </c>
      <c r="K683" s="595">
        <f t="shared" si="106"/>
        <v>664500</v>
      </c>
      <c r="L683" s="596" t="s">
        <v>259</v>
      </c>
      <c r="M683" s="596" t="s">
        <v>174</v>
      </c>
      <c r="N683" s="52" t="str">
        <f>IF(AND('331-CT'!$E$7=TH!H683,OR(L683="331",M683="331")),"331",IF(AND(OR(L683="131",M683="131"),H683='131-CT'!$E$7),"131",""))</f>
        <v/>
      </c>
      <c r="O683" s="91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37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00"/>
        <v>6</v>
      </c>
      <c r="C684" s="184">
        <f t="shared" si="101"/>
        <v>42175</v>
      </c>
      <c r="D684" s="184" t="s">
        <v>1614</v>
      </c>
      <c r="E684" s="191">
        <v>42175</v>
      </c>
      <c r="F684" s="189" t="s">
        <v>840</v>
      </c>
      <c r="G684" s="483" t="s">
        <v>835</v>
      </c>
      <c r="H684" s="7" t="s">
        <v>825</v>
      </c>
      <c r="I684" s="256">
        <v>251</v>
      </c>
      <c r="J684" s="256">
        <v>2500</v>
      </c>
      <c r="K684" s="595">
        <f t="shared" si="106"/>
        <v>627500</v>
      </c>
      <c r="L684" s="596" t="s">
        <v>259</v>
      </c>
      <c r="M684" s="596" t="s">
        <v>174</v>
      </c>
      <c r="N684" s="52" t="str">
        <f>IF(AND('331-CT'!$E$7=TH!H684,OR(L684="331",M684="331")),"331",IF(AND(OR(L684="131",M684="131"),H684='131-CT'!$E$7),"131",""))</f>
        <v/>
      </c>
      <c r="O684" s="91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37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00"/>
        <v>6</v>
      </c>
      <c r="C685" s="184">
        <f t="shared" si="101"/>
        <v>42175</v>
      </c>
      <c r="D685" s="184" t="s">
        <v>1614</v>
      </c>
      <c r="E685" s="191">
        <v>42175</v>
      </c>
      <c r="F685" s="189" t="s">
        <v>841</v>
      </c>
      <c r="G685" s="483" t="s">
        <v>835</v>
      </c>
      <c r="H685" s="7" t="s">
        <v>825</v>
      </c>
      <c r="I685" s="256">
        <v>31</v>
      </c>
      <c r="J685" s="256">
        <v>35000</v>
      </c>
      <c r="K685" s="595">
        <f t="shared" si="106"/>
        <v>1085000</v>
      </c>
      <c r="L685" s="596" t="s">
        <v>259</v>
      </c>
      <c r="M685" s="596" t="s">
        <v>174</v>
      </c>
      <c r="N685" s="52" t="str">
        <f>IF(AND('331-CT'!$E$7=TH!H685,OR(L685="331",M685="331")),"331",IF(AND(OR(L685="131",M685="131"),H685='131-CT'!$E$7),"131",""))</f>
        <v/>
      </c>
      <c r="O685" s="91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37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00"/>
        <v>6</v>
      </c>
      <c r="C686" s="184">
        <f t="shared" si="101"/>
        <v>42175</v>
      </c>
      <c r="D686" s="184" t="s">
        <v>1614</v>
      </c>
      <c r="E686" s="191">
        <v>42175</v>
      </c>
      <c r="F686" s="189" t="s">
        <v>842</v>
      </c>
      <c r="G686" s="483" t="s">
        <v>835</v>
      </c>
      <c r="H686" s="7" t="s">
        <v>825</v>
      </c>
      <c r="I686" s="256">
        <v>30</v>
      </c>
      <c r="J686" s="256">
        <v>24300</v>
      </c>
      <c r="K686" s="595">
        <f t="shared" si="106"/>
        <v>729000</v>
      </c>
      <c r="L686" s="596" t="s">
        <v>259</v>
      </c>
      <c r="M686" s="596" t="s">
        <v>174</v>
      </c>
      <c r="N686" s="52" t="str">
        <f>IF(AND('331-CT'!$E$7=TH!H686,OR(L686="331",M686="331")),"331",IF(AND(OR(L686="131",M686="131"),H686='131-CT'!$E$7),"131",""))</f>
        <v/>
      </c>
      <c r="O686" s="91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37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00"/>
        <v>6</v>
      </c>
      <c r="C687" s="184">
        <f t="shared" si="101"/>
        <v>42175</v>
      </c>
      <c r="D687" s="184" t="s">
        <v>1614</v>
      </c>
      <c r="E687" s="191">
        <v>42175</v>
      </c>
      <c r="F687" s="189" t="s">
        <v>843</v>
      </c>
      <c r="G687" s="483" t="s">
        <v>835</v>
      </c>
      <c r="H687" s="7" t="s">
        <v>825</v>
      </c>
      <c r="I687" s="256">
        <v>207</v>
      </c>
      <c r="J687" s="256">
        <v>10350</v>
      </c>
      <c r="K687" s="595">
        <f t="shared" si="106"/>
        <v>2142450</v>
      </c>
      <c r="L687" s="596" t="s">
        <v>259</v>
      </c>
      <c r="M687" s="596" t="s">
        <v>174</v>
      </c>
      <c r="N687" s="52" t="str">
        <f>IF(AND('331-CT'!$E$7=TH!H687,OR(L687="331",M687="331")),"331",IF(AND(OR(L687="131",M687="131"),H687='131-CT'!$E$7),"131",""))</f>
        <v/>
      </c>
      <c r="O687" s="91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37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00"/>
        <v>6</v>
      </c>
      <c r="C688" s="184">
        <f t="shared" si="101"/>
        <v>42175</v>
      </c>
      <c r="D688" s="184" t="s">
        <v>1614</v>
      </c>
      <c r="E688" s="191">
        <v>42175</v>
      </c>
      <c r="F688" s="189" t="s">
        <v>844</v>
      </c>
      <c r="G688" s="483" t="s">
        <v>835</v>
      </c>
      <c r="H688" s="7" t="s">
        <v>825</v>
      </c>
      <c r="I688" s="256">
        <v>103</v>
      </c>
      <c r="J688" s="256">
        <v>6679</v>
      </c>
      <c r="K688" s="595">
        <f t="shared" si="106"/>
        <v>687937</v>
      </c>
      <c r="L688" s="596" t="s">
        <v>259</v>
      </c>
      <c r="M688" s="596" t="s">
        <v>174</v>
      </c>
      <c r="N688" s="52" t="str">
        <f>IF(AND('331-CT'!$E$7=TH!H688,OR(L688="331",M688="331")),"331",IF(AND(OR(L688="131",M688="131"),H688='131-CT'!$E$7),"131",""))</f>
        <v/>
      </c>
      <c r="O688" s="91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37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00"/>
        <v>6</v>
      </c>
      <c r="C689" s="184">
        <f t="shared" si="101"/>
        <v>42175</v>
      </c>
      <c r="D689" s="184" t="s">
        <v>1614</v>
      </c>
      <c r="E689" s="191">
        <v>42175</v>
      </c>
      <c r="F689" s="189" t="s">
        <v>428</v>
      </c>
      <c r="G689" s="483" t="s">
        <v>835</v>
      </c>
      <c r="H689" s="7" t="s">
        <v>825</v>
      </c>
      <c r="I689" s="256"/>
      <c r="J689" s="256"/>
      <c r="K689" s="595">
        <v>1156919</v>
      </c>
      <c r="L689" s="596" t="s">
        <v>259</v>
      </c>
      <c r="M689" s="596" t="s">
        <v>371</v>
      </c>
      <c r="N689" s="52" t="str">
        <f>IF(AND('331-CT'!$E$7=TH!H689,OR(L689="331",M689="331")),"331",IF(AND(OR(L689="131",M689="131"),H689='131-CT'!$E$7),"131",""))</f>
        <v/>
      </c>
      <c r="O689" s="91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37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00"/>
        <v>6</v>
      </c>
      <c r="C690" s="184">
        <f t="shared" si="101"/>
        <v>42177</v>
      </c>
      <c r="D690" s="184" t="s">
        <v>1615</v>
      </c>
      <c r="E690" s="191">
        <v>42177</v>
      </c>
      <c r="F690" s="189" t="s">
        <v>424</v>
      </c>
      <c r="G690" s="483" t="s">
        <v>845</v>
      </c>
      <c r="H690" s="7" t="s">
        <v>426</v>
      </c>
      <c r="I690" s="256">
        <v>905</v>
      </c>
      <c r="J690" s="256">
        <v>5050</v>
      </c>
      <c r="K690" s="595">
        <f>ROUND(I690*J690,0)</f>
        <v>4570250</v>
      </c>
      <c r="L690" s="596" t="s">
        <v>259</v>
      </c>
      <c r="M690" s="596" t="s">
        <v>174</v>
      </c>
      <c r="N690" s="52" t="str">
        <f>IF(AND('331-CT'!$E$7=TH!H690,OR(L690="331",M690="331")),"331",IF(AND(OR(L690="131",M690="131"),H690='131-CT'!$E$7),"131",""))</f>
        <v/>
      </c>
      <c r="O690" s="91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37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00"/>
        <v>6</v>
      </c>
      <c r="C691" s="184">
        <f t="shared" si="101"/>
        <v>42177</v>
      </c>
      <c r="D691" s="184" t="s">
        <v>1615</v>
      </c>
      <c r="E691" s="191">
        <v>42177</v>
      </c>
      <c r="F691" s="189" t="s">
        <v>472</v>
      </c>
      <c r="G691" s="483" t="s">
        <v>845</v>
      </c>
      <c r="H691" s="7" t="s">
        <v>426</v>
      </c>
      <c r="I691" s="798">
        <v>307</v>
      </c>
      <c r="J691" s="256">
        <v>5600</v>
      </c>
      <c r="K691" s="595">
        <f>ROUND(I691*J691,0)</f>
        <v>1719200</v>
      </c>
      <c r="L691" s="596" t="s">
        <v>259</v>
      </c>
      <c r="M691" s="596" t="s">
        <v>174</v>
      </c>
      <c r="N691" s="52" t="str">
        <f>IF(AND('331-CT'!$E$7=TH!H691,OR(L691="331",M691="331")),"331",IF(AND(OR(L691="131",M691="131"),H691='131-CT'!$E$7),"131",""))</f>
        <v/>
      </c>
      <c r="O691" s="91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37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00"/>
        <v>6</v>
      </c>
      <c r="C692" s="184">
        <f t="shared" si="101"/>
        <v>42177</v>
      </c>
      <c r="D692" s="184" t="s">
        <v>1615</v>
      </c>
      <c r="E692" s="191">
        <v>42177</v>
      </c>
      <c r="F692" s="189" t="s">
        <v>527</v>
      </c>
      <c r="G692" s="483" t="s">
        <v>845</v>
      </c>
      <c r="H692" s="7" t="s">
        <v>426</v>
      </c>
      <c r="I692" s="256">
        <v>134</v>
      </c>
      <c r="J692" s="256">
        <v>9900</v>
      </c>
      <c r="K692" s="595">
        <f>ROUND(I692*J692,0)</f>
        <v>1326600</v>
      </c>
      <c r="L692" s="596" t="s">
        <v>259</v>
      </c>
      <c r="M692" s="596" t="s">
        <v>174</v>
      </c>
      <c r="N692" s="52" t="str">
        <f>IF(AND('331-CT'!$E$7=TH!H692,OR(L692="331",M692="331")),"331",IF(AND(OR(L692="131",M692="131"),H692='131-CT'!$E$7),"131",""))</f>
        <v/>
      </c>
      <c r="O692" s="91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37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00"/>
        <v>6</v>
      </c>
      <c r="C693" s="184">
        <f t="shared" si="101"/>
        <v>42177</v>
      </c>
      <c r="D693" s="184" t="s">
        <v>1615</v>
      </c>
      <c r="E693" s="191">
        <v>42177</v>
      </c>
      <c r="F693" s="40" t="s">
        <v>428</v>
      </c>
      <c r="G693" s="483" t="s">
        <v>845</v>
      </c>
      <c r="H693" s="7" t="s">
        <v>426</v>
      </c>
      <c r="I693" s="256"/>
      <c r="J693" s="256"/>
      <c r="K693" s="595">
        <v>761605</v>
      </c>
      <c r="L693" s="596" t="s">
        <v>259</v>
      </c>
      <c r="M693" s="596" t="s">
        <v>371</v>
      </c>
      <c r="N693" s="52" t="str">
        <f>IF(AND('331-CT'!$E$7=TH!H693,OR(L693="331",M693="331")),"331",IF(AND(OR(L693="131",M693="131"),H693='131-CT'!$E$7),"131",""))</f>
        <v/>
      </c>
      <c r="O693" s="91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37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00"/>
        <v>6</v>
      </c>
      <c r="C694" s="184">
        <f t="shared" si="101"/>
        <v>42177</v>
      </c>
      <c r="D694" s="184" t="s">
        <v>1616</v>
      </c>
      <c r="E694" s="191">
        <v>42177</v>
      </c>
      <c r="F694" s="40" t="s">
        <v>1770</v>
      </c>
      <c r="G694" s="483" t="s">
        <v>846</v>
      </c>
      <c r="H694" s="7" t="s">
        <v>1960</v>
      </c>
      <c r="I694" s="256">
        <v>85</v>
      </c>
      <c r="J694" s="256">
        <v>7175</v>
      </c>
      <c r="K694" s="595">
        <f t="shared" ref="K694:K699" si="107">ROUND(I694*J694,0)</f>
        <v>609875</v>
      </c>
      <c r="L694" s="596" t="s">
        <v>259</v>
      </c>
      <c r="M694" s="596" t="s">
        <v>174</v>
      </c>
      <c r="N694" s="52" t="str">
        <f>IF(AND('331-CT'!$E$7=TH!H694,OR(L694="331",M694="331")),"331",IF(AND(OR(L694="131",M694="131"),H694='131-CT'!$E$7),"131",""))</f>
        <v/>
      </c>
      <c r="O694" s="91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37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00"/>
        <v>6</v>
      </c>
      <c r="C695" s="184">
        <f t="shared" si="101"/>
        <v>42177</v>
      </c>
      <c r="D695" s="184" t="s">
        <v>1616</v>
      </c>
      <c r="E695" s="191">
        <v>42177</v>
      </c>
      <c r="F695" s="189" t="s">
        <v>1771</v>
      </c>
      <c r="G695" s="483" t="s">
        <v>846</v>
      </c>
      <c r="H695" s="7" t="s">
        <v>1960</v>
      </c>
      <c r="I695" s="786">
        <v>185</v>
      </c>
      <c r="J695" s="256">
        <v>10556</v>
      </c>
      <c r="K695" s="595">
        <f t="shared" si="107"/>
        <v>1952860</v>
      </c>
      <c r="L695" s="596" t="s">
        <v>259</v>
      </c>
      <c r="M695" s="596" t="s">
        <v>174</v>
      </c>
      <c r="N695" s="52" t="str">
        <f>IF(AND('331-CT'!$E$7=TH!H695,OR(L695="331",M695="331")),"331",IF(AND(OR(L695="131",M695="131"),H695='131-CT'!$E$7),"131",""))</f>
        <v/>
      </c>
      <c r="O695" s="91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37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00"/>
        <v>6</v>
      </c>
      <c r="C696" s="184">
        <f t="shared" si="101"/>
        <v>42177</v>
      </c>
      <c r="D696" s="184" t="s">
        <v>1616</v>
      </c>
      <c r="E696" s="191">
        <v>42177</v>
      </c>
      <c r="F696" s="297" t="s">
        <v>1772</v>
      </c>
      <c r="G696" s="483" t="s">
        <v>846</v>
      </c>
      <c r="H696" s="7" t="s">
        <v>1960</v>
      </c>
      <c r="I696" s="256">
        <v>185</v>
      </c>
      <c r="J696" s="256">
        <v>9769</v>
      </c>
      <c r="K696" s="595">
        <f t="shared" si="107"/>
        <v>1807265</v>
      </c>
      <c r="L696" s="596" t="s">
        <v>259</v>
      </c>
      <c r="M696" s="596" t="s">
        <v>174</v>
      </c>
      <c r="N696" s="52" t="str">
        <f>IF(AND('331-CT'!$E$7=TH!H696,OR(L696="331",M696="331")),"331",IF(AND(OR(L696="131",M696="131"),H696='131-CT'!$E$7),"131",""))</f>
        <v/>
      </c>
      <c r="O696" s="91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37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00"/>
        <v>6</v>
      </c>
      <c r="C697" s="184">
        <f t="shared" si="101"/>
        <v>42177</v>
      </c>
      <c r="D697" s="184" t="s">
        <v>1616</v>
      </c>
      <c r="E697" s="191">
        <v>42177</v>
      </c>
      <c r="F697" s="189" t="s">
        <v>1741</v>
      </c>
      <c r="G697" s="483" t="s">
        <v>846</v>
      </c>
      <c r="H697" s="7" t="s">
        <v>1960</v>
      </c>
      <c r="I697" s="786">
        <v>500</v>
      </c>
      <c r="J697" s="256">
        <v>13094</v>
      </c>
      <c r="K697" s="595">
        <f t="shared" si="107"/>
        <v>6547000</v>
      </c>
      <c r="L697" s="596" t="s">
        <v>259</v>
      </c>
      <c r="M697" s="596" t="s">
        <v>174</v>
      </c>
      <c r="N697" s="52" t="str">
        <f>IF(AND('331-CT'!$E$7=TH!H697,OR(L697="331",M697="331")),"331",IF(AND(OR(L697="131",M697="131"),H697='131-CT'!$E$7),"131",""))</f>
        <v/>
      </c>
      <c r="O697" s="91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37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00"/>
        <v>6</v>
      </c>
      <c r="C698" s="184">
        <f t="shared" si="101"/>
        <v>42177</v>
      </c>
      <c r="D698" s="184" t="s">
        <v>1616</v>
      </c>
      <c r="E698" s="191">
        <v>42177</v>
      </c>
      <c r="F698" s="189" t="s">
        <v>1773</v>
      </c>
      <c r="G698" s="483" t="s">
        <v>846</v>
      </c>
      <c r="H698" s="7" t="s">
        <v>1960</v>
      </c>
      <c r="I698" s="256">
        <v>50</v>
      </c>
      <c r="J698" s="256">
        <v>4355</v>
      </c>
      <c r="K698" s="595">
        <f t="shared" si="107"/>
        <v>217750</v>
      </c>
      <c r="L698" s="596" t="s">
        <v>259</v>
      </c>
      <c r="M698" s="596" t="s">
        <v>174</v>
      </c>
      <c r="N698" s="52" t="str">
        <f>IF(AND('331-CT'!$E$7=TH!H698,OR(L698="331",M698="331")),"331",IF(AND(OR(L698="131",M698="131"),H698='131-CT'!$E$7),"131",""))</f>
        <v/>
      </c>
      <c r="O698" s="91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37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00"/>
        <v>6</v>
      </c>
      <c r="C699" s="184">
        <f t="shared" si="101"/>
        <v>42177</v>
      </c>
      <c r="D699" s="184" t="s">
        <v>1616</v>
      </c>
      <c r="E699" s="191">
        <v>42177</v>
      </c>
      <c r="F699" s="189" t="s">
        <v>1774</v>
      </c>
      <c r="G699" s="483" t="s">
        <v>846</v>
      </c>
      <c r="H699" s="7" t="s">
        <v>1960</v>
      </c>
      <c r="I699" s="256">
        <v>150</v>
      </c>
      <c r="J699" s="256">
        <v>10520</v>
      </c>
      <c r="K699" s="595">
        <f t="shared" si="107"/>
        <v>1578000</v>
      </c>
      <c r="L699" s="596" t="s">
        <v>259</v>
      </c>
      <c r="M699" s="596" t="s">
        <v>174</v>
      </c>
      <c r="N699" s="52" t="str">
        <f>IF(AND('331-CT'!$E$7=TH!H699,OR(L699="331",M699="331")),"331",IF(AND(OR(L699="131",M699="131"),H699='131-CT'!$E$7),"131",""))</f>
        <v/>
      </c>
      <c r="O699" s="91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37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00"/>
        <v>6</v>
      </c>
      <c r="C700" s="184">
        <f t="shared" si="101"/>
        <v>42177</v>
      </c>
      <c r="D700" s="184" t="s">
        <v>1616</v>
      </c>
      <c r="E700" s="184">
        <v>42177</v>
      </c>
      <c r="F700" s="189" t="s">
        <v>757</v>
      </c>
      <c r="G700" s="597" t="s">
        <v>846</v>
      </c>
      <c r="H700" s="7" t="s">
        <v>1960</v>
      </c>
      <c r="I700" s="256"/>
      <c r="J700" s="256"/>
      <c r="K700" s="595">
        <v>1271275</v>
      </c>
      <c r="L700" s="596" t="s">
        <v>259</v>
      </c>
      <c r="M700" s="596" t="s">
        <v>371</v>
      </c>
      <c r="N700" s="52" t="str">
        <f>IF(AND('331-CT'!$E$7=TH!H700,OR(L700="331",M700="331")),"331",IF(AND(OR(L700="131",M700="131"),H700='131-CT'!$E$7),"131",""))</f>
        <v/>
      </c>
      <c r="O700" s="91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37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00"/>
        <v>6</v>
      </c>
      <c r="C701" s="184">
        <f t="shared" si="101"/>
        <v>42177</v>
      </c>
      <c r="D701" s="184" t="s">
        <v>1617</v>
      </c>
      <c r="E701" s="184">
        <v>42177</v>
      </c>
      <c r="F701" s="189" t="s">
        <v>847</v>
      </c>
      <c r="G701" s="597" t="s">
        <v>848</v>
      </c>
      <c r="H701" s="7" t="s">
        <v>825</v>
      </c>
      <c r="I701" s="256">
        <v>107</v>
      </c>
      <c r="J701" s="256">
        <v>5290</v>
      </c>
      <c r="K701" s="595">
        <f t="shared" ref="K701:K710" si="108">ROUND(I701*J701,0)</f>
        <v>566030</v>
      </c>
      <c r="L701" s="596" t="s">
        <v>259</v>
      </c>
      <c r="M701" s="596" t="s">
        <v>174</v>
      </c>
      <c r="N701" s="52" t="str">
        <f>IF(AND('331-CT'!$E$7=TH!H701,OR(L701="331",M701="331")),"331",IF(AND(OR(L701="131",M701="131"),H701='131-CT'!$E$7),"131",""))</f>
        <v/>
      </c>
      <c r="O701" s="91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37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00"/>
        <v>6</v>
      </c>
      <c r="C702" s="184">
        <f t="shared" si="101"/>
        <v>42177</v>
      </c>
      <c r="D702" s="184" t="s">
        <v>1617</v>
      </c>
      <c r="E702" s="191">
        <v>42177</v>
      </c>
      <c r="F702" s="189" t="s">
        <v>849</v>
      </c>
      <c r="G702" s="483" t="s">
        <v>848</v>
      </c>
      <c r="H702" s="7" t="s">
        <v>825</v>
      </c>
      <c r="I702" s="786">
        <v>31</v>
      </c>
      <c r="J702" s="256">
        <v>29000</v>
      </c>
      <c r="K702" s="595">
        <f t="shared" si="108"/>
        <v>899000</v>
      </c>
      <c r="L702" s="596" t="s">
        <v>259</v>
      </c>
      <c r="M702" s="596" t="s">
        <v>174</v>
      </c>
      <c r="N702" s="52" t="str">
        <f>IF(AND('331-CT'!$E$7=TH!H702,OR(L702="331",M702="331")),"331",IF(AND(OR(L702="131",M702="131"),H702='131-CT'!$E$7),"131",""))</f>
        <v/>
      </c>
      <c r="O702" s="91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37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00"/>
        <v>6</v>
      </c>
      <c r="C703" s="184">
        <f t="shared" si="101"/>
        <v>42177</v>
      </c>
      <c r="D703" s="184" t="s">
        <v>1617</v>
      </c>
      <c r="E703" s="191">
        <v>42177</v>
      </c>
      <c r="F703" s="189" t="s">
        <v>850</v>
      </c>
      <c r="G703" s="483" t="s">
        <v>848</v>
      </c>
      <c r="H703" s="7" t="s">
        <v>825</v>
      </c>
      <c r="I703" s="786">
        <v>31</v>
      </c>
      <c r="J703" s="256">
        <v>35000</v>
      </c>
      <c r="K703" s="595">
        <f t="shared" si="108"/>
        <v>1085000</v>
      </c>
      <c r="L703" s="596" t="s">
        <v>259</v>
      </c>
      <c r="M703" s="596" t="s">
        <v>174</v>
      </c>
      <c r="N703" s="52" t="str">
        <f>IF(AND('331-CT'!$E$7=TH!H703,OR(L703="331",M703="331")),"331",IF(AND(OR(L703="131",M703="131"),H703='131-CT'!$E$7),"131",""))</f>
        <v/>
      </c>
      <c r="O703" s="91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37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100"/>
        <v>6</v>
      </c>
      <c r="C704" s="184">
        <f t="shared" si="101"/>
        <v>42177</v>
      </c>
      <c r="D704" s="184" t="s">
        <v>1617</v>
      </c>
      <c r="E704" s="191">
        <v>42177</v>
      </c>
      <c r="F704" s="189" t="s">
        <v>851</v>
      </c>
      <c r="G704" s="483" t="s">
        <v>848</v>
      </c>
      <c r="H704" s="7" t="s">
        <v>825</v>
      </c>
      <c r="I704" s="256">
        <v>60</v>
      </c>
      <c r="J704" s="256">
        <v>4000</v>
      </c>
      <c r="K704" s="595">
        <f t="shared" si="108"/>
        <v>240000</v>
      </c>
      <c r="L704" s="596" t="s">
        <v>259</v>
      </c>
      <c r="M704" s="596" t="s">
        <v>174</v>
      </c>
      <c r="N704" s="52" t="str">
        <f>IF(AND('331-CT'!$E$7=TH!H704,OR(L704="331",M704="331")),"331",IF(AND(OR(L704="131",M704="131"),H704='131-CT'!$E$7),"131",""))</f>
        <v/>
      </c>
      <c r="O704" s="91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37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100"/>
        <v>6</v>
      </c>
      <c r="C705" s="184">
        <f t="shared" si="101"/>
        <v>42177</v>
      </c>
      <c r="D705" s="184" t="s">
        <v>1617</v>
      </c>
      <c r="E705" s="191">
        <v>42177</v>
      </c>
      <c r="F705" s="189" t="s">
        <v>852</v>
      </c>
      <c r="G705" s="483" t="s">
        <v>848</v>
      </c>
      <c r="H705" s="7" t="s">
        <v>825</v>
      </c>
      <c r="I705" s="786">
        <v>20</v>
      </c>
      <c r="J705" s="256">
        <v>48000</v>
      </c>
      <c r="K705" s="595">
        <f t="shared" si="108"/>
        <v>960000</v>
      </c>
      <c r="L705" s="596" t="s">
        <v>259</v>
      </c>
      <c r="M705" s="596" t="s">
        <v>174</v>
      </c>
      <c r="N705" s="52" t="str">
        <f>IF(AND('331-CT'!$E$7=TH!H705,OR(L705="331",M705="331")),"331",IF(AND(OR(L705="131",M705="131"),H705='131-CT'!$E$7),"131",""))</f>
        <v/>
      </c>
      <c r="O705" s="91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37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00"/>
        <v>6</v>
      </c>
      <c r="C706" s="184">
        <f t="shared" si="101"/>
        <v>42177</v>
      </c>
      <c r="D706" s="184" t="s">
        <v>1617</v>
      </c>
      <c r="E706" s="191">
        <v>42177</v>
      </c>
      <c r="F706" s="189" t="s">
        <v>853</v>
      </c>
      <c r="G706" s="483" t="s">
        <v>848</v>
      </c>
      <c r="H706" s="7" t="s">
        <v>825</v>
      </c>
      <c r="I706" s="786">
        <v>10</v>
      </c>
      <c r="J706" s="256">
        <v>43000</v>
      </c>
      <c r="K706" s="595">
        <f t="shared" si="108"/>
        <v>430000</v>
      </c>
      <c r="L706" s="596" t="s">
        <v>259</v>
      </c>
      <c r="M706" s="596" t="s">
        <v>174</v>
      </c>
      <c r="N706" s="52" t="str">
        <f>IF(AND('331-CT'!$E$7=TH!H706,OR(L706="331",M706="331")),"331",IF(AND(OR(L706="131",M706="131"),H706='131-CT'!$E$7),"131",""))</f>
        <v/>
      </c>
      <c r="O706" s="91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37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00"/>
        <v>6</v>
      </c>
      <c r="C707" s="184">
        <f t="shared" si="101"/>
        <v>42177</v>
      </c>
      <c r="D707" s="184" t="s">
        <v>1617</v>
      </c>
      <c r="E707" s="191">
        <v>42177</v>
      </c>
      <c r="F707" s="40" t="s">
        <v>853</v>
      </c>
      <c r="G707" s="483" t="s">
        <v>848</v>
      </c>
      <c r="H707" s="7" t="s">
        <v>825</v>
      </c>
      <c r="I707" s="256">
        <v>10</v>
      </c>
      <c r="J707" s="256">
        <v>43000</v>
      </c>
      <c r="K707" s="595">
        <f t="shared" si="108"/>
        <v>430000</v>
      </c>
      <c r="L707" s="596" t="s">
        <v>259</v>
      </c>
      <c r="M707" s="596" t="s">
        <v>174</v>
      </c>
      <c r="N707" s="52" t="str">
        <f>IF(AND('331-CT'!$E$7=TH!H707,OR(L707="331",M707="331")),"331",IF(AND(OR(L707="131",M707="131"),H707='131-CT'!$E$7),"131",""))</f>
        <v/>
      </c>
      <c r="O707" s="91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37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100"/>
        <v>6</v>
      </c>
      <c r="C708" s="184">
        <f t="shared" si="101"/>
        <v>42177</v>
      </c>
      <c r="D708" s="184" t="s">
        <v>1617</v>
      </c>
      <c r="E708" s="191">
        <v>42177</v>
      </c>
      <c r="F708" s="189" t="s">
        <v>852</v>
      </c>
      <c r="G708" s="483" t="s">
        <v>848</v>
      </c>
      <c r="H708" s="7" t="s">
        <v>825</v>
      </c>
      <c r="I708" s="256">
        <v>223</v>
      </c>
      <c r="J708" s="256">
        <v>2900</v>
      </c>
      <c r="K708" s="595">
        <f t="shared" si="108"/>
        <v>646700</v>
      </c>
      <c r="L708" s="596" t="s">
        <v>259</v>
      </c>
      <c r="M708" s="596" t="s">
        <v>174</v>
      </c>
      <c r="N708" s="52" t="str">
        <f>IF(AND('331-CT'!$E$7=TH!H708,OR(L708="331",M708="331")),"331",IF(AND(OR(L708="131",M708="131"),H708='131-CT'!$E$7),"131",""))</f>
        <v/>
      </c>
      <c r="O708" s="91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37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100"/>
        <v>6</v>
      </c>
      <c r="C709" s="184">
        <f t="shared" si="101"/>
        <v>42177</v>
      </c>
      <c r="D709" s="184" t="s">
        <v>1617</v>
      </c>
      <c r="E709" s="191">
        <v>42177</v>
      </c>
      <c r="F709" s="189" t="s">
        <v>853</v>
      </c>
      <c r="G709" s="483" t="s">
        <v>848</v>
      </c>
      <c r="H709" s="7" t="s">
        <v>825</v>
      </c>
      <c r="I709" s="256">
        <v>15</v>
      </c>
      <c r="J709" s="256">
        <v>22150</v>
      </c>
      <c r="K709" s="595">
        <f t="shared" si="108"/>
        <v>332250</v>
      </c>
      <c r="L709" s="596" t="s">
        <v>259</v>
      </c>
      <c r="M709" s="596" t="s">
        <v>174</v>
      </c>
      <c r="N709" s="52" t="str">
        <f>IF(AND('331-CT'!$E$7=TH!H709,OR(L709="331",M709="331")),"331",IF(AND(OR(L709="131",M709="131"),H709='131-CT'!$E$7),"131",""))</f>
        <v/>
      </c>
      <c r="O709" s="91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37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100"/>
        <v>6</v>
      </c>
      <c r="C710" s="184">
        <f t="shared" si="101"/>
        <v>42177</v>
      </c>
      <c r="D710" s="184" t="s">
        <v>1617</v>
      </c>
      <c r="E710" s="191">
        <v>42177</v>
      </c>
      <c r="F710" s="189" t="s">
        <v>854</v>
      </c>
      <c r="G710" s="483" t="s">
        <v>848</v>
      </c>
      <c r="H710" s="7" t="s">
        <v>825</v>
      </c>
      <c r="I710" s="256">
        <v>21</v>
      </c>
      <c r="J710" s="256">
        <v>49000</v>
      </c>
      <c r="K710" s="595">
        <f t="shared" si="108"/>
        <v>1029000</v>
      </c>
      <c r="L710" s="596" t="s">
        <v>259</v>
      </c>
      <c r="M710" s="596" t="s">
        <v>174</v>
      </c>
      <c r="N710" s="52" t="str">
        <f>IF(AND('331-CT'!$E$7=TH!H710,OR(L710="331",M710="331")),"331",IF(AND(OR(L710="131",M710="131"),H710='131-CT'!$E$7),"131",""))</f>
        <v/>
      </c>
      <c r="O710" s="91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37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100"/>
        <v>6</v>
      </c>
      <c r="C711" s="184">
        <f t="shared" si="101"/>
        <v>42177</v>
      </c>
      <c r="D711" s="184" t="s">
        <v>1617</v>
      </c>
      <c r="E711" s="184">
        <v>42177</v>
      </c>
      <c r="F711" s="189" t="s">
        <v>428</v>
      </c>
      <c r="G711" s="597" t="s">
        <v>848</v>
      </c>
      <c r="H711" s="7" t="s">
        <v>825</v>
      </c>
      <c r="I711" s="256"/>
      <c r="J711" s="256"/>
      <c r="K711" s="595">
        <v>661798</v>
      </c>
      <c r="L711" s="596" t="s">
        <v>259</v>
      </c>
      <c r="M711" s="596" t="s">
        <v>371</v>
      </c>
      <c r="N711" s="52" t="str">
        <f>IF(AND('331-CT'!$E$7=TH!H711,OR(L711="331",M711="331")),"331",IF(AND(OR(L711="131",M711="131"),H711='131-CT'!$E$7),"131",""))</f>
        <v/>
      </c>
      <c r="O711" s="91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37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ref="B712:B780" si="109">IF(C712&lt;&gt;"",MONTH(C712),"")</f>
        <v>6</v>
      </c>
      <c r="C712" s="184">
        <f t="shared" ref="C712:C780" si="110">E712</f>
        <v>42178</v>
      </c>
      <c r="D712" s="184" t="s">
        <v>1618</v>
      </c>
      <c r="E712" s="191">
        <v>42178</v>
      </c>
      <c r="F712" s="192" t="s">
        <v>621</v>
      </c>
      <c r="G712" s="483" t="s">
        <v>855</v>
      </c>
      <c r="H712" s="193" t="s">
        <v>479</v>
      </c>
      <c r="I712" s="256">
        <v>205</v>
      </c>
      <c r="J712" s="256">
        <v>6400</v>
      </c>
      <c r="K712" s="595">
        <f>ROUND(I712*J712,0)</f>
        <v>1312000</v>
      </c>
      <c r="L712" s="596" t="s">
        <v>259</v>
      </c>
      <c r="M712" s="596" t="s">
        <v>174</v>
      </c>
      <c r="N712" s="52" t="str">
        <f>IF(AND('331-CT'!$E$7=TH!H712,OR(L712="331",M712="331")),"331",IF(AND(OR(L712="131",M712="131"),H712='131-CT'!$E$7),"131",""))</f>
        <v/>
      </c>
      <c r="O712" s="91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37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109"/>
        <v>6</v>
      </c>
      <c r="C713" s="184">
        <f t="shared" si="110"/>
        <v>42178</v>
      </c>
      <c r="D713" s="184" t="s">
        <v>1618</v>
      </c>
      <c r="E713" s="191">
        <v>42178</v>
      </c>
      <c r="F713" s="192" t="s">
        <v>428</v>
      </c>
      <c r="G713" s="483" t="s">
        <v>855</v>
      </c>
      <c r="H713" s="193" t="s">
        <v>479</v>
      </c>
      <c r="I713" s="257"/>
      <c r="J713" s="257"/>
      <c r="K713" s="595">
        <v>131200</v>
      </c>
      <c r="L713" s="596" t="s">
        <v>259</v>
      </c>
      <c r="M713" s="596" t="s">
        <v>371</v>
      </c>
      <c r="N713" s="52" t="str">
        <f>IF(AND('331-CT'!$E$7=TH!H713,OR(L713="331",M713="331")),"331",IF(AND(OR(L713="131",M713="131"),H713='131-CT'!$E$7),"131",""))</f>
        <v/>
      </c>
      <c r="O713" s="91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37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09"/>
        <v>6</v>
      </c>
      <c r="C714" s="184">
        <f t="shared" si="110"/>
        <v>42179</v>
      </c>
      <c r="D714" s="184" t="s">
        <v>1619</v>
      </c>
      <c r="E714" s="191">
        <v>42179</v>
      </c>
      <c r="F714" s="192" t="s">
        <v>856</v>
      </c>
      <c r="G714" s="483" t="s">
        <v>857</v>
      </c>
      <c r="H714" s="7" t="s">
        <v>858</v>
      </c>
      <c r="I714" s="256">
        <v>280</v>
      </c>
      <c r="J714" s="256">
        <v>10600</v>
      </c>
      <c r="K714" s="595">
        <f>ROUND(I714*J714,0)</f>
        <v>2968000</v>
      </c>
      <c r="L714" s="596" t="s">
        <v>259</v>
      </c>
      <c r="M714" s="596" t="s">
        <v>174</v>
      </c>
      <c r="N714" s="52" t="str">
        <f>IF(AND('331-CT'!$E$7=TH!H714,OR(L714="331",M714="331")),"331",IF(AND(OR(L714="131",M714="131"),H714='131-CT'!$E$7),"131",""))</f>
        <v/>
      </c>
      <c r="O714" s="91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37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109"/>
        <v>6</v>
      </c>
      <c r="C715" s="184">
        <f t="shared" si="110"/>
        <v>42179</v>
      </c>
      <c r="D715" s="184" t="s">
        <v>1619</v>
      </c>
      <c r="E715" s="191">
        <v>42179</v>
      </c>
      <c r="F715" s="192" t="s">
        <v>428</v>
      </c>
      <c r="G715" s="483" t="s">
        <v>857</v>
      </c>
      <c r="H715" s="7" t="s">
        <v>858</v>
      </c>
      <c r="I715" s="257"/>
      <c r="J715" s="257"/>
      <c r="K715" s="595">
        <v>296800</v>
      </c>
      <c r="L715" s="596" t="s">
        <v>259</v>
      </c>
      <c r="M715" s="596" t="s">
        <v>371</v>
      </c>
      <c r="N715" s="52" t="str">
        <f>IF(AND('331-CT'!$E$7=TH!H715,OR(L715="331",M715="331")),"331",IF(AND(OR(L715="131",M715="131"),H715='131-CT'!$E$7),"131",""))</f>
        <v/>
      </c>
      <c r="O715" s="91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37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109"/>
        <v>6</v>
      </c>
      <c r="C716" s="184">
        <f t="shared" si="110"/>
        <v>42180</v>
      </c>
      <c r="D716" s="184" t="s">
        <v>1620</v>
      </c>
      <c r="E716" s="191">
        <v>42180</v>
      </c>
      <c r="F716" s="192" t="s">
        <v>520</v>
      </c>
      <c r="G716" s="483" t="s">
        <v>859</v>
      </c>
      <c r="H716" s="7" t="s">
        <v>860</v>
      </c>
      <c r="I716" s="256">
        <v>502</v>
      </c>
      <c r="J716" s="256">
        <v>5400</v>
      </c>
      <c r="K716" s="595">
        <f>ROUND(I716*J716,0)</f>
        <v>2710800</v>
      </c>
      <c r="L716" s="596" t="s">
        <v>259</v>
      </c>
      <c r="M716" s="596" t="s">
        <v>174</v>
      </c>
      <c r="N716" s="52" t="str">
        <f>IF(AND('331-CT'!$E$7=TH!H716,OR(L716="331",M716="331")),"331",IF(AND(OR(L716="131",M716="131"),H716='131-CT'!$E$7),"131",""))</f>
        <v/>
      </c>
      <c r="O716" s="91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37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109"/>
        <v>6</v>
      </c>
      <c r="C717" s="184">
        <f t="shared" si="110"/>
        <v>42180</v>
      </c>
      <c r="D717" s="184" t="s">
        <v>1620</v>
      </c>
      <c r="E717" s="191">
        <v>42180</v>
      </c>
      <c r="F717" s="192" t="s">
        <v>520</v>
      </c>
      <c r="G717" s="483" t="s">
        <v>859</v>
      </c>
      <c r="H717" s="7" t="s">
        <v>860</v>
      </c>
      <c r="I717" s="257">
        <v>504</v>
      </c>
      <c r="J717" s="257">
        <v>5400</v>
      </c>
      <c r="K717" s="595">
        <f>ROUND(I717*J717,0)</f>
        <v>2721600</v>
      </c>
      <c r="L717" s="596" t="s">
        <v>259</v>
      </c>
      <c r="M717" s="596" t="s">
        <v>174</v>
      </c>
      <c r="N717" s="52" t="str">
        <f>IF(AND('331-CT'!$E$7=TH!H717,OR(L717="331",M717="331")),"331",IF(AND(OR(L717="131",M717="131"),H717='131-CT'!$E$7),"131",""))</f>
        <v/>
      </c>
      <c r="O717" s="91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37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109"/>
        <v>6</v>
      </c>
      <c r="C718" s="184">
        <f t="shared" si="110"/>
        <v>42180</v>
      </c>
      <c r="D718" s="184" t="s">
        <v>1620</v>
      </c>
      <c r="E718" s="191">
        <v>42180</v>
      </c>
      <c r="F718" s="192" t="s">
        <v>428</v>
      </c>
      <c r="G718" s="483" t="s">
        <v>859</v>
      </c>
      <c r="H718" s="7" t="s">
        <v>860</v>
      </c>
      <c r="I718" s="256"/>
      <c r="J718" s="256"/>
      <c r="K718" s="595">
        <v>543240</v>
      </c>
      <c r="L718" s="596" t="s">
        <v>259</v>
      </c>
      <c r="M718" s="596" t="s">
        <v>371</v>
      </c>
      <c r="N718" s="52" t="str">
        <f>IF(AND('331-CT'!$E$7=TH!H718,OR(L718="331",M718="331")),"331",IF(AND(OR(L718="131",M718="131"),H718='131-CT'!$E$7),"131",""))</f>
        <v/>
      </c>
      <c r="O718" s="91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37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109"/>
        <v>6</v>
      </c>
      <c r="C719" s="184">
        <f t="shared" si="110"/>
        <v>42180</v>
      </c>
      <c r="D719" s="184" t="s">
        <v>1621</v>
      </c>
      <c r="E719" s="191">
        <v>42180</v>
      </c>
      <c r="F719" s="192" t="s">
        <v>1961</v>
      </c>
      <c r="G719" s="483" t="s">
        <v>861</v>
      </c>
      <c r="H719" s="193" t="s">
        <v>781</v>
      </c>
      <c r="I719" s="257">
        <v>5457</v>
      </c>
      <c r="J719" s="257">
        <v>8030</v>
      </c>
      <c r="K719" s="595">
        <f>ROUND(I719*J719,0)</f>
        <v>43819710</v>
      </c>
      <c r="L719" s="596" t="s">
        <v>259</v>
      </c>
      <c r="M719" s="596" t="s">
        <v>174</v>
      </c>
      <c r="N719" s="52" t="str">
        <f>IF(AND('331-CT'!$E$7=TH!H719,OR(L719="331",M719="331")),"331",IF(AND(OR(L719="131",M719="131"),H719='131-CT'!$E$7),"131",""))</f>
        <v/>
      </c>
      <c r="O719" s="91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37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109"/>
        <v>6</v>
      </c>
      <c r="C720" s="184">
        <f t="shared" si="110"/>
        <v>42180</v>
      </c>
      <c r="D720" s="184" t="s">
        <v>1621</v>
      </c>
      <c r="E720" s="191">
        <v>42180</v>
      </c>
      <c r="F720" s="189" t="s">
        <v>428</v>
      </c>
      <c r="G720" s="483" t="s">
        <v>861</v>
      </c>
      <c r="H720" s="7" t="s">
        <v>781</v>
      </c>
      <c r="I720" s="256"/>
      <c r="J720" s="256"/>
      <c r="K720" s="595">
        <v>4381970</v>
      </c>
      <c r="L720" s="596" t="s">
        <v>259</v>
      </c>
      <c r="M720" s="596" t="s">
        <v>371</v>
      </c>
      <c r="N720" s="52" t="str">
        <f>IF(AND('331-CT'!$E$7=TH!H720,OR(L720="331",M720="331")),"331",IF(AND(OR(L720="131",M720="131"),H720='131-CT'!$E$7),"131",""))</f>
        <v/>
      </c>
      <c r="O720" s="91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37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109"/>
        <v>6</v>
      </c>
      <c r="C721" s="184">
        <f t="shared" si="110"/>
        <v>42180</v>
      </c>
      <c r="D721" s="184" t="s">
        <v>1622</v>
      </c>
      <c r="E721" s="191">
        <v>42180</v>
      </c>
      <c r="F721" s="189" t="s">
        <v>435</v>
      </c>
      <c r="G721" s="483" t="s">
        <v>862</v>
      </c>
      <c r="H721" s="7" t="s">
        <v>863</v>
      </c>
      <c r="I721" s="256">
        <v>1000</v>
      </c>
      <c r="J721" s="256">
        <v>7500</v>
      </c>
      <c r="K721" s="595">
        <f>ROUND(I721*J721,0)</f>
        <v>7500000</v>
      </c>
      <c r="L721" s="596" t="s">
        <v>259</v>
      </c>
      <c r="M721" s="596" t="s">
        <v>174</v>
      </c>
      <c r="N721" s="52" t="str">
        <f>IF(AND('331-CT'!$E$7=TH!H721,OR(L721="331",M721="331")),"331",IF(AND(OR(L721="131",M721="131"),H721='131-CT'!$E$7),"131",""))</f>
        <v/>
      </c>
      <c r="O721" s="91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37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109"/>
        <v>6</v>
      </c>
      <c r="C722" s="184">
        <f t="shared" si="110"/>
        <v>42180</v>
      </c>
      <c r="D722" s="184" t="s">
        <v>1622</v>
      </c>
      <c r="E722" s="191">
        <v>42180</v>
      </c>
      <c r="F722" s="297" t="s">
        <v>428</v>
      </c>
      <c r="G722" s="483" t="s">
        <v>862</v>
      </c>
      <c r="H722" s="7" t="s">
        <v>863</v>
      </c>
      <c r="I722" s="256"/>
      <c r="J722" s="256"/>
      <c r="K722" s="595">
        <v>750000</v>
      </c>
      <c r="L722" s="596" t="s">
        <v>259</v>
      </c>
      <c r="M722" s="596" t="s">
        <v>371</v>
      </c>
      <c r="N722" s="52" t="str">
        <f>IF(AND('331-CT'!$E$7=TH!H722,OR(L722="331",M722="331")),"331",IF(AND(OR(L722="131",M722="131"),H722='131-CT'!$E$7),"131",""))</f>
        <v/>
      </c>
      <c r="O722" s="91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37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09"/>
        <v>6</v>
      </c>
      <c r="C723" s="184">
        <f t="shared" si="110"/>
        <v>42180</v>
      </c>
      <c r="D723" s="184" t="s">
        <v>1623</v>
      </c>
      <c r="E723" s="191">
        <v>42180</v>
      </c>
      <c r="F723" s="189" t="s">
        <v>1728</v>
      </c>
      <c r="G723" s="483" t="s">
        <v>864</v>
      </c>
      <c r="H723" s="7" t="s">
        <v>1960</v>
      </c>
      <c r="I723" s="256">
        <v>2000</v>
      </c>
      <c r="J723" s="256">
        <v>7582</v>
      </c>
      <c r="K723" s="595">
        <f>ROUND(I723*J723,0)</f>
        <v>15164000</v>
      </c>
      <c r="L723" s="596" t="s">
        <v>259</v>
      </c>
      <c r="M723" s="596" t="s">
        <v>174</v>
      </c>
      <c r="N723" s="52" t="str">
        <f>IF(AND('331-CT'!$E$7=TH!H723,OR(L723="331",M723="331")),"331",IF(AND(OR(L723="131",M723="131"),H723='131-CT'!$E$7),"131",""))</f>
        <v/>
      </c>
      <c r="O723" s="91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37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109"/>
        <v>6</v>
      </c>
      <c r="C724" s="184">
        <f t="shared" si="110"/>
        <v>42180</v>
      </c>
      <c r="D724" s="184" t="s">
        <v>1623</v>
      </c>
      <c r="E724" s="191">
        <v>42180</v>
      </c>
      <c r="F724" s="40" t="s">
        <v>757</v>
      </c>
      <c r="G724" s="483" t="s">
        <v>864</v>
      </c>
      <c r="H724" s="7" t="s">
        <v>1960</v>
      </c>
      <c r="I724" s="256"/>
      <c r="J724" s="256"/>
      <c r="K724" s="595">
        <v>1516400</v>
      </c>
      <c r="L724" s="596" t="s">
        <v>259</v>
      </c>
      <c r="M724" s="596" t="s">
        <v>371</v>
      </c>
      <c r="N724" s="52" t="str">
        <f>IF(AND('331-CT'!$E$7=TH!H724,OR(L724="331",M724="331")),"331",IF(AND(OR(L724="131",M724="131"),H724='131-CT'!$E$7),"131",""))</f>
        <v/>
      </c>
      <c r="O724" s="91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37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109"/>
        <v>6</v>
      </c>
      <c r="C725" s="184">
        <f t="shared" si="110"/>
        <v>42180</v>
      </c>
      <c r="D725" s="184" t="s">
        <v>1624</v>
      </c>
      <c r="E725" s="191">
        <v>42180</v>
      </c>
      <c r="F725" s="189" t="s">
        <v>865</v>
      </c>
      <c r="G725" s="483" t="s">
        <v>866</v>
      </c>
      <c r="H725" s="7" t="s">
        <v>759</v>
      </c>
      <c r="I725" s="256">
        <v>27</v>
      </c>
      <c r="J725" s="256">
        <v>35936</v>
      </c>
      <c r="K725" s="595">
        <f t="shared" ref="K725:K733" si="111">ROUND(I725*J725,0)</f>
        <v>970272</v>
      </c>
      <c r="L725" s="596" t="s">
        <v>259</v>
      </c>
      <c r="M725" s="596" t="s">
        <v>174</v>
      </c>
      <c r="N725" s="52" t="str">
        <f>IF(AND('331-CT'!$E$7=TH!H725,OR(L725="331",M725="331")),"331",IF(AND(OR(L725="131",M725="131"),H725='131-CT'!$E$7),"131",""))</f>
        <v/>
      </c>
      <c r="O725" s="91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37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109"/>
        <v>6</v>
      </c>
      <c r="C726" s="184">
        <f t="shared" si="110"/>
        <v>42180</v>
      </c>
      <c r="D726" s="184" t="s">
        <v>1624</v>
      </c>
      <c r="E726" s="191">
        <v>42180</v>
      </c>
      <c r="F726" s="40" t="s">
        <v>867</v>
      </c>
      <c r="G726" s="483" t="s">
        <v>866</v>
      </c>
      <c r="H726" s="7" t="s">
        <v>759</v>
      </c>
      <c r="I726" s="256">
        <v>45</v>
      </c>
      <c r="J726" s="256">
        <v>40718</v>
      </c>
      <c r="K726" s="595">
        <f t="shared" si="111"/>
        <v>1832310</v>
      </c>
      <c r="L726" s="596" t="s">
        <v>259</v>
      </c>
      <c r="M726" s="596" t="s">
        <v>174</v>
      </c>
      <c r="N726" s="52" t="str">
        <f>IF(AND('331-CT'!$E$7=TH!H726,OR(L726="331",M726="331")),"331",IF(AND(OR(L726="131",M726="131"),H726='131-CT'!$E$7),"131",""))</f>
        <v/>
      </c>
      <c r="O726" s="91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37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109"/>
        <v>6</v>
      </c>
      <c r="C727" s="184">
        <f t="shared" si="110"/>
        <v>42180</v>
      </c>
      <c r="D727" s="184" t="s">
        <v>1624</v>
      </c>
      <c r="E727" s="191">
        <v>42180</v>
      </c>
      <c r="F727" s="40" t="s">
        <v>480</v>
      </c>
      <c r="G727" s="483" t="s">
        <v>866</v>
      </c>
      <c r="H727" s="7" t="s">
        <v>759</v>
      </c>
      <c r="I727" s="256">
        <v>149</v>
      </c>
      <c r="J727" s="256">
        <v>47449</v>
      </c>
      <c r="K727" s="595">
        <f t="shared" si="111"/>
        <v>7069901</v>
      </c>
      <c r="L727" s="596" t="s">
        <v>259</v>
      </c>
      <c r="M727" s="596" t="s">
        <v>174</v>
      </c>
      <c r="N727" s="52" t="str">
        <f>IF(AND('331-CT'!$E$7=TH!H727,OR(L727="331",M727="331")),"331",IF(AND(OR(L727="131",M727="131"),H727='131-CT'!$E$7),"131",""))</f>
        <v/>
      </c>
      <c r="O727" s="91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37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109"/>
        <v>6</v>
      </c>
      <c r="C728" s="184">
        <f t="shared" si="110"/>
        <v>42180</v>
      </c>
      <c r="D728" s="184" t="s">
        <v>1624</v>
      </c>
      <c r="E728" s="191">
        <v>42180</v>
      </c>
      <c r="F728" s="189" t="s">
        <v>868</v>
      </c>
      <c r="G728" s="483" t="s">
        <v>866</v>
      </c>
      <c r="H728" s="7" t="s">
        <v>759</v>
      </c>
      <c r="I728" s="256">
        <v>11</v>
      </c>
      <c r="J728" s="256">
        <v>56835</v>
      </c>
      <c r="K728" s="595">
        <f t="shared" si="111"/>
        <v>625185</v>
      </c>
      <c r="L728" s="596" t="s">
        <v>259</v>
      </c>
      <c r="M728" s="596" t="s">
        <v>174</v>
      </c>
      <c r="N728" s="52" t="str">
        <f>IF(AND('331-CT'!$E$7=TH!H728,OR(L728="331",M728="331")),"331",IF(AND(OR(L728="131",M728="131"),H728='131-CT'!$E$7),"131",""))</f>
        <v/>
      </c>
      <c r="O728" s="91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37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109"/>
        <v>6</v>
      </c>
      <c r="C729" s="184">
        <f t="shared" si="110"/>
        <v>42180</v>
      </c>
      <c r="D729" s="184" t="s">
        <v>1624</v>
      </c>
      <c r="E729" s="191">
        <v>42180</v>
      </c>
      <c r="F729" s="189" t="s">
        <v>869</v>
      </c>
      <c r="G729" s="483" t="s">
        <v>866</v>
      </c>
      <c r="H729" s="7" t="s">
        <v>759</v>
      </c>
      <c r="I729" s="256">
        <v>30</v>
      </c>
      <c r="J729" s="256">
        <v>30937</v>
      </c>
      <c r="K729" s="595">
        <f t="shared" si="111"/>
        <v>928110</v>
      </c>
      <c r="L729" s="596" t="s">
        <v>259</v>
      </c>
      <c r="M729" s="596" t="s">
        <v>174</v>
      </c>
      <c r="N729" s="52" t="str">
        <f>IF(AND('331-CT'!$E$7=TH!H729,OR(L729="331",M729="331")),"331",IF(AND(OR(L729="131",M729="131"),H729='131-CT'!$E$7),"131",""))</f>
        <v/>
      </c>
      <c r="O729" s="91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37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109"/>
        <v>6</v>
      </c>
      <c r="C730" s="184">
        <f t="shared" si="110"/>
        <v>42180</v>
      </c>
      <c r="D730" s="184" t="s">
        <v>1624</v>
      </c>
      <c r="E730" s="191">
        <v>42180</v>
      </c>
      <c r="F730" s="189" t="s">
        <v>870</v>
      </c>
      <c r="G730" s="483" t="s">
        <v>866</v>
      </c>
      <c r="H730" s="7" t="s">
        <v>759</v>
      </c>
      <c r="I730" s="256">
        <v>383</v>
      </c>
      <c r="J730" s="256">
        <v>8775</v>
      </c>
      <c r="K730" s="595">
        <f t="shared" si="111"/>
        <v>3360825</v>
      </c>
      <c r="L730" s="596" t="s">
        <v>259</v>
      </c>
      <c r="M730" s="596" t="s">
        <v>174</v>
      </c>
      <c r="N730" s="52" t="str">
        <f>IF(AND('331-CT'!$E$7=TH!H730,OR(L730="331",M730="331")),"331",IF(AND(OR(L730="131",M730="131"),H730='131-CT'!$E$7),"131",""))</f>
        <v/>
      </c>
      <c r="O730" s="91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37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109"/>
        <v>6</v>
      </c>
      <c r="C731" s="184">
        <f t="shared" si="110"/>
        <v>42180</v>
      </c>
      <c r="D731" s="184" t="s">
        <v>1624</v>
      </c>
      <c r="E731" s="191">
        <v>42180</v>
      </c>
      <c r="F731" s="189" t="s">
        <v>871</v>
      </c>
      <c r="G731" s="483" t="s">
        <v>866</v>
      </c>
      <c r="H731" s="7" t="s">
        <v>759</v>
      </c>
      <c r="I731" s="256">
        <v>25</v>
      </c>
      <c r="J731" s="256">
        <v>31317</v>
      </c>
      <c r="K731" s="595">
        <f t="shared" si="111"/>
        <v>782925</v>
      </c>
      <c r="L731" s="596" t="s">
        <v>259</v>
      </c>
      <c r="M731" s="596" t="s">
        <v>174</v>
      </c>
      <c r="N731" s="52" t="str">
        <f>IF(AND('331-CT'!$E$7=TH!H731,OR(L731="331",M731="331")),"331",IF(AND(OR(L731="131",M731="131"),H731='131-CT'!$E$7),"131",""))</f>
        <v/>
      </c>
      <c r="O731" s="91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37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109"/>
        <v>6</v>
      </c>
      <c r="C732" s="184">
        <f t="shared" si="110"/>
        <v>42180</v>
      </c>
      <c r="D732" s="184" t="s">
        <v>1624</v>
      </c>
      <c r="E732" s="191">
        <v>42180</v>
      </c>
      <c r="F732" s="189" t="s">
        <v>872</v>
      </c>
      <c r="G732" s="483" t="s">
        <v>866</v>
      </c>
      <c r="H732" s="7" t="s">
        <v>759</v>
      </c>
      <c r="I732" s="256">
        <v>11</v>
      </c>
      <c r="J732" s="256">
        <v>46121</v>
      </c>
      <c r="K732" s="595">
        <f t="shared" si="111"/>
        <v>507331</v>
      </c>
      <c r="L732" s="596" t="s">
        <v>259</v>
      </c>
      <c r="M732" s="596" t="s">
        <v>174</v>
      </c>
      <c r="N732" s="52" t="str">
        <f>IF(AND('331-CT'!$E$7=TH!H732,OR(L732="331",M732="331")),"331",IF(AND(OR(L732="131",M732="131"),H732='131-CT'!$E$7),"131",""))</f>
        <v/>
      </c>
      <c r="O732" s="91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37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109"/>
        <v>6</v>
      </c>
      <c r="C733" s="184">
        <f t="shared" si="110"/>
        <v>42180</v>
      </c>
      <c r="D733" s="184" t="s">
        <v>1624</v>
      </c>
      <c r="E733" s="191">
        <v>42180</v>
      </c>
      <c r="F733" s="189" t="s">
        <v>873</v>
      </c>
      <c r="G733" s="483" t="s">
        <v>866</v>
      </c>
      <c r="H733" s="7" t="s">
        <v>759</v>
      </c>
      <c r="I733" s="786">
        <v>28</v>
      </c>
      <c r="J733" s="256">
        <v>35591</v>
      </c>
      <c r="K733" s="595">
        <f t="shared" si="111"/>
        <v>996548</v>
      </c>
      <c r="L733" s="596" t="s">
        <v>259</v>
      </c>
      <c r="M733" s="596" t="s">
        <v>174</v>
      </c>
      <c r="N733" s="52" t="str">
        <f>IF(AND('331-CT'!$E$7=TH!H733,OR(L733="331",M733="331")),"331",IF(AND(OR(L733="131",M733="131"),H733='131-CT'!$E$7),"131",""))</f>
        <v/>
      </c>
      <c r="O733" s="91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37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109"/>
        <v>6</v>
      </c>
      <c r="C734" s="184">
        <f t="shared" si="110"/>
        <v>42180</v>
      </c>
      <c r="D734" s="184" t="s">
        <v>1624</v>
      </c>
      <c r="E734" s="191">
        <v>42180</v>
      </c>
      <c r="F734" s="189" t="s">
        <v>428</v>
      </c>
      <c r="G734" s="483" t="s">
        <v>866</v>
      </c>
      <c r="H734" s="7" t="s">
        <v>759</v>
      </c>
      <c r="I734" s="257"/>
      <c r="J734" s="257"/>
      <c r="K734" s="595">
        <v>1707341</v>
      </c>
      <c r="L734" s="596" t="s">
        <v>259</v>
      </c>
      <c r="M734" s="596" t="s">
        <v>371</v>
      </c>
      <c r="N734" s="52" t="str">
        <f>IF(AND('331-CT'!$E$7=TH!H734,OR(L734="331",M734="331")),"331",IF(AND(OR(L734="131",M734="131"),H734='131-CT'!$E$7),"131",""))</f>
        <v/>
      </c>
      <c r="O734" s="91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37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109"/>
        <v>6</v>
      </c>
      <c r="C735" s="184">
        <f t="shared" si="110"/>
        <v>42181</v>
      </c>
      <c r="D735" s="184" t="s">
        <v>1625</v>
      </c>
      <c r="E735" s="191">
        <v>42181</v>
      </c>
      <c r="F735" s="189" t="s">
        <v>1775</v>
      </c>
      <c r="G735" s="483" t="s">
        <v>874</v>
      </c>
      <c r="H735" s="7" t="s">
        <v>1960</v>
      </c>
      <c r="I735" s="256">
        <v>354</v>
      </c>
      <c r="J735" s="256">
        <v>17205</v>
      </c>
      <c r="K735" s="595">
        <f>ROUND(I735*J735,0)</f>
        <v>6090570</v>
      </c>
      <c r="L735" s="596" t="s">
        <v>259</v>
      </c>
      <c r="M735" s="596" t="s">
        <v>174</v>
      </c>
      <c r="N735" s="52" t="str">
        <f>IF(AND('331-CT'!$E$7=TH!H735,OR(L735="331",M735="331")),"331",IF(AND(OR(L735="131",M735="131"),H735='131-CT'!$E$7),"131",""))</f>
        <v/>
      </c>
      <c r="O735" s="91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37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109"/>
        <v>6</v>
      </c>
      <c r="C736" s="184">
        <f t="shared" si="110"/>
        <v>42181</v>
      </c>
      <c r="D736" s="184" t="s">
        <v>1625</v>
      </c>
      <c r="E736" s="191">
        <v>42181</v>
      </c>
      <c r="F736" s="189" t="s">
        <v>1774</v>
      </c>
      <c r="G736" s="483" t="s">
        <v>874</v>
      </c>
      <c r="H736" s="7" t="s">
        <v>1960</v>
      </c>
      <c r="I736" s="256">
        <v>80</v>
      </c>
      <c r="J736" s="256">
        <v>10520</v>
      </c>
      <c r="K736" s="595">
        <f>ROUND(I736*J736,0)</f>
        <v>841600</v>
      </c>
      <c r="L736" s="596" t="s">
        <v>259</v>
      </c>
      <c r="M736" s="596" t="s">
        <v>174</v>
      </c>
      <c r="N736" s="52" t="str">
        <f>IF(AND('331-CT'!$E$7=TH!H736,OR(L736="331",M736="331")),"331",IF(AND(OR(L736="131",M736="131"),H736='131-CT'!$E$7),"131",""))</f>
        <v/>
      </c>
      <c r="O736" s="91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37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109"/>
        <v>6</v>
      </c>
      <c r="C737" s="184">
        <f t="shared" si="110"/>
        <v>42181</v>
      </c>
      <c r="D737" s="184" t="s">
        <v>1625</v>
      </c>
      <c r="E737" s="191">
        <v>42181</v>
      </c>
      <c r="F737" s="189" t="s">
        <v>757</v>
      </c>
      <c r="G737" s="483" t="s">
        <v>874</v>
      </c>
      <c r="H737" s="7" t="s">
        <v>1960</v>
      </c>
      <c r="I737" s="256"/>
      <c r="J737" s="256"/>
      <c r="K737" s="595">
        <v>693217</v>
      </c>
      <c r="L737" s="596" t="s">
        <v>259</v>
      </c>
      <c r="M737" s="596" t="s">
        <v>371</v>
      </c>
      <c r="N737" s="52" t="str">
        <f>IF(AND('331-CT'!$E$7=TH!H737,OR(L737="331",M737="331")),"331",IF(AND(OR(L737="131",M737="131"),H737='131-CT'!$E$7),"131",""))</f>
        <v/>
      </c>
      <c r="O737" s="91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37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109"/>
        <v>6</v>
      </c>
      <c r="C738" s="184">
        <f t="shared" si="110"/>
        <v>42183</v>
      </c>
      <c r="D738" s="184" t="s">
        <v>1626</v>
      </c>
      <c r="E738" s="191">
        <v>42183</v>
      </c>
      <c r="F738" s="189" t="s">
        <v>875</v>
      </c>
      <c r="G738" s="483" t="s">
        <v>876</v>
      </c>
      <c r="H738" s="7" t="s">
        <v>877</v>
      </c>
      <c r="I738" s="256">
        <v>120</v>
      </c>
      <c r="J738" s="256">
        <v>17693</v>
      </c>
      <c r="K738" s="595">
        <f>ROUND(I738*J738,0)</f>
        <v>2123160</v>
      </c>
      <c r="L738" s="596" t="s">
        <v>259</v>
      </c>
      <c r="M738" s="596" t="s">
        <v>174</v>
      </c>
      <c r="N738" s="52" t="str">
        <f>IF(AND('331-CT'!$E$7=TH!H738,OR(L738="331",M738="331")),"331",IF(AND(OR(L738="131",M738="131"),H738='131-CT'!$E$7),"131",""))</f>
        <v/>
      </c>
      <c r="O738" s="91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37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109"/>
        <v>6</v>
      </c>
      <c r="C739" s="184">
        <f t="shared" si="110"/>
        <v>42183</v>
      </c>
      <c r="D739" s="184" t="s">
        <v>1626</v>
      </c>
      <c r="E739" s="184">
        <v>42183</v>
      </c>
      <c r="F739" s="189" t="s">
        <v>878</v>
      </c>
      <c r="G739" s="597" t="s">
        <v>876</v>
      </c>
      <c r="H739" s="193" t="s">
        <v>877</v>
      </c>
      <c r="I739" s="256">
        <v>471</v>
      </c>
      <c r="J739" s="256">
        <v>20027</v>
      </c>
      <c r="K739" s="595">
        <f>ROUND(I739*J739,0)</f>
        <v>9432717</v>
      </c>
      <c r="L739" s="596" t="s">
        <v>259</v>
      </c>
      <c r="M739" s="596" t="s">
        <v>174</v>
      </c>
      <c r="N739" s="52" t="str">
        <f>IF(AND('331-CT'!$E$7=TH!H739,OR(L739="331",M739="331")),"331",IF(AND(OR(L739="131",M739="131"),H739='131-CT'!$E$7),"131",""))</f>
        <v/>
      </c>
      <c r="O739" s="91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37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109"/>
        <v>6</v>
      </c>
      <c r="C740" s="184">
        <f t="shared" si="110"/>
        <v>42183</v>
      </c>
      <c r="D740" s="184" t="s">
        <v>1626</v>
      </c>
      <c r="E740" s="191">
        <v>42183</v>
      </c>
      <c r="F740" s="192" t="s">
        <v>879</v>
      </c>
      <c r="G740" s="483" t="s">
        <v>876</v>
      </c>
      <c r="H740" s="193" t="s">
        <v>877</v>
      </c>
      <c r="I740" s="257">
        <v>289</v>
      </c>
      <c r="J740" s="257">
        <v>22253</v>
      </c>
      <c r="K740" s="595">
        <f>ROUND(I740*J740,0)</f>
        <v>6431117</v>
      </c>
      <c r="L740" s="596" t="s">
        <v>259</v>
      </c>
      <c r="M740" s="596" t="s">
        <v>174</v>
      </c>
      <c r="N740" s="52" t="str">
        <f>IF(AND('331-CT'!$E$7=TH!H740,OR(L740="331",M740="331")),"331",IF(AND(OR(L740="131",M740="131"),H740='131-CT'!$E$7),"131",""))</f>
        <v/>
      </c>
      <c r="O740" s="91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37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109"/>
        <v>6</v>
      </c>
      <c r="C741" s="184">
        <f t="shared" si="110"/>
        <v>42183</v>
      </c>
      <c r="D741" s="184" t="s">
        <v>1626</v>
      </c>
      <c r="E741" s="191">
        <v>42183</v>
      </c>
      <c r="F741" s="192" t="s">
        <v>880</v>
      </c>
      <c r="G741" s="483" t="s">
        <v>876</v>
      </c>
      <c r="H741" s="193" t="s">
        <v>877</v>
      </c>
      <c r="I741" s="257">
        <v>500</v>
      </c>
      <c r="J741" s="257">
        <v>12400</v>
      </c>
      <c r="K741" s="595">
        <f>ROUND(I741*J741,0)</f>
        <v>6200000</v>
      </c>
      <c r="L741" s="596" t="s">
        <v>259</v>
      </c>
      <c r="M741" s="596" t="s">
        <v>174</v>
      </c>
      <c r="N741" s="52" t="str">
        <f>IF(AND('331-CT'!$E$7=TH!H741,OR(L741="331",M741="331")),"331",IF(AND(OR(L741="131",M741="131"),H741='131-CT'!$E$7),"131",""))</f>
        <v/>
      </c>
      <c r="O741" s="91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37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109"/>
        <v>6</v>
      </c>
      <c r="C742" s="184">
        <f t="shared" si="110"/>
        <v>42183</v>
      </c>
      <c r="D742" s="184" t="s">
        <v>1626</v>
      </c>
      <c r="E742" s="191">
        <v>42183</v>
      </c>
      <c r="F742" s="192" t="s">
        <v>881</v>
      </c>
      <c r="G742" s="483" t="s">
        <v>876</v>
      </c>
      <c r="H742" s="193" t="s">
        <v>877</v>
      </c>
      <c r="I742" s="257">
        <v>500</v>
      </c>
      <c r="J742" s="257">
        <v>13600</v>
      </c>
      <c r="K742" s="595">
        <f>ROUND(I742*J742,0)</f>
        <v>6800000</v>
      </c>
      <c r="L742" s="596" t="s">
        <v>259</v>
      </c>
      <c r="M742" s="596" t="s">
        <v>174</v>
      </c>
      <c r="N742" s="52" t="str">
        <f>IF(AND('331-CT'!$E$7=TH!H742,OR(L742="331",M742="331")),"331",IF(AND(OR(L742="131",M742="131"),H742='131-CT'!$E$7),"131",""))</f>
        <v/>
      </c>
      <c r="O742" s="91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37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109"/>
        <v>6</v>
      </c>
      <c r="C743" s="184">
        <f t="shared" si="110"/>
        <v>42183</v>
      </c>
      <c r="D743" s="184" t="s">
        <v>1626</v>
      </c>
      <c r="E743" s="191">
        <v>42183</v>
      </c>
      <c r="F743" s="192" t="s">
        <v>428</v>
      </c>
      <c r="G743" s="483" t="s">
        <v>876</v>
      </c>
      <c r="H743" s="193" t="s">
        <v>877</v>
      </c>
      <c r="I743" s="256"/>
      <c r="J743" s="256"/>
      <c r="K743" s="595">
        <v>3098699</v>
      </c>
      <c r="L743" s="596" t="s">
        <v>259</v>
      </c>
      <c r="M743" s="596" t="s">
        <v>371</v>
      </c>
      <c r="N743" s="52" t="str">
        <f>IF(AND('331-CT'!$E$7=TH!H743,OR(L743="331",M743="331")),"331",IF(AND(OR(L743="131",M743="131"),H743='131-CT'!$E$7),"131",""))</f>
        <v/>
      </c>
      <c r="O743" s="91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37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109"/>
        <v>6</v>
      </c>
      <c r="C744" s="184">
        <f t="shared" si="110"/>
        <v>42183</v>
      </c>
      <c r="D744" s="184" t="s">
        <v>1627</v>
      </c>
      <c r="E744" s="191">
        <v>42183</v>
      </c>
      <c r="F744" s="192" t="s">
        <v>882</v>
      </c>
      <c r="G744" s="483" t="s">
        <v>883</v>
      </c>
      <c r="H744" s="193" t="s">
        <v>442</v>
      </c>
      <c r="I744" s="256">
        <v>365</v>
      </c>
      <c r="J744" s="256">
        <v>17850</v>
      </c>
      <c r="K744" s="595">
        <f>ROUND(I744*J744,0)</f>
        <v>6515250</v>
      </c>
      <c r="L744" s="596" t="s">
        <v>259</v>
      </c>
      <c r="M744" s="596" t="s">
        <v>174</v>
      </c>
      <c r="N744" s="52" t="str">
        <f>IF(AND('331-CT'!$E$7=TH!H744,OR(L744="331",M744="331")),"331",IF(AND(OR(L744="131",M744="131"),H744='131-CT'!$E$7),"131",""))</f>
        <v/>
      </c>
      <c r="O744" s="91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37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109"/>
        <v>6</v>
      </c>
      <c r="C745" s="184">
        <f t="shared" si="110"/>
        <v>42183</v>
      </c>
      <c r="D745" s="184" t="s">
        <v>1627</v>
      </c>
      <c r="E745" s="191">
        <v>42183</v>
      </c>
      <c r="F745" s="192" t="s">
        <v>1690</v>
      </c>
      <c r="G745" s="483" t="s">
        <v>883</v>
      </c>
      <c r="H745" s="193" t="s">
        <v>442</v>
      </c>
      <c r="I745" s="256">
        <v>730</v>
      </c>
      <c r="J745" s="256">
        <v>800</v>
      </c>
      <c r="K745" s="595">
        <f>ROUND(I745*J745,0)</f>
        <v>584000</v>
      </c>
      <c r="L745" s="596" t="s">
        <v>259</v>
      </c>
      <c r="M745" s="596" t="s">
        <v>174</v>
      </c>
      <c r="N745" s="52" t="str">
        <f>IF(AND('331-CT'!$E$7=TH!H745,OR(L745="331",M745="331")),"331",IF(AND(OR(L745="131",M745="131"),H745='131-CT'!$E$7),"131",""))</f>
        <v/>
      </c>
      <c r="O745" s="91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37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109"/>
        <v>6</v>
      </c>
      <c r="C746" s="184">
        <f t="shared" si="110"/>
        <v>42183</v>
      </c>
      <c r="D746" s="184" t="s">
        <v>1627</v>
      </c>
      <c r="E746" s="191">
        <v>42183</v>
      </c>
      <c r="F746" s="192" t="s">
        <v>428</v>
      </c>
      <c r="G746" s="483" t="s">
        <v>883</v>
      </c>
      <c r="H746" s="193" t="s">
        <v>442</v>
      </c>
      <c r="I746" s="256"/>
      <c r="J746" s="256"/>
      <c r="K746" s="595">
        <v>709925</v>
      </c>
      <c r="L746" s="596" t="s">
        <v>259</v>
      </c>
      <c r="M746" s="596" t="s">
        <v>371</v>
      </c>
      <c r="N746" s="52" t="str">
        <f>IF(AND('331-CT'!$E$7=TH!H746,OR(L746="331",M746="331")),"331",IF(AND(OR(L746="131",M746="131"),H746='131-CT'!$E$7),"131",""))</f>
        <v/>
      </c>
      <c r="O746" s="91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37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109"/>
        <v>6</v>
      </c>
      <c r="C747" s="184">
        <f t="shared" si="110"/>
        <v>42183</v>
      </c>
      <c r="D747" s="184" t="s">
        <v>1628</v>
      </c>
      <c r="E747" s="191">
        <v>42183</v>
      </c>
      <c r="F747" s="189" t="s">
        <v>439</v>
      </c>
      <c r="G747" s="483" t="s">
        <v>891</v>
      </c>
      <c r="H747" s="193" t="s">
        <v>438</v>
      </c>
      <c r="I747" s="256">
        <v>632</v>
      </c>
      <c r="J747" s="256">
        <v>10500</v>
      </c>
      <c r="K747" s="595">
        <f>ROUND(I747*J747,0)</f>
        <v>6636000</v>
      </c>
      <c r="L747" s="596" t="s">
        <v>259</v>
      </c>
      <c r="M747" s="596" t="s">
        <v>174</v>
      </c>
      <c r="N747" s="52" t="str">
        <f>IF(AND('331-CT'!$E$7=TH!H747,OR(L747="331",M747="331")),"331",IF(AND(OR(L747="131",M747="131"),H747='131-CT'!$E$7),"131",""))</f>
        <v/>
      </c>
      <c r="O747" s="91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37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109"/>
        <v>6</v>
      </c>
      <c r="C748" s="184">
        <f t="shared" si="110"/>
        <v>42183</v>
      </c>
      <c r="D748" s="184" t="s">
        <v>1628</v>
      </c>
      <c r="E748" s="191">
        <v>42183</v>
      </c>
      <c r="F748" s="192" t="s">
        <v>428</v>
      </c>
      <c r="G748" s="483" t="s">
        <v>891</v>
      </c>
      <c r="H748" s="193" t="s">
        <v>438</v>
      </c>
      <c r="I748" s="256"/>
      <c r="J748" s="256"/>
      <c r="K748" s="595">
        <v>663600</v>
      </c>
      <c r="L748" s="596" t="s">
        <v>259</v>
      </c>
      <c r="M748" s="596" t="s">
        <v>371</v>
      </c>
      <c r="N748" s="52" t="str">
        <f>IF(AND('331-CT'!$E$7=TH!H748,OR(L748="331",M748="331")),"331",IF(AND(OR(L748="131",M748="131"),H748='131-CT'!$E$7),"131",""))</f>
        <v/>
      </c>
      <c r="O748" s="91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37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09"/>
        <v>6</v>
      </c>
      <c r="C749" s="184">
        <f t="shared" si="110"/>
        <v>42184</v>
      </c>
      <c r="D749" s="184" t="s">
        <v>1629</v>
      </c>
      <c r="E749" s="191">
        <v>42184</v>
      </c>
      <c r="F749" s="192" t="s">
        <v>884</v>
      </c>
      <c r="G749" s="483" t="s">
        <v>885</v>
      </c>
      <c r="H749" s="193" t="s">
        <v>442</v>
      </c>
      <c r="I749" s="257">
        <v>320</v>
      </c>
      <c r="J749" s="257">
        <v>18400</v>
      </c>
      <c r="K749" s="595">
        <f t="shared" ref="K749:K756" si="112">ROUND(I749*J749,0)</f>
        <v>5888000</v>
      </c>
      <c r="L749" s="596" t="s">
        <v>259</v>
      </c>
      <c r="M749" s="596" t="s">
        <v>174</v>
      </c>
      <c r="N749" s="52" t="str">
        <f>IF(AND('331-CT'!$E$7=TH!H749,OR(L749="331",M749="331")),"331",IF(AND(OR(L749="131",M749="131"),H749='131-CT'!$E$7),"131",""))</f>
        <v/>
      </c>
      <c r="O749" s="91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37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09"/>
        <v>6</v>
      </c>
      <c r="C750" s="184">
        <f t="shared" si="110"/>
        <v>42184</v>
      </c>
      <c r="D750" s="184" t="s">
        <v>1629</v>
      </c>
      <c r="E750" s="191">
        <v>42184</v>
      </c>
      <c r="F750" s="192" t="s">
        <v>886</v>
      </c>
      <c r="G750" s="483" t="s">
        <v>885</v>
      </c>
      <c r="H750" s="193" t="s">
        <v>442</v>
      </c>
      <c r="I750" s="256">
        <v>1371</v>
      </c>
      <c r="J750" s="256">
        <v>18400</v>
      </c>
      <c r="K750" s="595">
        <f t="shared" si="112"/>
        <v>25226400</v>
      </c>
      <c r="L750" s="596" t="s">
        <v>259</v>
      </c>
      <c r="M750" s="596" t="s">
        <v>174</v>
      </c>
      <c r="N750" s="52" t="str">
        <f>IF(AND('331-CT'!$E$7=TH!H750,OR(L750="331",M750="331")),"331",IF(AND(OR(L750="131",M750="131"),H750='131-CT'!$E$7),"131",""))</f>
        <v/>
      </c>
      <c r="O750" s="91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37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109"/>
        <v>6</v>
      </c>
      <c r="C751" s="184">
        <f t="shared" si="110"/>
        <v>42184</v>
      </c>
      <c r="D751" s="184" t="s">
        <v>1629</v>
      </c>
      <c r="E751" s="191">
        <v>42184</v>
      </c>
      <c r="F751" s="192" t="s">
        <v>887</v>
      </c>
      <c r="G751" s="483" t="s">
        <v>885</v>
      </c>
      <c r="H751" s="193" t="s">
        <v>442</v>
      </c>
      <c r="I751" s="256">
        <v>185</v>
      </c>
      <c r="J751" s="256">
        <v>19800</v>
      </c>
      <c r="K751" s="595">
        <f t="shared" si="112"/>
        <v>3663000</v>
      </c>
      <c r="L751" s="596" t="s">
        <v>259</v>
      </c>
      <c r="M751" s="596" t="s">
        <v>174</v>
      </c>
      <c r="N751" s="52" t="str">
        <f>IF(AND('331-CT'!$E$7=TH!H751,OR(L751="331",M751="331")),"331",IF(AND(OR(L751="131",M751="131"),H751='131-CT'!$E$7),"131",""))</f>
        <v/>
      </c>
      <c r="O751" s="91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37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109"/>
        <v>6</v>
      </c>
      <c r="C752" s="184">
        <f t="shared" si="110"/>
        <v>42184</v>
      </c>
      <c r="D752" s="184" t="s">
        <v>1629</v>
      </c>
      <c r="E752" s="191">
        <v>42184</v>
      </c>
      <c r="F752" s="189" t="s">
        <v>1697</v>
      </c>
      <c r="G752" s="483" t="s">
        <v>885</v>
      </c>
      <c r="H752" s="7" t="s">
        <v>442</v>
      </c>
      <c r="I752" s="798">
        <v>3752</v>
      </c>
      <c r="J752" s="256">
        <v>700</v>
      </c>
      <c r="K752" s="595">
        <f t="shared" si="112"/>
        <v>2626400</v>
      </c>
      <c r="L752" s="596" t="s">
        <v>259</v>
      </c>
      <c r="M752" s="596" t="s">
        <v>174</v>
      </c>
      <c r="N752" s="52" t="str">
        <f>IF(AND('331-CT'!$E$7=TH!H752,OR(L752="331",M752="331")),"331",IF(AND(OR(L752="131",M752="131"),H752='131-CT'!$E$7),"131",""))</f>
        <v/>
      </c>
      <c r="O752" s="91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37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109"/>
        <v>6</v>
      </c>
      <c r="C753" s="184">
        <f t="shared" si="110"/>
        <v>42184</v>
      </c>
      <c r="D753" s="184" t="s">
        <v>1629</v>
      </c>
      <c r="E753" s="191">
        <v>42184</v>
      </c>
      <c r="F753" s="189" t="s">
        <v>888</v>
      </c>
      <c r="G753" s="483" t="s">
        <v>885</v>
      </c>
      <c r="H753" s="7" t="s">
        <v>442</v>
      </c>
      <c r="I753" s="256">
        <v>201</v>
      </c>
      <c r="J753" s="256">
        <v>12300</v>
      </c>
      <c r="K753" s="595">
        <f t="shared" si="112"/>
        <v>2472300</v>
      </c>
      <c r="L753" s="596" t="s">
        <v>259</v>
      </c>
      <c r="M753" s="596" t="s">
        <v>174</v>
      </c>
      <c r="N753" s="52" t="str">
        <f>IF(AND('331-CT'!$E$7=TH!H753,OR(L753="331",M753="331")),"331",IF(AND(OR(L753="131",M753="131"),H753='131-CT'!$E$7),"131",""))</f>
        <v/>
      </c>
      <c r="O753" s="91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37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09"/>
        <v>6</v>
      </c>
      <c r="C754" s="184">
        <f t="shared" si="110"/>
        <v>42184</v>
      </c>
      <c r="D754" s="184" t="s">
        <v>1629</v>
      </c>
      <c r="E754" s="191">
        <v>42184</v>
      </c>
      <c r="F754" s="40" t="s">
        <v>889</v>
      </c>
      <c r="G754" s="483" t="s">
        <v>885</v>
      </c>
      <c r="H754" s="7" t="s">
        <v>442</v>
      </c>
      <c r="I754" s="256">
        <v>248</v>
      </c>
      <c r="J754" s="256">
        <v>18100</v>
      </c>
      <c r="K754" s="595">
        <f t="shared" si="112"/>
        <v>4488800</v>
      </c>
      <c r="L754" s="596" t="s">
        <v>259</v>
      </c>
      <c r="M754" s="596" t="s">
        <v>174</v>
      </c>
      <c r="N754" s="52" t="str">
        <f>IF(AND('331-CT'!$E$7=TH!H754,OR(L754="331",M754="331")),"331",IF(AND(OR(L754="131",M754="131"),H754='131-CT'!$E$7),"131",""))</f>
        <v/>
      </c>
      <c r="O754" s="91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37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09"/>
        <v>6</v>
      </c>
      <c r="C755" s="184">
        <f t="shared" si="110"/>
        <v>42184</v>
      </c>
      <c r="D755" s="184" t="s">
        <v>1629</v>
      </c>
      <c r="E755" s="191">
        <v>42184</v>
      </c>
      <c r="F755" s="189" t="s">
        <v>1689</v>
      </c>
      <c r="G755" s="483" t="s">
        <v>885</v>
      </c>
      <c r="H755" s="7" t="s">
        <v>442</v>
      </c>
      <c r="I755" s="256">
        <v>402</v>
      </c>
      <c r="J755" s="256">
        <v>400</v>
      </c>
      <c r="K755" s="595">
        <f t="shared" si="112"/>
        <v>160800</v>
      </c>
      <c r="L755" s="596" t="s">
        <v>259</v>
      </c>
      <c r="M755" s="596" t="s">
        <v>174</v>
      </c>
      <c r="N755" s="52" t="str">
        <f>IF(AND('331-CT'!$E$7=TH!H755,OR(L755="331",M755="331")),"331",IF(AND(OR(L755="131",M755="131"),H755='131-CT'!$E$7),"131",""))</f>
        <v/>
      </c>
      <c r="O755" s="91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37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09"/>
        <v>6</v>
      </c>
      <c r="C756" s="184">
        <f t="shared" si="110"/>
        <v>42184</v>
      </c>
      <c r="D756" s="184" t="s">
        <v>1629</v>
      </c>
      <c r="E756" s="191">
        <v>42184</v>
      </c>
      <c r="F756" s="40" t="s">
        <v>1690</v>
      </c>
      <c r="G756" s="483" t="s">
        <v>885</v>
      </c>
      <c r="H756" s="7" t="s">
        <v>442</v>
      </c>
      <c r="I756" s="256">
        <v>496</v>
      </c>
      <c r="J756" s="256">
        <v>770</v>
      </c>
      <c r="K756" s="595">
        <f t="shared" si="112"/>
        <v>381920</v>
      </c>
      <c r="L756" s="596" t="s">
        <v>259</v>
      </c>
      <c r="M756" s="596" t="s">
        <v>174</v>
      </c>
      <c r="N756" s="52" t="str">
        <f>IF(AND('331-CT'!$E$7=TH!H756,OR(L756="331",M756="331")),"331",IF(AND(OR(L756="131",M756="131"),H756='131-CT'!$E$7),"131",""))</f>
        <v/>
      </c>
      <c r="O756" s="91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37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09"/>
        <v>6</v>
      </c>
      <c r="C757" s="184">
        <f t="shared" si="110"/>
        <v>42184</v>
      </c>
      <c r="D757" s="184" t="s">
        <v>1629</v>
      </c>
      <c r="E757" s="191">
        <v>42184</v>
      </c>
      <c r="F757" s="192" t="s">
        <v>428</v>
      </c>
      <c r="G757" s="483" t="s">
        <v>885</v>
      </c>
      <c r="H757" s="193" t="s">
        <v>442</v>
      </c>
      <c r="I757" s="256"/>
      <c r="J757" s="256"/>
      <c r="K757" s="595">
        <v>4490762</v>
      </c>
      <c r="L757" s="596" t="s">
        <v>259</v>
      </c>
      <c r="M757" s="596" t="s">
        <v>371</v>
      </c>
      <c r="N757" s="52" t="str">
        <f>IF(AND('331-CT'!$E$7=TH!H757,OR(L757="331",M757="331")),"331",IF(AND(OR(L757="131",M757="131"),H757='131-CT'!$E$7),"131",""))</f>
        <v/>
      </c>
      <c r="O757" s="91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37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109"/>
        <v>6</v>
      </c>
      <c r="C758" s="184">
        <f t="shared" si="110"/>
        <v>42184</v>
      </c>
      <c r="D758" s="184" t="s">
        <v>1630</v>
      </c>
      <c r="E758" s="191">
        <v>42184</v>
      </c>
      <c r="F758" s="189" t="s">
        <v>1166</v>
      </c>
      <c r="G758" s="483" t="s">
        <v>890</v>
      </c>
      <c r="H758" s="193" t="s">
        <v>499</v>
      </c>
      <c r="I758" s="256">
        <v>1005</v>
      </c>
      <c r="J758" s="256">
        <v>14000</v>
      </c>
      <c r="K758" s="595">
        <f>ROUND(I758*J758,0)</f>
        <v>14070000</v>
      </c>
      <c r="L758" s="596" t="s">
        <v>259</v>
      </c>
      <c r="M758" s="596" t="s">
        <v>174</v>
      </c>
      <c r="N758" s="52" t="str">
        <f>IF(AND('331-CT'!$E$7=TH!H758,OR(L758="331",M758="331")),"331",IF(AND(OR(L758="131",M758="131"),H758='131-CT'!$E$7),"131",""))</f>
        <v/>
      </c>
      <c r="O758" s="91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37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109"/>
        <v>6</v>
      </c>
      <c r="C759" s="184">
        <f t="shared" si="110"/>
        <v>42184</v>
      </c>
      <c r="D759" s="184" t="s">
        <v>1630</v>
      </c>
      <c r="E759" s="191">
        <v>42184</v>
      </c>
      <c r="F759" s="189" t="s">
        <v>1166</v>
      </c>
      <c r="G759" s="483" t="s">
        <v>890</v>
      </c>
      <c r="H759" s="193" t="s">
        <v>499</v>
      </c>
      <c r="I759" s="256">
        <v>103</v>
      </c>
      <c r="J759" s="256">
        <v>13600</v>
      </c>
      <c r="K759" s="595">
        <f>ROUND(I759*J759,0)</f>
        <v>1400800</v>
      </c>
      <c r="L759" s="596" t="s">
        <v>259</v>
      </c>
      <c r="M759" s="596" t="s">
        <v>174</v>
      </c>
      <c r="N759" s="52" t="str">
        <f>IF(AND('331-CT'!$E$7=TH!H759,OR(L759="331",M759="331")),"331",IF(AND(OR(L759="131",M759="131"),H759='131-CT'!$E$7),"131",""))</f>
        <v/>
      </c>
      <c r="O759" s="91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37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109"/>
        <v>6</v>
      </c>
      <c r="C760" s="184">
        <f t="shared" si="110"/>
        <v>42184</v>
      </c>
      <c r="D760" s="184" t="s">
        <v>1630</v>
      </c>
      <c r="E760" s="191">
        <v>42184</v>
      </c>
      <c r="F760" s="192" t="s">
        <v>1680</v>
      </c>
      <c r="G760" s="483" t="s">
        <v>890</v>
      </c>
      <c r="H760" s="193" t="s">
        <v>499</v>
      </c>
      <c r="I760" s="256">
        <v>2216</v>
      </c>
      <c r="J760" s="256">
        <v>1500</v>
      </c>
      <c r="K760" s="595">
        <f>ROUND(I760*J760,0)</f>
        <v>3324000</v>
      </c>
      <c r="L760" s="596" t="s">
        <v>259</v>
      </c>
      <c r="M760" s="596" t="s">
        <v>174</v>
      </c>
      <c r="N760" s="52" t="str">
        <f>IF(AND('331-CT'!$E$7=TH!H760,OR(L760="331",M760="331")),"331",IF(AND(OR(L760="131",M760="131"),H760='131-CT'!$E$7),"131",""))</f>
        <v/>
      </c>
      <c r="O760" s="91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37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09"/>
        <v>6</v>
      </c>
      <c r="C761" s="184">
        <f t="shared" si="110"/>
        <v>42184</v>
      </c>
      <c r="D761" s="184" t="s">
        <v>1630</v>
      </c>
      <c r="E761" s="191">
        <v>42184</v>
      </c>
      <c r="F761" s="192" t="s">
        <v>428</v>
      </c>
      <c r="G761" s="483" t="s">
        <v>890</v>
      </c>
      <c r="H761" s="193" t="s">
        <v>499</v>
      </c>
      <c r="I761" s="256"/>
      <c r="J761" s="256"/>
      <c r="K761" s="595">
        <v>1879480</v>
      </c>
      <c r="L761" s="596" t="s">
        <v>259</v>
      </c>
      <c r="M761" s="596" t="s">
        <v>371</v>
      </c>
      <c r="N761" s="52" t="str">
        <f>IF(AND('331-CT'!$E$7=TH!H761,OR(L761="331",M761="331")),"331",IF(AND(OR(L761="131",M761="131"),H761='131-CT'!$E$7),"131",""))</f>
        <v/>
      </c>
      <c r="O761" s="91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37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09"/>
        <v>6</v>
      </c>
      <c r="C762" s="184">
        <f t="shared" si="110"/>
        <v>42184</v>
      </c>
      <c r="D762" s="184" t="s">
        <v>1631</v>
      </c>
      <c r="E762" s="191">
        <v>42184</v>
      </c>
      <c r="F762" s="192" t="s">
        <v>1776</v>
      </c>
      <c r="G762" s="483" t="s">
        <v>892</v>
      </c>
      <c r="H762" s="7" t="s">
        <v>1960</v>
      </c>
      <c r="I762" s="256">
        <v>230</v>
      </c>
      <c r="J762" s="256">
        <v>13136</v>
      </c>
      <c r="K762" s="595">
        <f>ROUND(I762*J762,0)</f>
        <v>3021280</v>
      </c>
      <c r="L762" s="596" t="s">
        <v>259</v>
      </c>
      <c r="M762" s="596" t="s">
        <v>174</v>
      </c>
      <c r="N762" s="52" t="str">
        <f>IF(AND('331-CT'!$E$7=TH!H762,OR(L762="331",M762="331")),"331",IF(AND(OR(L762="131",M762="131"),H762='131-CT'!$E$7),"131",""))</f>
        <v/>
      </c>
      <c r="O762" s="91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37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109"/>
        <v>6</v>
      </c>
      <c r="C763" s="184">
        <f t="shared" si="110"/>
        <v>42184</v>
      </c>
      <c r="D763" s="184" t="s">
        <v>1631</v>
      </c>
      <c r="E763" s="191">
        <v>42184</v>
      </c>
      <c r="F763" s="192" t="s">
        <v>757</v>
      </c>
      <c r="G763" s="483" t="s">
        <v>892</v>
      </c>
      <c r="H763" s="7" t="s">
        <v>1960</v>
      </c>
      <c r="I763" s="256"/>
      <c r="J763" s="256"/>
      <c r="K763" s="595">
        <v>302128</v>
      </c>
      <c r="L763" s="596" t="s">
        <v>259</v>
      </c>
      <c r="M763" s="596" t="s">
        <v>371</v>
      </c>
      <c r="N763" s="52" t="str">
        <f>IF(AND('331-CT'!$E$7=TH!H763,OR(L763="331",M763="331")),"331",IF(AND(OR(L763="131",M763="131"),H763='131-CT'!$E$7),"131",""))</f>
        <v/>
      </c>
      <c r="O763" s="91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37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109"/>
        <v>6</v>
      </c>
      <c r="C764" s="184">
        <f t="shared" si="110"/>
        <v>42185</v>
      </c>
      <c r="D764" s="184" t="s">
        <v>1632</v>
      </c>
      <c r="E764" s="191">
        <v>42185</v>
      </c>
      <c r="F764" s="192" t="s">
        <v>520</v>
      </c>
      <c r="G764" s="483" t="s">
        <v>893</v>
      </c>
      <c r="H764" s="7" t="s">
        <v>860</v>
      </c>
      <c r="I764" s="256">
        <v>2016</v>
      </c>
      <c r="J764" s="256">
        <v>5400</v>
      </c>
      <c r="K764" s="595">
        <f>ROUND(I764*J764,0)</f>
        <v>10886400</v>
      </c>
      <c r="L764" s="596" t="s">
        <v>259</v>
      </c>
      <c r="M764" s="596" t="s">
        <v>174</v>
      </c>
      <c r="N764" s="52" t="str">
        <f>IF(AND('331-CT'!$E$7=TH!H764,OR(L764="331",M764="331")),"331",IF(AND(OR(L764="131",M764="131"),H764='131-CT'!$E$7),"131",""))</f>
        <v/>
      </c>
      <c r="O764" s="91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37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109"/>
        <v>6</v>
      </c>
      <c r="C765" s="184">
        <f t="shared" si="110"/>
        <v>42185</v>
      </c>
      <c r="D765" s="184" t="s">
        <v>1632</v>
      </c>
      <c r="E765" s="191">
        <v>42185</v>
      </c>
      <c r="F765" s="297" t="s">
        <v>428</v>
      </c>
      <c r="G765" s="483" t="s">
        <v>893</v>
      </c>
      <c r="H765" s="7" t="s">
        <v>860</v>
      </c>
      <c r="I765" s="256"/>
      <c r="J765" s="256"/>
      <c r="K765" s="595">
        <v>1088640</v>
      </c>
      <c r="L765" s="596" t="s">
        <v>259</v>
      </c>
      <c r="M765" s="596" t="s">
        <v>371</v>
      </c>
      <c r="N765" s="52" t="str">
        <f>IF(AND('331-CT'!$E$7=TH!H765,OR(L765="331",M765="331")),"331",IF(AND(OR(L765="131",M765="131"),H765='131-CT'!$E$7),"131",""))</f>
        <v/>
      </c>
      <c r="O765" s="91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37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109"/>
        <v>6</v>
      </c>
      <c r="C766" s="184">
        <f t="shared" si="110"/>
        <v>42185</v>
      </c>
      <c r="D766" s="184" t="s">
        <v>1633</v>
      </c>
      <c r="E766" s="191">
        <v>42185</v>
      </c>
      <c r="F766" s="189" t="s">
        <v>536</v>
      </c>
      <c r="G766" s="483" t="s">
        <v>894</v>
      </c>
      <c r="H766" s="7" t="s">
        <v>895</v>
      </c>
      <c r="I766" s="257">
        <v>250</v>
      </c>
      <c r="J766" s="258">
        <v>11540</v>
      </c>
      <c r="K766" s="595">
        <f t="shared" ref="K766:K775" si="113">ROUND(I766*J766,0)</f>
        <v>2885000</v>
      </c>
      <c r="L766" s="596" t="s">
        <v>259</v>
      </c>
      <c r="M766" s="596" t="s">
        <v>174</v>
      </c>
      <c r="N766" s="52" t="str">
        <f>IF(AND('331-CT'!$E$7=TH!H766,OR(L766="331",M766="331")),"331",IF(AND(OR(L766="131",M766="131"),H766='131-CT'!$E$7),"131",""))</f>
        <v/>
      </c>
      <c r="O766" s="91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37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109"/>
        <v>6</v>
      </c>
      <c r="C767" s="184">
        <f t="shared" si="110"/>
        <v>42185</v>
      </c>
      <c r="D767" s="184" t="s">
        <v>1633</v>
      </c>
      <c r="E767" s="191">
        <v>42185</v>
      </c>
      <c r="F767" s="189" t="s">
        <v>538</v>
      </c>
      <c r="G767" s="483" t="s">
        <v>894</v>
      </c>
      <c r="H767" s="7" t="s">
        <v>895</v>
      </c>
      <c r="I767" s="256">
        <v>570</v>
      </c>
      <c r="J767" s="258">
        <v>11780</v>
      </c>
      <c r="K767" s="595">
        <f t="shared" si="113"/>
        <v>6714600</v>
      </c>
      <c r="L767" s="596" t="s">
        <v>259</v>
      </c>
      <c r="M767" s="596" t="s">
        <v>174</v>
      </c>
      <c r="N767" s="52" t="str">
        <f>IF(AND('331-CT'!$E$7=TH!H767,OR(L767="331",M767="331")),"331",IF(AND(OR(L767="131",M767="131"),H767='131-CT'!$E$7),"131",""))</f>
        <v/>
      </c>
      <c r="O767" s="91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37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109"/>
        <v>6</v>
      </c>
      <c r="C768" s="184">
        <f t="shared" si="110"/>
        <v>42185</v>
      </c>
      <c r="D768" s="184" t="s">
        <v>1633</v>
      </c>
      <c r="E768" s="191">
        <v>42185</v>
      </c>
      <c r="F768" s="189" t="s">
        <v>539</v>
      </c>
      <c r="G768" s="483" t="s">
        <v>894</v>
      </c>
      <c r="H768" s="7" t="s">
        <v>895</v>
      </c>
      <c r="I768" s="257">
        <v>1050</v>
      </c>
      <c r="J768" s="258">
        <v>12040</v>
      </c>
      <c r="K768" s="595">
        <f t="shared" si="113"/>
        <v>12642000</v>
      </c>
      <c r="L768" s="596" t="s">
        <v>259</v>
      </c>
      <c r="M768" s="596" t="s">
        <v>174</v>
      </c>
      <c r="N768" s="52" t="str">
        <f>IF(AND('331-CT'!$E$7=TH!H768,OR(L768="331",M768="331")),"331",IF(AND(OR(L768="131",M768="131"),H768='131-CT'!$E$7),"131",""))</f>
        <v/>
      </c>
      <c r="O768" s="91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37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109"/>
        <v>6</v>
      </c>
      <c r="C769" s="184">
        <f t="shared" si="110"/>
        <v>42185</v>
      </c>
      <c r="D769" s="184" t="s">
        <v>1633</v>
      </c>
      <c r="E769" s="191">
        <v>42185</v>
      </c>
      <c r="F769" s="189" t="s">
        <v>540</v>
      </c>
      <c r="G769" s="483" t="s">
        <v>894</v>
      </c>
      <c r="H769" s="7" t="s">
        <v>895</v>
      </c>
      <c r="I769" s="256">
        <v>537</v>
      </c>
      <c r="J769" s="256">
        <v>10023</v>
      </c>
      <c r="K769" s="595">
        <f t="shared" si="113"/>
        <v>5382351</v>
      </c>
      <c r="L769" s="596" t="s">
        <v>259</v>
      </c>
      <c r="M769" s="596" t="s">
        <v>174</v>
      </c>
      <c r="N769" s="52" t="str">
        <f>IF(AND('331-CT'!$E$7=TH!H769,OR(L769="331",M769="331")),"331",IF(AND(OR(L769="131",M769="131"),H769='131-CT'!$E$7),"131",""))</f>
        <v/>
      </c>
      <c r="O769" s="91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37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ref="B770:B773" si="114">IF(C770&lt;&gt;"",MONTH(C770),"")</f>
        <v>6</v>
      </c>
      <c r="C770" s="184">
        <f t="shared" ref="C770:C773" si="115">E770</f>
        <v>42185</v>
      </c>
      <c r="D770" s="184" t="s">
        <v>1633</v>
      </c>
      <c r="E770" s="191">
        <v>42185</v>
      </c>
      <c r="F770" s="189" t="s">
        <v>536</v>
      </c>
      <c r="G770" s="483" t="s">
        <v>894</v>
      </c>
      <c r="H770" s="7" t="s">
        <v>895</v>
      </c>
      <c r="I770" s="257">
        <v>150</v>
      </c>
      <c r="J770" s="258">
        <v>11540</v>
      </c>
      <c r="K770" s="595">
        <f t="shared" si="113"/>
        <v>1731000</v>
      </c>
      <c r="L770" s="596" t="s">
        <v>259</v>
      </c>
      <c r="M770" s="596" t="s">
        <v>174</v>
      </c>
      <c r="N770" s="52" t="str">
        <f>IF(AND('331-CT'!$E$7=TH!H770,OR(L770="331",M770="331")),"331",IF(AND(OR(L770="131",M770="131"),H770='131-CT'!$E$7),"131",""))</f>
        <v/>
      </c>
      <c r="O770" s="91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37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114"/>
        <v>6</v>
      </c>
      <c r="C771" s="184">
        <f t="shared" si="115"/>
        <v>42185</v>
      </c>
      <c r="D771" s="184" t="s">
        <v>1633</v>
      </c>
      <c r="E771" s="191">
        <v>42185</v>
      </c>
      <c r="F771" s="189" t="s">
        <v>538</v>
      </c>
      <c r="G771" s="483" t="s">
        <v>894</v>
      </c>
      <c r="H771" s="7" t="s">
        <v>895</v>
      </c>
      <c r="I771" s="256">
        <v>980</v>
      </c>
      <c r="J771" s="258">
        <v>11780</v>
      </c>
      <c r="K771" s="595">
        <f t="shared" si="113"/>
        <v>11544400</v>
      </c>
      <c r="L771" s="596" t="s">
        <v>259</v>
      </c>
      <c r="M771" s="596" t="s">
        <v>174</v>
      </c>
      <c r="N771" s="52" t="str">
        <f>IF(AND('331-CT'!$E$7=TH!H771,OR(L771="331",M771="331")),"331",IF(AND(OR(L771="131",M771="131"),H771='131-CT'!$E$7),"131",""))</f>
        <v/>
      </c>
      <c r="O771" s="91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37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114"/>
        <v>6</v>
      </c>
      <c r="C772" s="184">
        <f t="shared" si="115"/>
        <v>42185</v>
      </c>
      <c r="D772" s="184" t="s">
        <v>1633</v>
      </c>
      <c r="E772" s="191">
        <v>42185</v>
      </c>
      <c r="F772" s="189" t="s">
        <v>539</v>
      </c>
      <c r="G772" s="483" t="s">
        <v>894</v>
      </c>
      <c r="H772" s="7" t="s">
        <v>895</v>
      </c>
      <c r="I772" s="257">
        <v>290</v>
      </c>
      <c r="J772" s="258">
        <v>12040</v>
      </c>
      <c r="K772" s="595">
        <f t="shared" si="113"/>
        <v>3491600</v>
      </c>
      <c r="L772" s="596" t="s">
        <v>259</v>
      </c>
      <c r="M772" s="596" t="s">
        <v>174</v>
      </c>
      <c r="N772" s="52" t="str">
        <f>IF(AND('331-CT'!$E$7=TH!H772,OR(L772="331",M772="331")),"331",IF(AND(OR(L772="131",M772="131"),H772='131-CT'!$E$7),"131",""))</f>
        <v/>
      </c>
      <c r="O772" s="91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37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114"/>
        <v>6</v>
      </c>
      <c r="C773" s="184">
        <f t="shared" si="115"/>
        <v>42185</v>
      </c>
      <c r="D773" s="184" t="s">
        <v>1633</v>
      </c>
      <c r="E773" s="191">
        <v>42185</v>
      </c>
      <c r="F773" s="189" t="s">
        <v>540</v>
      </c>
      <c r="G773" s="483" t="s">
        <v>894</v>
      </c>
      <c r="H773" s="7" t="s">
        <v>895</v>
      </c>
      <c r="I773" s="256">
        <v>409</v>
      </c>
      <c r="J773" s="256">
        <v>10022</v>
      </c>
      <c r="K773" s="595">
        <f t="shared" si="113"/>
        <v>4098998</v>
      </c>
      <c r="L773" s="596" t="s">
        <v>259</v>
      </c>
      <c r="M773" s="596" t="s">
        <v>174</v>
      </c>
      <c r="N773" s="52" t="str">
        <f>IF(AND('331-CT'!$E$7=TH!H773,OR(L773="331",M773="331")),"331",IF(AND(OR(L773="131",M773="131"),H773='131-CT'!$E$7),"131",""))</f>
        <v/>
      </c>
      <c r="O773" s="91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37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ref="B774:B775" si="116">IF(C774&lt;&gt;"",MONTH(C774),"")</f>
        <v>6</v>
      </c>
      <c r="C774" s="184">
        <f t="shared" ref="C774:C775" si="117">E774</f>
        <v>42185</v>
      </c>
      <c r="D774" s="184" t="s">
        <v>1633</v>
      </c>
      <c r="E774" s="191">
        <v>42185</v>
      </c>
      <c r="F774" s="189" t="s">
        <v>536</v>
      </c>
      <c r="G774" s="483" t="s">
        <v>894</v>
      </c>
      <c r="H774" s="7" t="s">
        <v>895</v>
      </c>
      <c r="I774" s="257">
        <v>400</v>
      </c>
      <c r="J774" s="258">
        <v>11540</v>
      </c>
      <c r="K774" s="595">
        <f t="shared" si="113"/>
        <v>4616000</v>
      </c>
      <c r="L774" s="596" t="s">
        <v>259</v>
      </c>
      <c r="M774" s="596" t="s">
        <v>174</v>
      </c>
      <c r="N774" s="52" t="str">
        <f>IF(AND('331-CT'!$E$7=TH!H774,OR(L774="331",M774="331")),"331",IF(AND(OR(L774="131",M774="131"),H774='131-CT'!$E$7),"131",""))</f>
        <v/>
      </c>
      <c r="O774" s="91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37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116"/>
        <v>6</v>
      </c>
      <c r="C775" s="184">
        <f t="shared" si="117"/>
        <v>42185</v>
      </c>
      <c r="D775" s="184" t="s">
        <v>1633</v>
      </c>
      <c r="E775" s="191">
        <v>42185</v>
      </c>
      <c r="F775" s="189" t="s">
        <v>538</v>
      </c>
      <c r="G775" s="483" t="s">
        <v>894</v>
      </c>
      <c r="H775" s="7" t="s">
        <v>895</v>
      </c>
      <c r="I775" s="256">
        <v>120</v>
      </c>
      <c r="J775" s="258">
        <v>11780</v>
      </c>
      <c r="K775" s="595">
        <f t="shared" si="113"/>
        <v>1413600</v>
      </c>
      <c r="L775" s="596" t="s">
        <v>259</v>
      </c>
      <c r="M775" s="596" t="s">
        <v>174</v>
      </c>
      <c r="N775" s="52" t="str">
        <f>IF(AND('331-CT'!$E$7=TH!H775,OR(L775="331",M775="331")),"331",IF(AND(OR(L775="131",M775="131"),H775='131-CT'!$E$7),"131",""))</f>
        <v/>
      </c>
      <c r="O775" s="91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37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109"/>
        <v>6</v>
      </c>
      <c r="C776" s="184">
        <f t="shared" si="110"/>
        <v>42185</v>
      </c>
      <c r="D776" s="184" t="s">
        <v>1633</v>
      </c>
      <c r="E776" s="191">
        <v>42185</v>
      </c>
      <c r="F776" s="40" t="s">
        <v>428</v>
      </c>
      <c r="G776" s="483" t="s">
        <v>894</v>
      </c>
      <c r="H776" s="7" t="s">
        <v>895</v>
      </c>
      <c r="I776" s="256"/>
      <c r="J776" s="256"/>
      <c r="K776" s="595">
        <v>5451955</v>
      </c>
      <c r="L776" s="596" t="s">
        <v>259</v>
      </c>
      <c r="M776" s="596" t="s">
        <v>371</v>
      </c>
      <c r="N776" s="52" t="str">
        <f>IF(AND('331-CT'!$E$7=TH!H776,OR(L776="331",M776="331")),"331",IF(AND(OR(L776="131",M776="131"),H776='131-CT'!$E$7),"131",""))</f>
        <v/>
      </c>
      <c r="O776" s="91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37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109"/>
        <v>7</v>
      </c>
      <c r="C777" s="184">
        <f t="shared" si="110"/>
        <v>42186</v>
      </c>
      <c r="D777" s="184" t="s">
        <v>1533</v>
      </c>
      <c r="E777" s="191">
        <v>42186</v>
      </c>
      <c r="F777" s="189" t="s">
        <v>896</v>
      </c>
      <c r="G777" s="483" t="s">
        <v>897</v>
      </c>
      <c r="H777" s="193" t="s">
        <v>898</v>
      </c>
      <c r="I777" s="256">
        <v>22</v>
      </c>
      <c r="J777" s="256">
        <v>9260</v>
      </c>
      <c r="K777" s="595">
        <f t="shared" ref="K777:K782" si="118">ROUND(I777*J777,0)</f>
        <v>203720</v>
      </c>
      <c r="L777" s="596" t="s">
        <v>259</v>
      </c>
      <c r="M777" s="596" t="s">
        <v>174</v>
      </c>
      <c r="N777" s="52" t="str">
        <f>IF(AND('331-CT'!$E$7=TH!H777,OR(L777="331",M777="331")),"331",IF(AND(OR(L777="131",M777="131"),H777='131-CT'!$E$7),"131",""))</f>
        <v/>
      </c>
      <c r="O777" s="91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37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109"/>
        <v>7</v>
      </c>
      <c r="C778" s="184">
        <f t="shared" si="110"/>
        <v>42186</v>
      </c>
      <c r="D778" s="184" t="s">
        <v>1533</v>
      </c>
      <c r="E778" s="191">
        <v>42186</v>
      </c>
      <c r="F778" s="297" t="s">
        <v>899</v>
      </c>
      <c r="G778" s="483" t="s">
        <v>897</v>
      </c>
      <c r="H778" s="193" t="s">
        <v>898</v>
      </c>
      <c r="I778" s="257">
        <v>11</v>
      </c>
      <c r="J778" s="257">
        <v>13797</v>
      </c>
      <c r="K778" s="595">
        <f t="shared" si="118"/>
        <v>151767</v>
      </c>
      <c r="L778" s="596" t="s">
        <v>259</v>
      </c>
      <c r="M778" s="596" t="s">
        <v>174</v>
      </c>
      <c r="N778" s="52" t="str">
        <f>IF(AND('331-CT'!$E$7=TH!H778,OR(L778="331",M778="331")),"331",IF(AND(OR(L778="131",M778="131"),H778='131-CT'!$E$7),"131",""))</f>
        <v/>
      </c>
      <c r="O778" s="91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37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109"/>
        <v>7</v>
      </c>
      <c r="C779" s="184">
        <f t="shared" si="110"/>
        <v>42186</v>
      </c>
      <c r="D779" s="184" t="s">
        <v>1533</v>
      </c>
      <c r="E779" s="191">
        <v>42186</v>
      </c>
      <c r="F779" s="192" t="s">
        <v>896</v>
      </c>
      <c r="G779" s="483" t="s">
        <v>897</v>
      </c>
      <c r="H779" s="193" t="s">
        <v>898</v>
      </c>
      <c r="I779" s="256">
        <v>75</v>
      </c>
      <c r="J779" s="256">
        <v>7718</v>
      </c>
      <c r="K779" s="595">
        <f t="shared" si="118"/>
        <v>578850</v>
      </c>
      <c r="L779" s="596" t="s">
        <v>259</v>
      </c>
      <c r="M779" s="596" t="s">
        <v>174</v>
      </c>
      <c r="N779" s="52" t="str">
        <f>IF(AND('331-CT'!$E$7=TH!H779,OR(L779="331",M779="331")),"331",IF(AND(OR(L779="131",M779="131"),H779='131-CT'!$E$7),"131",""))</f>
        <v/>
      </c>
      <c r="O779" s="91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37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109"/>
        <v>7</v>
      </c>
      <c r="C780" s="184">
        <f t="shared" si="110"/>
        <v>42186</v>
      </c>
      <c r="D780" s="184" t="s">
        <v>1533</v>
      </c>
      <c r="E780" s="191">
        <v>42186</v>
      </c>
      <c r="F780" s="192" t="s">
        <v>900</v>
      </c>
      <c r="G780" s="483" t="s">
        <v>897</v>
      </c>
      <c r="H780" s="193" t="s">
        <v>898</v>
      </c>
      <c r="I780" s="256">
        <v>5</v>
      </c>
      <c r="J780" s="256">
        <v>10300</v>
      </c>
      <c r="K780" s="595">
        <f t="shared" si="118"/>
        <v>51500</v>
      </c>
      <c r="L780" s="596" t="s">
        <v>259</v>
      </c>
      <c r="M780" s="596" t="s">
        <v>174</v>
      </c>
      <c r="N780" s="52" t="str">
        <f>IF(AND('331-CT'!$E$7=TH!H780,OR(L780="331",M780="331")),"331",IF(AND(OR(L780="131",M780="131"),H780='131-CT'!$E$7),"131",""))</f>
        <v/>
      </c>
      <c r="O780" s="91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37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ref="B781:B844" si="119">IF(C781&lt;&gt;"",MONTH(C781),"")</f>
        <v>7</v>
      </c>
      <c r="C781" s="184">
        <f t="shared" ref="C781:C844" si="120">E781</f>
        <v>42186</v>
      </c>
      <c r="D781" s="184" t="s">
        <v>1533</v>
      </c>
      <c r="E781" s="191">
        <v>42186</v>
      </c>
      <c r="F781" s="192" t="s">
        <v>901</v>
      </c>
      <c r="G781" s="483" t="s">
        <v>897</v>
      </c>
      <c r="H781" s="193" t="s">
        <v>898</v>
      </c>
      <c r="I781" s="256">
        <v>5</v>
      </c>
      <c r="J781" s="256">
        <v>9000</v>
      </c>
      <c r="K781" s="595">
        <f t="shared" si="118"/>
        <v>45000</v>
      </c>
      <c r="L781" s="596" t="s">
        <v>259</v>
      </c>
      <c r="M781" s="596" t="s">
        <v>174</v>
      </c>
      <c r="N781" s="52" t="str">
        <f>IF(AND('331-CT'!$E$7=TH!H781,OR(L781="331",M781="331")),"331",IF(AND(OR(L781="131",M781="131"),H781='131-CT'!$E$7),"131",""))</f>
        <v/>
      </c>
      <c r="O781" s="91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37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119"/>
        <v>7</v>
      </c>
      <c r="C782" s="184">
        <f t="shared" si="120"/>
        <v>42186</v>
      </c>
      <c r="D782" s="184" t="s">
        <v>1533</v>
      </c>
      <c r="E782" s="191">
        <v>42186</v>
      </c>
      <c r="F782" s="192" t="s">
        <v>899</v>
      </c>
      <c r="G782" s="483" t="s">
        <v>897</v>
      </c>
      <c r="H782" s="193" t="s">
        <v>898</v>
      </c>
      <c r="I782" s="256">
        <v>55</v>
      </c>
      <c r="J782" s="256">
        <v>11580</v>
      </c>
      <c r="K782" s="595">
        <f t="shared" si="118"/>
        <v>636900</v>
      </c>
      <c r="L782" s="596" t="s">
        <v>259</v>
      </c>
      <c r="M782" s="596" t="s">
        <v>174</v>
      </c>
      <c r="N782" s="52" t="str">
        <f>IF(AND('331-CT'!$E$7=TH!H782,OR(L782="331",M782="331")),"331",IF(AND(OR(L782="131",M782="131"),H782='131-CT'!$E$7),"131",""))</f>
        <v/>
      </c>
      <c r="O782" s="91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37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119"/>
        <v>7</v>
      </c>
      <c r="C783" s="184">
        <f t="shared" si="120"/>
        <v>42186</v>
      </c>
      <c r="D783" s="184" t="s">
        <v>1533</v>
      </c>
      <c r="E783" s="191">
        <v>42186</v>
      </c>
      <c r="F783" s="192" t="s">
        <v>428</v>
      </c>
      <c r="G783" s="483" t="s">
        <v>897</v>
      </c>
      <c r="H783" s="193" t="s">
        <v>898</v>
      </c>
      <c r="I783" s="256"/>
      <c r="J783" s="256"/>
      <c r="K783" s="595">
        <v>166774</v>
      </c>
      <c r="L783" s="596" t="s">
        <v>259</v>
      </c>
      <c r="M783" s="596" t="s">
        <v>371</v>
      </c>
      <c r="N783" s="52" t="str">
        <f>IF(AND('331-CT'!$E$7=TH!H783,OR(L783="331",M783="331")),"331",IF(AND(OR(L783="131",M783="131"),H783='131-CT'!$E$7),"131",""))</f>
        <v/>
      </c>
      <c r="O783" s="91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37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119"/>
        <v>7</v>
      </c>
      <c r="C784" s="184">
        <f t="shared" si="120"/>
        <v>42186</v>
      </c>
      <c r="D784" s="184" t="s">
        <v>1534</v>
      </c>
      <c r="E784" s="191">
        <v>42186</v>
      </c>
      <c r="F784" s="192" t="s">
        <v>902</v>
      </c>
      <c r="G784" s="483" t="s">
        <v>903</v>
      </c>
      <c r="H784" s="193" t="s">
        <v>788</v>
      </c>
      <c r="I784" s="256">
        <v>510</v>
      </c>
      <c r="J784" s="256">
        <v>6400</v>
      </c>
      <c r="K784" s="595">
        <f>ROUND(I784*J784,0)</f>
        <v>3264000</v>
      </c>
      <c r="L784" s="596" t="s">
        <v>259</v>
      </c>
      <c r="M784" s="596" t="s">
        <v>174</v>
      </c>
      <c r="N784" s="52" t="str">
        <f>IF(AND('331-CT'!$E$7=TH!H784,OR(L784="331",M784="331")),"331",IF(AND(OR(L784="131",M784="131"),H784='131-CT'!$E$7),"131",""))</f>
        <v/>
      </c>
      <c r="O784" s="91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37"/>
    </row>
    <row r="785" spans="1:29" s="875" customFormat="1" ht="15.75" customHeight="1">
      <c r="A785" s="204" t="str">
        <f>IF(B785&lt;&gt;"",IF(AND(B785&gt;=_TM1,B785&lt;=_TM2,OR(TH!L785="1111",TH!M785="1111")),TH!D785,""),"")</f>
        <v/>
      </c>
      <c r="B785" s="864">
        <f t="shared" si="119"/>
        <v>7</v>
      </c>
      <c r="C785" s="865">
        <f t="shared" si="120"/>
        <v>42186</v>
      </c>
      <c r="D785" s="865" t="s">
        <v>1534</v>
      </c>
      <c r="E785" s="866">
        <v>42186</v>
      </c>
      <c r="F785" s="867" t="s">
        <v>428</v>
      </c>
      <c r="G785" s="868" t="s">
        <v>903</v>
      </c>
      <c r="H785" s="877" t="s">
        <v>788</v>
      </c>
      <c r="I785" s="870"/>
      <c r="J785" s="870"/>
      <c r="K785" s="871">
        <v>326400</v>
      </c>
      <c r="L785" s="872" t="s">
        <v>259</v>
      </c>
      <c r="M785" s="872" t="s">
        <v>371</v>
      </c>
      <c r="N785" s="52" t="str">
        <f>IF(AND('331-CT'!$E$7=TH!H785,OR(L785="331",M785="331")),"331",IF(AND(OR(L785="131",M785="131"),H785='131-CT'!$E$7),"131",""))</f>
        <v/>
      </c>
      <c r="O785" s="91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73"/>
      <c r="AC785" s="878"/>
    </row>
    <row r="786" spans="1:29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119"/>
        <v>7</v>
      </c>
      <c r="C786" s="184">
        <f t="shared" si="120"/>
        <v>42186</v>
      </c>
      <c r="D786" s="184" t="s">
        <v>1535</v>
      </c>
      <c r="E786" s="191">
        <v>42186</v>
      </c>
      <c r="F786" s="189" t="s">
        <v>465</v>
      </c>
      <c r="G786" s="483" t="s">
        <v>904</v>
      </c>
      <c r="H786" s="193" t="s">
        <v>464</v>
      </c>
      <c r="I786" s="794">
        <v>508</v>
      </c>
      <c r="J786" s="258">
        <v>5300</v>
      </c>
      <c r="K786" s="595">
        <f>ROUND(I786*J786,0)</f>
        <v>2692400</v>
      </c>
      <c r="L786" s="596" t="s">
        <v>259</v>
      </c>
      <c r="M786" s="596" t="s">
        <v>174</v>
      </c>
      <c r="N786" s="52" t="str">
        <f>IF(AND('331-CT'!$E$7=TH!H786,OR(L786="331",M786="331")),"331",IF(AND(OR(L786="131",M786="131"),H786='131-CT'!$E$7),"131",""))</f>
        <v/>
      </c>
      <c r="O786" s="91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37"/>
    </row>
    <row r="787" spans="1:29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119"/>
        <v>7</v>
      </c>
      <c r="C787" s="184">
        <f t="shared" si="120"/>
        <v>42186</v>
      </c>
      <c r="D787" s="184" t="s">
        <v>1535</v>
      </c>
      <c r="E787" s="191">
        <v>42186</v>
      </c>
      <c r="F787" s="189" t="s">
        <v>467</v>
      </c>
      <c r="G787" s="483" t="s">
        <v>904</v>
      </c>
      <c r="H787" s="193" t="s">
        <v>464</v>
      </c>
      <c r="I787" s="256">
        <v>998</v>
      </c>
      <c r="J787" s="256">
        <v>4400</v>
      </c>
      <c r="K787" s="595">
        <f>ROUND(I787*J787,0)</f>
        <v>4391200</v>
      </c>
      <c r="L787" s="596" t="s">
        <v>259</v>
      </c>
      <c r="M787" s="596" t="s">
        <v>174</v>
      </c>
      <c r="N787" s="52" t="str">
        <f>IF(AND('331-CT'!$E$7=TH!H787,OR(L787="331",M787="331")),"331",IF(AND(OR(L787="131",M787="131"),H787='131-CT'!$E$7),"131",""))</f>
        <v/>
      </c>
      <c r="O787" s="91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37"/>
    </row>
    <row r="788" spans="1:29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119"/>
        <v>7</v>
      </c>
      <c r="C788" s="184">
        <f t="shared" si="120"/>
        <v>42186</v>
      </c>
      <c r="D788" s="184" t="s">
        <v>1535</v>
      </c>
      <c r="E788" s="191">
        <v>42186</v>
      </c>
      <c r="F788" s="192" t="s">
        <v>905</v>
      </c>
      <c r="G788" s="483" t="s">
        <v>904</v>
      </c>
      <c r="H788" s="193" t="s">
        <v>464</v>
      </c>
      <c r="I788" s="258">
        <v>430</v>
      </c>
      <c r="J788" s="258">
        <v>5000</v>
      </c>
      <c r="K788" s="595">
        <f>ROUND(I788*J788,0)</f>
        <v>2150000</v>
      </c>
      <c r="L788" s="596" t="s">
        <v>259</v>
      </c>
      <c r="M788" s="596" t="s">
        <v>174</v>
      </c>
      <c r="N788" s="52" t="str">
        <f>IF(AND('331-CT'!$E$7=TH!H788,OR(L788="331",M788="331")),"331",IF(AND(OR(L788="131",M788="131"),H788='131-CT'!$E$7),"131",""))</f>
        <v/>
      </c>
      <c r="O788" s="91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37"/>
    </row>
    <row r="789" spans="1:29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119"/>
        <v>7</v>
      </c>
      <c r="C789" s="184">
        <f t="shared" si="120"/>
        <v>42186</v>
      </c>
      <c r="D789" s="184" t="s">
        <v>1535</v>
      </c>
      <c r="E789" s="191">
        <v>42186</v>
      </c>
      <c r="F789" s="192" t="s">
        <v>428</v>
      </c>
      <c r="G789" s="483" t="s">
        <v>904</v>
      </c>
      <c r="H789" s="193" t="s">
        <v>464</v>
      </c>
      <c r="I789" s="256"/>
      <c r="J789" s="256"/>
      <c r="K789" s="595">
        <v>923360</v>
      </c>
      <c r="L789" s="596" t="s">
        <v>259</v>
      </c>
      <c r="M789" s="596" t="s">
        <v>371</v>
      </c>
      <c r="N789" s="52" t="str">
        <f>IF(AND('331-CT'!$E$7=TH!H789,OR(L789="331",M789="331")),"331",IF(AND(OR(L789="131",M789="131"),H789='131-CT'!$E$7),"131",""))</f>
        <v/>
      </c>
      <c r="O789" s="91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37"/>
    </row>
    <row r="790" spans="1:29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19"/>
        <v>7</v>
      </c>
      <c r="C790" s="184">
        <f t="shared" si="120"/>
        <v>42186</v>
      </c>
      <c r="D790" s="184" t="s">
        <v>1536</v>
      </c>
      <c r="E790" s="191">
        <v>42186</v>
      </c>
      <c r="F790" s="192" t="s">
        <v>906</v>
      </c>
      <c r="G790" s="483" t="s">
        <v>907</v>
      </c>
      <c r="H790" s="193" t="s">
        <v>819</v>
      </c>
      <c r="I790" s="256">
        <v>209</v>
      </c>
      <c r="J790" s="256">
        <v>11000</v>
      </c>
      <c r="K790" s="595">
        <f>ROUND(I790*J790,0)</f>
        <v>2299000</v>
      </c>
      <c r="L790" s="596" t="s">
        <v>259</v>
      </c>
      <c r="M790" s="596" t="s">
        <v>174</v>
      </c>
      <c r="N790" s="52" t="str">
        <f>IF(AND('331-CT'!$E$7=TH!H790,OR(L790="331",M790="331")),"331",IF(AND(OR(L790="131",M790="131"),H790='131-CT'!$E$7),"131",""))</f>
        <v/>
      </c>
      <c r="O790" s="91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37"/>
    </row>
    <row r="791" spans="1:29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119"/>
        <v>7</v>
      </c>
      <c r="C791" s="184">
        <f t="shared" si="120"/>
        <v>42186</v>
      </c>
      <c r="D791" s="184" t="s">
        <v>1536</v>
      </c>
      <c r="E791" s="191">
        <v>42186</v>
      </c>
      <c r="F791" s="192" t="s">
        <v>1698</v>
      </c>
      <c r="G791" s="483" t="s">
        <v>907</v>
      </c>
      <c r="H791" s="193" t="s">
        <v>819</v>
      </c>
      <c r="I791" s="256">
        <v>209</v>
      </c>
      <c r="J791" s="256">
        <v>1450</v>
      </c>
      <c r="K791" s="595">
        <f>ROUND(I791*J791,0)</f>
        <v>303050</v>
      </c>
      <c r="L791" s="596" t="s">
        <v>259</v>
      </c>
      <c r="M791" s="596" t="s">
        <v>174</v>
      </c>
      <c r="N791" s="52" t="str">
        <f>IF(AND('331-CT'!$E$7=TH!H791,OR(L791="331",M791="331")),"331",IF(AND(OR(L791="131",M791="131"),H791='131-CT'!$E$7),"131",""))</f>
        <v/>
      </c>
      <c r="O791" s="91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37"/>
    </row>
    <row r="792" spans="1:29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119"/>
        <v>7</v>
      </c>
      <c r="C792" s="184">
        <f t="shared" si="120"/>
        <v>42186</v>
      </c>
      <c r="D792" s="184" t="s">
        <v>1536</v>
      </c>
      <c r="E792" s="191">
        <v>42186</v>
      </c>
      <c r="F792" s="192" t="s">
        <v>428</v>
      </c>
      <c r="G792" s="483" t="s">
        <v>907</v>
      </c>
      <c r="H792" s="193" t="s">
        <v>819</v>
      </c>
      <c r="I792" s="256"/>
      <c r="J792" s="256"/>
      <c r="K792" s="38">
        <v>260205</v>
      </c>
      <c r="L792" s="596" t="s">
        <v>259</v>
      </c>
      <c r="M792" s="596" t="s">
        <v>371</v>
      </c>
      <c r="N792" s="52" t="str">
        <f>IF(AND('331-CT'!$E$7=TH!H792,OR(L792="331",M792="331")),"331",IF(AND(OR(L792="131",M792="131"),H792='131-CT'!$E$7),"131",""))</f>
        <v/>
      </c>
      <c r="O792" s="91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37"/>
    </row>
    <row r="793" spans="1:29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ref="B793" si="121">IF(C793&lt;&gt;"",MONTH(C793),"")</f>
        <v>7</v>
      </c>
      <c r="C793" s="184">
        <f t="shared" ref="C793" si="122">E793</f>
        <v>42186</v>
      </c>
      <c r="D793" s="184" t="s">
        <v>1536</v>
      </c>
      <c r="E793" s="191">
        <v>42186</v>
      </c>
      <c r="F793" s="192" t="s">
        <v>1346</v>
      </c>
      <c r="G793" s="483" t="s">
        <v>907</v>
      </c>
      <c r="H793" s="193" t="s">
        <v>819</v>
      </c>
      <c r="I793" s="256"/>
      <c r="J793" s="256"/>
      <c r="K793" s="38">
        <v>2862255</v>
      </c>
      <c r="L793" s="596" t="s">
        <v>47</v>
      </c>
      <c r="M793" s="596" t="s">
        <v>259</v>
      </c>
      <c r="N793" s="52" t="str">
        <f>IF(AND('331-CT'!$E$7=TH!H793,OR(L793="331",M793="331")),"331",IF(AND(OR(L793="131",M793="131"),H793='131-CT'!$E$7),"131",""))</f>
        <v/>
      </c>
      <c r="O793" s="91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37"/>
    </row>
    <row r="794" spans="1:29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119"/>
        <v>7</v>
      </c>
      <c r="C794" s="184">
        <f t="shared" si="120"/>
        <v>42187</v>
      </c>
      <c r="D794" s="184" t="s">
        <v>1537</v>
      </c>
      <c r="E794" s="772">
        <v>42187</v>
      </c>
      <c r="F794" s="189" t="s">
        <v>908</v>
      </c>
      <c r="G794" s="483" t="s">
        <v>909</v>
      </c>
      <c r="H794" s="7" t="s">
        <v>671</v>
      </c>
      <c r="I794" s="259">
        <v>380</v>
      </c>
      <c r="J794" s="259">
        <v>3700</v>
      </c>
      <c r="K794" s="595">
        <f>ROUND(I794*J794,0)</f>
        <v>1406000</v>
      </c>
      <c r="L794" s="596" t="s">
        <v>259</v>
      </c>
      <c r="M794" s="596" t="s">
        <v>174</v>
      </c>
      <c r="N794" s="52" t="str">
        <f>IF(AND('331-CT'!$E$7=TH!H794,OR(L794="331",M794="331")),"331",IF(AND(OR(L794="131",M794="131"),H794='131-CT'!$E$7),"131",""))</f>
        <v/>
      </c>
      <c r="O794" s="91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37"/>
    </row>
    <row r="795" spans="1:29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19"/>
        <v>7</v>
      </c>
      <c r="C795" s="184">
        <f t="shared" si="120"/>
        <v>42187</v>
      </c>
      <c r="D795" s="184" t="s">
        <v>1537</v>
      </c>
      <c r="E795" s="772">
        <v>42187</v>
      </c>
      <c r="F795" s="189" t="s">
        <v>428</v>
      </c>
      <c r="G795" s="483" t="s">
        <v>909</v>
      </c>
      <c r="H795" s="7" t="s">
        <v>671</v>
      </c>
      <c r="I795" s="256"/>
      <c r="J795" s="256"/>
      <c r="K795" s="595">
        <v>140600</v>
      </c>
      <c r="L795" s="596" t="s">
        <v>259</v>
      </c>
      <c r="M795" s="596" t="s">
        <v>371</v>
      </c>
      <c r="N795" s="52" t="str">
        <f>IF(AND('331-CT'!$E$7=TH!H795,OR(L795="331",M795="331")),"331",IF(AND(OR(L795="131",M795="131"),H795='131-CT'!$E$7),"131",""))</f>
        <v/>
      </c>
      <c r="O795" s="91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37"/>
    </row>
    <row r="796" spans="1:29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119"/>
        <v>7</v>
      </c>
      <c r="C796" s="184">
        <f t="shared" si="120"/>
        <v>42187</v>
      </c>
      <c r="D796" s="184" t="s">
        <v>1538</v>
      </c>
      <c r="E796" s="772">
        <v>42187</v>
      </c>
      <c r="F796" s="189" t="s">
        <v>439</v>
      </c>
      <c r="G796" s="483" t="s">
        <v>910</v>
      </c>
      <c r="H796" s="7" t="s">
        <v>438</v>
      </c>
      <c r="I796" s="256">
        <v>205</v>
      </c>
      <c r="J796" s="256">
        <v>10500</v>
      </c>
      <c r="K796" s="595">
        <f>ROUND(I796*J796,0)</f>
        <v>2152500</v>
      </c>
      <c r="L796" s="596" t="s">
        <v>259</v>
      </c>
      <c r="M796" s="596" t="s">
        <v>174</v>
      </c>
      <c r="N796" s="52" t="str">
        <f>IF(AND('331-CT'!$E$7=TH!H796,OR(L796="331",M796="331")),"331",IF(AND(OR(L796="131",M796="131"),H796='131-CT'!$E$7),"131",""))</f>
        <v/>
      </c>
      <c r="O796" s="91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37"/>
    </row>
    <row r="797" spans="1:29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19"/>
        <v>7</v>
      </c>
      <c r="C797" s="184">
        <f t="shared" si="120"/>
        <v>42187</v>
      </c>
      <c r="D797" s="184" t="s">
        <v>1538</v>
      </c>
      <c r="E797" s="184">
        <v>42187</v>
      </c>
      <c r="F797" s="192" t="s">
        <v>428</v>
      </c>
      <c r="G797" s="483" t="s">
        <v>910</v>
      </c>
      <c r="H797" s="210" t="s">
        <v>438</v>
      </c>
      <c r="I797" s="256"/>
      <c r="J797" s="256"/>
      <c r="K797" s="595">
        <v>215250</v>
      </c>
      <c r="L797" s="596" t="s">
        <v>259</v>
      </c>
      <c r="M797" s="596" t="s">
        <v>371</v>
      </c>
      <c r="N797" s="52" t="str">
        <f>IF(AND('331-CT'!$E$7=TH!H797,OR(L797="331",M797="331")),"331",IF(AND(OR(L797="131",M797="131"),H797='131-CT'!$E$7),"131",""))</f>
        <v/>
      </c>
      <c r="O797" s="91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37"/>
    </row>
    <row r="798" spans="1:29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119"/>
        <v>7</v>
      </c>
      <c r="C798" s="184">
        <f t="shared" si="120"/>
        <v>42189</v>
      </c>
      <c r="D798" s="184" t="s">
        <v>1539</v>
      </c>
      <c r="E798" s="184">
        <v>42189</v>
      </c>
      <c r="F798" s="189" t="s">
        <v>472</v>
      </c>
      <c r="G798" s="483" t="s">
        <v>911</v>
      </c>
      <c r="H798" s="7" t="s">
        <v>426</v>
      </c>
      <c r="I798" s="256">
        <v>299</v>
      </c>
      <c r="J798" s="256">
        <v>5600</v>
      </c>
      <c r="K798" s="595">
        <f>ROUND(I798*J798,0)</f>
        <v>1674400</v>
      </c>
      <c r="L798" s="596" t="s">
        <v>259</v>
      </c>
      <c r="M798" s="596" t="s">
        <v>174</v>
      </c>
      <c r="N798" s="52" t="str">
        <f>IF(AND('331-CT'!$E$7=TH!H798,OR(L798="331",M798="331")),"331",IF(AND(OR(L798="131",M798="131"),H798='131-CT'!$E$7),"131",""))</f>
        <v/>
      </c>
      <c r="O798" s="91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37"/>
    </row>
    <row r="799" spans="1:29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119"/>
        <v>7</v>
      </c>
      <c r="C799" s="184">
        <f t="shared" si="120"/>
        <v>42189</v>
      </c>
      <c r="D799" s="184" t="s">
        <v>1539</v>
      </c>
      <c r="E799" s="184">
        <v>42189</v>
      </c>
      <c r="F799" s="189" t="s">
        <v>427</v>
      </c>
      <c r="G799" s="483" t="s">
        <v>911</v>
      </c>
      <c r="H799" s="7" t="s">
        <v>426</v>
      </c>
      <c r="I799" s="256">
        <v>312</v>
      </c>
      <c r="J799" s="256">
        <v>5900</v>
      </c>
      <c r="K799" s="595">
        <f>ROUND(I799*J799,0)</f>
        <v>1840800</v>
      </c>
      <c r="L799" s="596" t="s">
        <v>259</v>
      </c>
      <c r="M799" s="596" t="s">
        <v>174</v>
      </c>
      <c r="N799" s="52" t="str">
        <f>IF(AND('331-CT'!$E$7=TH!H799,OR(L799="331",M799="331")),"331",IF(AND(OR(L799="131",M799="131"),H799='131-CT'!$E$7),"131",""))</f>
        <v/>
      </c>
      <c r="O799" s="91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37"/>
    </row>
    <row r="800" spans="1:29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119"/>
        <v>7</v>
      </c>
      <c r="C800" s="184">
        <f t="shared" si="120"/>
        <v>42189</v>
      </c>
      <c r="D800" s="184" t="s">
        <v>1539</v>
      </c>
      <c r="E800" s="184">
        <v>42189</v>
      </c>
      <c r="F800" s="189" t="s">
        <v>424</v>
      </c>
      <c r="G800" s="483" t="s">
        <v>911</v>
      </c>
      <c r="H800" s="7" t="s">
        <v>426</v>
      </c>
      <c r="I800" s="256">
        <v>585</v>
      </c>
      <c r="J800" s="256">
        <v>5050</v>
      </c>
      <c r="K800" s="595">
        <f>ROUND(I800*J800,0)</f>
        <v>2954250</v>
      </c>
      <c r="L800" s="596" t="s">
        <v>259</v>
      </c>
      <c r="M800" s="596" t="s">
        <v>174</v>
      </c>
      <c r="N800" s="52" t="str">
        <f>IF(AND('331-CT'!$E$7=TH!H800,OR(L800="331",M800="331")),"331",IF(AND(OR(L800="131",M800="131"),H800='131-CT'!$E$7),"131",""))</f>
        <v/>
      </c>
      <c r="O800" s="91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37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119"/>
        <v>7</v>
      </c>
      <c r="C801" s="184">
        <f t="shared" si="120"/>
        <v>42189</v>
      </c>
      <c r="D801" s="184" t="s">
        <v>1539</v>
      </c>
      <c r="E801" s="184">
        <v>42189</v>
      </c>
      <c r="F801" s="189" t="s">
        <v>527</v>
      </c>
      <c r="G801" s="483" t="s">
        <v>911</v>
      </c>
      <c r="H801" s="7" t="s">
        <v>426</v>
      </c>
      <c r="I801" s="256">
        <v>207</v>
      </c>
      <c r="J801" s="256">
        <v>9900</v>
      </c>
      <c r="K801" s="595">
        <f>ROUND(I801*J801,0)</f>
        <v>2049300</v>
      </c>
      <c r="L801" s="596" t="s">
        <v>259</v>
      </c>
      <c r="M801" s="596" t="s">
        <v>174</v>
      </c>
      <c r="N801" s="52" t="str">
        <f>IF(AND('331-CT'!$E$7=TH!H801,OR(L801="331",M801="331")),"331",IF(AND(OR(L801="131",M801="131"),H801='131-CT'!$E$7),"131",""))</f>
        <v/>
      </c>
      <c r="O801" s="91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37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19"/>
        <v>7</v>
      </c>
      <c r="C802" s="184">
        <f t="shared" si="120"/>
        <v>42189</v>
      </c>
      <c r="D802" s="184" t="s">
        <v>1539</v>
      </c>
      <c r="E802" s="184">
        <v>42189</v>
      </c>
      <c r="F802" s="189" t="s">
        <v>428</v>
      </c>
      <c r="G802" s="483" t="s">
        <v>911</v>
      </c>
      <c r="H802" s="7" t="s">
        <v>426</v>
      </c>
      <c r="I802" s="256"/>
      <c r="J802" s="256"/>
      <c r="K802" s="595">
        <v>851875</v>
      </c>
      <c r="L802" s="596" t="s">
        <v>259</v>
      </c>
      <c r="M802" s="596" t="s">
        <v>371</v>
      </c>
      <c r="N802" s="52" t="str">
        <f>IF(AND('331-CT'!$E$7=TH!H802,OR(L802="331",M802="331")),"331",IF(AND(OR(L802="131",M802="131"),H802='131-CT'!$E$7),"131",""))</f>
        <v/>
      </c>
      <c r="O802" s="91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37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119"/>
        <v>7</v>
      </c>
      <c r="C803" s="184">
        <f t="shared" si="120"/>
        <v>42189</v>
      </c>
      <c r="D803" s="184" t="s">
        <v>1540</v>
      </c>
      <c r="E803" s="184">
        <v>42189</v>
      </c>
      <c r="F803" s="189" t="s">
        <v>856</v>
      </c>
      <c r="G803" s="483" t="s">
        <v>912</v>
      </c>
      <c r="H803" s="7" t="s">
        <v>858</v>
      </c>
      <c r="I803" s="256">
        <v>50</v>
      </c>
      <c r="J803" s="256">
        <v>10600</v>
      </c>
      <c r="K803" s="595">
        <f>ROUND(I803*J803,0)</f>
        <v>530000</v>
      </c>
      <c r="L803" s="596" t="s">
        <v>259</v>
      </c>
      <c r="M803" s="596" t="s">
        <v>174</v>
      </c>
      <c r="N803" s="52" t="str">
        <f>IF(AND('331-CT'!$E$7=TH!H803,OR(L803="331",M803="331")),"331",IF(AND(OR(L803="131",M803="131"),H803='131-CT'!$E$7),"131",""))</f>
        <v/>
      </c>
      <c r="O803" s="91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37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119"/>
        <v>7</v>
      </c>
      <c r="C804" s="184">
        <f t="shared" si="120"/>
        <v>42189</v>
      </c>
      <c r="D804" s="184" t="s">
        <v>1540</v>
      </c>
      <c r="E804" s="184">
        <v>42189</v>
      </c>
      <c r="F804" s="189" t="s">
        <v>428</v>
      </c>
      <c r="G804" s="483" t="s">
        <v>912</v>
      </c>
      <c r="H804" s="7" t="s">
        <v>858</v>
      </c>
      <c r="I804" s="256"/>
      <c r="J804" s="256"/>
      <c r="K804" s="595">
        <v>53000</v>
      </c>
      <c r="L804" s="596" t="s">
        <v>259</v>
      </c>
      <c r="M804" s="596" t="s">
        <v>371</v>
      </c>
      <c r="N804" s="52" t="str">
        <f>IF(AND('331-CT'!$E$7=TH!H804,OR(L804="331",M804="331")),"331",IF(AND(OR(L804="131",M804="131"),H804='131-CT'!$E$7),"131",""))</f>
        <v/>
      </c>
      <c r="O804" s="91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37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119"/>
        <v>7</v>
      </c>
      <c r="C805" s="184">
        <f t="shared" si="120"/>
        <v>42192</v>
      </c>
      <c r="D805" s="184" t="s">
        <v>1541</v>
      </c>
      <c r="E805" s="184">
        <v>42192</v>
      </c>
      <c r="F805" s="189" t="s">
        <v>913</v>
      </c>
      <c r="G805" s="483" t="s">
        <v>914</v>
      </c>
      <c r="H805" s="7" t="s">
        <v>671</v>
      </c>
      <c r="I805" s="256">
        <v>380</v>
      </c>
      <c r="J805" s="256">
        <v>3750</v>
      </c>
      <c r="K805" s="595">
        <f>ROUND(I805*J805,0)</f>
        <v>1425000</v>
      </c>
      <c r="L805" s="596" t="s">
        <v>259</v>
      </c>
      <c r="M805" s="596" t="s">
        <v>174</v>
      </c>
      <c r="N805" s="52" t="str">
        <f>IF(AND('331-CT'!$E$7=TH!H805,OR(L805="331",M805="331")),"331",IF(AND(OR(L805="131",M805="131"),H805='131-CT'!$E$7),"131",""))</f>
        <v/>
      </c>
      <c r="O805" s="91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37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119"/>
        <v>7</v>
      </c>
      <c r="C806" s="184">
        <f t="shared" si="120"/>
        <v>42192</v>
      </c>
      <c r="D806" s="184" t="s">
        <v>1541</v>
      </c>
      <c r="E806" s="184">
        <v>42192</v>
      </c>
      <c r="F806" s="192" t="s">
        <v>428</v>
      </c>
      <c r="G806" s="483" t="s">
        <v>914</v>
      </c>
      <c r="H806" s="7" t="s">
        <v>671</v>
      </c>
      <c r="I806" s="256"/>
      <c r="J806" s="256"/>
      <c r="K806" s="595">
        <v>142500</v>
      </c>
      <c r="L806" s="596" t="s">
        <v>259</v>
      </c>
      <c r="M806" s="596" t="s">
        <v>371</v>
      </c>
      <c r="N806" s="52" t="str">
        <f>IF(AND('331-CT'!$E$7=TH!H806,OR(L806="331",M806="331")),"331",IF(AND(OR(L806="131",M806="131"),H806='131-CT'!$E$7),"131",""))</f>
        <v/>
      </c>
      <c r="O806" s="91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37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119"/>
        <v>7</v>
      </c>
      <c r="C807" s="184">
        <f t="shared" si="120"/>
        <v>42193</v>
      </c>
      <c r="D807" s="184" t="s">
        <v>1542</v>
      </c>
      <c r="E807" s="184">
        <v>42193</v>
      </c>
      <c r="F807" s="189" t="s">
        <v>1699</v>
      </c>
      <c r="G807" s="483" t="s">
        <v>915</v>
      </c>
      <c r="H807" s="7" t="s">
        <v>490</v>
      </c>
      <c r="I807" s="256">
        <v>100</v>
      </c>
      <c r="J807" s="256">
        <v>6050</v>
      </c>
      <c r="K807" s="595">
        <f>ROUND(I807*J807,0)</f>
        <v>605000</v>
      </c>
      <c r="L807" s="596" t="s">
        <v>259</v>
      </c>
      <c r="M807" s="596" t="s">
        <v>174</v>
      </c>
      <c r="N807" s="52" t="str">
        <f>IF(AND('331-CT'!$E$7=TH!H807,OR(L807="331",M807="331")),"331",IF(AND(OR(L807="131",M807="131"),H807='131-CT'!$E$7),"131",""))</f>
        <v/>
      </c>
      <c r="O807" s="91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37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119"/>
        <v>7</v>
      </c>
      <c r="C808" s="184">
        <f t="shared" si="120"/>
        <v>42193</v>
      </c>
      <c r="D808" s="184" t="s">
        <v>1542</v>
      </c>
      <c r="E808" s="184">
        <v>42193</v>
      </c>
      <c r="F808" s="189" t="s">
        <v>428</v>
      </c>
      <c r="G808" s="483" t="s">
        <v>915</v>
      </c>
      <c r="H808" s="7" t="s">
        <v>490</v>
      </c>
      <c r="I808" s="256"/>
      <c r="J808" s="256"/>
      <c r="K808" s="595">
        <v>60500</v>
      </c>
      <c r="L808" s="596" t="s">
        <v>259</v>
      </c>
      <c r="M808" s="596" t="s">
        <v>371</v>
      </c>
      <c r="N808" s="52" t="str">
        <f>IF(AND('331-CT'!$E$7=TH!H808,OR(L808="331",M808="331")),"331",IF(AND(OR(L808="131",M808="131"),H808='131-CT'!$E$7),"131",""))</f>
        <v/>
      </c>
      <c r="O808" s="91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37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119"/>
        <v>7</v>
      </c>
      <c r="C809" s="184">
        <f t="shared" si="120"/>
        <v>42195</v>
      </c>
      <c r="D809" s="184" t="s">
        <v>1543</v>
      </c>
      <c r="E809" s="184">
        <v>42195</v>
      </c>
      <c r="F809" s="189" t="s">
        <v>520</v>
      </c>
      <c r="G809" s="483" t="s">
        <v>916</v>
      </c>
      <c r="H809" s="7" t="s">
        <v>860</v>
      </c>
      <c r="I809" s="256">
        <v>1194</v>
      </c>
      <c r="J809" s="256">
        <v>5400</v>
      </c>
      <c r="K809" s="595">
        <f>ROUND(I809*J809,0)</f>
        <v>6447600</v>
      </c>
      <c r="L809" s="596" t="s">
        <v>259</v>
      </c>
      <c r="M809" s="596" t="s">
        <v>174</v>
      </c>
      <c r="N809" s="52" t="str">
        <f>IF(AND('331-CT'!$E$7=TH!H809,OR(L809="331",M809="331")),"331",IF(AND(OR(L809="131",M809="131"),H809='131-CT'!$E$7),"131",""))</f>
        <v/>
      </c>
      <c r="O809" s="91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37"/>
    </row>
    <row r="810" spans="1:28" s="875" customFormat="1" ht="15.75" customHeight="1">
      <c r="A810" s="204" t="str">
        <f>IF(B810&lt;&gt;"",IF(AND(B810&gt;=_TM1,B810&lt;=_TM2,OR(TH!L810="1111",TH!M810="1111")),TH!D810,""),"")</f>
        <v/>
      </c>
      <c r="B810" s="864">
        <f t="shared" si="119"/>
        <v>7</v>
      </c>
      <c r="C810" s="865">
        <f t="shared" si="120"/>
        <v>42195</v>
      </c>
      <c r="D810" s="865" t="s">
        <v>1543</v>
      </c>
      <c r="E810" s="865">
        <v>42195</v>
      </c>
      <c r="F810" s="876" t="s">
        <v>428</v>
      </c>
      <c r="G810" s="868" t="s">
        <v>916</v>
      </c>
      <c r="H810" s="869" t="s">
        <v>860</v>
      </c>
      <c r="I810" s="870"/>
      <c r="J810" s="870"/>
      <c r="K810" s="871">
        <v>644760</v>
      </c>
      <c r="L810" s="872" t="s">
        <v>259</v>
      </c>
      <c r="M810" s="872" t="s">
        <v>371</v>
      </c>
      <c r="N810" s="52" t="str">
        <f>IF(AND('331-CT'!$E$7=TH!H810,OR(L810="331",M810="331")),"331",IF(AND(OR(L810="131",M810="131"),H810='131-CT'!$E$7),"131",""))</f>
        <v/>
      </c>
      <c r="O810" s="91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73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119"/>
        <v>7</v>
      </c>
      <c r="C811" s="184">
        <f t="shared" si="120"/>
        <v>42195</v>
      </c>
      <c r="D811" s="184" t="s">
        <v>1544</v>
      </c>
      <c r="E811" s="184">
        <v>42195</v>
      </c>
      <c r="F811" s="192" t="s">
        <v>704</v>
      </c>
      <c r="G811" s="483" t="s">
        <v>917</v>
      </c>
      <c r="H811" s="7" t="s">
        <v>464</v>
      </c>
      <c r="I811" s="256">
        <v>261</v>
      </c>
      <c r="J811" s="256">
        <v>5900</v>
      </c>
      <c r="K811" s="595">
        <f>ROUND(I811*J811,0)</f>
        <v>1539900</v>
      </c>
      <c r="L811" s="596" t="s">
        <v>259</v>
      </c>
      <c r="M811" s="596" t="s">
        <v>174</v>
      </c>
      <c r="N811" s="52" t="str">
        <f>IF(AND('331-CT'!$E$7=TH!H811,OR(L811="331",M811="331")),"331",IF(AND(OR(L811="131",M811="131"),H811='131-CT'!$E$7),"131",""))</f>
        <v/>
      </c>
      <c r="O811" s="91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37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119"/>
        <v>7</v>
      </c>
      <c r="C812" s="184">
        <f t="shared" si="120"/>
        <v>42195</v>
      </c>
      <c r="D812" s="184" t="s">
        <v>1544</v>
      </c>
      <c r="E812" s="184">
        <v>42195</v>
      </c>
      <c r="F812" s="192" t="s">
        <v>428</v>
      </c>
      <c r="G812" s="483" t="s">
        <v>917</v>
      </c>
      <c r="H812" s="7" t="s">
        <v>464</v>
      </c>
      <c r="I812" s="256"/>
      <c r="J812" s="256"/>
      <c r="K812" s="595">
        <v>153990</v>
      </c>
      <c r="L812" s="596" t="s">
        <v>259</v>
      </c>
      <c r="M812" s="596" t="s">
        <v>371</v>
      </c>
      <c r="N812" s="52" t="str">
        <f>IF(AND('331-CT'!$E$7=TH!H812,OR(L812="331",M812="331")),"331",IF(AND(OR(L812="131",M812="131"),H812='131-CT'!$E$7),"131",""))</f>
        <v/>
      </c>
      <c r="O812" s="91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37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119"/>
        <v>7</v>
      </c>
      <c r="C813" s="184">
        <f t="shared" si="120"/>
        <v>42195</v>
      </c>
      <c r="D813" s="184" t="s">
        <v>1545</v>
      </c>
      <c r="E813" s="184">
        <v>42195</v>
      </c>
      <c r="F813" s="189" t="s">
        <v>918</v>
      </c>
      <c r="G813" s="483" t="s">
        <v>919</v>
      </c>
      <c r="H813" s="7" t="s">
        <v>438</v>
      </c>
      <c r="I813" s="256">
        <v>303</v>
      </c>
      <c r="J813" s="256">
        <v>4800</v>
      </c>
      <c r="K813" s="595">
        <f>ROUND(I813*J813,0)</f>
        <v>1454400</v>
      </c>
      <c r="L813" s="596" t="s">
        <v>259</v>
      </c>
      <c r="M813" s="596" t="s">
        <v>174</v>
      </c>
      <c r="N813" s="52" t="str">
        <f>IF(AND('331-CT'!$E$7=TH!H813,OR(L813="331",M813="331")),"331",IF(AND(OR(L813="131",M813="131"),H813='131-CT'!$E$7),"131",""))</f>
        <v/>
      </c>
      <c r="O813" s="91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37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119"/>
        <v>7</v>
      </c>
      <c r="C814" s="184">
        <f t="shared" si="120"/>
        <v>42195</v>
      </c>
      <c r="D814" s="184" t="s">
        <v>1545</v>
      </c>
      <c r="E814" s="184">
        <v>42195</v>
      </c>
      <c r="F814" s="189" t="s">
        <v>428</v>
      </c>
      <c r="G814" s="483" t="s">
        <v>919</v>
      </c>
      <c r="H814" s="7" t="s">
        <v>438</v>
      </c>
      <c r="I814" s="256"/>
      <c r="J814" s="256"/>
      <c r="K814" s="595">
        <v>145440</v>
      </c>
      <c r="L814" s="596" t="s">
        <v>259</v>
      </c>
      <c r="M814" s="596" t="s">
        <v>371</v>
      </c>
      <c r="N814" s="52" t="str">
        <f>IF(AND('331-CT'!$E$7=TH!H814,OR(L814="331",M814="331")),"331",IF(AND(OR(L814="131",M814="131"),H814='131-CT'!$E$7),"131",""))</f>
        <v/>
      </c>
      <c r="O814" s="91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37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119"/>
        <v>7</v>
      </c>
      <c r="C815" s="184">
        <f t="shared" si="120"/>
        <v>42195</v>
      </c>
      <c r="D815" s="184" t="s">
        <v>1546</v>
      </c>
      <c r="E815" s="184">
        <v>42195</v>
      </c>
      <c r="F815" s="40" t="s">
        <v>548</v>
      </c>
      <c r="G815" s="483" t="s">
        <v>920</v>
      </c>
      <c r="H815" s="7" t="s">
        <v>464</v>
      </c>
      <c r="I815" s="256">
        <v>532</v>
      </c>
      <c r="J815" s="256">
        <v>4700</v>
      </c>
      <c r="K815" s="595">
        <f>ROUND(I815*J815,0)</f>
        <v>2500400</v>
      </c>
      <c r="L815" s="596" t="s">
        <v>259</v>
      </c>
      <c r="M815" s="596" t="s">
        <v>174</v>
      </c>
      <c r="N815" s="52" t="str">
        <f>IF(AND('331-CT'!$E$7=TH!H815,OR(L815="331",M815="331")),"331",IF(AND(OR(L815="131",M815="131"),H815='131-CT'!$E$7),"131",""))</f>
        <v/>
      </c>
      <c r="O815" s="91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37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119"/>
        <v>7</v>
      </c>
      <c r="C816" s="184">
        <f t="shared" si="120"/>
        <v>42195</v>
      </c>
      <c r="D816" s="184" t="s">
        <v>1546</v>
      </c>
      <c r="E816" s="184">
        <v>42195</v>
      </c>
      <c r="F816" s="189" t="s">
        <v>921</v>
      </c>
      <c r="G816" s="483" t="s">
        <v>920</v>
      </c>
      <c r="H816" s="7" t="s">
        <v>464</v>
      </c>
      <c r="I816" s="256">
        <v>161</v>
      </c>
      <c r="J816" s="256">
        <v>8700</v>
      </c>
      <c r="K816" s="595">
        <f>ROUND(I816*J816,0)</f>
        <v>1400700</v>
      </c>
      <c r="L816" s="596" t="s">
        <v>259</v>
      </c>
      <c r="M816" s="596" t="s">
        <v>174</v>
      </c>
      <c r="N816" s="52" t="str">
        <f>IF(AND('331-CT'!$E$7=TH!H816,OR(L816="331",M816="331")),"331",IF(AND(OR(L816="131",M816="131"),H816='131-CT'!$E$7),"131",""))</f>
        <v/>
      </c>
      <c r="O816" s="91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37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119"/>
        <v>7</v>
      </c>
      <c r="C817" s="184">
        <f t="shared" si="120"/>
        <v>42195</v>
      </c>
      <c r="D817" s="184" t="s">
        <v>1546</v>
      </c>
      <c r="E817" s="184">
        <v>42195</v>
      </c>
      <c r="F817" s="189" t="s">
        <v>922</v>
      </c>
      <c r="G817" s="483" t="s">
        <v>920</v>
      </c>
      <c r="H817" s="7" t="s">
        <v>464</v>
      </c>
      <c r="I817" s="256">
        <v>150</v>
      </c>
      <c r="J817" s="256">
        <v>9000</v>
      </c>
      <c r="K817" s="595">
        <f>ROUND(I817*J817,0)</f>
        <v>1350000</v>
      </c>
      <c r="L817" s="596" t="s">
        <v>259</v>
      </c>
      <c r="M817" s="596" t="s">
        <v>174</v>
      </c>
      <c r="N817" s="52" t="str">
        <f>IF(AND('331-CT'!$E$7=TH!H817,OR(L817="331",M817="331")),"331",IF(AND(OR(L817="131",M817="131"),H817='131-CT'!$E$7),"131",""))</f>
        <v/>
      </c>
      <c r="O817" s="91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37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119"/>
        <v>7</v>
      </c>
      <c r="C818" s="184">
        <f t="shared" si="120"/>
        <v>42195</v>
      </c>
      <c r="D818" s="184" t="s">
        <v>1546</v>
      </c>
      <c r="E818" s="184">
        <v>42195</v>
      </c>
      <c r="F818" s="189" t="s">
        <v>428</v>
      </c>
      <c r="G818" s="483" t="s">
        <v>920</v>
      </c>
      <c r="H818" s="7" t="s">
        <v>464</v>
      </c>
      <c r="I818" s="256"/>
      <c r="J818" s="256"/>
      <c r="K818" s="595">
        <v>525110</v>
      </c>
      <c r="L818" s="596" t="s">
        <v>259</v>
      </c>
      <c r="M818" s="596" t="s">
        <v>371</v>
      </c>
      <c r="N818" s="52" t="str">
        <f>IF(AND('331-CT'!$E$7=TH!H818,OR(L818="331",M818="331")),"331",IF(AND(OR(L818="131",M818="131"),H818='131-CT'!$E$7),"131",""))</f>
        <v/>
      </c>
      <c r="O818" s="91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37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119"/>
        <v>7</v>
      </c>
      <c r="C819" s="184">
        <f t="shared" si="120"/>
        <v>42199</v>
      </c>
      <c r="D819" s="184" t="s">
        <v>1547</v>
      </c>
      <c r="E819" s="184">
        <v>42199</v>
      </c>
      <c r="F819" s="192" t="s">
        <v>923</v>
      </c>
      <c r="G819" s="483" t="s">
        <v>924</v>
      </c>
      <c r="H819" s="7" t="s">
        <v>863</v>
      </c>
      <c r="I819" s="256">
        <v>2020</v>
      </c>
      <c r="J819" s="256">
        <v>7400</v>
      </c>
      <c r="K819" s="595">
        <f>ROUND(I819*J819,0)</f>
        <v>14948000</v>
      </c>
      <c r="L819" s="596" t="s">
        <v>259</v>
      </c>
      <c r="M819" s="596" t="s">
        <v>174</v>
      </c>
      <c r="N819" s="52" t="str">
        <f>IF(AND('331-CT'!$E$7=TH!H819,OR(L819="331",M819="331")),"331",IF(AND(OR(L819="131",M819="131"),H819='131-CT'!$E$7),"131",""))</f>
        <v/>
      </c>
      <c r="O819" s="91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37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119"/>
        <v>7</v>
      </c>
      <c r="C820" s="184">
        <f t="shared" si="120"/>
        <v>42199</v>
      </c>
      <c r="D820" s="184" t="s">
        <v>1547</v>
      </c>
      <c r="E820" s="184">
        <v>42199</v>
      </c>
      <c r="F820" s="189" t="s">
        <v>428</v>
      </c>
      <c r="G820" s="483" t="s">
        <v>924</v>
      </c>
      <c r="H820" s="7" t="s">
        <v>863</v>
      </c>
      <c r="I820" s="256"/>
      <c r="J820" s="256"/>
      <c r="K820" s="595">
        <v>1494800</v>
      </c>
      <c r="L820" s="596" t="s">
        <v>259</v>
      </c>
      <c r="M820" s="596" t="s">
        <v>371</v>
      </c>
      <c r="N820" s="52" t="str">
        <f>IF(AND('331-CT'!$E$7=TH!H820,OR(L820="331",M820="331")),"331",IF(AND(OR(L820="131",M820="131"),H820='131-CT'!$E$7),"131",""))</f>
        <v/>
      </c>
      <c r="O820" s="91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37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119"/>
        <v>7</v>
      </c>
      <c r="C821" s="184">
        <f t="shared" si="120"/>
        <v>42199</v>
      </c>
      <c r="D821" s="184" t="s">
        <v>1548</v>
      </c>
      <c r="E821" s="184">
        <v>42199</v>
      </c>
      <c r="F821" s="40" t="s">
        <v>548</v>
      </c>
      <c r="G821" s="483" t="s">
        <v>925</v>
      </c>
      <c r="H821" s="7" t="s">
        <v>464</v>
      </c>
      <c r="I821" s="256">
        <v>532</v>
      </c>
      <c r="J821" s="256">
        <v>4700</v>
      </c>
      <c r="K821" s="595">
        <f>ROUND(I821*J821,0)</f>
        <v>2500400</v>
      </c>
      <c r="L821" s="596" t="s">
        <v>259</v>
      </c>
      <c r="M821" s="596" t="s">
        <v>174</v>
      </c>
      <c r="N821" s="52" t="str">
        <f>IF(AND('331-CT'!$E$7=TH!H821,OR(L821="331",M821="331")),"331",IF(AND(OR(L821="131",M821="131"),H821='131-CT'!$E$7),"131",""))</f>
        <v/>
      </c>
      <c r="O821" s="91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37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119"/>
        <v>7</v>
      </c>
      <c r="C822" s="184">
        <f t="shared" si="120"/>
        <v>42199</v>
      </c>
      <c r="D822" s="184" t="s">
        <v>1548</v>
      </c>
      <c r="E822" s="184">
        <v>42199</v>
      </c>
      <c r="F822" s="189" t="s">
        <v>428</v>
      </c>
      <c r="G822" s="483" t="s">
        <v>925</v>
      </c>
      <c r="H822" s="7" t="s">
        <v>464</v>
      </c>
      <c r="I822" s="256"/>
      <c r="J822" s="256"/>
      <c r="K822" s="595">
        <v>250040</v>
      </c>
      <c r="L822" s="596" t="s">
        <v>259</v>
      </c>
      <c r="M822" s="596" t="s">
        <v>371</v>
      </c>
      <c r="N822" s="52" t="str">
        <f>IF(AND('331-CT'!$E$7=TH!H822,OR(L822="331",M822="331")),"331",IF(AND(OR(L822="131",M822="131"),H822='131-CT'!$E$7),"131",""))</f>
        <v/>
      </c>
      <c r="O822" s="91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37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119"/>
        <v>7</v>
      </c>
      <c r="C823" s="184">
        <f t="shared" si="120"/>
        <v>42200</v>
      </c>
      <c r="D823" s="184" t="s">
        <v>1549</v>
      </c>
      <c r="E823" s="184">
        <v>42200</v>
      </c>
      <c r="F823" s="189" t="s">
        <v>737</v>
      </c>
      <c r="G823" s="483" t="s">
        <v>926</v>
      </c>
      <c r="H823" s="7" t="s">
        <v>858</v>
      </c>
      <c r="I823" s="256">
        <v>156</v>
      </c>
      <c r="J823" s="256">
        <v>10600</v>
      </c>
      <c r="K823" s="595">
        <f>ROUND(I823*J823,0)</f>
        <v>1653600</v>
      </c>
      <c r="L823" s="596" t="s">
        <v>259</v>
      </c>
      <c r="M823" s="596" t="s">
        <v>174</v>
      </c>
      <c r="N823" s="52" t="str">
        <f>IF(AND('331-CT'!$E$7=TH!H823,OR(L823="331",M823="331")),"331",IF(AND(OR(L823="131",M823="131"),H823='131-CT'!$E$7),"131",""))</f>
        <v/>
      </c>
      <c r="O823" s="91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37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119"/>
        <v>7</v>
      </c>
      <c r="C824" s="184">
        <f t="shared" si="120"/>
        <v>42200</v>
      </c>
      <c r="D824" s="184" t="s">
        <v>1549</v>
      </c>
      <c r="E824" s="184">
        <v>42200</v>
      </c>
      <c r="F824" s="192" t="s">
        <v>428</v>
      </c>
      <c r="G824" s="483" t="s">
        <v>926</v>
      </c>
      <c r="H824" s="7" t="s">
        <v>858</v>
      </c>
      <c r="I824" s="256"/>
      <c r="J824" s="256"/>
      <c r="K824" s="595">
        <v>165360</v>
      </c>
      <c r="L824" s="596" t="s">
        <v>259</v>
      </c>
      <c r="M824" s="596" t="s">
        <v>371</v>
      </c>
      <c r="N824" s="52" t="str">
        <f>IF(AND('331-CT'!$E$7=TH!H824,OR(L824="331",M824="331")),"331",IF(AND(OR(L824="131",M824="131"),H824='131-CT'!$E$7),"131",""))</f>
        <v/>
      </c>
      <c r="O824" s="91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37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119"/>
        <v>7</v>
      </c>
      <c r="C825" s="184">
        <f t="shared" si="120"/>
        <v>42200</v>
      </c>
      <c r="D825" s="184" t="s">
        <v>1550</v>
      </c>
      <c r="E825" s="184">
        <v>42200</v>
      </c>
      <c r="F825" s="189" t="s">
        <v>520</v>
      </c>
      <c r="G825" s="483" t="s">
        <v>927</v>
      </c>
      <c r="H825" s="7" t="s">
        <v>860</v>
      </c>
      <c r="I825" s="256">
        <v>1225</v>
      </c>
      <c r="J825" s="256">
        <v>5900</v>
      </c>
      <c r="K825" s="595">
        <f>ROUND(I825*J825,0)</f>
        <v>7227500</v>
      </c>
      <c r="L825" s="596" t="s">
        <v>259</v>
      </c>
      <c r="M825" s="596" t="s">
        <v>174</v>
      </c>
      <c r="N825" s="52" t="str">
        <f>IF(AND('331-CT'!$E$7=TH!H825,OR(L825="331",M825="331")),"331",IF(AND(OR(L825="131",M825="131"),H825='131-CT'!$E$7),"131",""))</f>
        <v/>
      </c>
      <c r="O825" s="91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37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119"/>
        <v>7</v>
      </c>
      <c r="C826" s="184">
        <f t="shared" si="120"/>
        <v>42200</v>
      </c>
      <c r="D826" s="184" t="s">
        <v>1550</v>
      </c>
      <c r="E826" s="184">
        <v>42200</v>
      </c>
      <c r="F826" s="189" t="s">
        <v>428</v>
      </c>
      <c r="G826" s="483" t="s">
        <v>927</v>
      </c>
      <c r="H826" s="7" t="s">
        <v>860</v>
      </c>
      <c r="I826" s="256"/>
      <c r="J826" s="256"/>
      <c r="K826" s="595">
        <v>722750</v>
      </c>
      <c r="L826" s="596" t="s">
        <v>259</v>
      </c>
      <c r="M826" s="596" t="s">
        <v>371</v>
      </c>
      <c r="N826" s="52" t="str">
        <f>IF(AND('331-CT'!$E$7=TH!H826,OR(L826="331",M826="331")),"331",IF(AND(OR(L826="131",M826="131"),H826='131-CT'!$E$7),"131",""))</f>
        <v/>
      </c>
      <c r="O826" s="91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37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119"/>
        <v>7</v>
      </c>
      <c r="C827" s="184">
        <f t="shared" si="120"/>
        <v>42200</v>
      </c>
      <c r="D827" s="184" t="s">
        <v>1551</v>
      </c>
      <c r="E827" s="184">
        <v>42200</v>
      </c>
      <c r="F827" s="189" t="s">
        <v>500</v>
      </c>
      <c r="G827" s="483" t="s">
        <v>928</v>
      </c>
      <c r="H827" s="7" t="s">
        <v>790</v>
      </c>
      <c r="I827" s="256">
        <v>342</v>
      </c>
      <c r="J827" s="256">
        <v>14000</v>
      </c>
      <c r="K827" s="595">
        <f>ROUND(I827*J827,0)</f>
        <v>4788000</v>
      </c>
      <c r="L827" s="596" t="s">
        <v>259</v>
      </c>
      <c r="M827" s="596" t="s">
        <v>174</v>
      </c>
      <c r="N827" s="52" t="str">
        <f>IF(AND('331-CT'!$E$7=TH!H827,OR(L827="331",M827="331")),"331",IF(AND(OR(L827="131",M827="131"),H827='131-CT'!$E$7),"131",""))</f>
        <v/>
      </c>
      <c r="O827" s="91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37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119"/>
        <v>7</v>
      </c>
      <c r="C828" s="184">
        <f t="shared" si="120"/>
        <v>42200</v>
      </c>
      <c r="D828" s="184" t="s">
        <v>1551</v>
      </c>
      <c r="E828" s="184">
        <v>42200</v>
      </c>
      <c r="F828" s="189" t="s">
        <v>428</v>
      </c>
      <c r="G828" s="483" t="s">
        <v>928</v>
      </c>
      <c r="H828" s="7" t="s">
        <v>790</v>
      </c>
      <c r="I828" s="256"/>
      <c r="J828" s="256"/>
      <c r="K828" s="595">
        <v>478800</v>
      </c>
      <c r="L828" s="596" t="s">
        <v>259</v>
      </c>
      <c r="M828" s="596" t="s">
        <v>371</v>
      </c>
      <c r="N828" s="52" t="str">
        <f>IF(AND('331-CT'!$E$7=TH!H828,OR(L828="331",M828="331")),"331",IF(AND(OR(L828="131",M828="131"),H828='131-CT'!$E$7),"131",""))</f>
        <v/>
      </c>
      <c r="O828" s="91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37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119"/>
        <v>7</v>
      </c>
      <c r="C829" s="184">
        <f t="shared" si="120"/>
        <v>42200</v>
      </c>
      <c r="D829" s="184" t="s">
        <v>1552</v>
      </c>
      <c r="E829" s="184">
        <v>42200</v>
      </c>
      <c r="F829" s="189" t="s">
        <v>929</v>
      </c>
      <c r="G829" s="483" t="s">
        <v>930</v>
      </c>
      <c r="H829" s="7" t="s">
        <v>759</v>
      </c>
      <c r="I829" s="256">
        <v>300</v>
      </c>
      <c r="J829" s="256">
        <v>47449</v>
      </c>
      <c r="K829" s="595">
        <f>ROUND(I829*J829,0)</f>
        <v>14234700</v>
      </c>
      <c r="L829" s="596" t="s">
        <v>259</v>
      </c>
      <c r="M829" s="596" t="s">
        <v>174</v>
      </c>
      <c r="N829" s="52" t="str">
        <f>IF(AND('331-CT'!$E$7=TH!H829,OR(L829="331",M829="331")),"331",IF(AND(OR(L829="131",M829="131"),H829='131-CT'!$E$7),"131",""))</f>
        <v/>
      </c>
      <c r="O829" s="91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37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119"/>
        <v>7</v>
      </c>
      <c r="C830" s="184">
        <f t="shared" si="120"/>
        <v>42200</v>
      </c>
      <c r="D830" s="184" t="s">
        <v>1552</v>
      </c>
      <c r="E830" s="184">
        <v>42200</v>
      </c>
      <c r="F830" s="192" t="s">
        <v>428</v>
      </c>
      <c r="G830" s="483" t="s">
        <v>930</v>
      </c>
      <c r="H830" s="7" t="s">
        <v>759</v>
      </c>
      <c r="I830" s="256"/>
      <c r="J830" s="256"/>
      <c r="K830" s="595">
        <v>1423470</v>
      </c>
      <c r="L830" s="596" t="s">
        <v>259</v>
      </c>
      <c r="M830" s="596" t="s">
        <v>371</v>
      </c>
      <c r="N830" s="52" t="str">
        <f>IF(AND('331-CT'!$E$7=TH!H830,OR(L830="331",M830="331")),"331",IF(AND(OR(L830="131",M830="131"),H830='131-CT'!$E$7),"131",""))</f>
        <v/>
      </c>
      <c r="O830" s="91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37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119"/>
        <v>7</v>
      </c>
      <c r="C831" s="184">
        <f t="shared" si="120"/>
        <v>42200</v>
      </c>
      <c r="D831" s="184" t="s">
        <v>1553</v>
      </c>
      <c r="E831" s="184">
        <v>42200</v>
      </c>
      <c r="F831" s="189" t="s">
        <v>754</v>
      </c>
      <c r="G831" s="483" t="s">
        <v>931</v>
      </c>
      <c r="H831" s="7" t="s">
        <v>1960</v>
      </c>
      <c r="I831" s="256">
        <v>200</v>
      </c>
      <c r="J831" s="256">
        <v>11004</v>
      </c>
      <c r="K831" s="595">
        <f t="shared" ref="K831:K840" si="123">ROUND(I831*J831,0)</f>
        <v>2200800</v>
      </c>
      <c r="L831" s="596" t="s">
        <v>259</v>
      </c>
      <c r="M831" s="596" t="s">
        <v>174</v>
      </c>
      <c r="N831" s="52" t="str">
        <f>IF(AND('331-CT'!$E$7=TH!H831,OR(L831="331",M831="331")),"331",IF(AND(OR(L831="131",M831="131"),H831='131-CT'!$E$7),"131",""))</f>
        <v/>
      </c>
      <c r="O831" s="91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37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119"/>
        <v>7</v>
      </c>
      <c r="C832" s="184">
        <f t="shared" si="120"/>
        <v>42200</v>
      </c>
      <c r="D832" s="184" t="s">
        <v>1553</v>
      </c>
      <c r="E832" s="184">
        <v>42200</v>
      </c>
      <c r="F832" s="192" t="s">
        <v>1777</v>
      </c>
      <c r="G832" s="483" t="s">
        <v>931</v>
      </c>
      <c r="H832" s="7" t="s">
        <v>1960</v>
      </c>
      <c r="I832" s="256">
        <v>150</v>
      </c>
      <c r="J832" s="256">
        <v>14646</v>
      </c>
      <c r="K832" s="595">
        <f t="shared" si="123"/>
        <v>2196900</v>
      </c>
      <c r="L832" s="596" t="s">
        <v>259</v>
      </c>
      <c r="M832" s="596" t="s">
        <v>174</v>
      </c>
      <c r="N832" s="52" t="str">
        <f>IF(AND('331-CT'!$E$7=TH!H832,OR(L832="331",M832="331")),"331",IF(AND(OR(L832="131",M832="131"),H832='131-CT'!$E$7),"131",""))</f>
        <v/>
      </c>
      <c r="O832" s="91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37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119"/>
        <v>7</v>
      </c>
      <c r="C833" s="184">
        <f t="shared" si="120"/>
        <v>42200</v>
      </c>
      <c r="D833" s="184" t="s">
        <v>1553</v>
      </c>
      <c r="E833" s="184">
        <v>42200</v>
      </c>
      <c r="F833" s="189" t="s">
        <v>1778</v>
      </c>
      <c r="G833" s="483" t="s">
        <v>931</v>
      </c>
      <c r="H833" s="7" t="s">
        <v>1960</v>
      </c>
      <c r="I833" s="256">
        <v>75</v>
      </c>
      <c r="J833" s="256">
        <v>14414</v>
      </c>
      <c r="K833" s="595">
        <f t="shared" si="123"/>
        <v>1081050</v>
      </c>
      <c r="L833" s="596" t="s">
        <v>259</v>
      </c>
      <c r="M833" s="596" t="s">
        <v>174</v>
      </c>
      <c r="N833" s="52" t="str">
        <f>IF(AND('331-CT'!$E$7=TH!H833,OR(L833="331",M833="331")),"331",IF(AND(OR(L833="131",M833="131"),H833='131-CT'!$E$7),"131",""))</f>
        <v/>
      </c>
      <c r="O833" s="91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37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119"/>
        <v>7</v>
      </c>
      <c r="C834" s="184">
        <f t="shared" si="120"/>
        <v>42200</v>
      </c>
      <c r="D834" s="184" t="s">
        <v>1553</v>
      </c>
      <c r="E834" s="184">
        <v>42200</v>
      </c>
      <c r="F834" s="189" t="s">
        <v>1730</v>
      </c>
      <c r="G834" s="483" t="s">
        <v>931</v>
      </c>
      <c r="H834" s="7" t="s">
        <v>1960</v>
      </c>
      <c r="I834" s="256">
        <v>25</v>
      </c>
      <c r="J834" s="256">
        <v>15097</v>
      </c>
      <c r="K834" s="595">
        <f t="shared" si="123"/>
        <v>377425</v>
      </c>
      <c r="L834" s="596" t="s">
        <v>259</v>
      </c>
      <c r="M834" s="596" t="s">
        <v>174</v>
      </c>
      <c r="N834" s="52" t="str">
        <f>IF(AND('331-CT'!$E$7=TH!H834,OR(L834="331",M834="331")),"331",IF(AND(OR(L834="131",M834="131"),H834='131-CT'!$E$7),"131",""))</f>
        <v/>
      </c>
      <c r="O834" s="91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37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119"/>
        <v>7</v>
      </c>
      <c r="C835" s="184">
        <f t="shared" si="120"/>
        <v>42200</v>
      </c>
      <c r="D835" s="184" t="s">
        <v>1553</v>
      </c>
      <c r="E835" s="184">
        <v>42200</v>
      </c>
      <c r="F835" s="192" t="s">
        <v>694</v>
      </c>
      <c r="G835" s="483" t="s">
        <v>931</v>
      </c>
      <c r="H835" s="7" t="s">
        <v>1960</v>
      </c>
      <c r="I835" s="256">
        <v>25</v>
      </c>
      <c r="J835" s="256">
        <v>20302</v>
      </c>
      <c r="K835" s="595">
        <f t="shared" si="123"/>
        <v>507550</v>
      </c>
      <c r="L835" s="596" t="s">
        <v>259</v>
      </c>
      <c r="M835" s="596" t="s">
        <v>174</v>
      </c>
      <c r="N835" s="52" t="str">
        <f>IF(AND('331-CT'!$E$7=TH!H835,OR(L835="331",M835="331")),"331",IF(AND(OR(L835="131",M835="131"),H835='131-CT'!$E$7),"131",""))</f>
        <v/>
      </c>
      <c r="O835" s="91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37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119"/>
        <v>7</v>
      </c>
      <c r="C836" s="184">
        <f t="shared" si="120"/>
        <v>42200</v>
      </c>
      <c r="D836" s="184" t="s">
        <v>1553</v>
      </c>
      <c r="E836" s="184">
        <v>42200</v>
      </c>
      <c r="F836" s="192" t="s">
        <v>1779</v>
      </c>
      <c r="G836" s="483" t="s">
        <v>931</v>
      </c>
      <c r="H836" s="7" t="s">
        <v>1960</v>
      </c>
      <c r="I836" s="256">
        <v>50</v>
      </c>
      <c r="J836" s="256">
        <v>16608</v>
      </c>
      <c r="K836" s="595">
        <f t="shared" si="123"/>
        <v>830400</v>
      </c>
      <c r="L836" s="596" t="s">
        <v>259</v>
      </c>
      <c r="M836" s="596" t="s">
        <v>174</v>
      </c>
      <c r="N836" s="52" t="str">
        <f>IF(AND('331-CT'!$E$7=TH!H836,OR(L836="331",M836="331")),"331",IF(AND(OR(L836="131",M836="131"),H836='131-CT'!$E$7),"131",""))</f>
        <v/>
      </c>
      <c r="O836" s="91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37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119"/>
        <v>7</v>
      </c>
      <c r="C837" s="184">
        <f t="shared" si="120"/>
        <v>42200</v>
      </c>
      <c r="D837" s="184" t="s">
        <v>1553</v>
      </c>
      <c r="E837" s="184">
        <v>42200</v>
      </c>
      <c r="F837" s="189" t="s">
        <v>1780</v>
      </c>
      <c r="G837" s="483" t="s">
        <v>931</v>
      </c>
      <c r="H837" s="7" t="s">
        <v>1960</v>
      </c>
      <c r="I837" s="256">
        <v>25</v>
      </c>
      <c r="J837" s="256">
        <v>19835</v>
      </c>
      <c r="K837" s="595">
        <f t="shared" si="123"/>
        <v>495875</v>
      </c>
      <c r="L837" s="596" t="s">
        <v>259</v>
      </c>
      <c r="M837" s="596" t="s">
        <v>174</v>
      </c>
      <c r="N837" s="52" t="str">
        <f>IF(AND('331-CT'!$E$7=TH!H837,OR(L837="331",M837="331")),"331",IF(AND(OR(L837="131",M837="131"),H837='131-CT'!$E$7),"131",""))</f>
        <v/>
      </c>
      <c r="O837" s="91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37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119"/>
        <v>7</v>
      </c>
      <c r="C838" s="184">
        <f t="shared" si="120"/>
        <v>42200</v>
      </c>
      <c r="D838" s="184" t="s">
        <v>1553</v>
      </c>
      <c r="E838" s="184">
        <v>42200</v>
      </c>
      <c r="F838" s="189" t="s">
        <v>1781</v>
      </c>
      <c r="G838" s="483" t="s">
        <v>931</v>
      </c>
      <c r="H838" s="7" t="s">
        <v>1960</v>
      </c>
      <c r="I838" s="256">
        <v>247</v>
      </c>
      <c r="J838" s="256">
        <v>9303</v>
      </c>
      <c r="K838" s="595">
        <f t="shared" si="123"/>
        <v>2297841</v>
      </c>
      <c r="L838" s="596" t="s">
        <v>259</v>
      </c>
      <c r="M838" s="596" t="s">
        <v>174</v>
      </c>
      <c r="N838" s="52" t="str">
        <f>IF(AND('331-CT'!$E$7=TH!H838,OR(L838="331",M838="331")),"331",IF(AND(OR(L838="131",M838="131"),H838='131-CT'!$E$7),"131",""))</f>
        <v/>
      </c>
      <c r="O838" s="91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37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119"/>
        <v>7</v>
      </c>
      <c r="C839" s="184">
        <f t="shared" si="120"/>
        <v>42200</v>
      </c>
      <c r="D839" s="184" t="s">
        <v>1553</v>
      </c>
      <c r="E839" s="184">
        <v>42200</v>
      </c>
      <c r="F839" s="189" t="s">
        <v>767</v>
      </c>
      <c r="G839" s="483" t="s">
        <v>931</v>
      </c>
      <c r="H839" s="7" t="s">
        <v>1960</v>
      </c>
      <c r="I839" s="256">
        <v>240</v>
      </c>
      <c r="J839" s="256">
        <v>8973</v>
      </c>
      <c r="K839" s="595">
        <f t="shared" si="123"/>
        <v>2153520</v>
      </c>
      <c r="L839" s="596" t="s">
        <v>259</v>
      </c>
      <c r="M839" s="596" t="s">
        <v>174</v>
      </c>
      <c r="N839" s="52" t="str">
        <f>IF(AND('331-CT'!$E$7=TH!H839,OR(L839="331",M839="331")),"331",IF(AND(OR(L839="131",M839="131"),H839='131-CT'!$E$7),"131",""))</f>
        <v/>
      </c>
      <c r="O839" s="91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37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119"/>
        <v>7</v>
      </c>
      <c r="C840" s="184">
        <f t="shared" si="120"/>
        <v>42200</v>
      </c>
      <c r="D840" s="184" t="s">
        <v>1553</v>
      </c>
      <c r="E840" s="184">
        <v>42200</v>
      </c>
      <c r="F840" s="189" t="s">
        <v>713</v>
      </c>
      <c r="G840" s="483" t="s">
        <v>931</v>
      </c>
      <c r="H840" s="7" t="s">
        <v>1960</v>
      </c>
      <c r="I840" s="256">
        <v>280</v>
      </c>
      <c r="J840" s="256">
        <v>11930</v>
      </c>
      <c r="K840" s="595">
        <f t="shared" si="123"/>
        <v>3340400</v>
      </c>
      <c r="L840" s="596" t="s">
        <v>259</v>
      </c>
      <c r="M840" s="596" t="s">
        <v>174</v>
      </c>
      <c r="N840" s="52" t="str">
        <f>IF(AND('331-CT'!$E$7=TH!H840,OR(L840="331",M840="331")),"331",IF(AND(OR(L840="131",M840="131"),H840='131-CT'!$E$7),"131",""))</f>
        <v/>
      </c>
      <c r="O840" s="91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37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119"/>
        <v>7</v>
      </c>
      <c r="C841" s="184">
        <f t="shared" si="120"/>
        <v>42200</v>
      </c>
      <c r="D841" s="184" t="s">
        <v>1553</v>
      </c>
      <c r="E841" s="184">
        <v>42200</v>
      </c>
      <c r="F841" s="192" t="s">
        <v>757</v>
      </c>
      <c r="G841" s="483" t="s">
        <v>931</v>
      </c>
      <c r="H841" s="7" t="s">
        <v>1960</v>
      </c>
      <c r="I841" s="256"/>
      <c r="J841" s="256"/>
      <c r="K841" s="595">
        <v>1548176</v>
      </c>
      <c r="L841" s="596" t="s">
        <v>259</v>
      </c>
      <c r="M841" s="596" t="s">
        <v>371</v>
      </c>
      <c r="N841" s="52" t="str">
        <f>IF(AND('331-CT'!$E$7=TH!H841,OR(L841="331",M841="331")),"331",IF(AND(OR(L841="131",M841="131"),H841='131-CT'!$E$7),"131",""))</f>
        <v/>
      </c>
      <c r="O841" s="91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37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119"/>
        <v>7</v>
      </c>
      <c r="C842" s="184">
        <f t="shared" si="120"/>
        <v>42202</v>
      </c>
      <c r="D842" s="184" t="s">
        <v>1554</v>
      </c>
      <c r="E842" s="184">
        <v>42202</v>
      </c>
      <c r="F842" s="189" t="s">
        <v>932</v>
      </c>
      <c r="G842" s="483" t="s">
        <v>933</v>
      </c>
      <c r="H842" s="7" t="s">
        <v>1002</v>
      </c>
      <c r="I842" s="256">
        <v>250</v>
      </c>
      <c r="J842" s="256">
        <v>7170</v>
      </c>
      <c r="K842" s="595">
        <f t="shared" ref="K842:K849" si="124">ROUND(I842*J842,0)</f>
        <v>1792500</v>
      </c>
      <c r="L842" s="596" t="s">
        <v>259</v>
      </c>
      <c r="M842" s="596" t="s">
        <v>174</v>
      </c>
      <c r="N842" s="52" t="str">
        <f>IF(AND('331-CT'!$E$7=TH!H842,OR(L842="331",M842="331")),"331",IF(AND(OR(L842="131",M842="131"),H842='131-CT'!$E$7),"131",""))</f>
        <v/>
      </c>
      <c r="O842" s="91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37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119"/>
        <v>7</v>
      </c>
      <c r="C843" s="184">
        <f t="shared" si="120"/>
        <v>42202</v>
      </c>
      <c r="D843" s="184" t="s">
        <v>1554</v>
      </c>
      <c r="E843" s="184">
        <v>42202</v>
      </c>
      <c r="F843" s="189" t="s">
        <v>932</v>
      </c>
      <c r="G843" s="483" t="s">
        <v>933</v>
      </c>
      <c r="H843" s="7" t="s">
        <v>1002</v>
      </c>
      <c r="I843" s="256">
        <v>252</v>
      </c>
      <c r="J843" s="256">
        <v>7170</v>
      </c>
      <c r="K843" s="595">
        <f t="shared" si="124"/>
        <v>1806840</v>
      </c>
      <c r="L843" s="596" t="s">
        <v>259</v>
      </c>
      <c r="M843" s="596" t="s">
        <v>174</v>
      </c>
      <c r="N843" s="52" t="str">
        <f>IF(AND('331-CT'!$E$7=TH!H843,OR(L843="331",M843="331")),"331",IF(AND(OR(L843="131",M843="131"),H843='131-CT'!$E$7),"131",""))</f>
        <v/>
      </c>
      <c r="O843" s="91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37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119"/>
        <v>7</v>
      </c>
      <c r="C844" s="184">
        <f t="shared" si="120"/>
        <v>42202</v>
      </c>
      <c r="D844" s="184" t="s">
        <v>1554</v>
      </c>
      <c r="E844" s="184">
        <v>42202</v>
      </c>
      <c r="F844" s="192" t="s">
        <v>640</v>
      </c>
      <c r="G844" s="483" t="s">
        <v>933</v>
      </c>
      <c r="H844" s="7" t="s">
        <v>1002</v>
      </c>
      <c r="I844" s="256">
        <v>247</v>
      </c>
      <c r="J844" s="256">
        <v>5490</v>
      </c>
      <c r="K844" s="595">
        <f t="shared" si="124"/>
        <v>1356030</v>
      </c>
      <c r="L844" s="596" t="s">
        <v>259</v>
      </c>
      <c r="M844" s="596" t="s">
        <v>174</v>
      </c>
      <c r="N844" s="52" t="str">
        <f>IF(AND('331-CT'!$E$7=TH!H844,OR(L844="331",M844="331")),"331",IF(AND(OR(L844="131",M844="131"),H844='131-CT'!$E$7),"131",""))</f>
        <v/>
      </c>
      <c r="O844" s="91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37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ref="B845:B908" si="125">IF(C845&lt;&gt;"",MONTH(C845),"")</f>
        <v>7</v>
      </c>
      <c r="C845" s="184">
        <f t="shared" ref="C845:C908" si="126">E845</f>
        <v>42202</v>
      </c>
      <c r="D845" s="184" t="s">
        <v>1554</v>
      </c>
      <c r="E845" s="184">
        <v>42202</v>
      </c>
      <c r="F845" s="192" t="s">
        <v>640</v>
      </c>
      <c r="G845" s="483" t="s">
        <v>933</v>
      </c>
      <c r="H845" s="7" t="s">
        <v>1002</v>
      </c>
      <c r="I845" s="256">
        <v>248</v>
      </c>
      <c r="J845" s="256">
        <v>5490</v>
      </c>
      <c r="K845" s="595">
        <f t="shared" si="124"/>
        <v>1361520</v>
      </c>
      <c r="L845" s="596" t="s">
        <v>259</v>
      </c>
      <c r="M845" s="596" t="s">
        <v>174</v>
      </c>
      <c r="N845" s="52" t="str">
        <f>IF(AND('331-CT'!$E$7=TH!H845,OR(L845="331",M845="331")),"331",IF(AND(OR(L845="131",M845="131"),H845='131-CT'!$E$7),"131",""))</f>
        <v/>
      </c>
      <c r="O845" s="91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37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125"/>
        <v>7</v>
      </c>
      <c r="C846" s="184">
        <f t="shared" si="126"/>
        <v>42202</v>
      </c>
      <c r="D846" s="184" t="s">
        <v>1554</v>
      </c>
      <c r="E846" s="184">
        <v>42202</v>
      </c>
      <c r="F846" s="189" t="s">
        <v>642</v>
      </c>
      <c r="G846" s="483" t="s">
        <v>933</v>
      </c>
      <c r="H846" s="7" t="s">
        <v>1002</v>
      </c>
      <c r="I846" s="256">
        <v>503</v>
      </c>
      <c r="J846" s="256">
        <v>5500</v>
      </c>
      <c r="K846" s="595">
        <f t="shared" si="124"/>
        <v>2766500</v>
      </c>
      <c r="L846" s="596" t="s">
        <v>259</v>
      </c>
      <c r="M846" s="596" t="s">
        <v>174</v>
      </c>
      <c r="N846" s="52" t="str">
        <f>IF(AND('331-CT'!$E$7=TH!H846,OR(L846="331",M846="331")),"331",IF(AND(OR(L846="131",M846="131"),H846='131-CT'!$E$7),"131",""))</f>
        <v/>
      </c>
      <c r="O846" s="91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37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125"/>
        <v>7</v>
      </c>
      <c r="C847" s="184">
        <f t="shared" si="126"/>
        <v>42202</v>
      </c>
      <c r="D847" s="184" t="s">
        <v>1554</v>
      </c>
      <c r="E847" s="184">
        <v>42202</v>
      </c>
      <c r="F847" s="189" t="s">
        <v>642</v>
      </c>
      <c r="G847" s="483" t="s">
        <v>933</v>
      </c>
      <c r="H847" s="7" t="s">
        <v>1002</v>
      </c>
      <c r="I847" s="256">
        <v>495</v>
      </c>
      <c r="J847" s="256">
        <v>5500</v>
      </c>
      <c r="K847" s="595">
        <f t="shared" si="124"/>
        <v>2722500</v>
      </c>
      <c r="L847" s="596" t="s">
        <v>259</v>
      </c>
      <c r="M847" s="596" t="s">
        <v>174</v>
      </c>
      <c r="N847" s="52" t="str">
        <f>IF(AND('331-CT'!$E$7=TH!H847,OR(L847="331",M847="331")),"331",IF(AND(OR(L847="131",M847="131"),H847='131-CT'!$E$7),"131",""))</f>
        <v/>
      </c>
      <c r="O847" s="91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37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125"/>
        <v>7</v>
      </c>
      <c r="C848" s="184">
        <f t="shared" si="126"/>
        <v>42202</v>
      </c>
      <c r="D848" s="184" t="s">
        <v>1554</v>
      </c>
      <c r="E848" s="184">
        <v>42202</v>
      </c>
      <c r="F848" s="189" t="s">
        <v>640</v>
      </c>
      <c r="G848" s="483" t="s">
        <v>933</v>
      </c>
      <c r="H848" s="7" t="s">
        <v>1002</v>
      </c>
      <c r="I848" s="256">
        <v>268</v>
      </c>
      <c r="J848" s="256">
        <v>6500</v>
      </c>
      <c r="K848" s="595">
        <f t="shared" si="124"/>
        <v>1742000</v>
      </c>
      <c r="L848" s="596" t="s">
        <v>259</v>
      </c>
      <c r="M848" s="596" t="s">
        <v>174</v>
      </c>
      <c r="N848" s="52" t="str">
        <f>IF(AND('331-CT'!$E$7=TH!H848,OR(L848="331",M848="331")),"331",IF(AND(OR(L848="131",M848="131"),H848='131-CT'!$E$7),"131",""))</f>
        <v/>
      </c>
      <c r="O848" s="91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37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125"/>
        <v>7</v>
      </c>
      <c r="C849" s="184">
        <f t="shared" si="126"/>
        <v>42202</v>
      </c>
      <c r="D849" s="184" t="s">
        <v>1554</v>
      </c>
      <c r="E849" s="184">
        <v>42202</v>
      </c>
      <c r="F849" s="189" t="s">
        <v>640</v>
      </c>
      <c r="G849" s="483" t="s">
        <v>933</v>
      </c>
      <c r="H849" s="7" t="s">
        <v>1002</v>
      </c>
      <c r="I849" s="256">
        <v>273</v>
      </c>
      <c r="J849" s="256">
        <v>6500</v>
      </c>
      <c r="K849" s="595">
        <f t="shared" si="124"/>
        <v>1774500</v>
      </c>
      <c r="L849" s="596" t="s">
        <v>259</v>
      </c>
      <c r="M849" s="596" t="s">
        <v>174</v>
      </c>
      <c r="N849" s="52" t="str">
        <f>IF(AND('331-CT'!$E$7=TH!H849,OR(L849="331",M849="331")),"331",IF(AND(OR(L849="131",M849="131"),H849='131-CT'!$E$7),"131",""))</f>
        <v/>
      </c>
      <c r="O849" s="91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37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125"/>
        <v>7</v>
      </c>
      <c r="C850" s="184">
        <f t="shared" si="126"/>
        <v>42202</v>
      </c>
      <c r="D850" s="184" t="s">
        <v>1554</v>
      </c>
      <c r="E850" s="184">
        <v>42202</v>
      </c>
      <c r="F850" s="192" t="s">
        <v>428</v>
      </c>
      <c r="G850" s="483" t="s">
        <v>933</v>
      </c>
      <c r="H850" s="7" t="s">
        <v>1002</v>
      </c>
      <c r="I850" s="256"/>
      <c r="J850" s="256"/>
      <c r="K850" s="595">
        <v>1532239</v>
      </c>
      <c r="L850" s="596" t="s">
        <v>259</v>
      </c>
      <c r="M850" s="596" t="s">
        <v>371</v>
      </c>
      <c r="N850" s="52" t="str">
        <f>IF(AND('331-CT'!$E$7=TH!H850,OR(L850="331",M850="331")),"331",IF(AND(OR(L850="131",M850="131"),H850='131-CT'!$E$7),"131",""))</f>
        <v/>
      </c>
      <c r="O850" s="91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37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125"/>
        <v>7</v>
      </c>
      <c r="C851" s="184">
        <f t="shared" si="126"/>
        <v>42202</v>
      </c>
      <c r="D851" s="184" t="s">
        <v>1555</v>
      </c>
      <c r="E851" s="184">
        <v>42202</v>
      </c>
      <c r="F851" s="189" t="s">
        <v>1782</v>
      </c>
      <c r="G851" s="483" t="s">
        <v>934</v>
      </c>
      <c r="H851" s="7" t="s">
        <v>1960</v>
      </c>
      <c r="I851" s="256">
        <v>25</v>
      </c>
      <c r="J851" s="256">
        <v>14378</v>
      </c>
      <c r="K851" s="595">
        <f t="shared" ref="K851:K859" si="127">ROUND(I851*J851,0)</f>
        <v>359450</v>
      </c>
      <c r="L851" s="596" t="s">
        <v>259</v>
      </c>
      <c r="M851" s="596" t="s">
        <v>174</v>
      </c>
      <c r="N851" s="52" t="str">
        <f>IF(AND('331-CT'!$E$7=TH!H851,OR(L851="331",M851="331")),"331",IF(AND(OR(L851="131",M851="131"),H851='131-CT'!$E$7),"131",""))</f>
        <v/>
      </c>
      <c r="O851" s="91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37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125"/>
        <v>7</v>
      </c>
      <c r="C852" s="184">
        <f t="shared" si="126"/>
        <v>42202</v>
      </c>
      <c r="D852" s="184" t="s">
        <v>1555</v>
      </c>
      <c r="E852" s="184">
        <v>42202</v>
      </c>
      <c r="F852" s="189" t="s">
        <v>1767</v>
      </c>
      <c r="G852" s="483" t="s">
        <v>934</v>
      </c>
      <c r="H852" s="7" t="s">
        <v>1960</v>
      </c>
      <c r="I852" s="256">
        <v>45</v>
      </c>
      <c r="J852" s="256">
        <v>10056</v>
      </c>
      <c r="K852" s="595">
        <f t="shared" si="127"/>
        <v>452520</v>
      </c>
      <c r="L852" s="596" t="s">
        <v>259</v>
      </c>
      <c r="M852" s="596" t="s">
        <v>174</v>
      </c>
      <c r="N852" s="52" t="str">
        <f>IF(AND('331-CT'!$E$7=TH!H852,OR(L852="331",M852="331")),"331",IF(AND(OR(L852="131",M852="131"),H852='131-CT'!$E$7),"131",""))</f>
        <v/>
      </c>
      <c r="O852" s="91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37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125"/>
        <v>7</v>
      </c>
      <c r="C853" s="184">
        <f t="shared" si="126"/>
        <v>42202</v>
      </c>
      <c r="D853" s="184" t="s">
        <v>1555</v>
      </c>
      <c r="E853" s="184">
        <v>42202</v>
      </c>
      <c r="F853" s="189" t="s">
        <v>1762</v>
      </c>
      <c r="G853" s="483" t="s">
        <v>934</v>
      </c>
      <c r="H853" s="7" t="s">
        <v>1960</v>
      </c>
      <c r="I853" s="256">
        <v>25</v>
      </c>
      <c r="J853" s="256">
        <v>16380</v>
      </c>
      <c r="K853" s="595">
        <f t="shared" si="127"/>
        <v>409500</v>
      </c>
      <c r="L853" s="596" t="s">
        <v>259</v>
      </c>
      <c r="M853" s="596" t="s">
        <v>174</v>
      </c>
      <c r="N853" s="52" t="str">
        <f>IF(AND('331-CT'!$E$7=TH!H853,OR(L853="331",M853="331")),"331",IF(AND(OR(L853="131",M853="131"),H853='131-CT'!$E$7),"131",""))</f>
        <v/>
      </c>
      <c r="O853" s="91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37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125"/>
        <v>7</v>
      </c>
      <c r="C854" s="184">
        <f t="shared" si="126"/>
        <v>42202</v>
      </c>
      <c r="D854" s="184" t="s">
        <v>1555</v>
      </c>
      <c r="E854" s="184">
        <v>42202</v>
      </c>
      <c r="F854" s="189" t="s">
        <v>716</v>
      </c>
      <c r="G854" s="483" t="s">
        <v>934</v>
      </c>
      <c r="H854" s="7" t="s">
        <v>1960</v>
      </c>
      <c r="I854" s="256">
        <v>25</v>
      </c>
      <c r="J854" s="256">
        <v>18218</v>
      </c>
      <c r="K854" s="595">
        <f t="shared" si="127"/>
        <v>455450</v>
      </c>
      <c r="L854" s="596" t="s">
        <v>259</v>
      </c>
      <c r="M854" s="596" t="s">
        <v>174</v>
      </c>
      <c r="N854" s="52" t="str">
        <f>IF(AND('331-CT'!$E$7=TH!H854,OR(L854="331",M854="331")),"331",IF(AND(OR(L854="131",M854="131"),H854='131-CT'!$E$7),"131",""))</f>
        <v/>
      </c>
      <c r="O854" s="91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37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125"/>
        <v>7</v>
      </c>
      <c r="C855" s="184">
        <f t="shared" si="126"/>
        <v>42202</v>
      </c>
      <c r="D855" s="184" t="s">
        <v>1555</v>
      </c>
      <c r="E855" s="184">
        <v>42202</v>
      </c>
      <c r="F855" s="189" t="s">
        <v>1731</v>
      </c>
      <c r="G855" s="483" t="s">
        <v>934</v>
      </c>
      <c r="H855" s="7" t="s">
        <v>1960</v>
      </c>
      <c r="I855" s="256">
        <v>100</v>
      </c>
      <c r="J855" s="256">
        <v>8276</v>
      </c>
      <c r="K855" s="595">
        <f t="shared" si="127"/>
        <v>827600</v>
      </c>
      <c r="L855" s="596" t="s">
        <v>259</v>
      </c>
      <c r="M855" s="596" t="s">
        <v>174</v>
      </c>
      <c r="N855" s="52" t="str">
        <f>IF(AND('331-CT'!$E$7=TH!H855,OR(L855="331",M855="331")),"331",IF(AND(OR(L855="131",M855="131"),H855='131-CT'!$E$7),"131",""))</f>
        <v/>
      </c>
      <c r="O855" s="91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37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125"/>
        <v>7</v>
      </c>
      <c r="C856" s="184">
        <f t="shared" si="126"/>
        <v>42202</v>
      </c>
      <c r="D856" s="184" t="s">
        <v>1555</v>
      </c>
      <c r="E856" s="184">
        <v>42202</v>
      </c>
      <c r="F856" s="189" t="s">
        <v>1783</v>
      </c>
      <c r="G856" s="483" t="s">
        <v>934</v>
      </c>
      <c r="H856" s="7" t="s">
        <v>1960</v>
      </c>
      <c r="I856" s="256">
        <v>220</v>
      </c>
      <c r="J856" s="256">
        <v>8818</v>
      </c>
      <c r="K856" s="595">
        <f t="shared" si="127"/>
        <v>1939960</v>
      </c>
      <c r="L856" s="596" t="s">
        <v>259</v>
      </c>
      <c r="M856" s="596" t="s">
        <v>174</v>
      </c>
      <c r="N856" s="52" t="str">
        <f>IF(AND('331-CT'!$E$7=TH!H856,OR(L856="331",M856="331")),"331",IF(AND(OR(L856="131",M856="131"),H856='131-CT'!$E$7),"131",""))</f>
        <v/>
      </c>
      <c r="O856" s="91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37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125"/>
        <v>7</v>
      </c>
      <c r="C857" s="184">
        <f t="shared" si="126"/>
        <v>42202</v>
      </c>
      <c r="D857" s="184" t="s">
        <v>1555</v>
      </c>
      <c r="E857" s="184">
        <v>42202</v>
      </c>
      <c r="F857" s="189" t="s">
        <v>1784</v>
      </c>
      <c r="G857" s="483" t="s">
        <v>934</v>
      </c>
      <c r="H857" s="7" t="s">
        <v>1960</v>
      </c>
      <c r="I857" s="256">
        <v>160</v>
      </c>
      <c r="J857" s="256">
        <v>13923</v>
      </c>
      <c r="K857" s="595">
        <f t="shared" si="127"/>
        <v>2227680</v>
      </c>
      <c r="L857" s="596" t="s">
        <v>259</v>
      </c>
      <c r="M857" s="596" t="s">
        <v>174</v>
      </c>
      <c r="N857" s="52" t="str">
        <f>IF(AND('331-CT'!$E$7=TH!H857,OR(L857="331",M857="331")),"331",IF(AND(OR(L857="131",M857="131"),H857='131-CT'!$E$7),"131",""))</f>
        <v/>
      </c>
      <c r="O857" s="91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37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125"/>
        <v>7</v>
      </c>
      <c r="C858" s="184">
        <f t="shared" si="126"/>
        <v>42202</v>
      </c>
      <c r="D858" s="184" t="s">
        <v>1555</v>
      </c>
      <c r="E858" s="184">
        <v>42202</v>
      </c>
      <c r="F858" s="189" t="s">
        <v>1785</v>
      </c>
      <c r="G858" s="483" t="s">
        <v>934</v>
      </c>
      <c r="H858" s="7" t="s">
        <v>1960</v>
      </c>
      <c r="I858" s="256">
        <v>270</v>
      </c>
      <c r="J858" s="256">
        <v>6917</v>
      </c>
      <c r="K858" s="595">
        <f t="shared" si="127"/>
        <v>1867590</v>
      </c>
      <c r="L858" s="596" t="s">
        <v>259</v>
      </c>
      <c r="M858" s="596" t="s">
        <v>174</v>
      </c>
      <c r="N858" s="52" t="str">
        <f>IF(AND('331-CT'!$E$7=TH!H858,OR(L858="331",M858="331")),"331",IF(AND(OR(L858="131",M858="131"),H858='131-CT'!$E$7),"131",""))</f>
        <v/>
      </c>
      <c r="O858" s="91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37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125"/>
        <v>7</v>
      </c>
      <c r="C859" s="184">
        <f t="shared" si="126"/>
        <v>42202</v>
      </c>
      <c r="D859" s="184" t="s">
        <v>1555</v>
      </c>
      <c r="E859" s="184">
        <v>42202</v>
      </c>
      <c r="F859" s="192" t="s">
        <v>1786</v>
      </c>
      <c r="G859" s="483" t="s">
        <v>934</v>
      </c>
      <c r="H859" s="7" t="s">
        <v>1960</v>
      </c>
      <c r="I859" s="256">
        <v>190</v>
      </c>
      <c r="J859" s="256">
        <v>8052</v>
      </c>
      <c r="K859" s="595">
        <f t="shared" si="127"/>
        <v>1529880</v>
      </c>
      <c r="L859" s="596" t="s">
        <v>259</v>
      </c>
      <c r="M859" s="596" t="s">
        <v>174</v>
      </c>
      <c r="N859" s="52" t="str">
        <f>IF(AND('331-CT'!$E$7=TH!H859,OR(L859="331",M859="331")),"331",IF(AND(OR(L859="131",M859="131"),H859='131-CT'!$E$7),"131",""))</f>
        <v/>
      </c>
      <c r="O859" s="91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37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125"/>
        <v>7</v>
      </c>
      <c r="C860" s="184">
        <f t="shared" si="126"/>
        <v>42202</v>
      </c>
      <c r="D860" s="184" t="s">
        <v>1555</v>
      </c>
      <c r="E860" s="184">
        <v>42202</v>
      </c>
      <c r="F860" s="189" t="s">
        <v>757</v>
      </c>
      <c r="G860" s="483" t="s">
        <v>934</v>
      </c>
      <c r="H860" s="7" t="s">
        <v>1960</v>
      </c>
      <c r="I860" s="256"/>
      <c r="J860" s="256"/>
      <c r="K860" s="595">
        <v>1006963</v>
      </c>
      <c r="L860" s="596" t="s">
        <v>259</v>
      </c>
      <c r="M860" s="596" t="s">
        <v>371</v>
      </c>
      <c r="N860" s="52" t="str">
        <f>IF(AND('331-CT'!$E$7=TH!H860,OR(L860="331",M860="331")),"331",IF(AND(OR(L860="131",M860="131"),H860='131-CT'!$E$7),"131",""))</f>
        <v/>
      </c>
      <c r="O860" s="91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37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125"/>
        <v>7</v>
      </c>
      <c r="C861" s="184">
        <f t="shared" si="126"/>
        <v>42205</v>
      </c>
      <c r="D861" s="184" t="s">
        <v>1556</v>
      </c>
      <c r="E861" s="184">
        <v>42205</v>
      </c>
      <c r="F861" s="189" t="s">
        <v>439</v>
      </c>
      <c r="G861" s="483" t="s">
        <v>935</v>
      </c>
      <c r="H861" s="7" t="s">
        <v>438</v>
      </c>
      <c r="I861" s="256">
        <v>311</v>
      </c>
      <c r="J861" s="256">
        <v>10500</v>
      </c>
      <c r="K861" s="595">
        <f>ROUND(I861*J861,0)</f>
        <v>3265500</v>
      </c>
      <c r="L861" s="596" t="s">
        <v>259</v>
      </c>
      <c r="M861" s="596" t="s">
        <v>174</v>
      </c>
      <c r="N861" s="52" t="str">
        <f>IF(AND('331-CT'!$E$7=TH!H861,OR(L861="331",M861="331")),"331",IF(AND(OR(L861="131",M861="131"),H861='131-CT'!$E$7),"131",""))</f>
        <v/>
      </c>
      <c r="O861" s="91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37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125"/>
        <v>7</v>
      </c>
      <c r="C862" s="184">
        <f t="shared" si="126"/>
        <v>42205</v>
      </c>
      <c r="D862" s="184" t="s">
        <v>1556</v>
      </c>
      <c r="E862" s="184">
        <v>42205</v>
      </c>
      <c r="F862" s="189" t="s">
        <v>439</v>
      </c>
      <c r="G862" s="483" t="s">
        <v>935</v>
      </c>
      <c r="H862" s="7" t="s">
        <v>438</v>
      </c>
      <c r="I862" s="256">
        <v>497</v>
      </c>
      <c r="J862" s="256">
        <v>10500</v>
      </c>
      <c r="K862" s="595">
        <f>ROUND(I862*J862,0)</f>
        <v>5218500</v>
      </c>
      <c r="L862" s="596" t="s">
        <v>259</v>
      </c>
      <c r="M862" s="596" t="s">
        <v>174</v>
      </c>
      <c r="N862" s="52" t="str">
        <f>IF(AND('331-CT'!$E$7=TH!H862,OR(L862="331",M862="331")),"331",IF(AND(OR(L862="131",M862="131"),H862='131-CT'!$E$7),"131",""))</f>
        <v/>
      </c>
      <c r="O862" s="91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37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125"/>
        <v>7</v>
      </c>
      <c r="C863" s="184">
        <f t="shared" si="126"/>
        <v>42205</v>
      </c>
      <c r="D863" s="184" t="s">
        <v>1556</v>
      </c>
      <c r="E863" s="184">
        <v>42205</v>
      </c>
      <c r="F863" s="189" t="s">
        <v>428</v>
      </c>
      <c r="G863" s="483" t="s">
        <v>935</v>
      </c>
      <c r="H863" s="7" t="s">
        <v>438</v>
      </c>
      <c r="I863" s="256"/>
      <c r="J863" s="256"/>
      <c r="K863" s="595">
        <v>848400</v>
      </c>
      <c r="L863" s="596" t="s">
        <v>259</v>
      </c>
      <c r="M863" s="596" t="s">
        <v>371</v>
      </c>
      <c r="N863" s="52" t="str">
        <f>IF(AND('331-CT'!$E$7=TH!H863,OR(L863="331",M863="331")),"331",IF(AND(OR(L863="131",M863="131"),H863='131-CT'!$E$7),"131",""))</f>
        <v/>
      </c>
      <c r="O863" s="91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37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125"/>
        <v>7</v>
      </c>
      <c r="C864" s="184">
        <f t="shared" si="126"/>
        <v>42205</v>
      </c>
      <c r="D864" s="184" t="s">
        <v>1557</v>
      </c>
      <c r="E864" s="184">
        <v>42205</v>
      </c>
      <c r="F864" s="189" t="s">
        <v>936</v>
      </c>
      <c r="G864" s="483" t="s">
        <v>937</v>
      </c>
      <c r="H864" s="7" t="s">
        <v>860</v>
      </c>
      <c r="I864" s="256">
        <v>574</v>
      </c>
      <c r="J864" s="256">
        <v>5900</v>
      </c>
      <c r="K864" s="595">
        <f>ROUND(I864*J864,0)</f>
        <v>3386600</v>
      </c>
      <c r="L864" s="596" t="s">
        <v>259</v>
      </c>
      <c r="M864" s="596" t="s">
        <v>174</v>
      </c>
      <c r="N864" s="52" t="str">
        <f>IF(AND('331-CT'!$E$7=TH!H864,OR(L864="331",M864="331")),"331",IF(AND(OR(L864="131",M864="131"),H864='131-CT'!$E$7),"131",""))</f>
        <v/>
      </c>
      <c r="O864" s="91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37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125"/>
        <v>7</v>
      </c>
      <c r="C865" s="184">
        <f t="shared" si="126"/>
        <v>42205</v>
      </c>
      <c r="D865" s="184" t="s">
        <v>1557</v>
      </c>
      <c r="E865" s="184">
        <v>42205</v>
      </c>
      <c r="F865" s="189" t="s">
        <v>936</v>
      </c>
      <c r="G865" s="483" t="s">
        <v>937</v>
      </c>
      <c r="H865" s="7" t="s">
        <v>860</v>
      </c>
      <c r="I865" s="256">
        <v>588</v>
      </c>
      <c r="J865" s="256">
        <v>5900</v>
      </c>
      <c r="K865" s="595">
        <f>ROUND(I865*J865,0)</f>
        <v>3469200</v>
      </c>
      <c r="L865" s="596" t="s">
        <v>259</v>
      </c>
      <c r="M865" s="596" t="s">
        <v>174</v>
      </c>
      <c r="N865" s="52" t="str">
        <f>IF(AND('331-CT'!$E$7=TH!H865,OR(L865="331",M865="331")),"331",IF(AND(OR(L865="131",M865="131"),H865='131-CT'!$E$7),"131",""))</f>
        <v/>
      </c>
      <c r="O865" s="91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37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125"/>
        <v>7</v>
      </c>
      <c r="C866" s="184">
        <f t="shared" si="126"/>
        <v>42205</v>
      </c>
      <c r="D866" s="184" t="s">
        <v>1557</v>
      </c>
      <c r="E866" s="184">
        <v>42205</v>
      </c>
      <c r="F866" s="189" t="s">
        <v>428</v>
      </c>
      <c r="G866" s="483" t="s">
        <v>937</v>
      </c>
      <c r="H866" s="7" t="s">
        <v>860</v>
      </c>
      <c r="I866" s="256"/>
      <c r="J866" s="256"/>
      <c r="K866" s="595">
        <v>685580</v>
      </c>
      <c r="L866" s="596" t="s">
        <v>259</v>
      </c>
      <c r="M866" s="596" t="s">
        <v>371</v>
      </c>
      <c r="N866" s="52" t="str">
        <f>IF(AND('331-CT'!$E$7=TH!H866,OR(L866="331",M866="331")),"331",IF(AND(OR(L866="131",M866="131"),H866='131-CT'!$E$7),"131",""))</f>
        <v/>
      </c>
      <c r="O866" s="91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37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125"/>
        <v>7</v>
      </c>
      <c r="C867" s="184">
        <f t="shared" si="126"/>
        <v>42205</v>
      </c>
      <c r="D867" s="184" t="s">
        <v>1558</v>
      </c>
      <c r="E867" s="184">
        <v>42205</v>
      </c>
      <c r="F867" s="189" t="s">
        <v>856</v>
      </c>
      <c r="G867" s="483" t="s">
        <v>938</v>
      </c>
      <c r="H867" s="7" t="s">
        <v>858</v>
      </c>
      <c r="I867" s="256">
        <v>280</v>
      </c>
      <c r="J867" s="256">
        <v>10600</v>
      </c>
      <c r="K867" s="595">
        <f>ROUND(I867*J867,0)</f>
        <v>2968000</v>
      </c>
      <c r="L867" s="596" t="s">
        <v>259</v>
      </c>
      <c r="M867" s="596" t="s">
        <v>174</v>
      </c>
      <c r="N867" s="52" t="str">
        <f>IF(AND('331-CT'!$E$7=TH!H867,OR(L867="331",M867="331")),"331",IF(AND(OR(L867="131",M867="131"),H867='131-CT'!$E$7),"131",""))</f>
        <v/>
      </c>
      <c r="O867" s="91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37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125"/>
        <v>7</v>
      </c>
      <c r="C868" s="184">
        <f t="shared" si="126"/>
        <v>42205</v>
      </c>
      <c r="D868" s="184" t="s">
        <v>1558</v>
      </c>
      <c r="E868" s="184">
        <v>42205</v>
      </c>
      <c r="F868" s="192" t="s">
        <v>428</v>
      </c>
      <c r="G868" s="483" t="s">
        <v>938</v>
      </c>
      <c r="H868" s="7" t="s">
        <v>858</v>
      </c>
      <c r="I868" s="256"/>
      <c r="J868" s="256"/>
      <c r="K868" s="595">
        <v>296800</v>
      </c>
      <c r="L868" s="596" t="s">
        <v>259</v>
      </c>
      <c r="M868" s="596" t="s">
        <v>371</v>
      </c>
      <c r="N868" s="52" t="str">
        <f>IF(AND('331-CT'!$E$7=TH!H868,OR(L868="331",M868="331")),"331",IF(AND(OR(L868="131",M868="131"),H868='131-CT'!$E$7),"131",""))</f>
        <v/>
      </c>
      <c r="O868" s="91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37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125"/>
        <v>7</v>
      </c>
      <c r="C869" s="184">
        <f t="shared" si="126"/>
        <v>42205</v>
      </c>
      <c r="D869" s="184" t="s">
        <v>1559</v>
      </c>
      <c r="E869" s="184">
        <v>42205</v>
      </c>
      <c r="F869" s="189" t="s">
        <v>878</v>
      </c>
      <c r="G869" s="483" t="s">
        <v>939</v>
      </c>
      <c r="H869" s="7" t="s">
        <v>877</v>
      </c>
      <c r="I869" s="256">
        <v>465</v>
      </c>
      <c r="J869" s="256">
        <v>20027</v>
      </c>
      <c r="K869" s="595">
        <f>ROUND(I869*J869,0)</f>
        <v>9312555</v>
      </c>
      <c r="L869" s="596" t="s">
        <v>259</v>
      </c>
      <c r="M869" s="596" t="s">
        <v>174</v>
      </c>
      <c r="N869" s="52" t="str">
        <f>IF(AND('331-CT'!$E$7=TH!H869,OR(L869="331",M869="331")),"331",IF(AND(OR(L869="131",M869="131"),H869='131-CT'!$E$7),"131",""))</f>
        <v/>
      </c>
      <c r="O869" s="91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37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125"/>
        <v>7</v>
      </c>
      <c r="C870" s="184">
        <f t="shared" si="126"/>
        <v>42205</v>
      </c>
      <c r="D870" s="184" t="s">
        <v>1559</v>
      </c>
      <c r="E870" s="184">
        <v>42205</v>
      </c>
      <c r="F870" s="189" t="s">
        <v>875</v>
      </c>
      <c r="G870" s="483" t="s">
        <v>939</v>
      </c>
      <c r="H870" s="7" t="s">
        <v>877</v>
      </c>
      <c r="I870" s="256">
        <v>92</v>
      </c>
      <c r="J870" s="256">
        <v>17693</v>
      </c>
      <c r="K870" s="595">
        <f>ROUND(I870*J870,0)</f>
        <v>1627756</v>
      </c>
      <c r="L870" s="596" t="s">
        <v>259</v>
      </c>
      <c r="M870" s="596" t="s">
        <v>174</v>
      </c>
      <c r="N870" s="52" t="str">
        <f>IF(AND('331-CT'!$E$7=TH!H870,OR(L870="331",M870="331")),"331",IF(AND(OR(L870="131",M870="131"),H870='131-CT'!$E$7),"131",""))</f>
        <v/>
      </c>
      <c r="O870" s="91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37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125"/>
        <v>7</v>
      </c>
      <c r="C871" s="184">
        <f t="shared" si="126"/>
        <v>42205</v>
      </c>
      <c r="D871" s="184" t="s">
        <v>1559</v>
      </c>
      <c r="E871" s="184">
        <v>42205</v>
      </c>
      <c r="F871" s="189" t="s">
        <v>879</v>
      </c>
      <c r="G871" s="483" t="s">
        <v>939</v>
      </c>
      <c r="H871" s="7" t="s">
        <v>877</v>
      </c>
      <c r="I871" s="256">
        <v>268</v>
      </c>
      <c r="J871" s="256">
        <v>22253</v>
      </c>
      <c r="K871" s="595">
        <f>ROUND(I871*J871,0)</f>
        <v>5963804</v>
      </c>
      <c r="L871" s="596" t="s">
        <v>259</v>
      </c>
      <c r="M871" s="596" t="s">
        <v>174</v>
      </c>
      <c r="N871" s="52" t="str">
        <f>IF(AND('331-CT'!$E$7=TH!H871,OR(L871="331",M871="331")),"331",IF(AND(OR(L871="131",M871="131"),H871='131-CT'!$E$7),"131",""))</f>
        <v/>
      </c>
      <c r="O871" s="91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37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125"/>
        <v>7</v>
      </c>
      <c r="C872" s="184">
        <f t="shared" si="126"/>
        <v>42205</v>
      </c>
      <c r="D872" s="184" t="s">
        <v>1559</v>
      </c>
      <c r="E872" s="184">
        <v>42205</v>
      </c>
      <c r="F872" s="189" t="s">
        <v>428</v>
      </c>
      <c r="G872" s="483" t="s">
        <v>939</v>
      </c>
      <c r="H872" s="7" t="s">
        <v>877</v>
      </c>
      <c r="I872" s="256"/>
      <c r="J872" s="256"/>
      <c r="K872" s="595">
        <v>1690412</v>
      </c>
      <c r="L872" s="596" t="s">
        <v>259</v>
      </c>
      <c r="M872" s="596" t="s">
        <v>371</v>
      </c>
      <c r="N872" s="52" t="str">
        <f>IF(AND('331-CT'!$E$7=TH!H872,OR(L872="331",M872="331")),"331",IF(AND(OR(L872="131",M872="131"),H872='131-CT'!$E$7),"131",""))</f>
        <v/>
      </c>
      <c r="O872" s="91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37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125"/>
        <v>7</v>
      </c>
      <c r="C873" s="184">
        <f t="shared" si="126"/>
        <v>42205</v>
      </c>
      <c r="D873" s="184" t="s">
        <v>1560</v>
      </c>
      <c r="E873" s="184">
        <v>42205</v>
      </c>
      <c r="F873" s="189" t="s">
        <v>940</v>
      </c>
      <c r="G873" s="483" t="s">
        <v>941</v>
      </c>
      <c r="H873" s="7" t="s">
        <v>442</v>
      </c>
      <c r="I873" s="256">
        <v>80</v>
      </c>
      <c r="J873" s="256">
        <v>36400</v>
      </c>
      <c r="K873" s="595">
        <f>ROUND(I873*J873,0)</f>
        <v>2912000</v>
      </c>
      <c r="L873" s="596" t="s">
        <v>259</v>
      </c>
      <c r="M873" s="596" t="s">
        <v>174</v>
      </c>
      <c r="N873" s="52" t="str">
        <f>IF(AND('331-CT'!$E$7=TH!H873,OR(L873="331",M873="331")),"331",IF(AND(OR(L873="131",M873="131"),H873='131-CT'!$E$7),"131",""))</f>
        <v/>
      </c>
      <c r="O873" s="91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37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125"/>
        <v>7</v>
      </c>
      <c r="C874" s="184">
        <f t="shared" si="126"/>
        <v>42205</v>
      </c>
      <c r="D874" s="184" t="s">
        <v>1560</v>
      </c>
      <c r="E874" s="184">
        <v>42205</v>
      </c>
      <c r="F874" s="189" t="s">
        <v>1700</v>
      </c>
      <c r="G874" s="483" t="s">
        <v>941</v>
      </c>
      <c r="H874" s="7" t="s">
        <v>442</v>
      </c>
      <c r="I874" s="256">
        <v>160</v>
      </c>
      <c r="J874" s="256">
        <v>1100</v>
      </c>
      <c r="K874" s="595">
        <f>ROUND(I874*J874,0)</f>
        <v>176000</v>
      </c>
      <c r="L874" s="596" t="s">
        <v>259</v>
      </c>
      <c r="M874" s="596" t="s">
        <v>174</v>
      </c>
      <c r="N874" s="52" t="str">
        <f>IF(AND('331-CT'!$E$7=TH!H874,OR(L874="331",M874="331")),"331",IF(AND(OR(L874="131",M874="131"),H874='131-CT'!$E$7),"131",""))</f>
        <v/>
      </c>
      <c r="O874" s="91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37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125"/>
        <v>7</v>
      </c>
      <c r="C875" s="184">
        <f t="shared" si="126"/>
        <v>42205</v>
      </c>
      <c r="D875" s="184" t="s">
        <v>1560</v>
      </c>
      <c r="E875" s="184">
        <v>42205</v>
      </c>
      <c r="F875" s="192" t="s">
        <v>428</v>
      </c>
      <c r="G875" s="483" t="s">
        <v>941</v>
      </c>
      <c r="H875" s="7" t="s">
        <v>442</v>
      </c>
      <c r="I875" s="256"/>
      <c r="J875" s="256"/>
      <c r="K875" s="595">
        <v>308800</v>
      </c>
      <c r="L875" s="596" t="s">
        <v>259</v>
      </c>
      <c r="M875" s="596" t="s">
        <v>371</v>
      </c>
      <c r="N875" s="52" t="str">
        <f>IF(AND('331-CT'!$E$7=TH!H875,OR(L875="331",M875="331")),"331",IF(AND(OR(L875="131",M875="131"),H875='131-CT'!$E$7),"131",""))</f>
        <v/>
      </c>
      <c r="O875" s="91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37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125"/>
        <v>7</v>
      </c>
      <c r="C876" s="184">
        <f t="shared" si="126"/>
        <v>42205</v>
      </c>
      <c r="D876" s="184" t="s">
        <v>1561</v>
      </c>
      <c r="E876" s="184">
        <v>42205</v>
      </c>
      <c r="F876" s="192" t="s">
        <v>942</v>
      </c>
      <c r="G876" s="483" t="s">
        <v>943</v>
      </c>
      <c r="H876" s="210" t="s">
        <v>442</v>
      </c>
      <c r="I876" s="256">
        <v>300</v>
      </c>
      <c r="J876" s="256">
        <v>29520</v>
      </c>
      <c r="K876" s="595">
        <f>ROUND(I876*J876,0)</f>
        <v>8856000</v>
      </c>
      <c r="L876" s="596" t="s">
        <v>259</v>
      </c>
      <c r="M876" s="596" t="s">
        <v>174</v>
      </c>
      <c r="N876" s="52" t="str">
        <f>IF(AND('331-CT'!$E$7=TH!H876,OR(L876="331",M876="331")),"331",IF(AND(OR(L876="131",M876="131"),H876='131-CT'!$E$7),"131",""))</f>
        <v/>
      </c>
      <c r="O876" s="91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37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125"/>
        <v>7</v>
      </c>
      <c r="C877" s="184">
        <f t="shared" si="126"/>
        <v>42205</v>
      </c>
      <c r="D877" s="184" t="s">
        <v>1561</v>
      </c>
      <c r="E877" s="184">
        <v>42205</v>
      </c>
      <c r="F877" s="192" t="s">
        <v>1690</v>
      </c>
      <c r="G877" s="483" t="s">
        <v>943</v>
      </c>
      <c r="H877" s="210" t="s">
        <v>442</v>
      </c>
      <c r="I877" s="256">
        <v>600</v>
      </c>
      <c r="J877" s="256">
        <v>800</v>
      </c>
      <c r="K877" s="595">
        <f>ROUND(I877*J877,0)</f>
        <v>480000</v>
      </c>
      <c r="L877" s="596" t="s">
        <v>259</v>
      </c>
      <c r="M877" s="596" t="s">
        <v>174</v>
      </c>
      <c r="N877" s="52" t="str">
        <f>IF(AND('331-CT'!$E$7=TH!H877,OR(L877="331",M877="331")),"331",IF(AND(OR(L877="131",M877="131"),H877='131-CT'!$E$7),"131",""))</f>
        <v/>
      </c>
      <c r="O877" s="91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37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125"/>
        <v>7</v>
      </c>
      <c r="C878" s="184">
        <f t="shared" si="126"/>
        <v>42205</v>
      </c>
      <c r="D878" s="184" t="s">
        <v>1561</v>
      </c>
      <c r="E878" s="184">
        <v>42205</v>
      </c>
      <c r="F878" s="192" t="s">
        <v>428</v>
      </c>
      <c r="G878" s="483" t="s">
        <v>943</v>
      </c>
      <c r="H878" s="7" t="s">
        <v>442</v>
      </c>
      <c r="I878" s="256"/>
      <c r="J878" s="256"/>
      <c r="K878" s="595">
        <v>933600</v>
      </c>
      <c r="L878" s="596" t="s">
        <v>259</v>
      </c>
      <c r="M878" s="596" t="s">
        <v>371</v>
      </c>
      <c r="N878" s="52" t="str">
        <f>IF(AND('331-CT'!$E$7=TH!H878,OR(L878="331",M878="331")),"331",IF(AND(OR(L878="131",M878="131"),H878='131-CT'!$E$7),"131",""))</f>
        <v/>
      </c>
      <c r="O878" s="91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37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125"/>
        <v>7</v>
      </c>
      <c r="C879" s="184">
        <f t="shared" si="126"/>
        <v>42205</v>
      </c>
      <c r="D879" s="184" t="s">
        <v>1562</v>
      </c>
      <c r="E879" s="184">
        <v>42205</v>
      </c>
      <c r="F879" s="192" t="s">
        <v>424</v>
      </c>
      <c r="G879" s="483" t="s">
        <v>944</v>
      </c>
      <c r="H879" s="7" t="s">
        <v>426</v>
      </c>
      <c r="I879" s="256">
        <v>607</v>
      </c>
      <c r="J879" s="256">
        <v>5050</v>
      </c>
      <c r="K879" s="595">
        <f>ROUND(I879*J879,0)</f>
        <v>3065350</v>
      </c>
      <c r="L879" s="596" t="s">
        <v>259</v>
      </c>
      <c r="M879" s="596" t="s">
        <v>174</v>
      </c>
      <c r="N879" s="52" t="str">
        <f>IF(AND('331-CT'!$E$7=TH!H879,OR(L879="331",M879="331")),"331",IF(AND(OR(L879="131",M879="131"),H879='131-CT'!$E$7),"131",""))</f>
        <v/>
      </c>
      <c r="O879" s="910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37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125"/>
        <v>7</v>
      </c>
      <c r="C880" s="184">
        <f t="shared" si="126"/>
        <v>42205</v>
      </c>
      <c r="D880" s="184" t="s">
        <v>1562</v>
      </c>
      <c r="E880" s="184">
        <v>42205</v>
      </c>
      <c r="F880" s="192" t="s">
        <v>527</v>
      </c>
      <c r="G880" s="483" t="s">
        <v>944</v>
      </c>
      <c r="H880" s="7" t="s">
        <v>426</v>
      </c>
      <c r="I880" s="256">
        <v>310</v>
      </c>
      <c r="J880" s="256">
        <v>9800</v>
      </c>
      <c r="K880" s="595">
        <f>ROUND(I880*J880,0)</f>
        <v>3038000</v>
      </c>
      <c r="L880" s="596" t="s">
        <v>259</v>
      </c>
      <c r="M880" s="596" t="s">
        <v>174</v>
      </c>
      <c r="N880" s="52" t="str">
        <f>IF(AND('331-CT'!$E$7=TH!H880,OR(L880="331",M880="331")),"331",IF(AND(OR(L880="131",M880="131"),H880='131-CT'!$E$7),"131",""))</f>
        <v/>
      </c>
      <c r="O880" s="91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37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125"/>
        <v>7</v>
      </c>
      <c r="C881" s="184">
        <f t="shared" si="126"/>
        <v>42205</v>
      </c>
      <c r="D881" s="184" t="s">
        <v>1562</v>
      </c>
      <c r="E881" s="184">
        <v>42205</v>
      </c>
      <c r="F881" s="192" t="s">
        <v>945</v>
      </c>
      <c r="G881" s="483" t="s">
        <v>944</v>
      </c>
      <c r="H881" s="7" t="s">
        <v>426</v>
      </c>
      <c r="I881" s="256">
        <v>295</v>
      </c>
      <c r="J881" s="256">
        <v>5750</v>
      </c>
      <c r="K881" s="595">
        <f>ROUND(I881*J881,0)</f>
        <v>1696250</v>
      </c>
      <c r="L881" s="596" t="s">
        <v>259</v>
      </c>
      <c r="M881" s="596" t="s">
        <v>174</v>
      </c>
      <c r="N881" s="52" t="str">
        <f>IF(AND('331-CT'!$E$7=TH!H881,OR(L881="331",M881="331")),"331",IF(AND(OR(L881="131",M881="131"),H881='131-CT'!$E$7),"131",""))</f>
        <v/>
      </c>
      <c r="O881" s="91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37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125"/>
        <v>7</v>
      </c>
      <c r="C882" s="184">
        <f t="shared" si="126"/>
        <v>42205</v>
      </c>
      <c r="D882" s="184" t="s">
        <v>1562</v>
      </c>
      <c r="E882" s="184">
        <v>42205</v>
      </c>
      <c r="F882" s="192" t="s">
        <v>428</v>
      </c>
      <c r="G882" s="483" t="s">
        <v>944</v>
      </c>
      <c r="H882" s="7" t="s">
        <v>426</v>
      </c>
      <c r="I882" s="256"/>
      <c r="J882" s="256"/>
      <c r="K882" s="595">
        <v>779960</v>
      </c>
      <c r="L882" s="596" t="s">
        <v>259</v>
      </c>
      <c r="M882" s="596" t="s">
        <v>371</v>
      </c>
      <c r="N882" s="52" t="str">
        <f>IF(AND('331-CT'!$E$7=TH!H882,OR(L882="331",M882="331")),"331",IF(AND(OR(L882="131",M882="131"),H882='131-CT'!$E$7),"131",""))</f>
        <v/>
      </c>
      <c r="O882" s="91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37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125"/>
        <v>7</v>
      </c>
      <c r="C883" s="184">
        <f t="shared" si="126"/>
        <v>42205</v>
      </c>
      <c r="D883" s="184" t="s">
        <v>1563</v>
      </c>
      <c r="E883" s="184">
        <v>42205</v>
      </c>
      <c r="F883" s="192" t="s">
        <v>1787</v>
      </c>
      <c r="G883" s="483" t="s">
        <v>946</v>
      </c>
      <c r="H883" s="7" t="s">
        <v>1960</v>
      </c>
      <c r="I883" s="256">
        <v>40</v>
      </c>
      <c r="J883" s="256">
        <v>13213</v>
      </c>
      <c r="K883" s="595">
        <f t="shared" ref="K883:K892" si="128">ROUND(I883*J883,0)</f>
        <v>528520</v>
      </c>
      <c r="L883" s="596" t="s">
        <v>259</v>
      </c>
      <c r="M883" s="596" t="s">
        <v>174</v>
      </c>
      <c r="N883" s="52" t="str">
        <f>IF(AND('331-CT'!$E$7=TH!H883,OR(L883="331",M883="331")),"331",IF(AND(OR(L883="131",M883="131"),H883='131-CT'!$E$7),"131",""))</f>
        <v/>
      </c>
      <c r="O883" s="91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37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125"/>
        <v>7</v>
      </c>
      <c r="C884" s="184">
        <f t="shared" si="126"/>
        <v>42205</v>
      </c>
      <c r="D884" s="184" t="s">
        <v>1563</v>
      </c>
      <c r="E884" s="184">
        <v>42205</v>
      </c>
      <c r="F884" s="192" t="s">
        <v>768</v>
      </c>
      <c r="G884" s="483" t="s">
        <v>946</v>
      </c>
      <c r="H884" s="7" t="s">
        <v>1960</v>
      </c>
      <c r="I884" s="256">
        <v>65</v>
      </c>
      <c r="J884" s="256">
        <v>17836</v>
      </c>
      <c r="K884" s="595">
        <f t="shared" si="128"/>
        <v>1159340</v>
      </c>
      <c r="L884" s="596" t="s">
        <v>259</v>
      </c>
      <c r="M884" s="596" t="s">
        <v>174</v>
      </c>
      <c r="N884" s="52" t="str">
        <f>IF(AND('331-CT'!$E$7=TH!H884,OR(L884="331",M884="331")),"331",IF(AND(OR(L884="131",M884="131"),H884='131-CT'!$E$7),"131",""))</f>
        <v/>
      </c>
      <c r="O884" s="91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37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125"/>
        <v>7</v>
      </c>
      <c r="C885" s="184">
        <f t="shared" si="126"/>
        <v>42205</v>
      </c>
      <c r="D885" s="184" t="s">
        <v>1563</v>
      </c>
      <c r="E885" s="184">
        <v>42205</v>
      </c>
      <c r="F885" s="192" t="s">
        <v>1788</v>
      </c>
      <c r="G885" s="483" t="s">
        <v>946</v>
      </c>
      <c r="H885" s="7" t="s">
        <v>1960</v>
      </c>
      <c r="I885" s="256">
        <v>35</v>
      </c>
      <c r="J885" s="256">
        <v>12467</v>
      </c>
      <c r="K885" s="595">
        <f t="shared" si="128"/>
        <v>436345</v>
      </c>
      <c r="L885" s="596" t="s">
        <v>259</v>
      </c>
      <c r="M885" s="596" t="s">
        <v>174</v>
      </c>
      <c r="N885" s="52" t="str">
        <f>IF(AND('331-CT'!$E$7=TH!H885,OR(L885="331",M885="331")),"331",IF(AND(OR(L885="131",M885="131"),H885='131-CT'!$E$7),"131",""))</f>
        <v/>
      </c>
      <c r="O885" s="91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37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125"/>
        <v>7</v>
      </c>
      <c r="C886" s="184">
        <f t="shared" si="126"/>
        <v>42205</v>
      </c>
      <c r="D886" s="184" t="s">
        <v>1563</v>
      </c>
      <c r="E886" s="184">
        <v>42205</v>
      </c>
      <c r="F886" s="189" t="s">
        <v>1789</v>
      </c>
      <c r="G886" s="483" t="s">
        <v>946</v>
      </c>
      <c r="H886" s="7" t="s">
        <v>1960</v>
      </c>
      <c r="I886" s="256">
        <v>35</v>
      </c>
      <c r="J886" s="256">
        <v>11671</v>
      </c>
      <c r="K886" s="595">
        <f t="shared" si="128"/>
        <v>408485</v>
      </c>
      <c r="L886" s="596" t="s">
        <v>259</v>
      </c>
      <c r="M886" s="596" t="s">
        <v>174</v>
      </c>
      <c r="N886" s="52" t="str">
        <f>IF(AND('331-CT'!$E$7=TH!H886,OR(L886="331",M886="331")),"331",IF(AND(OR(L886="131",M886="131"),H886='131-CT'!$E$7),"131",""))</f>
        <v/>
      </c>
      <c r="O886" s="910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37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125"/>
        <v>7</v>
      </c>
      <c r="C887" s="184">
        <f t="shared" si="126"/>
        <v>42205</v>
      </c>
      <c r="D887" s="184" t="s">
        <v>1563</v>
      </c>
      <c r="E887" s="184">
        <v>42205</v>
      </c>
      <c r="F887" s="189" t="s">
        <v>1790</v>
      </c>
      <c r="G887" s="483" t="s">
        <v>946</v>
      </c>
      <c r="H887" s="7" t="s">
        <v>1960</v>
      </c>
      <c r="I887" s="256">
        <v>335</v>
      </c>
      <c r="J887" s="256">
        <v>19365</v>
      </c>
      <c r="K887" s="595">
        <f t="shared" si="128"/>
        <v>6487275</v>
      </c>
      <c r="L887" s="596" t="s">
        <v>259</v>
      </c>
      <c r="M887" s="596" t="s">
        <v>174</v>
      </c>
      <c r="N887" s="52" t="str">
        <f>IF(AND('331-CT'!$E$7=TH!H887,OR(L887="331",M887="331")),"331",IF(AND(OR(L887="131",M887="131"),H887='131-CT'!$E$7),"131",""))</f>
        <v/>
      </c>
      <c r="O887" s="91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37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125"/>
        <v>7</v>
      </c>
      <c r="C888" s="184">
        <f t="shared" si="126"/>
        <v>42205</v>
      </c>
      <c r="D888" s="184" t="s">
        <v>1563</v>
      </c>
      <c r="E888" s="184">
        <v>42205</v>
      </c>
      <c r="F888" s="189" t="s">
        <v>1786</v>
      </c>
      <c r="G888" s="483" t="s">
        <v>946</v>
      </c>
      <c r="H888" s="7" t="s">
        <v>1960</v>
      </c>
      <c r="I888" s="256">
        <v>25</v>
      </c>
      <c r="J888" s="256">
        <v>12276</v>
      </c>
      <c r="K888" s="595">
        <f t="shared" si="128"/>
        <v>306900</v>
      </c>
      <c r="L888" s="596" t="s">
        <v>259</v>
      </c>
      <c r="M888" s="596" t="s">
        <v>174</v>
      </c>
      <c r="N888" s="52" t="str">
        <f>IF(AND('331-CT'!$E$7=TH!H888,OR(L888="331",M888="331")),"331",IF(AND(OR(L888="131",M888="131"),H888='131-CT'!$E$7),"131",""))</f>
        <v/>
      </c>
      <c r="O888" s="91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37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125"/>
        <v>7</v>
      </c>
      <c r="C889" s="184">
        <f t="shared" si="126"/>
        <v>42205</v>
      </c>
      <c r="D889" s="184" t="s">
        <v>1563</v>
      </c>
      <c r="E889" s="184">
        <v>42205</v>
      </c>
      <c r="F889" s="189" t="s">
        <v>1791</v>
      </c>
      <c r="G889" s="483" t="s">
        <v>946</v>
      </c>
      <c r="H889" s="7" t="s">
        <v>1960</v>
      </c>
      <c r="I889" s="256">
        <v>600</v>
      </c>
      <c r="J889" s="256">
        <v>9475</v>
      </c>
      <c r="K889" s="595">
        <f t="shared" si="128"/>
        <v>5685000</v>
      </c>
      <c r="L889" s="596" t="s">
        <v>259</v>
      </c>
      <c r="M889" s="596" t="s">
        <v>174</v>
      </c>
      <c r="N889" s="52" t="str">
        <f>IF(AND('331-CT'!$E$7=TH!H889,OR(L889="331",M889="331")),"331",IF(AND(OR(L889="131",M889="131"),H889='131-CT'!$E$7),"131",""))</f>
        <v/>
      </c>
      <c r="O889" s="91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37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125"/>
        <v>7</v>
      </c>
      <c r="C890" s="184">
        <f t="shared" si="126"/>
        <v>42205</v>
      </c>
      <c r="D890" s="184" t="s">
        <v>1563</v>
      </c>
      <c r="E890" s="184">
        <v>42205</v>
      </c>
      <c r="F890" s="189" t="s">
        <v>721</v>
      </c>
      <c r="G890" s="483" t="s">
        <v>946</v>
      </c>
      <c r="H890" s="7" t="s">
        <v>1960</v>
      </c>
      <c r="I890" s="256">
        <v>63</v>
      </c>
      <c r="J890" s="256">
        <v>15523</v>
      </c>
      <c r="K890" s="595">
        <f t="shared" si="128"/>
        <v>977949</v>
      </c>
      <c r="L890" s="596" t="s">
        <v>259</v>
      </c>
      <c r="M890" s="596" t="s">
        <v>174</v>
      </c>
      <c r="N890" s="52" t="str">
        <f>IF(AND('331-CT'!$E$7=TH!H890,OR(L890="331",M890="331")),"331",IF(AND(OR(L890="131",M890="131"),H890='131-CT'!$E$7),"131",""))</f>
        <v/>
      </c>
      <c r="O890" s="91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37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125"/>
        <v>7</v>
      </c>
      <c r="C891" s="184">
        <f t="shared" si="126"/>
        <v>42205</v>
      </c>
      <c r="D891" s="184" t="s">
        <v>1563</v>
      </c>
      <c r="E891" s="184">
        <v>42205</v>
      </c>
      <c r="F891" s="189" t="s">
        <v>746</v>
      </c>
      <c r="G891" s="483" t="s">
        <v>946</v>
      </c>
      <c r="H891" s="7" t="s">
        <v>1960</v>
      </c>
      <c r="I891" s="256">
        <v>84</v>
      </c>
      <c r="J891" s="256">
        <v>15365</v>
      </c>
      <c r="K891" s="595">
        <f t="shared" si="128"/>
        <v>1290660</v>
      </c>
      <c r="L891" s="596" t="s">
        <v>259</v>
      </c>
      <c r="M891" s="596" t="s">
        <v>174</v>
      </c>
      <c r="N891" s="52" t="str">
        <f>IF(AND('331-CT'!$E$7=TH!H891,OR(L891="331",M891="331")),"331",IF(AND(OR(L891="131",M891="131"),H891='131-CT'!$E$7),"131",""))</f>
        <v/>
      </c>
      <c r="O891" s="91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37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125"/>
        <v>7</v>
      </c>
      <c r="C892" s="184">
        <f t="shared" si="126"/>
        <v>42205</v>
      </c>
      <c r="D892" s="184" t="s">
        <v>1563</v>
      </c>
      <c r="E892" s="184">
        <v>42205</v>
      </c>
      <c r="F892" s="189" t="s">
        <v>748</v>
      </c>
      <c r="G892" s="483" t="s">
        <v>946</v>
      </c>
      <c r="H892" s="7" t="s">
        <v>1960</v>
      </c>
      <c r="I892" s="256">
        <v>57</v>
      </c>
      <c r="J892" s="256">
        <v>12672</v>
      </c>
      <c r="K892" s="595">
        <f t="shared" si="128"/>
        <v>722304</v>
      </c>
      <c r="L892" s="596" t="s">
        <v>259</v>
      </c>
      <c r="M892" s="596" t="s">
        <v>174</v>
      </c>
      <c r="N892" s="52" t="str">
        <f>IF(AND('331-CT'!$E$7=TH!H892,OR(L892="331",M892="331")),"331",IF(AND(OR(L892="131",M892="131"),H892='131-CT'!$E$7),"131",""))</f>
        <v/>
      </c>
      <c r="O892" s="91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37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125"/>
        <v>7</v>
      </c>
      <c r="C893" s="184">
        <f t="shared" si="126"/>
        <v>42205</v>
      </c>
      <c r="D893" s="184" t="s">
        <v>1563</v>
      </c>
      <c r="E893" s="184">
        <v>42205</v>
      </c>
      <c r="F893" s="189" t="s">
        <v>757</v>
      </c>
      <c r="G893" s="483" t="s">
        <v>946</v>
      </c>
      <c r="H893" s="7" t="s">
        <v>1960</v>
      </c>
      <c r="I893" s="256"/>
      <c r="J893" s="256"/>
      <c r="K893" s="595">
        <v>1800278</v>
      </c>
      <c r="L893" s="596" t="s">
        <v>259</v>
      </c>
      <c r="M893" s="596" t="s">
        <v>371</v>
      </c>
      <c r="N893" s="52" t="str">
        <f>IF(AND('331-CT'!$E$7=TH!H893,OR(L893="331",M893="331")),"331",IF(AND(OR(L893="131",M893="131"),H893='131-CT'!$E$7),"131",""))</f>
        <v/>
      </c>
      <c r="O893" s="91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37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125"/>
        <v>7</v>
      </c>
      <c r="C894" s="184">
        <f t="shared" si="126"/>
        <v>42205</v>
      </c>
      <c r="D894" s="184" t="s">
        <v>1564</v>
      </c>
      <c r="E894" s="184">
        <v>42205</v>
      </c>
      <c r="F894" s="189" t="s">
        <v>947</v>
      </c>
      <c r="G894" s="483" t="s">
        <v>948</v>
      </c>
      <c r="H894" s="7" t="s">
        <v>759</v>
      </c>
      <c r="I894" s="256">
        <v>31</v>
      </c>
      <c r="J894" s="256">
        <v>16070</v>
      </c>
      <c r="K894" s="595">
        <f t="shared" ref="K894:K899" si="129">ROUND(I894*J894,0)</f>
        <v>498170</v>
      </c>
      <c r="L894" s="596" t="s">
        <v>259</v>
      </c>
      <c r="M894" s="596" t="s">
        <v>174</v>
      </c>
      <c r="N894" s="52" t="str">
        <f>IF(AND('331-CT'!$E$7=TH!H894,OR(L894="331",M894="331")),"331",IF(AND(OR(L894="131",M894="131"),H894='131-CT'!$E$7),"131",""))</f>
        <v/>
      </c>
      <c r="O894" s="91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37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125"/>
        <v>7</v>
      </c>
      <c r="C895" s="184">
        <f t="shared" si="126"/>
        <v>42205</v>
      </c>
      <c r="D895" s="184" t="s">
        <v>1564</v>
      </c>
      <c r="E895" s="184">
        <v>42205</v>
      </c>
      <c r="F895" s="189" t="s">
        <v>949</v>
      </c>
      <c r="G895" s="483" t="s">
        <v>948</v>
      </c>
      <c r="H895" s="7" t="s">
        <v>759</v>
      </c>
      <c r="I895" s="256">
        <v>23</v>
      </c>
      <c r="J895" s="256">
        <v>27926</v>
      </c>
      <c r="K895" s="595">
        <f t="shared" si="129"/>
        <v>642298</v>
      </c>
      <c r="L895" s="596" t="s">
        <v>259</v>
      </c>
      <c r="M895" s="596" t="s">
        <v>174</v>
      </c>
      <c r="N895" s="52" t="str">
        <f>IF(AND('331-CT'!$E$7=TH!H895,OR(L895="331",M895="331")),"331",IF(AND(OR(L895="131",M895="131"),H895='131-CT'!$E$7),"131",""))</f>
        <v/>
      </c>
      <c r="O895" s="910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37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125"/>
        <v>7</v>
      </c>
      <c r="C896" s="184">
        <f t="shared" si="126"/>
        <v>42205</v>
      </c>
      <c r="D896" s="184" t="s">
        <v>1564</v>
      </c>
      <c r="E896" s="184">
        <v>42205</v>
      </c>
      <c r="F896" s="189" t="s">
        <v>950</v>
      </c>
      <c r="G896" s="483" t="s">
        <v>948</v>
      </c>
      <c r="H896" s="7" t="s">
        <v>759</v>
      </c>
      <c r="I896" s="256">
        <v>100</v>
      </c>
      <c r="J896" s="256">
        <v>30237</v>
      </c>
      <c r="K896" s="595">
        <f t="shared" si="129"/>
        <v>3023700</v>
      </c>
      <c r="L896" s="596" t="s">
        <v>259</v>
      </c>
      <c r="M896" s="596" t="s">
        <v>174</v>
      </c>
      <c r="N896" s="52" t="str">
        <f>IF(AND('331-CT'!$E$7=TH!H896,OR(L896="331",M896="331")),"331",IF(AND(OR(L896="131",M896="131"),H896='131-CT'!$E$7),"131",""))</f>
        <v/>
      </c>
      <c r="O896" s="91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37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125"/>
        <v>7</v>
      </c>
      <c r="C897" s="184">
        <f t="shared" si="126"/>
        <v>42205</v>
      </c>
      <c r="D897" s="184" t="s">
        <v>1564</v>
      </c>
      <c r="E897" s="184">
        <v>42205</v>
      </c>
      <c r="F897" s="189" t="s">
        <v>951</v>
      </c>
      <c r="G897" s="483" t="s">
        <v>948</v>
      </c>
      <c r="H897" s="7" t="s">
        <v>759</v>
      </c>
      <c r="I897" s="256">
        <v>10</v>
      </c>
      <c r="J897" s="256">
        <v>35053</v>
      </c>
      <c r="K897" s="595">
        <f t="shared" si="129"/>
        <v>350530</v>
      </c>
      <c r="L897" s="596" t="s">
        <v>259</v>
      </c>
      <c r="M897" s="596" t="s">
        <v>174</v>
      </c>
      <c r="N897" s="52" t="str">
        <f>IF(AND('331-CT'!$E$7=TH!H897,OR(L897="331",M897="331")),"331",IF(AND(OR(L897="131",M897="131"),H897='131-CT'!$E$7),"131",""))</f>
        <v/>
      </c>
      <c r="O897" s="91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37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125"/>
        <v>7</v>
      </c>
      <c r="C898" s="184">
        <f t="shared" si="126"/>
        <v>42205</v>
      </c>
      <c r="D898" s="184" t="s">
        <v>1564</v>
      </c>
      <c r="E898" s="184">
        <v>42205</v>
      </c>
      <c r="F898" s="189" t="s">
        <v>952</v>
      </c>
      <c r="G898" s="483" t="s">
        <v>948</v>
      </c>
      <c r="H898" s="7" t="s">
        <v>759</v>
      </c>
      <c r="I898" s="256">
        <v>26</v>
      </c>
      <c r="J898" s="256">
        <v>42230</v>
      </c>
      <c r="K898" s="595">
        <f t="shared" si="129"/>
        <v>1097980</v>
      </c>
      <c r="L898" s="596" t="s">
        <v>259</v>
      </c>
      <c r="M898" s="596" t="s">
        <v>174</v>
      </c>
      <c r="N898" s="52" t="str">
        <f>IF(AND('331-CT'!$E$7=TH!H898,OR(L898="331",M898="331")),"331",IF(AND(OR(L898="131",M898="131"),H898='131-CT'!$E$7),"131",""))</f>
        <v/>
      </c>
      <c r="O898" s="91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37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125"/>
        <v>7</v>
      </c>
      <c r="C899" s="184">
        <f t="shared" si="126"/>
        <v>42205</v>
      </c>
      <c r="D899" s="184" t="s">
        <v>1564</v>
      </c>
      <c r="E899" s="184">
        <v>42205</v>
      </c>
      <c r="F899" s="192" t="s">
        <v>953</v>
      </c>
      <c r="G899" s="483" t="s">
        <v>948</v>
      </c>
      <c r="H899" s="7" t="s">
        <v>759</v>
      </c>
      <c r="I899" s="256">
        <v>116</v>
      </c>
      <c r="J899" s="256">
        <v>84823</v>
      </c>
      <c r="K899" s="595">
        <f t="shared" si="129"/>
        <v>9839468</v>
      </c>
      <c r="L899" s="596" t="s">
        <v>259</v>
      </c>
      <c r="M899" s="596" t="s">
        <v>174</v>
      </c>
      <c r="N899" s="52" t="str">
        <f>IF(AND('331-CT'!$E$7=TH!H899,OR(L899="331",M899="331")),"331",IF(AND(OR(L899="131",M899="131"),H899='131-CT'!$E$7),"131",""))</f>
        <v/>
      </c>
      <c r="O899" s="91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37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125"/>
        <v>7</v>
      </c>
      <c r="C900" s="184">
        <f t="shared" si="126"/>
        <v>42205</v>
      </c>
      <c r="D900" s="184" t="s">
        <v>1564</v>
      </c>
      <c r="E900" s="184">
        <v>42205</v>
      </c>
      <c r="F900" s="189" t="s">
        <v>428</v>
      </c>
      <c r="G900" s="483" t="s">
        <v>948</v>
      </c>
      <c r="H900" s="7" t="s">
        <v>759</v>
      </c>
      <c r="I900" s="256"/>
      <c r="J900" s="256"/>
      <c r="K900" s="595">
        <v>1545215</v>
      </c>
      <c r="L900" s="596" t="s">
        <v>259</v>
      </c>
      <c r="M900" s="596" t="s">
        <v>371</v>
      </c>
      <c r="N900" s="52" t="str">
        <f>IF(AND('331-CT'!$E$7=TH!H900,OR(L900="331",M900="331")),"331",IF(AND(OR(L900="131",M900="131"),H900='131-CT'!$E$7),"131",""))</f>
        <v/>
      </c>
      <c r="O900" s="91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37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125"/>
        <v>7</v>
      </c>
      <c r="C901" s="184">
        <f t="shared" si="126"/>
        <v>42206</v>
      </c>
      <c r="D901" s="184" t="s">
        <v>1565</v>
      </c>
      <c r="E901" s="184">
        <v>42206</v>
      </c>
      <c r="F901" s="189" t="s">
        <v>1792</v>
      </c>
      <c r="G901" s="483" t="s">
        <v>954</v>
      </c>
      <c r="H901" s="7" t="s">
        <v>1960</v>
      </c>
      <c r="I901" s="256">
        <v>550</v>
      </c>
      <c r="J901" s="256">
        <v>10910</v>
      </c>
      <c r="K901" s="595">
        <f t="shared" ref="K901:K908" si="130">ROUND(I901*J901,0)</f>
        <v>6000500</v>
      </c>
      <c r="L901" s="596" t="s">
        <v>259</v>
      </c>
      <c r="M901" s="596" t="s">
        <v>174</v>
      </c>
      <c r="N901" s="52" t="str">
        <f>IF(AND('331-CT'!$E$7=TH!H901,OR(L901="331",M901="331")),"331",IF(AND(OR(L901="131",M901="131"),H901='131-CT'!$E$7),"131",""))</f>
        <v/>
      </c>
      <c r="O901" s="91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37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125"/>
        <v>7</v>
      </c>
      <c r="C902" s="184">
        <f t="shared" si="126"/>
        <v>42206</v>
      </c>
      <c r="D902" s="184" t="s">
        <v>1565</v>
      </c>
      <c r="E902" s="184">
        <v>42206</v>
      </c>
      <c r="F902" s="40" t="s">
        <v>1832</v>
      </c>
      <c r="G902" s="483" t="s">
        <v>954</v>
      </c>
      <c r="H902" s="7" t="s">
        <v>1960</v>
      </c>
      <c r="I902" s="256">
        <v>200</v>
      </c>
      <c r="J902" s="256">
        <v>11302</v>
      </c>
      <c r="K902" s="595">
        <f t="shared" si="130"/>
        <v>2260400</v>
      </c>
      <c r="L902" s="596" t="s">
        <v>259</v>
      </c>
      <c r="M902" s="596" t="s">
        <v>174</v>
      </c>
      <c r="N902" s="52" t="str">
        <f>IF(AND('331-CT'!$E$7=TH!H902,OR(L902="331",M902="331")),"331",IF(AND(OR(L902="131",M902="131"),H902='131-CT'!$E$7),"131",""))</f>
        <v/>
      </c>
      <c r="O902" s="91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37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125"/>
        <v>7</v>
      </c>
      <c r="C903" s="184">
        <f t="shared" si="126"/>
        <v>42206</v>
      </c>
      <c r="D903" s="184" t="s">
        <v>1565</v>
      </c>
      <c r="E903" s="184">
        <v>42206</v>
      </c>
      <c r="F903" s="189" t="s">
        <v>1767</v>
      </c>
      <c r="G903" s="483" t="s">
        <v>954</v>
      </c>
      <c r="H903" s="7" t="s">
        <v>1960</v>
      </c>
      <c r="I903" s="256">
        <v>270</v>
      </c>
      <c r="J903" s="256">
        <v>10156</v>
      </c>
      <c r="K903" s="595">
        <f t="shared" si="130"/>
        <v>2742120</v>
      </c>
      <c r="L903" s="596" t="s">
        <v>259</v>
      </c>
      <c r="M903" s="596" t="s">
        <v>174</v>
      </c>
      <c r="N903" s="52" t="str">
        <f>IF(AND('331-CT'!$E$7=TH!H903,OR(L903="331",M903="331")),"331",IF(AND(OR(L903="131",M903="131"),H903='131-CT'!$E$7),"131",""))</f>
        <v/>
      </c>
      <c r="O903" s="91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37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125"/>
        <v>7</v>
      </c>
      <c r="C904" s="184">
        <f t="shared" si="126"/>
        <v>42206</v>
      </c>
      <c r="D904" s="184" t="s">
        <v>1565</v>
      </c>
      <c r="E904" s="184">
        <v>42206</v>
      </c>
      <c r="F904" s="189" t="s">
        <v>751</v>
      </c>
      <c r="G904" s="483" t="s">
        <v>954</v>
      </c>
      <c r="H904" s="7" t="s">
        <v>1960</v>
      </c>
      <c r="I904" s="256">
        <v>500</v>
      </c>
      <c r="J904" s="256">
        <v>9246</v>
      </c>
      <c r="K904" s="595">
        <f t="shared" si="130"/>
        <v>4623000</v>
      </c>
      <c r="L904" s="596" t="s">
        <v>259</v>
      </c>
      <c r="M904" s="596" t="s">
        <v>174</v>
      </c>
      <c r="N904" s="52" t="str">
        <f>IF(AND('331-CT'!$E$7=TH!H904,OR(L904="331",M904="331")),"331",IF(AND(OR(L904="131",M904="131"),H904='131-CT'!$E$7),"131",""))</f>
        <v/>
      </c>
      <c r="O904" s="91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37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125"/>
        <v>7</v>
      </c>
      <c r="C905" s="184">
        <f t="shared" si="126"/>
        <v>42206</v>
      </c>
      <c r="D905" s="184" t="s">
        <v>1565</v>
      </c>
      <c r="E905" s="184">
        <v>42206</v>
      </c>
      <c r="F905" s="192" t="s">
        <v>698</v>
      </c>
      <c r="G905" s="483" t="s">
        <v>954</v>
      </c>
      <c r="H905" s="7" t="s">
        <v>1960</v>
      </c>
      <c r="I905" s="256">
        <v>60</v>
      </c>
      <c r="J905" s="256">
        <v>13690</v>
      </c>
      <c r="K905" s="595">
        <f t="shared" si="130"/>
        <v>821400</v>
      </c>
      <c r="L905" s="596" t="s">
        <v>259</v>
      </c>
      <c r="M905" s="596" t="s">
        <v>174</v>
      </c>
      <c r="N905" s="52" t="str">
        <f>IF(AND('331-CT'!$E$7=TH!H905,OR(L905="331",M905="331")),"331",IF(AND(OR(L905="131",M905="131"),H905='131-CT'!$E$7),"131",""))</f>
        <v/>
      </c>
      <c r="O905" s="91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37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125"/>
        <v>7</v>
      </c>
      <c r="C906" s="184">
        <f t="shared" si="126"/>
        <v>42206</v>
      </c>
      <c r="D906" s="184" t="s">
        <v>1565</v>
      </c>
      <c r="E906" s="184">
        <v>42206</v>
      </c>
      <c r="F906" s="192" t="s">
        <v>1871</v>
      </c>
      <c r="G906" s="483" t="s">
        <v>954</v>
      </c>
      <c r="H906" s="7" t="s">
        <v>1960</v>
      </c>
      <c r="I906" s="256">
        <v>50</v>
      </c>
      <c r="J906" s="256">
        <v>5490</v>
      </c>
      <c r="K906" s="595">
        <f t="shared" si="130"/>
        <v>274500</v>
      </c>
      <c r="L906" s="596" t="s">
        <v>259</v>
      </c>
      <c r="M906" s="596" t="s">
        <v>174</v>
      </c>
      <c r="N906" s="52" t="str">
        <f>IF(AND('331-CT'!$E$7=TH!H906,OR(L906="331",M906="331")),"331",IF(AND(OR(L906="131",M906="131"),H906='131-CT'!$E$7),"131",""))</f>
        <v/>
      </c>
      <c r="O906" s="910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37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125"/>
        <v>7</v>
      </c>
      <c r="C907" s="184">
        <f t="shared" si="126"/>
        <v>42206</v>
      </c>
      <c r="D907" s="184" t="s">
        <v>1565</v>
      </c>
      <c r="E907" s="184">
        <v>42206</v>
      </c>
      <c r="F907" s="192" t="s">
        <v>1735</v>
      </c>
      <c r="G907" s="483" t="s">
        <v>954</v>
      </c>
      <c r="H907" s="7" t="s">
        <v>1960</v>
      </c>
      <c r="I907" s="256">
        <v>80</v>
      </c>
      <c r="J907" s="256">
        <v>4667</v>
      </c>
      <c r="K907" s="595">
        <f t="shared" si="130"/>
        <v>373360</v>
      </c>
      <c r="L907" s="596" t="s">
        <v>259</v>
      </c>
      <c r="M907" s="596" t="s">
        <v>174</v>
      </c>
      <c r="N907" s="52" t="str">
        <f>IF(AND('331-CT'!$E$7=TH!H907,OR(L907="331",M907="331")),"331",IF(AND(OR(L907="131",M907="131"),H907='131-CT'!$E$7),"131",""))</f>
        <v/>
      </c>
      <c r="O907" s="91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37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125"/>
        <v>7</v>
      </c>
      <c r="C908" s="184">
        <f t="shared" si="126"/>
        <v>42206</v>
      </c>
      <c r="D908" s="184" t="s">
        <v>1565</v>
      </c>
      <c r="E908" s="184">
        <v>42206</v>
      </c>
      <c r="F908" s="189" t="s">
        <v>1795</v>
      </c>
      <c r="G908" s="483" t="s">
        <v>954</v>
      </c>
      <c r="H908" s="7" t="s">
        <v>1960</v>
      </c>
      <c r="I908" s="256">
        <v>120</v>
      </c>
      <c r="J908" s="256">
        <v>14187</v>
      </c>
      <c r="K908" s="595">
        <f t="shared" si="130"/>
        <v>1702440</v>
      </c>
      <c r="L908" s="596" t="s">
        <v>259</v>
      </c>
      <c r="M908" s="596" t="s">
        <v>174</v>
      </c>
      <c r="N908" s="52" t="str">
        <f>IF(AND('331-CT'!$E$7=TH!H908,OR(L908="331",M908="331")),"331",IF(AND(OR(L908="131",M908="131"),H908='131-CT'!$E$7),"131",""))</f>
        <v/>
      </c>
      <c r="O908" s="91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37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ref="B909:B983" si="131">IF(C909&lt;&gt;"",MONTH(C909),"")</f>
        <v>7</v>
      </c>
      <c r="C909" s="184">
        <f t="shared" ref="C909:C983" si="132">E909</f>
        <v>42206</v>
      </c>
      <c r="D909" s="184" t="s">
        <v>1565</v>
      </c>
      <c r="E909" s="184">
        <v>42206</v>
      </c>
      <c r="F909" s="189" t="s">
        <v>757</v>
      </c>
      <c r="G909" s="483" t="s">
        <v>954</v>
      </c>
      <c r="H909" s="7" t="s">
        <v>1960</v>
      </c>
      <c r="I909" s="256"/>
      <c r="J909" s="256"/>
      <c r="K909" s="595">
        <v>1879772</v>
      </c>
      <c r="L909" s="596" t="s">
        <v>259</v>
      </c>
      <c r="M909" s="596" t="s">
        <v>371</v>
      </c>
      <c r="N909" s="52" t="str">
        <f>IF(AND('331-CT'!$E$7=TH!H909,OR(L909="331",M909="331")),"331",IF(AND(OR(L909="131",M909="131"),H909='131-CT'!$E$7),"131",""))</f>
        <v/>
      </c>
      <c r="O909" s="91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37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131"/>
        <v>7</v>
      </c>
      <c r="C910" s="184">
        <f t="shared" si="132"/>
        <v>42208</v>
      </c>
      <c r="D910" s="184" t="s">
        <v>1566</v>
      </c>
      <c r="E910" s="184">
        <v>42208</v>
      </c>
      <c r="F910" s="189" t="s">
        <v>955</v>
      </c>
      <c r="G910" s="483" t="s">
        <v>956</v>
      </c>
      <c r="H910" s="7" t="s">
        <v>479</v>
      </c>
      <c r="I910" s="256">
        <v>301</v>
      </c>
      <c r="J910" s="256">
        <v>12900</v>
      </c>
      <c r="K910" s="595">
        <f>ROUND(I910*J910,0)</f>
        <v>3882900</v>
      </c>
      <c r="L910" s="596" t="s">
        <v>259</v>
      </c>
      <c r="M910" s="596" t="s">
        <v>174</v>
      </c>
      <c r="N910" s="52" t="str">
        <f>IF(AND('331-CT'!$E$7=TH!H910,OR(L910="331",M910="331")),"331",IF(AND(OR(L910="131",M910="131"),H910='131-CT'!$E$7),"131",""))</f>
        <v/>
      </c>
      <c r="O910" s="91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37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131"/>
        <v>7</v>
      </c>
      <c r="C911" s="184">
        <f t="shared" si="132"/>
        <v>42208</v>
      </c>
      <c r="D911" s="184" t="s">
        <v>1566</v>
      </c>
      <c r="E911" s="184">
        <v>42208</v>
      </c>
      <c r="F911" s="189" t="s">
        <v>957</v>
      </c>
      <c r="G911" s="483" t="s">
        <v>956</v>
      </c>
      <c r="H911" s="7" t="s">
        <v>479</v>
      </c>
      <c r="I911" s="256">
        <v>200</v>
      </c>
      <c r="J911" s="256">
        <v>9800</v>
      </c>
      <c r="K911" s="595">
        <f>ROUND(I911*J911,0)</f>
        <v>1960000</v>
      </c>
      <c r="L911" s="596" t="s">
        <v>259</v>
      </c>
      <c r="M911" s="596" t="s">
        <v>174</v>
      </c>
      <c r="N911" s="52" t="str">
        <f>IF(AND('331-CT'!$E$7=TH!H911,OR(L911="331",M911="331")),"331",IF(AND(OR(L911="131",M911="131"),H911='131-CT'!$E$7),"131",""))</f>
        <v/>
      </c>
      <c r="O911" s="91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37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131"/>
        <v>7</v>
      </c>
      <c r="C912" s="184">
        <f t="shared" si="132"/>
        <v>42208</v>
      </c>
      <c r="D912" s="184" t="s">
        <v>1566</v>
      </c>
      <c r="E912" s="184">
        <v>42208</v>
      </c>
      <c r="F912" s="189" t="s">
        <v>566</v>
      </c>
      <c r="G912" s="483" t="s">
        <v>956</v>
      </c>
      <c r="H912" s="7" t="s">
        <v>479</v>
      </c>
      <c r="I912" s="256">
        <v>204</v>
      </c>
      <c r="J912" s="256">
        <v>8600</v>
      </c>
      <c r="K912" s="595">
        <f>ROUND(I912*J912,0)</f>
        <v>1754400</v>
      </c>
      <c r="L912" s="596" t="s">
        <v>259</v>
      </c>
      <c r="M912" s="596" t="s">
        <v>174</v>
      </c>
      <c r="N912" s="52" t="str">
        <f>IF(AND('331-CT'!$E$7=TH!H912,OR(L912="331",M912="331")),"331",IF(AND(OR(L912="131",M912="131"),H912='131-CT'!$E$7),"131",""))</f>
        <v/>
      </c>
      <c r="O912" s="91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37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131"/>
        <v>7</v>
      </c>
      <c r="C913" s="184">
        <f t="shared" si="132"/>
        <v>42208</v>
      </c>
      <c r="D913" s="184" t="s">
        <v>1566</v>
      </c>
      <c r="E913" s="184">
        <v>42208</v>
      </c>
      <c r="F913" s="189" t="s">
        <v>428</v>
      </c>
      <c r="G913" s="483" t="s">
        <v>956</v>
      </c>
      <c r="H913" s="7" t="s">
        <v>479</v>
      </c>
      <c r="I913" s="256"/>
      <c r="J913" s="256"/>
      <c r="K913" s="595">
        <v>759730</v>
      </c>
      <c r="L913" s="596" t="s">
        <v>259</v>
      </c>
      <c r="M913" s="596" t="s">
        <v>371</v>
      </c>
      <c r="N913" s="52" t="str">
        <f>IF(AND('331-CT'!$E$7=TH!H913,OR(L913="331",M913="331")),"331",IF(AND(OR(L913="131",M913="131"),H913='131-CT'!$E$7),"131",""))</f>
        <v/>
      </c>
      <c r="O913" s="91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37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131"/>
        <v>7</v>
      </c>
      <c r="C914" s="184">
        <f t="shared" si="132"/>
        <v>42208</v>
      </c>
      <c r="D914" s="184" t="s">
        <v>1567</v>
      </c>
      <c r="E914" s="184">
        <v>42208</v>
      </c>
      <c r="F914" s="189" t="s">
        <v>807</v>
      </c>
      <c r="G914" s="483" t="s">
        <v>958</v>
      </c>
      <c r="H914" s="7" t="s">
        <v>809</v>
      </c>
      <c r="I914" s="256">
        <v>500</v>
      </c>
      <c r="J914" s="256">
        <v>20000</v>
      </c>
      <c r="K914" s="595">
        <f>ROUND(I914*J914,0)</f>
        <v>10000000</v>
      </c>
      <c r="L914" s="596" t="s">
        <v>259</v>
      </c>
      <c r="M914" s="596" t="s">
        <v>174</v>
      </c>
      <c r="N914" s="52" t="str">
        <f>IF(AND('331-CT'!$E$7=TH!H914,OR(L914="331",M914="331")),"331",IF(AND(OR(L914="131",M914="131"),H914='131-CT'!$E$7),"131",""))</f>
        <v/>
      </c>
      <c r="O914" s="91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37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131"/>
        <v>7</v>
      </c>
      <c r="C915" s="184">
        <f t="shared" si="132"/>
        <v>42208</v>
      </c>
      <c r="D915" s="184" t="s">
        <v>1567</v>
      </c>
      <c r="E915" s="184">
        <v>42208</v>
      </c>
      <c r="F915" s="189" t="s">
        <v>428</v>
      </c>
      <c r="G915" s="483" t="s">
        <v>958</v>
      </c>
      <c r="H915" s="7" t="s">
        <v>809</v>
      </c>
      <c r="I915" s="256"/>
      <c r="J915" s="256"/>
      <c r="K915" s="595">
        <v>1000000</v>
      </c>
      <c r="L915" s="596" t="s">
        <v>259</v>
      </c>
      <c r="M915" s="596" t="s">
        <v>371</v>
      </c>
      <c r="N915" s="52" t="str">
        <f>IF(AND('331-CT'!$E$7=TH!H915,OR(L915="331",M915="331")),"331",IF(AND(OR(L915="131",M915="131"),H915='131-CT'!$E$7),"131",""))</f>
        <v/>
      </c>
      <c r="O915" s="91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37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131"/>
        <v>7</v>
      </c>
      <c r="C916" s="184">
        <f t="shared" si="132"/>
        <v>42208</v>
      </c>
      <c r="D916" s="184" t="s">
        <v>1568</v>
      </c>
      <c r="E916" s="184">
        <v>42208</v>
      </c>
      <c r="F916" s="192" t="s">
        <v>1793</v>
      </c>
      <c r="G916" s="483" t="s">
        <v>959</v>
      </c>
      <c r="H916" s="7" t="s">
        <v>1960</v>
      </c>
      <c r="I916" s="256">
        <v>100</v>
      </c>
      <c r="J916" s="256">
        <v>15898</v>
      </c>
      <c r="K916" s="595">
        <f t="shared" ref="K916:K923" si="133">ROUND(I916*J916,0)</f>
        <v>1589800</v>
      </c>
      <c r="L916" s="596" t="s">
        <v>259</v>
      </c>
      <c r="M916" s="596" t="s">
        <v>174</v>
      </c>
      <c r="N916" s="52" t="str">
        <f>IF(AND('331-CT'!$E$7=TH!H916,OR(L916="331",M916="331")),"331",IF(AND(OR(L916="131",M916="131"),H916='131-CT'!$E$7),"131",""))</f>
        <v/>
      </c>
      <c r="O916" s="91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37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131"/>
        <v>7</v>
      </c>
      <c r="C917" s="184">
        <f t="shared" si="132"/>
        <v>42208</v>
      </c>
      <c r="D917" s="184" t="s">
        <v>1568</v>
      </c>
      <c r="E917" s="184">
        <v>42208</v>
      </c>
      <c r="F917" s="189" t="s">
        <v>1794</v>
      </c>
      <c r="G917" s="483" t="s">
        <v>958</v>
      </c>
      <c r="H917" s="7" t="s">
        <v>1960</v>
      </c>
      <c r="I917" s="256">
        <v>100</v>
      </c>
      <c r="J917" s="256">
        <v>10432</v>
      </c>
      <c r="K917" s="595">
        <f t="shared" si="133"/>
        <v>1043200</v>
      </c>
      <c r="L917" s="596" t="s">
        <v>259</v>
      </c>
      <c r="M917" s="596" t="s">
        <v>174</v>
      </c>
      <c r="N917" s="52" t="str">
        <f>IF(AND('331-CT'!$E$7=TH!H917,OR(L917="331",M917="331")),"331",IF(AND(OR(L917="131",M917="131"),H917='131-CT'!$E$7),"131",""))</f>
        <v/>
      </c>
      <c r="O917" s="91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37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131"/>
        <v>7</v>
      </c>
      <c r="C918" s="184">
        <f t="shared" si="132"/>
        <v>42208</v>
      </c>
      <c r="D918" s="184" t="s">
        <v>1568</v>
      </c>
      <c r="E918" s="184">
        <v>42208</v>
      </c>
      <c r="F918" s="189" t="s">
        <v>720</v>
      </c>
      <c r="G918" s="483" t="s">
        <v>959</v>
      </c>
      <c r="H918" s="7" t="s">
        <v>1960</v>
      </c>
      <c r="I918" s="256">
        <v>70</v>
      </c>
      <c r="J918" s="256">
        <v>10511</v>
      </c>
      <c r="K918" s="595">
        <f t="shared" si="133"/>
        <v>735770</v>
      </c>
      <c r="L918" s="596" t="s">
        <v>259</v>
      </c>
      <c r="M918" s="596" t="s">
        <v>174</v>
      </c>
      <c r="N918" s="52" t="str">
        <f>IF(AND('331-CT'!$E$7=TH!H918,OR(L918="331",M918="331")),"331",IF(AND(OR(L918="131",M918="131"),H918='131-CT'!$E$7),"131",""))</f>
        <v/>
      </c>
      <c r="O918" s="91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37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131"/>
        <v>7</v>
      </c>
      <c r="C919" s="184">
        <f t="shared" si="132"/>
        <v>42208</v>
      </c>
      <c r="D919" s="184" t="s">
        <v>1568</v>
      </c>
      <c r="E919" s="184">
        <v>42208</v>
      </c>
      <c r="F919" s="189" t="s">
        <v>1795</v>
      </c>
      <c r="G919" s="483" t="s">
        <v>958</v>
      </c>
      <c r="H919" s="7" t="s">
        <v>1960</v>
      </c>
      <c r="I919" s="256">
        <v>25</v>
      </c>
      <c r="J919" s="256">
        <v>14196</v>
      </c>
      <c r="K919" s="595">
        <f t="shared" si="133"/>
        <v>354900</v>
      </c>
      <c r="L919" s="596" t="s">
        <v>259</v>
      </c>
      <c r="M919" s="596" t="s">
        <v>174</v>
      </c>
      <c r="N919" s="52" t="str">
        <f>IF(AND('331-CT'!$E$7=TH!H919,OR(L919="331",M919="331")),"331",IF(AND(OR(L919="131",M919="131"),H919='131-CT'!$E$7),"131",""))</f>
        <v/>
      </c>
      <c r="O919" s="91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37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131"/>
        <v>7</v>
      </c>
      <c r="C920" s="184">
        <f t="shared" si="132"/>
        <v>42208</v>
      </c>
      <c r="D920" s="184" t="s">
        <v>1568</v>
      </c>
      <c r="E920" s="184">
        <v>42208</v>
      </c>
      <c r="F920" s="189" t="s">
        <v>1796</v>
      </c>
      <c r="G920" s="483" t="s">
        <v>959</v>
      </c>
      <c r="H920" s="7" t="s">
        <v>1960</v>
      </c>
      <c r="I920" s="256">
        <v>50</v>
      </c>
      <c r="J920" s="256">
        <v>13541</v>
      </c>
      <c r="K920" s="595">
        <f t="shared" si="133"/>
        <v>677050</v>
      </c>
      <c r="L920" s="596" t="s">
        <v>259</v>
      </c>
      <c r="M920" s="596" t="s">
        <v>174</v>
      </c>
      <c r="N920" s="52" t="str">
        <f>IF(AND('331-CT'!$E$7=TH!H920,OR(L920="331",M920="331")),"331",IF(AND(OR(L920="131",M920="131"),H920='131-CT'!$E$7),"131",""))</f>
        <v/>
      </c>
      <c r="O920" s="91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37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131"/>
        <v>7</v>
      </c>
      <c r="C921" s="184">
        <f t="shared" si="132"/>
        <v>42208</v>
      </c>
      <c r="D921" s="184" t="s">
        <v>1568</v>
      </c>
      <c r="E921" s="184">
        <v>42208</v>
      </c>
      <c r="F921" s="192" t="s">
        <v>1797</v>
      </c>
      <c r="G921" s="483" t="s">
        <v>958</v>
      </c>
      <c r="H921" s="7" t="s">
        <v>1960</v>
      </c>
      <c r="I921" s="256">
        <v>575</v>
      </c>
      <c r="J921" s="256">
        <v>2000</v>
      </c>
      <c r="K921" s="595">
        <f t="shared" si="133"/>
        <v>1150000</v>
      </c>
      <c r="L921" s="596" t="s">
        <v>259</v>
      </c>
      <c r="M921" s="596" t="s">
        <v>174</v>
      </c>
      <c r="N921" s="52" t="str">
        <f>IF(AND('331-CT'!$E$7=TH!H921,OR(L921="331",M921="331")),"331",IF(AND(OR(L921="131",M921="131"),H921='131-CT'!$E$7),"131",""))</f>
        <v/>
      </c>
      <c r="O921" s="91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37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131"/>
        <v>7</v>
      </c>
      <c r="C922" s="184">
        <f t="shared" si="132"/>
        <v>42208</v>
      </c>
      <c r="D922" s="184" t="s">
        <v>1568</v>
      </c>
      <c r="E922" s="184">
        <v>42208</v>
      </c>
      <c r="F922" s="189" t="s">
        <v>1798</v>
      </c>
      <c r="G922" s="483" t="s">
        <v>959</v>
      </c>
      <c r="H922" s="7" t="s">
        <v>1960</v>
      </c>
      <c r="I922" s="256">
        <v>500</v>
      </c>
      <c r="J922" s="256">
        <v>5400</v>
      </c>
      <c r="K922" s="595">
        <f t="shared" si="133"/>
        <v>2700000</v>
      </c>
      <c r="L922" s="596" t="s">
        <v>259</v>
      </c>
      <c r="M922" s="596" t="s">
        <v>174</v>
      </c>
      <c r="N922" s="52" t="str">
        <f>IF(AND('331-CT'!$E$7=TH!H922,OR(L922="331",M922="331")),"331",IF(AND(OR(L922="131",M922="131"),H922='131-CT'!$E$7),"131",""))</f>
        <v/>
      </c>
      <c r="O922" s="91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37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131"/>
        <v>7</v>
      </c>
      <c r="C923" s="184">
        <f t="shared" si="132"/>
        <v>42208</v>
      </c>
      <c r="D923" s="184" t="s">
        <v>1568</v>
      </c>
      <c r="E923" s="184">
        <v>42208</v>
      </c>
      <c r="F923" s="189" t="s">
        <v>1792</v>
      </c>
      <c r="G923" s="483" t="s">
        <v>958</v>
      </c>
      <c r="H923" s="7" t="s">
        <v>1960</v>
      </c>
      <c r="I923" s="256">
        <v>900</v>
      </c>
      <c r="J923" s="256">
        <v>10910</v>
      </c>
      <c r="K923" s="595">
        <f t="shared" si="133"/>
        <v>9819000</v>
      </c>
      <c r="L923" s="596" t="s">
        <v>259</v>
      </c>
      <c r="M923" s="596" t="s">
        <v>174</v>
      </c>
      <c r="N923" s="52" t="str">
        <f>IF(AND('331-CT'!$E$7=TH!H923,OR(L923="331",M923="331")),"331",IF(AND(OR(L923="131",M923="131"),H923='131-CT'!$E$7),"131",""))</f>
        <v/>
      </c>
      <c r="O923" s="91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37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131"/>
        <v>7</v>
      </c>
      <c r="C924" s="184">
        <f t="shared" si="132"/>
        <v>42208</v>
      </c>
      <c r="D924" s="184" t="s">
        <v>1568</v>
      </c>
      <c r="E924" s="184">
        <v>42208</v>
      </c>
      <c r="F924" s="189" t="s">
        <v>757</v>
      </c>
      <c r="G924" s="483" t="s">
        <v>959</v>
      </c>
      <c r="H924" s="7" t="s">
        <v>1960</v>
      </c>
      <c r="I924" s="256"/>
      <c r="J924" s="256"/>
      <c r="K924" s="595">
        <v>1806972</v>
      </c>
      <c r="L924" s="596" t="s">
        <v>259</v>
      </c>
      <c r="M924" s="596" t="s">
        <v>371</v>
      </c>
      <c r="N924" s="52" t="str">
        <f>IF(AND('331-CT'!$E$7=TH!H924,OR(L924="331",M924="331")),"331",IF(AND(OR(L924="131",M924="131"),H924='131-CT'!$E$7),"131",""))</f>
        <v/>
      </c>
      <c r="O924" s="91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37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131"/>
        <v>7</v>
      </c>
      <c r="C925" s="184">
        <f t="shared" si="132"/>
        <v>42209</v>
      </c>
      <c r="D925" s="184" t="s">
        <v>1569</v>
      </c>
      <c r="E925" s="184">
        <v>42209</v>
      </c>
      <c r="F925" s="189" t="s">
        <v>772</v>
      </c>
      <c r="G925" s="483" t="s">
        <v>960</v>
      </c>
      <c r="H925" s="7" t="s">
        <v>1960</v>
      </c>
      <c r="I925" s="256">
        <v>1000</v>
      </c>
      <c r="J925" s="256">
        <v>12719</v>
      </c>
      <c r="K925" s="595">
        <f>ROUND(I925*J925,0)</f>
        <v>12719000</v>
      </c>
      <c r="L925" s="596" t="s">
        <v>259</v>
      </c>
      <c r="M925" s="596" t="s">
        <v>174</v>
      </c>
      <c r="N925" s="52" t="str">
        <f>IF(AND('331-CT'!$E$7=TH!H925,OR(L925="331",M925="331")),"331",IF(AND(OR(L925="131",M925="131"),H925='131-CT'!$E$7),"131",""))</f>
        <v/>
      </c>
      <c r="O925" s="91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37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131"/>
        <v>7</v>
      </c>
      <c r="C926" s="184">
        <f t="shared" si="132"/>
        <v>42209</v>
      </c>
      <c r="D926" s="184" t="s">
        <v>1569</v>
      </c>
      <c r="E926" s="184">
        <v>42209</v>
      </c>
      <c r="F926" s="189" t="s">
        <v>1792</v>
      </c>
      <c r="G926" s="483" t="s">
        <v>960</v>
      </c>
      <c r="H926" s="7" t="s">
        <v>1960</v>
      </c>
      <c r="I926" s="256">
        <v>550</v>
      </c>
      <c r="J926" s="256">
        <v>10910</v>
      </c>
      <c r="K926" s="595">
        <f>ROUND(I926*J926,0)</f>
        <v>6000500</v>
      </c>
      <c r="L926" s="596" t="s">
        <v>259</v>
      </c>
      <c r="M926" s="596" t="s">
        <v>174</v>
      </c>
      <c r="N926" s="52" t="str">
        <f>IF(AND('331-CT'!$E$7=TH!H926,OR(L926="331",M926="331")),"331",IF(AND(OR(L926="131",M926="131"),H926='131-CT'!$E$7),"131",""))</f>
        <v/>
      </c>
      <c r="O926" s="910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37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131"/>
        <v>7</v>
      </c>
      <c r="C927" s="184">
        <f t="shared" si="132"/>
        <v>42209</v>
      </c>
      <c r="D927" s="184" t="s">
        <v>1569</v>
      </c>
      <c r="E927" s="184">
        <v>42209</v>
      </c>
      <c r="F927" s="189" t="s">
        <v>757</v>
      </c>
      <c r="G927" s="483" t="s">
        <v>960</v>
      </c>
      <c r="H927" s="7" t="s">
        <v>1960</v>
      </c>
      <c r="I927" s="256"/>
      <c r="J927" s="256"/>
      <c r="K927" s="595">
        <v>1871950</v>
      </c>
      <c r="L927" s="596" t="s">
        <v>259</v>
      </c>
      <c r="M927" s="596" t="s">
        <v>371</v>
      </c>
      <c r="N927" s="52" t="str">
        <f>IF(AND('331-CT'!$E$7=TH!H927,OR(L927="331",M927="331")),"331",IF(AND(OR(L927="131",M927="131"),H927='131-CT'!$E$7),"131",""))</f>
        <v/>
      </c>
      <c r="O927" s="91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37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131"/>
        <v>7</v>
      </c>
      <c r="C928" s="184">
        <f t="shared" si="132"/>
        <v>42209</v>
      </c>
      <c r="D928" s="184" t="s">
        <v>1570</v>
      </c>
      <c r="E928" s="184">
        <v>42209</v>
      </c>
      <c r="F928" s="189" t="s">
        <v>807</v>
      </c>
      <c r="G928" s="483" t="s">
        <v>961</v>
      </c>
      <c r="H928" s="7" t="s">
        <v>809</v>
      </c>
      <c r="I928" s="256">
        <v>498</v>
      </c>
      <c r="J928" s="256">
        <v>20000</v>
      </c>
      <c r="K928" s="595">
        <f>ROUND(I928*J928,0)</f>
        <v>9960000</v>
      </c>
      <c r="L928" s="596" t="s">
        <v>259</v>
      </c>
      <c r="M928" s="596" t="s">
        <v>174</v>
      </c>
      <c r="N928" s="52" t="str">
        <f>IF(AND('331-CT'!$E$7=TH!H928,OR(L928="331",M928="331")),"331",IF(AND(OR(L928="131",M928="131"),H928='131-CT'!$E$7),"131",""))</f>
        <v/>
      </c>
      <c r="O928" s="91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37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131"/>
        <v>7</v>
      </c>
      <c r="C929" s="184">
        <f t="shared" si="132"/>
        <v>42209</v>
      </c>
      <c r="D929" s="184" t="s">
        <v>1570</v>
      </c>
      <c r="E929" s="184">
        <v>42209</v>
      </c>
      <c r="F929" s="189" t="s">
        <v>428</v>
      </c>
      <c r="G929" s="483" t="s">
        <v>961</v>
      </c>
      <c r="H929" s="7" t="s">
        <v>809</v>
      </c>
      <c r="I929" s="256"/>
      <c r="J929" s="256"/>
      <c r="K929" s="595">
        <v>996000</v>
      </c>
      <c r="L929" s="596" t="s">
        <v>259</v>
      </c>
      <c r="M929" s="596" t="s">
        <v>371</v>
      </c>
      <c r="N929" s="52" t="str">
        <f>IF(AND('331-CT'!$E$7=TH!H929,OR(L929="331",M929="331")),"331",IF(AND(OR(L929="131",M929="131"),H929='131-CT'!$E$7),"131",""))</f>
        <v/>
      </c>
      <c r="O929" s="91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37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131"/>
        <v>7</v>
      </c>
      <c r="C930" s="184">
        <f t="shared" si="132"/>
        <v>42209</v>
      </c>
      <c r="D930" s="184" t="s">
        <v>1571</v>
      </c>
      <c r="E930" s="184">
        <v>42209</v>
      </c>
      <c r="F930" s="189" t="s">
        <v>424</v>
      </c>
      <c r="G930" s="483" t="s">
        <v>962</v>
      </c>
      <c r="H930" s="7" t="s">
        <v>426</v>
      </c>
      <c r="I930" s="256">
        <v>600</v>
      </c>
      <c r="J930" s="256">
        <v>5050</v>
      </c>
      <c r="K930" s="595">
        <f>ROUND(I930*J930,0)</f>
        <v>3030000</v>
      </c>
      <c r="L930" s="596" t="s">
        <v>259</v>
      </c>
      <c r="M930" s="596" t="s">
        <v>174</v>
      </c>
      <c r="N930" s="52" t="str">
        <f>IF(AND('331-CT'!$E$7=TH!H930,OR(L930="331",M930="331")),"331",IF(AND(OR(L930="131",M930="131"),H930='131-CT'!$E$7),"131",""))</f>
        <v/>
      </c>
      <c r="O930" s="91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37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131"/>
        <v>7</v>
      </c>
      <c r="C931" s="184">
        <f t="shared" si="132"/>
        <v>42209</v>
      </c>
      <c r="D931" s="184" t="s">
        <v>1571</v>
      </c>
      <c r="E931" s="184">
        <v>42209</v>
      </c>
      <c r="F931" s="189" t="s">
        <v>472</v>
      </c>
      <c r="G931" s="483" t="s">
        <v>962</v>
      </c>
      <c r="H931" s="7" t="s">
        <v>426</v>
      </c>
      <c r="I931" s="256">
        <v>299</v>
      </c>
      <c r="J931" s="256">
        <v>5600</v>
      </c>
      <c r="K931" s="595">
        <f>ROUND(I931*J931,0)</f>
        <v>1674400</v>
      </c>
      <c r="L931" s="596" t="s">
        <v>259</v>
      </c>
      <c r="M931" s="596" t="s">
        <v>174</v>
      </c>
      <c r="N931" s="52" t="str">
        <f>IF(AND('331-CT'!$E$7=TH!H931,OR(L931="331",M931="331")),"331",IF(AND(OR(L931="131",M931="131"),H931='131-CT'!$E$7),"131",""))</f>
        <v/>
      </c>
      <c r="O931" s="910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37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131"/>
        <v>7</v>
      </c>
      <c r="C932" s="184">
        <f t="shared" si="132"/>
        <v>42209</v>
      </c>
      <c r="D932" s="184" t="s">
        <v>1571</v>
      </c>
      <c r="E932" s="184">
        <v>42209</v>
      </c>
      <c r="F932" s="189" t="s">
        <v>527</v>
      </c>
      <c r="G932" s="483" t="s">
        <v>962</v>
      </c>
      <c r="H932" s="7" t="s">
        <v>426</v>
      </c>
      <c r="I932" s="256">
        <v>614</v>
      </c>
      <c r="J932" s="256">
        <v>9800</v>
      </c>
      <c r="K932" s="595">
        <f>ROUND(I932*J932,0)</f>
        <v>6017200</v>
      </c>
      <c r="L932" s="596" t="s">
        <v>259</v>
      </c>
      <c r="M932" s="596" t="s">
        <v>174</v>
      </c>
      <c r="N932" s="52" t="str">
        <f>IF(AND('331-CT'!$E$7=TH!H932,OR(L932="331",M932="331")),"331",IF(AND(OR(L932="131",M932="131"),H932='131-CT'!$E$7),"131",""))</f>
        <v/>
      </c>
      <c r="O932" s="91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37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131"/>
        <v>7</v>
      </c>
      <c r="C933" s="184">
        <f t="shared" si="132"/>
        <v>42209</v>
      </c>
      <c r="D933" s="184" t="s">
        <v>1571</v>
      </c>
      <c r="E933" s="184">
        <v>42209</v>
      </c>
      <c r="F933" s="189" t="s">
        <v>428</v>
      </c>
      <c r="G933" s="483" t="s">
        <v>962</v>
      </c>
      <c r="H933" s="7" t="s">
        <v>426</v>
      </c>
      <c r="I933" s="256"/>
      <c r="J933" s="256"/>
      <c r="K933" s="595">
        <v>1072160</v>
      </c>
      <c r="L933" s="596" t="s">
        <v>259</v>
      </c>
      <c r="M933" s="596" t="s">
        <v>371</v>
      </c>
      <c r="N933" s="52" t="str">
        <f>IF(AND('331-CT'!$E$7=TH!H933,OR(L933="331",M933="331")),"331",IF(AND(OR(L933="131",M933="131"),H933='131-CT'!$E$7),"131",""))</f>
        <v/>
      </c>
      <c r="O933" s="91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37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131"/>
        <v>7</v>
      </c>
      <c r="C934" s="184">
        <f t="shared" si="132"/>
        <v>42209</v>
      </c>
      <c r="D934" s="184" t="s">
        <v>1572</v>
      </c>
      <c r="E934" s="184">
        <v>42209</v>
      </c>
      <c r="F934" s="189" t="s">
        <v>424</v>
      </c>
      <c r="G934" s="483" t="s">
        <v>963</v>
      </c>
      <c r="H934" s="7" t="s">
        <v>426</v>
      </c>
      <c r="I934" s="256">
        <v>460</v>
      </c>
      <c r="J934" s="256">
        <v>5050</v>
      </c>
      <c r="K934" s="595">
        <f>ROUND(I934*J934,0)</f>
        <v>2323000</v>
      </c>
      <c r="L934" s="596" t="s">
        <v>259</v>
      </c>
      <c r="M934" s="596" t="s">
        <v>174</v>
      </c>
      <c r="N934" s="52" t="str">
        <f>IF(AND('331-CT'!$E$7=TH!H934,OR(L934="331",M934="331")),"331",IF(AND(OR(L934="131",M934="131"),H934='131-CT'!$E$7),"131",""))</f>
        <v/>
      </c>
      <c r="O934" s="910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37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131"/>
        <v>7</v>
      </c>
      <c r="C935" s="184">
        <f t="shared" si="132"/>
        <v>42209</v>
      </c>
      <c r="D935" s="184" t="s">
        <v>1572</v>
      </c>
      <c r="E935" s="184">
        <v>42209</v>
      </c>
      <c r="F935" s="189" t="s">
        <v>428</v>
      </c>
      <c r="G935" s="483" t="s">
        <v>963</v>
      </c>
      <c r="H935" s="7" t="s">
        <v>426</v>
      </c>
      <c r="I935" s="256"/>
      <c r="J935" s="256"/>
      <c r="K935" s="595">
        <v>232300</v>
      </c>
      <c r="L935" s="596" t="s">
        <v>259</v>
      </c>
      <c r="M935" s="596" t="s">
        <v>371</v>
      </c>
      <c r="N935" s="52" t="str">
        <f>IF(AND('331-CT'!$E$7=TH!H935,OR(L935="331",M935="331")),"331",IF(AND(OR(L935="131",M935="131"),H935='131-CT'!$E$7),"131",""))</f>
        <v/>
      </c>
      <c r="O935" s="91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37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131"/>
        <v>7</v>
      </c>
      <c r="C936" s="184">
        <f t="shared" si="132"/>
        <v>42212</v>
      </c>
      <c r="D936" s="184" t="s">
        <v>1573</v>
      </c>
      <c r="E936" s="184">
        <v>42212</v>
      </c>
      <c r="F936" s="189" t="s">
        <v>536</v>
      </c>
      <c r="G936" s="483" t="s">
        <v>964</v>
      </c>
      <c r="H936" s="7" t="s">
        <v>895</v>
      </c>
      <c r="I936" s="257">
        <v>48</v>
      </c>
      <c r="J936" s="258">
        <v>11540</v>
      </c>
      <c r="K936" s="595">
        <f t="shared" ref="K936:K945" si="134">ROUND(I936*J936,0)</f>
        <v>553920</v>
      </c>
      <c r="L936" s="596" t="s">
        <v>259</v>
      </c>
      <c r="M936" s="596" t="s">
        <v>174</v>
      </c>
      <c r="N936" s="52" t="str">
        <f>IF(AND('331-CT'!$E$7=TH!H936,OR(L936="331",M936="331")),"331",IF(AND(OR(L936="131",M936="131"),H936='131-CT'!$E$7),"131",""))</f>
        <v/>
      </c>
      <c r="O936" s="91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37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131"/>
        <v>7</v>
      </c>
      <c r="C937" s="184">
        <f t="shared" si="132"/>
        <v>42212</v>
      </c>
      <c r="D937" s="184" t="s">
        <v>1573</v>
      </c>
      <c r="E937" s="184">
        <v>42212</v>
      </c>
      <c r="F937" s="189" t="s">
        <v>538</v>
      </c>
      <c r="G937" s="483" t="s">
        <v>964</v>
      </c>
      <c r="H937" s="7" t="s">
        <v>895</v>
      </c>
      <c r="I937" s="256">
        <v>150</v>
      </c>
      <c r="J937" s="258">
        <v>11780</v>
      </c>
      <c r="K937" s="595">
        <f t="shared" si="134"/>
        <v>1767000</v>
      </c>
      <c r="L937" s="596" t="s">
        <v>259</v>
      </c>
      <c r="M937" s="596" t="s">
        <v>174</v>
      </c>
      <c r="N937" s="52" t="str">
        <f>IF(AND('331-CT'!$E$7=TH!H937,OR(L937="331",M937="331")),"331",IF(AND(OR(L937="131",M937="131"),H937='131-CT'!$E$7),"131",""))</f>
        <v/>
      </c>
      <c r="O937" s="910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37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131"/>
        <v>7</v>
      </c>
      <c r="C938" s="184">
        <f t="shared" si="132"/>
        <v>42212</v>
      </c>
      <c r="D938" s="184" t="s">
        <v>1573</v>
      </c>
      <c r="E938" s="184">
        <v>42212</v>
      </c>
      <c r="F938" s="189" t="s">
        <v>539</v>
      </c>
      <c r="G938" s="483" t="s">
        <v>964</v>
      </c>
      <c r="H938" s="7" t="s">
        <v>895</v>
      </c>
      <c r="I938" s="257">
        <v>450</v>
      </c>
      <c r="J938" s="258">
        <v>12040</v>
      </c>
      <c r="K938" s="595">
        <f t="shared" si="134"/>
        <v>5418000</v>
      </c>
      <c r="L938" s="596" t="s">
        <v>259</v>
      </c>
      <c r="M938" s="596" t="s">
        <v>174</v>
      </c>
      <c r="N938" s="52" t="str">
        <f>IF(AND('331-CT'!$E$7=TH!H938,OR(L938="331",M938="331")),"331",IF(AND(OR(L938="131",M938="131"),H938='131-CT'!$E$7),"131",""))</f>
        <v/>
      </c>
      <c r="O938" s="91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37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131"/>
        <v>7</v>
      </c>
      <c r="C939" s="184">
        <f t="shared" si="132"/>
        <v>42212</v>
      </c>
      <c r="D939" s="184" t="s">
        <v>1573</v>
      </c>
      <c r="E939" s="184">
        <v>42212</v>
      </c>
      <c r="F939" s="189" t="s">
        <v>540</v>
      </c>
      <c r="G939" s="483" t="s">
        <v>964</v>
      </c>
      <c r="H939" s="7" t="s">
        <v>895</v>
      </c>
      <c r="I939" s="256">
        <v>390</v>
      </c>
      <c r="J939" s="256">
        <v>10019</v>
      </c>
      <c r="K939" s="595">
        <f t="shared" si="134"/>
        <v>3907410</v>
      </c>
      <c r="L939" s="596" t="s">
        <v>259</v>
      </c>
      <c r="M939" s="596" t="s">
        <v>174</v>
      </c>
      <c r="N939" s="52" t="str">
        <f>IF(AND('331-CT'!$E$7=TH!H939,OR(L939="331",M939="331")),"331",IF(AND(OR(L939="131",M939="131"),H939='131-CT'!$E$7),"131",""))</f>
        <v/>
      </c>
      <c r="O939" s="91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37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131"/>
        <v>7</v>
      </c>
      <c r="C940" s="184">
        <f t="shared" si="132"/>
        <v>42212</v>
      </c>
      <c r="D940" s="184" t="s">
        <v>1573</v>
      </c>
      <c r="E940" s="184">
        <v>42212</v>
      </c>
      <c r="F940" s="189" t="s">
        <v>536</v>
      </c>
      <c r="G940" s="483" t="s">
        <v>964</v>
      </c>
      <c r="H940" s="7" t="s">
        <v>895</v>
      </c>
      <c r="I940" s="257">
        <v>80</v>
      </c>
      <c r="J940" s="258">
        <v>11540</v>
      </c>
      <c r="K940" s="595">
        <f t="shared" si="134"/>
        <v>923200</v>
      </c>
      <c r="L940" s="596" t="s">
        <v>259</v>
      </c>
      <c r="M940" s="596" t="s">
        <v>174</v>
      </c>
      <c r="N940" s="52" t="str">
        <f>IF(AND('331-CT'!$E$7=TH!H940,OR(L940="331",M940="331")),"331",IF(AND(OR(L940="131",M940="131"),H940='131-CT'!$E$7),"131",""))</f>
        <v/>
      </c>
      <c r="O940" s="91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37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131"/>
        <v>7</v>
      </c>
      <c r="C941" s="184">
        <f t="shared" si="132"/>
        <v>42212</v>
      </c>
      <c r="D941" s="184" t="s">
        <v>1573</v>
      </c>
      <c r="E941" s="184">
        <v>42212</v>
      </c>
      <c r="F941" s="189" t="s">
        <v>538</v>
      </c>
      <c r="G941" s="483" t="s">
        <v>964</v>
      </c>
      <c r="H941" s="7" t="s">
        <v>895</v>
      </c>
      <c r="I941" s="256">
        <v>470</v>
      </c>
      <c r="J941" s="258">
        <v>11780</v>
      </c>
      <c r="K941" s="595">
        <f t="shared" si="134"/>
        <v>5536600</v>
      </c>
      <c r="L941" s="596" t="s">
        <v>259</v>
      </c>
      <c r="M941" s="596" t="s">
        <v>174</v>
      </c>
      <c r="N941" s="52" t="str">
        <f>IF(AND('331-CT'!$E$7=TH!H941,OR(L941="331",M941="331")),"331",IF(AND(OR(L941="131",M941="131"),H941='131-CT'!$E$7),"131",""))</f>
        <v/>
      </c>
      <c r="O941" s="91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37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131"/>
        <v>7</v>
      </c>
      <c r="C942" s="184">
        <f t="shared" si="132"/>
        <v>42212</v>
      </c>
      <c r="D942" s="184" t="s">
        <v>1573</v>
      </c>
      <c r="E942" s="184">
        <v>42212</v>
      </c>
      <c r="F942" s="189" t="s">
        <v>539</v>
      </c>
      <c r="G942" s="483" t="s">
        <v>964</v>
      </c>
      <c r="H942" s="7" t="s">
        <v>895</v>
      </c>
      <c r="I942" s="257">
        <v>350</v>
      </c>
      <c r="J942" s="258">
        <v>12040</v>
      </c>
      <c r="K942" s="595">
        <f t="shared" si="134"/>
        <v>4214000</v>
      </c>
      <c r="L942" s="596" t="s">
        <v>259</v>
      </c>
      <c r="M942" s="596" t="s">
        <v>174</v>
      </c>
      <c r="N942" s="52" t="str">
        <f>IF(AND('331-CT'!$E$7=TH!H942,OR(L942="331",M942="331")),"331",IF(AND(OR(L942="131",M942="131"),H942='131-CT'!$E$7),"131",""))</f>
        <v/>
      </c>
      <c r="O942" s="91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37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131"/>
        <v>7</v>
      </c>
      <c r="C943" s="184">
        <f t="shared" si="132"/>
        <v>42212</v>
      </c>
      <c r="D943" s="184" t="s">
        <v>1573</v>
      </c>
      <c r="E943" s="184">
        <v>42212</v>
      </c>
      <c r="F943" s="189" t="s">
        <v>540</v>
      </c>
      <c r="G943" s="483" t="s">
        <v>964</v>
      </c>
      <c r="H943" s="7" t="s">
        <v>895</v>
      </c>
      <c r="I943" s="256">
        <v>251</v>
      </c>
      <c r="J943" s="256">
        <v>10027</v>
      </c>
      <c r="K943" s="595">
        <f t="shared" si="134"/>
        <v>2516777</v>
      </c>
      <c r="L943" s="596" t="s">
        <v>259</v>
      </c>
      <c r="M943" s="596" t="s">
        <v>174</v>
      </c>
      <c r="N943" s="52" t="str">
        <f>IF(AND('331-CT'!$E$7=TH!H943,OR(L943="331",M943="331")),"331",IF(AND(OR(L943="131",M943="131"),H943='131-CT'!$E$7),"131",""))</f>
        <v/>
      </c>
      <c r="O943" s="91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37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131"/>
        <v>7</v>
      </c>
      <c r="C944" s="184">
        <f t="shared" si="132"/>
        <v>42212</v>
      </c>
      <c r="D944" s="184" t="s">
        <v>1573</v>
      </c>
      <c r="E944" s="184">
        <v>42212</v>
      </c>
      <c r="F944" s="189" t="s">
        <v>536</v>
      </c>
      <c r="G944" s="483" t="s">
        <v>964</v>
      </c>
      <c r="H944" s="7" t="s">
        <v>895</v>
      </c>
      <c r="I944" s="257">
        <v>150</v>
      </c>
      <c r="J944" s="258">
        <v>11540</v>
      </c>
      <c r="K944" s="595">
        <f t="shared" si="134"/>
        <v>1731000</v>
      </c>
      <c r="L944" s="596" t="s">
        <v>259</v>
      </c>
      <c r="M944" s="596" t="s">
        <v>174</v>
      </c>
      <c r="N944" s="52" t="str">
        <f>IF(AND('331-CT'!$E$7=TH!H944,OR(L944="331",M944="331")),"331",IF(AND(OR(L944="131",M944="131"),H944='131-CT'!$E$7),"131",""))</f>
        <v/>
      </c>
      <c r="O944" s="91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37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131"/>
        <v>7</v>
      </c>
      <c r="C945" s="184">
        <f t="shared" si="132"/>
        <v>42212</v>
      </c>
      <c r="D945" s="184" t="s">
        <v>1573</v>
      </c>
      <c r="E945" s="184">
        <v>42212</v>
      </c>
      <c r="F945" s="189" t="s">
        <v>538</v>
      </c>
      <c r="G945" s="483" t="s">
        <v>964</v>
      </c>
      <c r="H945" s="7" t="s">
        <v>895</v>
      </c>
      <c r="I945" s="256">
        <v>200</v>
      </c>
      <c r="J945" s="258">
        <v>11780</v>
      </c>
      <c r="K945" s="595">
        <f t="shared" si="134"/>
        <v>2356000</v>
      </c>
      <c r="L945" s="596" t="s">
        <v>259</v>
      </c>
      <c r="M945" s="596" t="s">
        <v>174</v>
      </c>
      <c r="N945" s="52" t="str">
        <f>IF(AND('331-CT'!$E$7=TH!H945,OR(L945="331",M945="331")),"331",IF(AND(OR(L945="131",M945="131"),H945='131-CT'!$E$7),"131",""))</f>
        <v/>
      </c>
      <c r="O945" s="91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37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131"/>
        <v>7</v>
      </c>
      <c r="C946" s="184">
        <f t="shared" si="132"/>
        <v>42212</v>
      </c>
      <c r="D946" s="184" t="s">
        <v>1573</v>
      </c>
      <c r="E946" s="184">
        <v>42212</v>
      </c>
      <c r="F946" s="189" t="s">
        <v>428</v>
      </c>
      <c r="G946" s="483" t="s">
        <v>964</v>
      </c>
      <c r="H946" s="7" t="s">
        <v>895</v>
      </c>
      <c r="I946" s="256"/>
      <c r="J946" s="256"/>
      <c r="K946" s="595">
        <v>2892391</v>
      </c>
      <c r="L946" s="596" t="s">
        <v>259</v>
      </c>
      <c r="M946" s="596" t="s">
        <v>371</v>
      </c>
      <c r="N946" s="52" t="str">
        <f>IF(AND('331-CT'!$E$7=TH!H946,OR(L946="331",M946="331")),"331",IF(AND(OR(L946="131",M946="131"),H946='131-CT'!$E$7),"131",""))</f>
        <v/>
      </c>
      <c r="O946" s="91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131"/>
        <v>7</v>
      </c>
      <c r="C947" s="184">
        <f t="shared" si="132"/>
        <v>42212</v>
      </c>
      <c r="D947" s="184" t="s">
        <v>1574</v>
      </c>
      <c r="E947" s="184">
        <v>42212</v>
      </c>
      <c r="F947" s="189" t="s">
        <v>708</v>
      </c>
      <c r="G947" s="483" t="s">
        <v>965</v>
      </c>
      <c r="H947" s="7" t="s">
        <v>860</v>
      </c>
      <c r="I947" s="256">
        <v>222</v>
      </c>
      <c r="J947" s="256">
        <v>4900</v>
      </c>
      <c r="K947" s="595">
        <f>ROUND(I947*J947,0)</f>
        <v>1087800</v>
      </c>
      <c r="L947" s="596" t="s">
        <v>259</v>
      </c>
      <c r="M947" s="596" t="s">
        <v>174</v>
      </c>
      <c r="N947" s="52" t="str">
        <f>IF(AND('331-CT'!$E$7=TH!H947,OR(L947="331",M947="331")),"331",IF(AND(OR(L947="131",M947="131"),H947='131-CT'!$E$7),"131",""))</f>
        <v/>
      </c>
      <c r="O947" s="91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37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131"/>
        <v>7</v>
      </c>
      <c r="C948" s="184">
        <f t="shared" si="132"/>
        <v>42212</v>
      </c>
      <c r="D948" s="184" t="s">
        <v>1574</v>
      </c>
      <c r="E948" s="184">
        <v>42212</v>
      </c>
      <c r="F948" s="189" t="s">
        <v>936</v>
      </c>
      <c r="G948" s="483" t="s">
        <v>965</v>
      </c>
      <c r="H948" s="7" t="s">
        <v>860</v>
      </c>
      <c r="I948" s="256">
        <v>494</v>
      </c>
      <c r="J948" s="256">
        <v>5900</v>
      </c>
      <c r="K948" s="595">
        <f>ROUND(I948*J948,0)</f>
        <v>2914600</v>
      </c>
      <c r="L948" s="596" t="s">
        <v>259</v>
      </c>
      <c r="M948" s="596" t="s">
        <v>174</v>
      </c>
      <c r="N948" s="52" t="str">
        <f>IF(AND('331-CT'!$E$7=TH!H948,OR(L948="331",M948="331")),"331",IF(AND(OR(L948="131",M948="131"),H948='131-CT'!$E$7),"131",""))</f>
        <v/>
      </c>
      <c r="O948" s="91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37"/>
    </row>
    <row r="949" spans="1:28" s="875" customFormat="1" ht="15.75" customHeight="1">
      <c r="A949" s="204" t="str">
        <f>IF(B949&lt;&gt;"",IF(AND(B949&gt;=_TM1,B949&lt;=_TM2,OR(TH!L949="1111",TH!M949="1111")),TH!D949,""),"")</f>
        <v/>
      </c>
      <c r="B949" s="864">
        <f t="shared" si="131"/>
        <v>7</v>
      </c>
      <c r="C949" s="865">
        <f t="shared" si="132"/>
        <v>42212</v>
      </c>
      <c r="D949" s="865" t="s">
        <v>1574</v>
      </c>
      <c r="E949" s="865">
        <v>42212</v>
      </c>
      <c r="F949" s="876" t="s">
        <v>428</v>
      </c>
      <c r="G949" s="868" t="s">
        <v>965</v>
      </c>
      <c r="H949" s="869" t="s">
        <v>860</v>
      </c>
      <c r="I949" s="870"/>
      <c r="J949" s="870"/>
      <c r="K949" s="871">
        <v>400240</v>
      </c>
      <c r="L949" s="872" t="s">
        <v>259</v>
      </c>
      <c r="M949" s="872" t="s">
        <v>371</v>
      </c>
      <c r="N949" s="52" t="str">
        <f>IF(AND('331-CT'!$E$7=TH!H949,OR(L949="331",M949="331")),"331",IF(AND(OR(L949="131",M949="131"),H949='131-CT'!$E$7),"131",""))</f>
        <v/>
      </c>
      <c r="O949" s="91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73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131"/>
        <v>7</v>
      </c>
      <c r="C950" s="184">
        <f t="shared" si="132"/>
        <v>42214</v>
      </c>
      <c r="D950" s="184" t="s">
        <v>1575</v>
      </c>
      <c r="E950" s="184">
        <v>42214</v>
      </c>
      <c r="F950" s="40" t="s">
        <v>1718</v>
      </c>
      <c r="G950" s="483" t="s">
        <v>966</v>
      </c>
      <c r="H950" s="7" t="s">
        <v>1677</v>
      </c>
      <c r="I950" s="256">
        <v>400</v>
      </c>
      <c r="J950" s="256">
        <v>750</v>
      </c>
      <c r="K950" s="595">
        <f>ROUND(I950*J950,0)</f>
        <v>300000</v>
      </c>
      <c r="L950" s="596" t="s">
        <v>259</v>
      </c>
      <c r="M950" s="596" t="s">
        <v>174</v>
      </c>
      <c r="N950" s="52" t="str">
        <f>IF(AND('331-CT'!$E$7=TH!H950,OR(L950="331",M950="331")),"331",IF(AND(OR(L950="131",M950="131"),H950='131-CT'!$E$7),"131",""))</f>
        <v/>
      </c>
      <c r="O950" s="91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37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131"/>
        <v>7</v>
      </c>
      <c r="C951" s="184">
        <f t="shared" si="132"/>
        <v>42214</v>
      </c>
      <c r="D951" s="184" t="s">
        <v>1575</v>
      </c>
      <c r="E951" s="184">
        <v>42214</v>
      </c>
      <c r="F951" s="189" t="s">
        <v>757</v>
      </c>
      <c r="G951" s="483" t="s">
        <v>966</v>
      </c>
      <c r="H951" s="7" t="s">
        <v>1677</v>
      </c>
      <c r="I951" s="256"/>
      <c r="J951" s="256"/>
      <c r="K951" s="595">
        <v>30000</v>
      </c>
      <c r="L951" s="596" t="s">
        <v>259</v>
      </c>
      <c r="M951" s="596" t="s">
        <v>371</v>
      </c>
      <c r="N951" s="52" t="str">
        <f>IF(AND('331-CT'!$E$7=TH!H951,OR(L951="331",M951="331")),"331",IF(AND(OR(L951="131",M951="131"),H951='131-CT'!$E$7),"131",""))</f>
        <v/>
      </c>
      <c r="O951" s="91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37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ref="B952" si="135">IF(C952&lt;&gt;"",MONTH(C952),"")</f>
        <v>7</v>
      </c>
      <c r="C952" s="184">
        <f t="shared" ref="C952" si="136">E952</f>
        <v>42214</v>
      </c>
      <c r="D952" s="184" t="s">
        <v>1575</v>
      </c>
      <c r="E952" s="184">
        <v>42214</v>
      </c>
      <c r="F952" s="189" t="s">
        <v>1346</v>
      </c>
      <c r="G952" s="483" t="s">
        <v>966</v>
      </c>
      <c r="H952" s="7" t="s">
        <v>1677</v>
      </c>
      <c r="I952" s="256"/>
      <c r="J952" s="256"/>
      <c r="K952" s="595">
        <v>330000</v>
      </c>
      <c r="L952" s="596" t="s">
        <v>47</v>
      </c>
      <c r="M952" s="596" t="s">
        <v>259</v>
      </c>
      <c r="N952" s="52" t="str">
        <f>IF(AND('331-CT'!$E$7=TH!H952,OR(L952="331",M952="331")),"331",IF(AND(OR(L952="131",M952="131"),H952='131-CT'!$E$7),"131",""))</f>
        <v/>
      </c>
      <c r="O952" s="91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37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131"/>
        <v>7</v>
      </c>
      <c r="C953" s="184">
        <f t="shared" si="132"/>
        <v>42216</v>
      </c>
      <c r="D953" s="184" t="s">
        <v>1576</v>
      </c>
      <c r="E953" s="184">
        <v>42216</v>
      </c>
      <c r="F953" s="189" t="s">
        <v>918</v>
      </c>
      <c r="G953" s="483" t="s">
        <v>967</v>
      </c>
      <c r="H953" s="7" t="s">
        <v>438</v>
      </c>
      <c r="I953" s="256">
        <v>308</v>
      </c>
      <c r="J953" s="256">
        <v>6800</v>
      </c>
      <c r="K953" s="595">
        <f>ROUND(I953*J953,0)</f>
        <v>2094400</v>
      </c>
      <c r="L953" s="596" t="s">
        <v>259</v>
      </c>
      <c r="M953" s="596" t="s">
        <v>174</v>
      </c>
      <c r="N953" s="52" t="str">
        <f>IF(AND('331-CT'!$E$7=TH!H953,OR(L953="331",M953="331")),"331",IF(AND(OR(L953="131",M953="131"),H953='131-CT'!$E$7),"131",""))</f>
        <v/>
      </c>
      <c r="O953" s="91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37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131"/>
        <v>7</v>
      </c>
      <c r="C954" s="184">
        <f t="shared" si="132"/>
        <v>42216</v>
      </c>
      <c r="D954" s="184" t="s">
        <v>1576</v>
      </c>
      <c r="E954" s="184">
        <v>42216</v>
      </c>
      <c r="F954" s="189" t="s">
        <v>428</v>
      </c>
      <c r="G954" s="483" t="s">
        <v>967</v>
      </c>
      <c r="H954" s="7" t="s">
        <v>438</v>
      </c>
      <c r="I954" s="256"/>
      <c r="J954" s="256"/>
      <c r="K954" s="595">
        <v>209440</v>
      </c>
      <c r="L954" s="596" t="s">
        <v>259</v>
      </c>
      <c r="M954" s="596" t="s">
        <v>371</v>
      </c>
      <c r="N954" s="52" t="str">
        <f>IF(AND('331-CT'!$E$7=TH!H954,OR(L954="331",M954="331")),"331",IF(AND(OR(L954="131",M954="131"),H954='131-CT'!$E$7),"131",""))</f>
        <v/>
      </c>
      <c r="O954" s="91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37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131"/>
        <v>7</v>
      </c>
      <c r="C955" s="184">
        <f t="shared" si="132"/>
        <v>42216</v>
      </c>
      <c r="D955" s="184" t="s">
        <v>1577</v>
      </c>
      <c r="E955" s="184">
        <v>42216</v>
      </c>
      <c r="F955" s="189" t="s">
        <v>622</v>
      </c>
      <c r="G955" s="483" t="s">
        <v>968</v>
      </c>
      <c r="H955" s="7" t="s">
        <v>490</v>
      </c>
      <c r="I955" s="256">
        <v>196</v>
      </c>
      <c r="J955" s="256">
        <v>20000</v>
      </c>
      <c r="K955" s="595">
        <f>ROUND(I955*J955,0)</f>
        <v>3920000</v>
      </c>
      <c r="L955" s="596" t="s">
        <v>259</v>
      </c>
      <c r="M955" s="596" t="s">
        <v>174</v>
      </c>
      <c r="N955" s="52" t="str">
        <f>IF(AND('331-CT'!$E$7=TH!H955,OR(L955="331",M955="331")),"331",IF(AND(OR(L955="131",M955="131"),H955='131-CT'!$E$7),"131",""))</f>
        <v/>
      </c>
      <c r="O955" s="91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37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131"/>
        <v>7</v>
      </c>
      <c r="C956" s="184">
        <f t="shared" si="132"/>
        <v>42216</v>
      </c>
      <c r="D956" s="184" t="s">
        <v>1577</v>
      </c>
      <c r="E956" s="184">
        <v>42216</v>
      </c>
      <c r="F956" s="189" t="s">
        <v>1701</v>
      </c>
      <c r="G956" s="483" t="s">
        <v>968</v>
      </c>
      <c r="H956" s="7" t="s">
        <v>490</v>
      </c>
      <c r="I956" s="256">
        <v>500</v>
      </c>
      <c r="J956" s="256">
        <v>2000</v>
      </c>
      <c r="K956" s="595">
        <f>ROUND(I956*J956,0)</f>
        <v>1000000</v>
      </c>
      <c r="L956" s="596" t="s">
        <v>259</v>
      </c>
      <c r="M956" s="596" t="s">
        <v>174</v>
      </c>
      <c r="N956" s="52" t="str">
        <f>IF(AND('331-CT'!$E$7=TH!H956,OR(L956="331",M956="331")),"331",IF(AND(OR(L956="131",M956="131"),H956='131-CT'!$E$7),"131",""))</f>
        <v/>
      </c>
      <c r="O956" s="91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37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131"/>
        <v>7</v>
      </c>
      <c r="C957" s="184">
        <f t="shared" si="132"/>
        <v>42216</v>
      </c>
      <c r="D957" s="184" t="s">
        <v>1577</v>
      </c>
      <c r="E957" s="184">
        <v>42216</v>
      </c>
      <c r="F957" s="189" t="s">
        <v>428</v>
      </c>
      <c r="G957" s="483" t="s">
        <v>968</v>
      </c>
      <c r="H957" s="7" t="s">
        <v>490</v>
      </c>
      <c r="I957" s="256"/>
      <c r="J957" s="256"/>
      <c r="K957" s="595">
        <v>492000</v>
      </c>
      <c r="L957" s="596" t="s">
        <v>259</v>
      </c>
      <c r="M957" s="596" t="s">
        <v>371</v>
      </c>
      <c r="N957" s="52" t="str">
        <f>IF(AND('331-CT'!$E$7=TH!H957,OR(L957="331",M957="331")),"331",IF(AND(OR(L957="131",M957="131"),H957='131-CT'!$E$7),"131",""))</f>
        <v/>
      </c>
      <c r="O957" s="91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37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131"/>
        <v>7</v>
      </c>
      <c r="C958" s="184">
        <f t="shared" si="132"/>
        <v>42216</v>
      </c>
      <c r="D958" s="184" t="s">
        <v>1578</v>
      </c>
      <c r="E958" s="184">
        <v>42216</v>
      </c>
      <c r="F958" s="189" t="s">
        <v>969</v>
      </c>
      <c r="G958" s="483" t="s">
        <v>970</v>
      </c>
      <c r="H958" s="7" t="s">
        <v>479</v>
      </c>
      <c r="I958" s="256">
        <v>61</v>
      </c>
      <c r="J958" s="256">
        <v>21150</v>
      </c>
      <c r="K958" s="595">
        <f>ROUND(I958*J958,0)</f>
        <v>1290150</v>
      </c>
      <c r="L958" s="596" t="s">
        <v>259</v>
      </c>
      <c r="M958" s="596" t="s">
        <v>174</v>
      </c>
      <c r="N958" s="52" t="str">
        <f>IF(AND('331-CT'!$E$7=TH!H958,OR(L958="331",M958="331")),"331",IF(AND(OR(L958="131",M958="131"),H958='131-CT'!$E$7),"131",""))</f>
        <v/>
      </c>
      <c r="O958" s="91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37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131"/>
        <v>7</v>
      </c>
      <c r="C959" s="184">
        <f t="shared" si="132"/>
        <v>42216</v>
      </c>
      <c r="D959" s="184" t="s">
        <v>1578</v>
      </c>
      <c r="E959" s="184">
        <v>42216</v>
      </c>
      <c r="F959" s="189" t="s">
        <v>565</v>
      </c>
      <c r="G959" s="483" t="s">
        <v>970</v>
      </c>
      <c r="H959" s="7" t="s">
        <v>479</v>
      </c>
      <c r="I959" s="256">
        <v>316</v>
      </c>
      <c r="J959" s="256">
        <v>9400</v>
      </c>
      <c r="K959" s="595">
        <f>ROUND(I959*J959,0)</f>
        <v>2970400</v>
      </c>
      <c r="L959" s="596" t="s">
        <v>259</v>
      </c>
      <c r="M959" s="596" t="s">
        <v>174</v>
      </c>
      <c r="N959" s="52" t="str">
        <f>IF(AND('331-CT'!$E$7=TH!H959,OR(L959="331",M959="331")),"331",IF(AND(OR(L959="131",M959="131"),H959='131-CT'!$E$7),"131",""))</f>
        <v/>
      </c>
      <c r="O959" s="91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37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131"/>
        <v>7</v>
      </c>
      <c r="C960" s="184">
        <f t="shared" si="132"/>
        <v>42216</v>
      </c>
      <c r="D960" s="184" t="s">
        <v>1578</v>
      </c>
      <c r="E960" s="184">
        <v>42216</v>
      </c>
      <c r="F960" s="189" t="s">
        <v>428</v>
      </c>
      <c r="G960" s="483" t="s">
        <v>970</v>
      </c>
      <c r="H960" s="7" t="s">
        <v>479</v>
      </c>
      <c r="I960" s="256"/>
      <c r="J960" s="256"/>
      <c r="K960" s="595">
        <v>426055</v>
      </c>
      <c r="L960" s="596" t="s">
        <v>259</v>
      </c>
      <c r="M960" s="596" t="s">
        <v>371</v>
      </c>
      <c r="N960" s="52" t="str">
        <f>IF(AND('331-CT'!$E$7=TH!H960,OR(L960="331",M960="331")),"331",IF(AND(OR(L960="131",M960="131"),H960='131-CT'!$E$7),"131",""))</f>
        <v/>
      </c>
      <c r="O960" s="91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37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131"/>
        <v>8</v>
      </c>
      <c r="C961" s="184">
        <f t="shared" si="132"/>
        <v>42219</v>
      </c>
      <c r="D961" s="184" t="s">
        <v>1579</v>
      </c>
      <c r="E961" s="184">
        <v>42219</v>
      </c>
      <c r="F961" s="189" t="s">
        <v>465</v>
      </c>
      <c r="G961" s="483" t="s">
        <v>971</v>
      </c>
      <c r="H961" s="7" t="s">
        <v>464</v>
      </c>
      <c r="I961" s="256">
        <v>517</v>
      </c>
      <c r="J961" s="256">
        <v>5300</v>
      </c>
      <c r="K961" s="595">
        <f t="shared" ref="K961:K966" si="137">ROUND(I961*J961,0)</f>
        <v>2740100</v>
      </c>
      <c r="L961" s="596" t="s">
        <v>259</v>
      </c>
      <c r="M961" s="596" t="s">
        <v>174</v>
      </c>
      <c r="N961" s="52" t="str">
        <f>IF(AND('331-CT'!$E$7=TH!H961,OR(L961="331",M961="331")),"331",IF(AND(OR(L961="131",M961="131"),H961='131-CT'!$E$7),"131",""))</f>
        <v/>
      </c>
      <c r="O961" s="91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37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131"/>
        <v>8</v>
      </c>
      <c r="C962" s="184">
        <f t="shared" si="132"/>
        <v>42219</v>
      </c>
      <c r="D962" s="184" t="s">
        <v>1579</v>
      </c>
      <c r="E962" s="184">
        <v>42219</v>
      </c>
      <c r="F962" s="40" t="s">
        <v>548</v>
      </c>
      <c r="G962" s="483" t="s">
        <v>971</v>
      </c>
      <c r="H962" s="7" t="s">
        <v>464</v>
      </c>
      <c r="I962" s="256">
        <v>296</v>
      </c>
      <c r="J962" s="256">
        <v>4700</v>
      </c>
      <c r="K962" s="595">
        <f t="shared" si="137"/>
        <v>1391200</v>
      </c>
      <c r="L962" s="596" t="s">
        <v>259</v>
      </c>
      <c r="M962" s="596" t="s">
        <v>174</v>
      </c>
      <c r="N962" s="52" t="str">
        <f>IF(AND('331-CT'!$E$7=TH!H962,OR(L962="331",M962="331")),"331",IF(AND(OR(L962="131",M962="131"),H962='131-CT'!$E$7),"131",""))</f>
        <v/>
      </c>
      <c r="O962" s="91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37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131"/>
        <v>8</v>
      </c>
      <c r="C963" s="184">
        <f t="shared" si="132"/>
        <v>42219</v>
      </c>
      <c r="D963" s="184" t="s">
        <v>1579</v>
      </c>
      <c r="E963" s="184">
        <v>42219</v>
      </c>
      <c r="F963" s="189" t="s">
        <v>467</v>
      </c>
      <c r="G963" s="483" t="s">
        <v>971</v>
      </c>
      <c r="H963" s="7" t="s">
        <v>464</v>
      </c>
      <c r="I963" s="256">
        <v>518</v>
      </c>
      <c r="J963" s="256">
        <v>4400</v>
      </c>
      <c r="K963" s="595">
        <f t="shared" si="137"/>
        <v>2279200</v>
      </c>
      <c r="L963" s="596" t="s">
        <v>259</v>
      </c>
      <c r="M963" s="596" t="s">
        <v>174</v>
      </c>
      <c r="N963" s="52" t="str">
        <f>IF(AND('331-CT'!$E$7=TH!H963,OR(L963="331",M963="331")),"331",IF(AND(OR(L963="131",M963="131"),H963='131-CT'!$E$7),"131",""))</f>
        <v/>
      </c>
      <c r="O963" s="91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37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131"/>
        <v>8</v>
      </c>
      <c r="C964" s="184">
        <f t="shared" si="132"/>
        <v>42219</v>
      </c>
      <c r="D964" s="184" t="s">
        <v>1579</v>
      </c>
      <c r="E964" s="184">
        <v>42219</v>
      </c>
      <c r="F964" s="189" t="s">
        <v>972</v>
      </c>
      <c r="G964" s="483" t="s">
        <v>971</v>
      </c>
      <c r="H964" s="7" t="s">
        <v>464</v>
      </c>
      <c r="I964" s="256">
        <v>514</v>
      </c>
      <c r="J964" s="256">
        <v>6000</v>
      </c>
      <c r="K964" s="595">
        <f t="shared" si="137"/>
        <v>3084000</v>
      </c>
      <c r="L964" s="596" t="s">
        <v>259</v>
      </c>
      <c r="M964" s="596" t="s">
        <v>174</v>
      </c>
      <c r="N964" s="52" t="str">
        <f>IF(AND('331-CT'!$E$7=TH!H964,OR(L964="331",M964="331")),"331",IF(AND(OR(L964="131",M964="131"),H964='131-CT'!$E$7),"131",""))</f>
        <v/>
      </c>
      <c r="O964" s="91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37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131"/>
        <v>8</v>
      </c>
      <c r="C965" s="184">
        <f t="shared" si="132"/>
        <v>42219</v>
      </c>
      <c r="D965" s="184" t="s">
        <v>1579</v>
      </c>
      <c r="E965" s="184">
        <v>42219</v>
      </c>
      <c r="F965" s="189" t="s">
        <v>973</v>
      </c>
      <c r="G965" s="483" t="s">
        <v>971</v>
      </c>
      <c r="H965" s="7" t="s">
        <v>464</v>
      </c>
      <c r="I965" s="256">
        <v>106</v>
      </c>
      <c r="J965" s="256">
        <v>17800</v>
      </c>
      <c r="K965" s="595">
        <f t="shared" si="137"/>
        <v>1886800</v>
      </c>
      <c r="L965" s="596" t="s">
        <v>259</v>
      </c>
      <c r="M965" s="596" t="s">
        <v>174</v>
      </c>
      <c r="N965" s="52" t="str">
        <f>IF(AND('331-CT'!$E$7=TH!H965,OR(L965="331",M965="331")),"331",IF(AND(OR(L965="131",M965="131"),H965='131-CT'!$E$7),"131",""))</f>
        <v/>
      </c>
      <c r="O965" s="91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37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131"/>
        <v>8</v>
      </c>
      <c r="C966" s="184">
        <f t="shared" si="132"/>
        <v>42219</v>
      </c>
      <c r="D966" s="184" t="s">
        <v>1579</v>
      </c>
      <c r="E966" s="184">
        <v>42219</v>
      </c>
      <c r="F966" s="192" t="s">
        <v>974</v>
      </c>
      <c r="G966" s="483" t="s">
        <v>971</v>
      </c>
      <c r="H966" s="210" t="s">
        <v>464</v>
      </c>
      <c r="I966" s="256">
        <v>116</v>
      </c>
      <c r="J966" s="256">
        <v>5700</v>
      </c>
      <c r="K966" s="595">
        <f t="shared" si="137"/>
        <v>661200</v>
      </c>
      <c r="L966" s="596" t="s">
        <v>259</v>
      </c>
      <c r="M966" s="596" t="s">
        <v>174</v>
      </c>
      <c r="N966" s="52" t="str">
        <f>IF(AND('331-CT'!$E$7=TH!H966,OR(L966="331",M966="331")),"331",IF(AND(OR(L966="131",M966="131"),H966='131-CT'!$E$7),"131",""))</f>
        <v/>
      </c>
      <c r="O966" s="91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37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131"/>
        <v>8</v>
      </c>
      <c r="C967" s="184">
        <f t="shared" si="132"/>
        <v>42219</v>
      </c>
      <c r="D967" s="184" t="s">
        <v>1579</v>
      </c>
      <c r="E967" s="184">
        <v>42219</v>
      </c>
      <c r="F967" s="192" t="s">
        <v>428</v>
      </c>
      <c r="G967" s="483" t="s">
        <v>971</v>
      </c>
      <c r="H967" s="7" t="s">
        <v>464</v>
      </c>
      <c r="I967" s="256"/>
      <c r="J967" s="256"/>
      <c r="K967" s="595">
        <v>1204250</v>
      </c>
      <c r="L967" s="596" t="s">
        <v>259</v>
      </c>
      <c r="M967" s="596" t="s">
        <v>371</v>
      </c>
      <c r="N967" s="52" t="str">
        <f>IF(AND('331-CT'!$E$7=TH!H967,OR(L967="331",M967="331")),"331",IF(AND(OR(L967="131",M967="131"),H967='131-CT'!$E$7),"131",""))</f>
        <v/>
      </c>
      <c r="O967" s="91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37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131"/>
        <v>8</v>
      </c>
      <c r="C968" s="184">
        <f t="shared" si="132"/>
        <v>42219</v>
      </c>
      <c r="D968" s="184" t="s">
        <v>1580</v>
      </c>
      <c r="E968" s="184">
        <v>42219</v>
      </c>
      <c r="F968" s="192" t="s">
        <v>628</v>
      </c>
      <c r="G968" s="483" t="s">
        <v>975</v>
      </c>
      <c r="H968" s="7" t="s">
        <v>976</v>
      </c>
      <c r="I968" s="256">
        <v>1131</v>
      </c>
      <c r="J968" s="256">
        <v>8970</v>
      </c>
      <c r="K968" s="595">
        <f>ROUND(I968*J968,0)</f>
        <v>10145070</v>
      </c>
      <c r="L968" s="596" t="s">
        <v>259</v>
      </c>
      <c r="M968" s="596" t="s">
        <v>174</v>
      </c>
      <c r="N968" s="52" t="str">
        <f>IF(AND('331-CT'!$E$7=TH!H968,OR(L968="331",M968="331")),"331",IF(AND(OR(L968="131",M968="131"),H968='131-CT'!$E$7),"131",""))</f>
        <v/>
      </c>
      <c r="O968" s="91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37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131"/>
        <v>8</v>
      </c>
      <c r="C969" s="184">
        <f t="shared" si="132"/>
        <v>42219</v>
      </c>
      <c r="D969" s="184" t="s">
        <v>1580</v>
      </c>
      <c r="E969" s="184">
        <v>42219</v>
      </c>
      <c r="F969" s="192" t="s">
        <v>977</v>
      </c>
      <c r="G969" s="483" t="s">
        <v>975</v>
      </c>
      <c r="H969" s="7" t="s">
        <v>976</v>
      </c>
      <c r="I969" s="256">
        <v>210</v>
      </c>
      <c r="J969" s="256">
        <v>8950</v>
      </c>
      <c r="K969" s="595">
        <f>ROUND(I969*J969,0)</f>
        <v>1879500</v>
      </c>
      <c r="L969" s="596" t="s">
        <v>259</v>
      </c>
      <c r="M969" s="596" t="s">
        <v>174</v>
      </c>
      <c r="N969" s="52" t="str">
        <f>IF(AND('331-CT'!$E$7=TH!H969,OR(L969="331",M969="331")),"331",IF(AND(OR(L969="131",M969="131"),H969='131-CT'!$E$7),"131",""))</f>
        <v/>
      </c>
      <c r="O969" s="91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37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131"/>
        <v>8</v>
      </c>
      <c r="C970" s="184">
        <f t="shared" si="132"/>
        <v>42219</v>
      </c>
      <c r="D970" s="184" t="s">
        <v>1580</v>
      </c>
      <c r="E970" s="184">
        <v>42219</v>
      </c>
      <c r="F970" s="192" t="s">
        <v>428</v>
      </c>
      <c r="G970" s="483" t="s">
        <v>975</v>
      </c>
      <c r="H970" s="7" t="s">
        <v>976</v>
      </c>
      <c r="I970" s="256"/>
      <c r="J970" s="256"/>
      <c r="K970" s="595">
        <v>1202457</v>
      </c>
      <c r="L970" s="596" t="s">
        <v>259</v>
      </c>
      <c r="M970" s="596" t="s">
        <v>371</v>
      </c>
      <c r="N970" s="52" t="str">
        <f>IF(AND('331-CT'!$E$7=TH!H970,OR(L970="331",M970="331")),"331",IF(AND(OR(L970="131",M970="131"),H970='131-CT'!$E$7),"131",""))</f>
        <v/>
      </c>
      <c r="O970" s="91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37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131"/>
        <v>8</v>
      </c>
      <c r="C971" s="184">
        <f t="shared" si="132"/>
        <v>42222</v>
      </c>
      <c r="D971" s="184" t="s">
        <v>1581</v>
      </c>
      <c r="E971" s="184">
        <v>42222</v>
      </c>
      <c r="F971" s="192" t="s">
        <v>978</v>
      </c>
      <c r="G971" s="483" t="s">
        <v>979</v>
      </c>
      <c r="H971" s="7" t="s">
        <v>980</v>
      </c>
      <c r="I971" s="256">
        <v>157</v>
      </c>
      <c r="J971" s="256">
        <v>22750</v>
      </c>
      <c r="K971" s="595">
        <f>ROUND(I971*J971,0)</f>
        <v>3571750</v>
      </c>
      <c r="L971" s="596" t="s">
        <v>259</v>
      </c>
      <c r="M971" s="596" t="s">
        <v>174</v>
      </c>
      <c r="N971" s="52" t="str">
        <f>IF(AND('331-CT'!$E$7=TH!H971,OR(L971="331",M971="331")),"331",IF(AND(OR(L971="131",M971="131"),H971='131-CT'!$E$7),"131",""))</f>
        <v/>
      </c>
      <c r="O971" s="91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37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131"/>
        <v>8</v>
      </c>
      <c r="C972" s="184">
        <f t="shared" si="132"/>
        <v>42222</v>
      </c>
      <c r="D972" s="184" t="s">
        <v>1581</v>
      </c>
      <c r="E972" s="184">
        <v>42222</v>
      </c>
      <c r="F972" s="192" t="s">
        <v>428</v>
      </c>
      <c r="G972" s="483" t="s">
        <v>979</v>
      </c>
      <c r="H972" s="7" t="s">
        <v>980</v>
      </c>
      <c r="I972" s="256"/>
      <c r="J972" s="256"/>
      <c r="K972" s="595">
        <v>357175</v>
      </c>
      <c r="L972" s="596" t="s">
        <v>259</v>
      </c>
      <c r="M972" s="596" t="s">
        <v>371</v>
      </c>
      <c r="N972" s="52" t="str">
        <f>IF(AND('331-CT'!$E$7=TH!H972,OR(L972="331",M972="331")),"331",IF(AND(OR(L972="131",M972="131"),H972='131-CT'!$E$7),"131",""))</f>
        <v/>
      </c>
      <c r="O972" s="91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37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ref="B973" si="138">IF(C973&lt;&gt;"",MONTH(C973),"")</f>
        <v>8</v>
      </c>
      <c r="C973" s="184">
        <f t="shared" ref="C973" si="139">E973</f>
        <v>42222</v>
      </c>
      <c r="D973" s="184" t="s">
        <v>1581</v>
      </c>
      <c r="E973" s="184">
        <v>42222</v>
      </c>
      <c r="F973" s="192" t="s">
        <v>1346</v>
      </c>
      <c r="G973" s="483" t="s">
        <v>979</v>
      </c>
      <c r="H973" s="7" t="s">
        <v>980</v>
      </c>
      <c r="I973" s="256"/>
      <c r="J973" s="256"/>
      <c r="K973" s="595">
        <v>3928925</v>
      </c>
      <c r="L973" s="596" t="s">
        <v>47</v>
      </c>
      <c r="M973" s="596" t="s">
        <v>259</v>
      </c>
      <c r="N973" s="52" t="str">
        <f>IF(AND('331-CT'!$E$7=TH!H973,OR(L973="331",M973="331")),"331",IF(AND(OR(L973="131",M973="131"),H973='131-CT'!$E$7),"131",""))</f>
        <v/>
      </c>
      <c r="O973" s="91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37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131"/>
        <v>8</v>
      </c>
      <c r="C974" s="184">
        <f t="shared" si="132"/>
        <v>42223</v>
      </c>
      <c r="D974" s="184" t="s">
        <v>1582</v>
      </c>
      <c r="E974" s="184">
        <v>42223</v>
      </c>
      <c r="F974" s="192" t="s">
        <v>424</v>
      </c>
      <c r="G974" s="483" t="s">
        <v>981</v>
      </c>
      <c r="H974" s="7" t="s">
        <v>426</v>
      </c>
      <c r="I974" s="256">
        <v>922</v>
      </c>
      <c r="J974" s="256">
        <v>5050</v>
      </c>
      <c r="K974" s="595">
        <f>ROUND(I974*J974,0)</f>
        <v>4656100</v>
      </c>
      <c r="L974" s="596" t="s">
        <v>259</v>
      </c>
      <c r="M974" s="596" t="s">
        <v>174</v>
      </c>
      <c r="N974" s="52" t="str">
        <f>IF(AND('331-CT'!$E$7=TH!H974,OR(L974="331",M974="331")),"331",IF(AND(OR(L974="131",M974="131"),H974='131-CT'!$E$7),"131",""))</f>
        <v/>
      </c>
      <c r="O974" s="91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37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131"/>
        <v>8</v>
      </c>
      <c r="C975" s="184">
        <f t="shared" si="132"/>
        <v>42223</v>
      </c>
      <c r="D975" s="184" t="s">
        <v>1582</v>
      </c>
      <c r="E975" s="191">
        <v>42223</v>
      </c>
      <c r="F975" s="192" t="s">
        <v>472</v>
      </c>
      <c r="G975" s="483" t="s">
        <v>981</v>
      </c>
      <c r="H975" s="7" t="s">
        <v>426</v>
      </c>
      <c r="I975" s="256">
        <v>307</v>
      </c>
      <c r="J975" s="256">
        <v>5600</v>
      </c>
      <c r="K975" s="595">
        <f>ROUND(I975*J975,0)</f>
        <v>1719200</v>
      </c>
      <c r="L975" s="596" t="s">
        <v>259</v>
      </c>
      <c r="M975" s="596" t="s">
        <v>174</v>
      </c>
      <c r="N975" s="52" t="str">
        <f>IF(AND('331-CT'!$E$7=TH!H975,OR(L975="331",M975="331")),"331",IF(AND(OR(L975="131",M975="131"),H975='131-CT'!$E$7),"131",""))</f>
        <v/>
      </c>
      <c r="O975" s="91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37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131"/>
        <v>8</v>
      </c>
      <c r="C976" s="184">
        <f t="shared" si="132"/>
        <v>42223</v>
      </c>
      <c r="D976" s="184" t="s">
        <v>1582</v>
      </c>
      <c r="E976" s="191">
        <v>42223</v>
      </c>
      <c r="F976" s="192" t="s">
        <v>428</v>
      </c>
      <c r="G976" s="483" t="s">
        <v>981</v>
      </c>
      <c r="H976" s="7" t="s">
        <v>426</v>
      </c>
      <c r="I976" s="256"/>
      <c r="J976" s="256"/>
      <c r="K976" s="595">
        <v>637530</v>
      </c>
      <c r="L976" s="596" t="s">
        <v>259</v>
      </c>
      <c r="M976" s="596" t="s">
        <v>371</v>
      </c>
      <c r="N976" s="52" t="str">
        <f>IF(AND('331-CT'!$E$7=TH!H976,OR(L976="331",M976="331")),"331",IF(AND(OR(L976="131",M976="131"),H976='131-CT'!$E$7),"131",""))</f>
        <v/>
      </c>
      <c r="O976" s="91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37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131"/>
        <v>8</v>
      </c>
      <c r="C977" s="184">
        <f t="shared" si="132"/>
        <v>42223</v>
      </c>
      <c r="D977" s="184" t="s">
        <v>1583</v>
      </c>
      <c r="E977" s="191">
        <v>42223</v>
      </c>
      <c r="F977" s="40" t="s">
        <v>2036</v>
      </c>
      <c r="G977" s="483" t="s">
        <v>982</v>
      </c>
      <c r="H977" s="7" t="s">
        <v>983</v>
      </c>
      <c r="I977" s="256">
        <v>1667</v>
      </c>
      <c r="J977" s="256">
        <v>11300</v>
      </c>
      <c r="K977" s="595">
        <f>ROUND(I977*J977,0)</f>
        <v>18837100</v>
      </c>
      <c r="L977" s="596" t="s">
        <v>259</v>
      </c>
      <c r="M977" s="596" t="s">
        <v>174</v>
      </c>
      <c r="N977" s="52" t="str">
        <f>IF(AND('331-CT'!$E$7=TH!H977,OR(L977="331",M977="331")),"331",IF(AND(OR(L977="131",M977="131"),H977='131-CT'!$E$7),"131",""))</f>
        <v/>
      </c>
      <c r="O977" s="91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37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131"/>
        <v>8</v>
      </c>
      <c r="C978" s="184">
        <f t="shared" si="132"/>
        <v>42223</v>
      </c>
      <c r="D978" s="184" t="s">
        <v>1583</v>
      </c>
      <c r="E978" s="191">
        <v>42223</v>
      </c>
      <c r="F978" s="192" t="s">
        <v>428</v>
      </c>
      <c r="G978" s="483" t="s">
        <v>982</v>
      </c>
      <c r="H978" s="7" t="s">
        <v>983</v>
      </c>
      <c r="I978" s="256"/>
      <c r="J978" s="256"/>
      <c r="K978" s="595">
        <v>1883710</v>
      </c>
      <c r="L978" s="596" t="s">
        <v>259</v>
      </c>
      <c r="M978" s="596" t="s">
        <v>371</v>
      </c>
      <c r="N978" s="52" t="str">
        <f>IF(AND('331-CT'!$E$7=TH!H978,OR(L978="331",M978="331")),"331",IF(AND(OR(L978="131",M978="131"),H978='131-CT'!$E$7),"131",""))</f>
        <v/>
      </c>
      <c r="O978" s="91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37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131"/>
        <v>8</v>
      </c>
      <c r="C979" s="184">
        <f t="shared" si="132"/>
        <v>42223</v>
      </c>
      <c r="D979" s="184" t="s">
        <v>1584</v>
      </c>
      <c r="E979" s="191">
        <v>42223</v>
      </c>
      <c r="F979" s="192" t="s">
        <v>1799</v>
      </c>
      <c r="G979" s="483" t="s">
        <v>984</v>
      </c>
      <c r="H979" s="7" t="s">
        <v>1960</v>
      </c>
      <c r="I979" s="256">
        <v>450</v>
      </c>
      <c r="J979" s="256">
        <v>8826</v>
      </c>
      <c r="K979" s="595">
        <f t="shared" ref="K979:K988" si="140">ROUND(I979*J979,0)</f>
        <v>3971700</v>
      </c>
      <c r="L979" s="596" t="s">
        <v>259</v>
      </c>
      <c r="M979" s="596" t="s">
        <v>174</v>
      </c>
      <c r="N979" s="52" t="str">
        <f>IF(AND('331-CT'!$E$7=TH!H979,OR(L979="331",M979="331")),"331",IF(AND(OR(L979="131",M979="131"),H979='131-CT'!$E$7),"131",""))</f>
        <v/>
      </c>
      <c r="O979" s="91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37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131"/>
        <v>8</v>
      </c>
      <c r="C980" s="184">
        <f t="shared" si="132"/>
        <v>42223</v>
      </c>
      <c r="D980" s="184" t="s">
        <v>1584</v>
      </c>
      <c r="E980" s="191">
        <v>42223</v>
      </c>
      <c r="F980" s="192" t="s">
        <v>1800</v>
      </c>
      <c r="G980" s="483" t="s">
        <v>984</v>
      </c>
      <c r="H980" s="7" t="s">
        <v>1960</v>
      </c>
      <c r="I980" s="256">
        <v>58</v>
      </c>
      <c r="J980" s="256">
        <v>10055</v>
      </c>
      <c r="K980" s="595">
        <f t="shared" si="140"/>
        <v>583190</v>
      </c>
      <c r="L980" s="596" t="s">
        <v>259</v>
      </c>
      <c r="M980" s="596" t="s">
        <v>174</v>
      </c>
      <c r="N980" s="52" t="str">
        <f>IF(AND('331-CT'!$E$7=TH!H980,OR(L980="331",M980="331")),"331",IF(AND(OR(L980="131",M980="131"),H980='131-CT'!$E$7),"131",""))</f>
        <v/>
      </c>
      <c r="O980" s="91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37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131"/>
        <v>8</v>
      </c>
      <c r="C981" s="184">
        <f t="shared" si="132"/>
        <v>42223</v>
      </c>
      <c r="D981" s="184" t="s">
        <v>1584</v>
      </c>
      <c r="E981" s="191">
        <v>42223</v>
      </c>
      <c r="F981" s="192" t="s">
        <v>1753</v>
      </c>
      <c r="G981" s="483" t="s">
        <v>984</v>
      </c>
      <c r="H981" s="7" t="s">
        <v>1960</v>
      </c>
      <c r="I981" s="256">
        <v>10</v>
      </c>
      <c r="J981" s="256">
        <v>17035</v>
      </c>
      <c r="K981" s="595">
        <f t="shared" si="140"/>
        <v>170350</v>
      </c>
      <c r="L981" s="596" t="s">
        <v>259</v>
      </c>
      <c r="M981" s="596" t="s">
        <v>174</v>
      </c>
      <c r="N981" s="52" t="str">
        <f>IF(AND('331-CT'!$E$7=TH!H981,OR(L981="331",M981="331")),"331",IF(AND(OR(L981="131",M981="131"),H981='131-CT'!$E$7),"131",""))</f>
        <v/>
      </c>
      <c r="O981" s="91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37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131"/>
        <v>8</v>
      </c>
      <c r="C982" s="184">
        <f t="shared" si="132"/>
        <v>42223</v>
      </c>
      <c r="D982" s="184" t="s">
        <v>1584</v>
      </c>
      <c r="E982" s="191">
        <v>42223</v>
      </c>
      <c r="F982" s="192" t="s">
        <v>1754</v>
      </c>
      <c r="G982" s="483" t="s">
        <v>984</v>
      </c>
      <c r="H982" s="7" t="s">
        <v>1960</v>
      </c>
      <c r="I982" s="256">
        <v>10</v>
      </c>
      <c r="J982" s="256">
        <v>15616</v>
      </c>
      <c r="K982" s="595">
        <f t="shared" si="140"/>
        <v>156160</v>
      </c>
      <c r="L982" s="596" t="s">
        <v>259</v>
      </c>
      <c r="M982" s="596" t="s">
        <v>174</v>
      </c>
      <c r="N982" s="52" t="str">
        <f>IF(AND('331-CT'!$E$7=TH!H982,OR(L982="331",M982="331")),"331",IF(AND(OR(L982="131",M982="131"),H982='131-CT'!$E$7),"131",""))</f>
        <v/>
      </c>
      <c r="O982" s="91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37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131"/>
        <v>8</v>
      </c>
      <c r="C983" s="184">
        <f t="shared" si="132"/>
        <v>42223</v>
      </c>
      <c r="D983" s="184" t="s">
        <v>1584</v>
      </c>
      <c r="E983" s="191">
        <v>42223</v>
      </c>
      <c r="F983" s="192" t="s">
        <v>1730</v>
      </c>
      <c r="G983" s="483" t="s">
        <v>984</v>
      </c>
      <c r="H983" s="7" t="s">
        <v>1960</v>
      </c>
      <c r="I983" s="256">
        <v>10</v>
      </c>
      <c r="J983" s="256">
        <v>15097</v>
      </c>
      <c r="K983" s="595">
        <f t="shared" si="140"/>
        <v>150970</v>
      </c>
      <c r="L983" s="596" t="s">
        <v>259</v>
      </c>
      <c r="M983" s="596" t="s">
        <v>174</v>
      </c>
      <c r="N983" s="52" t="str">
        <f>IF(AND('331-CT'!$E$7=TH!H983,OR(L983="331",M983="331")),"331",IF(AND(OR(L983="131",M983="131"),H983='131-CT'!$E$7),"131",""))</f>
        <v/>
      </c>
      <c r="O983" s="91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37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ref="B984:B1048" si="141">IF(C984&lt;&gt;"",MONTH(C984),"")</f>
        <v>8</v>
      </c>
      <c r="C984" s="184">
        <f t="shared" ref="C984:C1048" si="142">E984</f>
        <v>42223</v>
      </c>
      <c r="D984" s="184" t="s">
        <v>1584</v>
      </c>
      <c r="E984" s="191">
        <v>42223</v>
      </c>
      <c r="F984" s="192" t="s">
        <v>1782</v>
      </c>
      <c r="G984" s="483" t="s">
        <v>984</v>
      </c>
      <c r="H984" s="7" t="s">
        <v>1960</v>
      </c>
      <c r="I984" s="256">
        <v>10</v>
      </c>
      <c r="J984" s="256">
        <v>14378</v>
      </c>
      <c r="K984" s="595">
        <f t="shared" si="140"/>
        <v>143780</v>
      </c>
      <c r="L984" s="596" t="s">
        <v>259</v>
      </c>
      <c r="M984" s="596" t="s">
        <v>174</v>
      </c>
      <c r="N984" s="52" t="str">
        <f>IF(AND('331-CT'!$E$7=TH!H984,OR(L984="331",M984="331")),"331",IF(AND(OR(L984="131",M984="131"),H984='131-CT'!$E$7),"131",""))</f>
        <v/>
      </c>
      <c r="O984" s="91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37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141"/>
        <v>8</v>
      </c>
      <c r="C985" s="184">
        <f t="shared" si="142"/>
        <v>42223</v>
      </c>
      <c r="D985" s="184" t="s">
        <v>1584</v>
      </c>
      <c r="E985" s="191">
        <v>42223</v>
      </c>
      <c r="F985" s="192" t="s">
        <v>1767</v>
      </c>
      <c r="G985" s="483" t="s">
        <v>984</v>
      </c>
      <c r="H985" s="7" t="s">
        <v>1960</v>
      </c>
      <c r="I985" s="256">
        <v>10</v>
      </c>
      <c r="J985" s="256">
        <v>10056</v>
      </c>
      <c r="K985" s="595">
        <f t="shared" si="140"/>
        <v>100560</v>
      </c>
      <c r="L985" s="596" t="s">
        <v>259</v>
      </c>
      <c r="M985" s="596" t="s">
        <v>174</v>
      </c>
      <c r="N985" s="52" t="str">
        <f>IF(AND('331-CT'!$E$7=TH!H985,OR(L985="331",M985="331")),"331",IF(AND(OR(L985="131",M985="131"),H985='131-CT'!$E$7),"131",""))</f>
        <v/>
      </c>
      <c r="O985" s="91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37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141"/>
        <v>8</v>
      </c>
      <c r="C986" s="184">
        <f t="shared" si="142"/>
        <v>42223</v>
      </c>
      <c r="D986" s="184" t="s">
        <v>1584</v>
      </c>
      <c r="E986" s="191">
        <v>42223</v>
      </c>
      <c r="F986" s="192" t="s">
        <v>694</v>
      </c>
      <c r="G986" s="483" t="s">
        <v>984</v>
      </c>
      <c r="H986" s="7" t="s">
        <v>1960</v>
      </c>
      <c r="I986" s="256">
        <v>40</v>
      </c>
      <c r="J986" s="256">
        <v>20302</v>
      </c>
      <c r="K986" s="595">
        <f t="shared" si="140"/>
        <v>812080</v>
      </c>
      <c r="L986" s="596" t="s">
        <v>259</v>
      </c>
      <c r="M986" s="596" t="s">
        <v>174</v>
      </c>
      <c r="N986" s="52" t="str">
        <f>IF(AND('331-CT'!$E$7=TH!H986,OR(L986="331",M986="331")),"331",IF(AND(OR(L986="131",M986="131"),H986='131-CT'!$E$7),"131",""))</f>
        <v/>
      </c>
      <c r="O986" s="91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37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141"/>
        <v>8</v>
      </c>
      <c r="C987" s="184">
        <f t="shared" si="142"/>
        <v>42223</v>
      </c>
      <c r="D987" s="184" t="s">
        <v>1584</v>
      </c>
      <c r="E987" s="191">
        <v>42223</v>
      </c>
      <c r="F987" s="192" t="s">
        <v>1762</v>
      </c>
      <c r="G987" s="483" t="s">
        <v>984</v>
      </c>
      <c r="H987" s="7" t="s">
        <v>1960</v>
      </c>
      <c r="I987" s="256">
        <v>10</v>
      </c>
      <c r="J987" s="256">
        <v>16380</v>
      </c>
      <c r="K987" s="595">
        <f t="shared" si="140"/>
        <v>163800</v>
      </c>
      <c r="L987" s="596" t="s">
        <v>259</v>
      </c>
      <c r="M987" s="596" t="s">
        <v>174</v>
      </c>
      <c r="N987" s="52" t="str">
        <f>IF(AND('331-CT'!$E$7=TH!H987,OR(L987="331",M987="331")),"331",IF(AND(OR(L987="131",M987="131"),H987='131-CT'!$E$7),"131",""))</f>
        <v/>
      </c>
      <c r="O987" s="91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37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141"/>
        <v>8</v>
      </c>
      <c r="C988" s="184">
        <f t="shared" si="142"/>
        <v>42223</v>
      </c>
      <c r="D988" s="184" t="s">
        <v>1584</v>
      </c>
      <c r="E988" s="191">
        <v>42223</v>
      </c>
      <c r="F988" s="192" t="s">
        <v>1801</v>
      </c>
      <c r="G988" s="483" t="s">
        <v>984</v>
      </c>
      <c r="H988" s="7" t="s">
        <v>1960</v>
      </c>
      <c r="I988" s="256">
        <v>10</v>
      </c>
      <c r="J988" s="256">
        <v>19419</v>
      </c>
      <c r="K988" s="595">
        <f t="shared" si="140"/>
        <v>194190</v>
      </c>
      <c r="L988" s="596" t="s">
        <v>259</v>
      </c>
      <c r="M988" s="596" t="s">
        <v>174</v>
      </c>
      <c r="N988" s="52" t="str">
        <f>IF(AND('331-CT'!$E$7=TH!H988,OR(L988="331",M988="331")),"331",IF(AND(OR(L988="131",M988="131"),H988='131-CT'!$E$7),"131",""))</f>
        <v/>
      </c>
      <c r="O988" s="91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37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141"/>
        <v>8</v>
      </c>
      <c r="C989" s="184">
        <f t="shared" si="142"/>
        <v>42223</v>
      </c>
      <c r="D989" s="184" t="s">
        <v>1584</v>
      </c>
      <c r="E989" s="191">
        <v>42223</v>
      </c>
      <c r="F989" s="192" t="s">
        <v>757</v>
      </c>
      <c r="G989" s="483" t="s">
        <v>984</v>
      </c>
      <c r="H989" s="7" t="s">
        <v>1960</v>
      </c>
      <c r="I989" s="256"/>
      <c r="J989" s="256"/>
      <c r="K989" s="595">
        <v>644678</v>
      </c>
      <c r="L989" s="596" t="s">
        <v>259</v>
      </c>
      <c r="M989" s="596" t="s">
        <v>371</v>
      </c>
      <c r="N989" s="52" t="str">
        <f>IF(AND('331-CT'!$E$7=TH!H989,OR(L989="331",M989="331")),"331",IF(AND(OR(L989="131",M989="131"),H989='131-CT'!$E$7),"131",""))</f>
        <v/>
      </c>
      <c r="O989" s="91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37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141"/>
        <v>8</v>
      </c>
      <c r="C990" s="184">
        <f t="shared" si="142"/>
        <v>42223</v>
      </c>
      <c r="D990" s="184" t="s">
        <v>1585</v>
      </c>
      <c r="E990" s="191">
        <v>42223</v>
      </c>
      <c r="F990" s="192" t="s">
        <v>480</v>
      </c>
      <c r="G990" s="483" t="s">
        <v>985</v>
      </c>
      <c r="H990" s="7" t="s">
        <v>759</v>
      </c>
      <c r="I990" s="256">
        <v>277</v>
      </c>
      <c r="J990" s="256">
        <v>47449</v>
      </c>
      <c r="K990" s="595">
        <f>ROUND(I990*J990,0)</f>
        <v>13143373</v>
      </c>
      <c r="L990" s="596" t="s">
        <v>259</v>
      </c>
      <c r="M990" s="596" t="s">
        <v>174</v>
      </c>
      <c r="N990" s="52" t="str">
        <f>IF(AND('331-CT'!$E$7=TH!H990,OR(L990="331",M990="331")),"331",IF(AND(OR(L990="131",M990="131"),H990='131-CT'!$E$7),"131",""))</f>
        <v/>
      </c>
      <c r="O990" s="91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37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141"/>
        <v>8</v>
      </c>
      <c r="C991" s="184">
        <f t="shared" si="142"/>
        <v>42223</v>
      </c>
      <c r="D991" s="184" t="s">
        <v>1585</v>
      </c>
      <c r="E991" s="191">
        <v>42223</v>
      </c>
      <c r="F991" s="189" t="s">
        <v>428</v>
      </c>
      <c r="G991" s="483" t="s">
        <v>985</v>
      </c>
      <c r="H991" s="7" t="s">
        <v>759</v>
      </c>
      <c r="I991" s="256"/>
      <c r="J991" s="256"/>
      <c r="K991" s="595">
        <v>1314337</v>
      </c>
      <c r="L991" s="596" t="s">
        <v>259</v>
      </c>
      <c r="M991" s="596" t="s">
        <v>371</v>
      </c>
      <c r="N991" s="52" t="str">
        <f>IF(AND('331-CT'!$E$7=TH!H991,OR(L991="331",M991="331")),"331",IF(AND(OR(L991="131",M991="131"),H991='131-CT'!$E$7),"131",""))</f>
        <v/>
      </c>
      <c r="O991" s="91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37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141"/>
        <v>8</v>
      </c>
      <c r="C992" s="184">
        <f t="shared" si="142"/>
        <v>42227</v>
      </c>
      <c r="D992" s="184" t="s">
        <v>1586</v>
      </c>
      <c r="E992" s="191">
        <v>42227</v>
      </c>
      <c r="F992" s="192" t="s">
        <v>767</v>
      </c>
      <c r="G992" s="483" t="s">
        <v>986</v>
      </c>
      <c r="H992" s="7" t="s">
        <v>1960</v>
      </c>
      <c r="I992" s="256">
        <v>140</v>
      </c>
      <c r="J992" s="256">
        <v>8973</v>
      </c>
      <c r="K992" s="595">
        <f t="shared" ref="K992:K1000" si="143">ROUND(I992*J992,0)</f>
        <v>1256220</v>
      </c>
      <c r="L992" s="596" t="s">
        <v>259</v>
      </c>
      <c r="M992" s="596" t="s">
        <v>174</v>
      </c>
      <c r="N992" s="52" t="str">
        <f>IF(AND('331-CT'!$E$7=TH!H992,OR(L992="331",M992="331")),"331",IF(AND(OR(L992="131",M992="131"),H992='131-CT'!$E$7),"131",""))</f>
        <v/>
      </c>
      <c r="O992" s="91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37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141"/>
        <v>8</v>
      </c>
      <c r="C993" s="184">
        <f t="shared" si="142"/>
        <v>42227</v>
      </c>
      <c r="D993" s="184" t="s">
        <v>1586</v>
      </c>
      <c r="E993" s="191">
        <v>42227</v>
      </c>
      <c r="F993" s="192" t="s">
        <v>718</v>
      </c>
      <c r="G993" s="483" t="s">
        <v>986</v>
      </c>
      <c r="H993" s="7" t="s">
        <v>1960</v>
      </c>
      <c r="I993" s="256">
        <v>60</v>
      </c>
      <c r="J993" s="256">
        <v>16244</v>
      </c>
      <c r="K993" s="595">
        <f t="shared" si="143"/>
        <v>974640</v>
      </c>
      <c r="L993" s="596" t="s">
        <v>259</v>
      </c>
      <c r="M993" s="596" t="s">
        <v>174</v>
      </c>
      <c r="N993" s="52" t="str">
        <f>IF(AND('331-CT'!$E$7=TH!H993,OR(L993="331",M993="331")),"331",IF(AND(OR(L993="131",M993="131"),H993='131-CT'!$E$7),"131",""))</f>
        <v/>
      </c>
      <c r="O993" s="91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37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141"/>
        <v>8</v>
      </c>
      <c r="C994" s="184">
        <f t="shared" si="142"/>
        <v>42227</v>
      </c>
      <c r="D994" s="184" t="s">
        <v>1586</v>
      </c>
      <c r="E994" s="37">
        <v>42227</v>
      </c>
      <c r="F994" s="192" t="s">
        <v>720</v>
      </c>
      <c r="G994" s="40" t="s">
        <v>986</v>
      </c>
      <c r="H994" s="7" t="s">
        <v>1960</v>
      </c>
      <c r="I994" s="790">
        <v>25</v>
      </c>
      <c r="J994" s="777">
        <v>13377</v>
      </c>
      <c r="K994" s="595">
        <f t="shared" si="143"/>
        <v>334425</v>
      </c>
      <c r="L994" s="596" t="s">
        <v>259</v>
      </c>
      <c r="M994" s="596" t="s">
        <v>174</v>
      </c>
      <c r="N994" s="52" t="str">
        <f>IF(AND('331-CT'!$E$7=TH!H994,OR(L994="331",M994="331")),"331",IF(AND(OR(L994="131",M994="131"),H994='131-CT'!$E$7),"131",""))</f>
        <v/>
      </c>
      <c r="O994" s="91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37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141"/>
        <v>8</v>
      </c>
      <c r="C995" s="184">
        <f t="shared" si="142"/>
        <v>42227</v>
      </c>
      <c r="D995" s="184" t="s">
        <v>1586</v>
      </c>
      <c r="E995" s="37">
        <v>42227</v>
      </c>
      <c r="F995" s="40" t="s">
        <v>1802</v>
      </c>
      <c r="G995" s="40" t="s">
        <v>986</v>
      </c>
      <c r="H995" s="7" t="s">
        <v>1960</v>
      </c>
      <c r="I995" s="790">
        <v>300</v>
      </c>
      <c r="J995" s="777">
        <v>12012</v>
      </c>
      <c r="K995" s="595">
        <f t="shared" si="143"/>
        <v>3603600</v>
      </c>
      <c r="L995" s="596" t="s">
        <v>259</v>
      </c>
      <c r="M995" s="596" t="s">
        <v>174</v>
      </c>
      <c r="N995" s="52" t="str">
        <f>IF(AND('331-CT'!$E$7=TH!H995,OR(L995="331",M995="331")),"331",IF(AND(OR(L995="131",M995="131"),H995='131-CT'!$E$7),"131",""))</f>
        <v/>
      </c>
      <c r="O995" s="91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37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141"/>
        <v>8</v>
      </c>
      <c r="C996" s="184">
        <f t="shared" si="142"/>
        <v>42227</v>
      </c>
      <c r="D996" s="184" t="s">
        <v>1586</v>
      </c>
      <c r="E996" s="37">
        <v>42227</v>
      </c>
      <c r="F996" s="189" t="s">
        <v>1803</v>
      </c>
      <c r="G996" s="40" t="s">
        <v>986</v>
      </c>
      <c r="H996" s="7" t="s">
        <v>1960</v>
      </c>
      <c r="I996" s="790">
        <v>305</v>
      </c>
      <c r="J996" s="777">
        <v>13755</v>
      </c>
      <c r="K996" s="595">
        <f t="shared" si="143"/>
        <v>4195275</v>
      </c>
      <c r="L996" s="596" t="s">
        <v>259</v>
      </c>
      <c r="M996" s="596" t="s">
        <v>174</v>
      </c>
      <c r="N996" s="52" t="str">
        <f>IF(AND('331-CT'!$E$7=TH!H996,OR(L996="331",M996="331")),"331",IF(AND(OR(L996="131",M996="131"),H996='131-CT'!$E$7),"131",""))</f>
        <v/>
      </c>
      <c r="O996" s="91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37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141"/>
        <v>8</v>
      </c>
      <c r="C997" s="184">
        <f t="shared" si="142"/>
        <v>42227</v>
      </c>
      <c r="D997" s="184" t="s">
        <v>1586</v>
      </c>
      <c r="E997" s="37">
        <v>42227</v>
      </c>
      <c r="F997" s="297" t="s">
        <v>1739</v>
      </c>
      <c r="G997" s="40" t="s">
        <v>986</v>
      </c>
      <c r="H997" s="7" t="s">
        <v>1960</v>
      </c>
      <c r="I997" s="790">
        <v>920</v>
      </c>
      <c r="J997" s="777">
        <v>8109</v>
      </c>
      <c r="K997" s="595">
        <f t="shared" si="143"/>
        <v>7460280</v>
      </c>
      <c r="L997" s="596" t="s">
        <v>259</v>
      </c>
      <c r="M997" s="596" t="s">
        <v>174</v>
      </c>
      <c r="N997" s="52" t="str">
        <f>IF(AND('331-CT'!$E$7=TH!H997,OR(L997="331",M997="331")),"331",IF(AND(OR(L997="131",M997="131"),H997='131-CT'!$E$7),"131",""))</f>
        <v/>
      </c>
      <c r="O997" s="91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37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141"/>
        <v>8</v>
      </c>
      <c r="C998" s="184">
        <f t="shared" si="142"/>
        <v>42227</v>
      </c>
      <c r="D998" s="184" t="s">
        <v>1586</v>
      </c>
      <c r="E998" s="37">
        <v>42227</v>
      </c>
      <c r="F998" s="189" t="s">
        <v>1804</v>
      </c>
      <c r="G998" s="40" t="s">
        <v>986</v>
      </c>
      <c r="H998" s="7" t="s">
        <v>1960</v>
      </c>
      <c r="I998" s="790">
        <v>124</v>
      </c>
      <c r="J998" s="777">
        <v>7155</v>
      </c>
      <c r="K998" s="595">
        <f t="shared" si="143"/>
        <v>887220</v>
      </c>
      <c r="L998" s="596" t="s">
        <v>259</v>
      </c>
      <c r="M998" s="596" t="s">
        <v>174</v>
      </c>
      <c r="N998" s="52" t="str">
        <f>IF(AND('331-CT'!$E$7=TH!H998,OR(L998="331",M998="331")),"331",IF(AND(OR(L998="131",M998="131"),H998='131-CT'!$E$7),"131",""))</f>
        <v/>
      </c>
      <c r="O998" s="91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37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141"/>
        <v>8</v>
      </c>
      <c r="C999" s="184">
        <f t="shared" si="142"/>
        <v>42227</v>
      </c>
      <c r="D999" s="184" t="s">
        <v>1586</v>
      </c>
      <c r="E999" s="37">
        <v>42227</v>
      </c>
      <c r="F999" s="297" t="s">
        <v>1805</v>
      </c>
      <c r="G999" s="40" t="s">
        <v>986</v>
      </c>
      <c r="H999" s="7" t="s">
        <v>1960</v>
      </c>
      <c r="I999" s="790">
        <v>50</v>
      </c>
      <c r="J999" s="777">
        <v>8455</v>
      </c>
      <c r="K999" s="595">
        <f t="shared" si="143"/>
        <v>422750</v>
      </c>
      <c r="L999" s="596" t="s">
        <v>259</v>
      </c>
      <c r="M999" s="596" t="s">
        <v>174</v>
      </c>
      <c r="N999" s="52" t="str">
        <f>IF(AND('331-CT'!$E$7=TH!H999,OR(L999="331",M999="331")),"331",IF(AND(OR(L999="131",M999="131"),H999='131-CT'!$E$7),"131",""))</f>
        <v/>
      </c>
      <c r="O999" s="91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37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141"/>
        <v>8</v>
      </c>
      <c r="C1000" s="184">
        <f t="shared" si="142"/>
        <v>42227</v>
      </c>
      <c r="D1000" s="184" t="s">
        <v>1586</v>
      </c>
      <c r="E1000" s="37">
        <v>42227</v>
      </c>
      <c r="F1000" s="297" t="s">
        <v>1806</v>
      </c>
      <c r="G1000" s="40" t="s">
        <v>986</v>
      </c>
      <c r="H1000" s="7" t="s">
        <v>1960</v>
      </c>
      <c r="I1000" s="790">
        <v>100</v>
      </c>
      <c r="J1000" s="777">
        <v>5307</v>
      </c>
      <c r="K1000" s="595">
        <f t="shared" si="143"/>
        <v>530700</v>
      </c>
      <c r="L1000" s="596" t="s">
        <v>259</v>
      </c>
      <c r="M1000" s="596" t="s">
        <v>174</v>
      </c>
      <c r="N1000" s="52" t="str">
        <f>IF(AND('331-CT'!$E$7=TH!H1000,OR(L1000="331",M1000="331")),"331",IF(AND(OR(L1000="131",M1000="131"),H1000='131-CT'!$E$7),"131",""))</f>
        <v/>
      </c>
      <c r="O1000" s="91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37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141"/>
        <v>8</v>
      </c>
      <c r="C1001" s="184">
        <f t="shared" si="142"/>
        <v>42227</v>
      </c>
      <c r="D1001" s="184" t="s">
        <v>1586</v>
      </c>
      <c r="E1001" s="37">
        <v>42227</v>
      </c>
      <c r="F1001" s="297" t="s">
        <v>757</v>
      </c>
      <c r="G1001" s="40" t="s">
        <v>986</v>
      </c>
      <c r="H1001" s="7" t="s">
        <v>1960</v>
      </c>
      <c r="I1001" s="790"/>
      <c r="J1001" s="777"/>
      <c r="K1001" s="595">
        <v>1966511</v>
      </c>
      <c r="L1001" s="596" t="s">
        <v>259</v>
      </c>
      <c r="M1001" s="596" t="s">
        <v>371</v>
      </c>
      <c r="N1001" s="52" t="str">
        <f>IF(AND('331-CT'!$E$7=TH!H1001,OR(L1001="331",M1001="331")),"331",IF(AND(OR(L1001="131",M1001="131"),H1001='131-CT'!$E$7),"131",""))</f>
        <v/>
      </c>
      <c r="O1001" s="91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37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141"/>
        <v>8</v>
      </c>
      <c r="C1002" s="184">
        <f t="shared" si="142"/>
        <v>42227</v>
      </c>
      <c r="D1002" s="184" t="s">
        <v>1587</v>
      </c>
      <c r="E1002" s="37">
        <v>42227</v>
      </c>
      <c r="F1002" s="189" t="s">
        <v>1166</v>
      </c>
      <c r="G1002" s="40" t="s">
        <v>987</v>
      </c>
      <c r="H1002" s="7" t="s">
        <v>499</v>
      </c>
      <c r="I1002" s="790">
        <v>803</v>
      </c>
      <c r="J1002" s="777">
        <v>14000</v>
      </c>
      <c r="K1002" s="595">
        <f>ROUND(I1002*J1002,0)</f>
        <v>11242000</v>
      </c>
      <c r="L1002" s="596" t="s">
        <v>259</v>
      </c>
      <c r="M1002" s="596" t="s">
        <v>174</v>
      </c>
      <c r="N1002" s="52" t="str">
        <f>IF(AND('331-CT'!$E$7=TH!H1002,OR(L1002="331",M1002="331")),"331",IF(AND(OR(L1002="131",M1002="131"),H1002='131-CT'!$E$7),"131",""))</f>
        <v/>
      </c>
      <c r="O1002" s="91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37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141"/>
        <v>8</v>
      </c>
      <c r="C1003" s="184">
        <f t="shared" si="142"/>
        <v>42227</v>
      </c>
      <c r="D1003" s="184" t="s">
        <v>1587</v>
      </c>
      <c r="E1003" s="37">
        <v>42227</v>
      </c>
      <c r="F1003" s="189" t="s">
        <v>1166</v>
      </c>
      <c r="G1003" s="40" t="s">
        <v>987</v>
      </c>
      <c r="H1003" s="7" t="s">
        <v>499</v>
      </c>
      <c r="I1003" s="790">
        <v>50</v>
      </c>
      <c r="J1003" s="777">
        <v>13600</v>
      </c>
      <c r="K1003" s="595">
        <f>ROUND(I1003*J1003,0)</f>
        <v>680000</v>
      </c>
      <c r="L1003" s="596" t="s">
        <v>259</v>
      </c>
      <c r="M1003" s="596" t="s">
        <v>174</v>
      </c>
      <c r="N1003" s="52" t="str">
        <f>IF(AND('331-CT'!$E$7=TH!H1003,OR(L1003="331",M1003="331")),"331",IF(AND(OR(L1003="131",M1003="131"),H1003='131-CT'!$E$7),"131",""))</f>
        <v/>
      </c>
      <c r="O1003" s="91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37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141"/>
        <v>8</v>
      </c>
      <c r="C1004" s="184">
        <f t="shared" si="142"/>
        <v>42227</v>
      </c>
      <c r="D1004" s="184" t="s">
        <v>1587</v>
      </c>
      <c r="E1004" s="37">
        <v>42227</v>
      </c>
      <c r="F1004" s="192" t="s">
        <v>1680</v>
      </c>
      <c r="G1004" s="40" t="s">
        <v>987</v>
      </c>
      <c r="H1004" s="7" t="s">
        <v>499</v>
      </c>
      <c r="I1004" s="305">
        <v>1706</v>
      </c>
      <c r="J1004" s="778">
        <v>1500</v>
      </c>
      <c r="K1004" s="595">
        <f>ROUND(I1004*J1004,0)</f>
        <v>2559000</v>
      </c>
      <c r="L1004" s="596" t="s">
        <v>259</v>
      </c>
      <c r="M1004" s="596" t="s">
        <v>174</v>
      </c>
      <c r="N1004" s="52" t="str">
        <f>IF(AND('331-CT'!$E$7=TH!H1004,OR(L1004="331",M1004="331")),"331",IF(AND(OR(L1004="131",M1004="131"),H1004='131-CT'!$E$7),"131",""))</f>
        <v/>
      </c>
      <c r="O1004" s="91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37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141"/>
        <v>8</v>
      </c>
      <c r="C1005" s="184">
        <f t="shared" si="142"/>
        <v>42227</v>
      </c>
      <c r="D1005" s="184" t="s">
        <v>1587</v>
      </c>
      <c r="E1005" s="37">
        <v>42227</v>
      </c>
      <c r="F1005" s="192" t="s">
        <v>428</v>
      </c>
      <c r="G1005" s="40" t="s">
        <v>987</v>
      </c>
      <c r="H1005" s="7" t="s">
        <v>499</v>
      </c>
      <c r="I1005" s="305"/>
      <c r="J1005" s="778"/>
      <c r="K1005" s="595">
        <v>1448100</v>
      </c>
      <c r="L1005" s="596" t="s">
        <v>259</v>
      </c>
      <c r="M1005" s="596" t="s">
        <v>371</v>
      </c>
      <c r="N1005" s="52" t="str">
        <f>IF(AND('331-CT'!$E$7=TH!H1005,OR(L1005="331",M1005="331")),"331",IF(AND(OR(L1005="131",M1005="131"),H1005='131-CT'!$E$7),"131",""))</f>
        <v/>
      </c>
      <c r="O1005" s="91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37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141"/>
        <v>8</v>
      </c>
      <c r="C1006" s="184">
        <f t="shared" si="142"/>
        <v>42227</v>
      </c>
      <c r="D1006" s="184" t="s">
        <v>1588</v>
      </c>
      <c r="E1006" s="37">
        <v>42227</v>
      </c>
      <c r="F1006" s="40" t="s">
        <v>988</v>
      </c>
      <c r="G1006" s="40" t="s">
        <v>989</v>
      </c>
      <c r="H1006" s="7" t="s">
        <v>990</v>
      </c>
      <c r="I1006" s="305">
        <v>301</v>
      </c>
      <c r="J1006" s="778">
        <v>13400</v>
      </c>
      <c r="K1006" s="595">
        <f>ROUND(I1006*J1006,0)</f>
        <v>4033400</v>
      </c>
      <c r="L1006" s="596" t="s">
        <v>259</v>
      </c>
      <c r="M1006" s="596" t="s">
        <v>174</v>
      </c>
      <c r="N1006" s="52" t="str">
        <f>IF(AND('331-CT'!$E$7=TH!H1006,OR(L1006="331",M1006="331")),"331",IF(AND(OR(L1006="131",M1006="131"),H1006='131-CT'!$E$7),"131",""))</f>
        <v/>
      </c>
      <c r="O1006" s="91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37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141"/>
        <v>8</v>
      </c>
      <c r="C1007" s="184">
        <f t="shared" si="142"/>
        <v>42227</v>
      </c>
      <c r="D1007" s="184" t="s">
        <v>1588</v>
      </c>
      <c r="E1007" s="37">
        <v>42227</v>
      </c>
      <c r="F1007" s="189" t="s">
        <v>988</v>
      </c>
      <c r="G1007" s="40" t="s">
        <v>989</v>
      </c>
      <c r="H1007" s="7" t="s">
        <v>990</v>
      </c>
      <c r="I1007" s="305">
        <v>990</v>
      </c>
      <c r="J1007" s="778">
        <v>13700</v>
      </c>
      <c r="K1007" s="595">
        <f>ROUND(I1007*J1007,0)</f>
        <v>13563000</v>
      </c>
      <c r="L1007" s="596" t="s">
        <v>259</v>
      </c>
      <c r="M1007" s="596" t="s">
        <v>174</v>
      </c>
      <c r="N1007" s="52" t="str">
        <f>IF(AND('331-CT'!$E$7=TH!H1007,OR(L1007="331",M1007="331")),"331",IF(AND(OR(L1007="131",M1007="131"),H1007='131-CT'!$E$7),"131",""))</f>
        <v/>
      </c>
      <c r="O1007" s="91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37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141"/>
        <v>8</v>
      </c>
      <c r="C1008" s="184">
        <f t="shared" si="142"/>
        <v>42227</v>
      </c>
      <c r="D1008" s="184" t="s">
        <v>1588</v>
      </c>
      <c r="E1008" s="37">
        <v>42227</v>
      </c>
      <c r="F1008" s="189" t="s">
        <v>428</v>
      </c>
      <c r="G1008" s="40" t="s">
        <v>989</v>
      </c>
      <c r="H1008" s="7" t="s">
        <v>990</v>
      </c>
      <c r="I1008" s="305"/>
      <c r="J1008" s="778"/>
      <c r="K1008" s="595">
        <v>1759640</v>
      </c>
      <c r="L1008" s="596" t="s">
        <v>259</v>
      </c>
      <c r="M1008" s="596" t="s">
        <v>371</v>
      </c>
      <c r="N1008" s="52" t="str">
        <f>IF(AND('331-CT'!$E$7=TH!H1008,OR(L1008="331",M1008="331")),"331",IF(AND(OR(L1008="131",M1008="131"),H1008='131-CT'!$E$7),"131",""))</f>
        <v/>
      </c>
      <c r="O1008" s="91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37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141"/>
        <v>8</v>
      </c>
      <c r="C1009" s="184">
        <f t="shared" si="142"/>
        <v>42229</v>
      </c>
      <c r="D1009" s="184" t="s">
        <v>1589</v>
      </c>
      <c r="E1009" s="37">
        <v>42229</v>
      </c>
      <c r="F1009" s="40" t="s">
        <v>991</v>
      </c>
      <c r="G1009" s="40" t="s">
        <v>992</v>
      </c>
      <c r="H1009" s="7" t="s">
        <v>993</v>
      </c>
      <c r="I1009" s="305">
        <v>309</v>
      </c>
      <c r="J1009" s="778">
        <v>17000</v>
      </c>
      <c r="K1009" s="595">
        <f>ROUND(I1009*J1009,0)</f>
        <v>5253000</v>
      </c>
      <c r="L1009" s="596" t="s">
        <v>259</v>
      </c>
      <c r="M1009" s="596" t="s">
        <v>174</v>
      </c>
      <c r="N1009" s="52" t="str">
        <f>IF(AND('331-CT'!$E$7=TH!H1009,OR(L1009="331",M1009="331")),"331",IF(AND(OR(L1009="131",M1009="131"),H1009='131-CT'!$E$7),"131",""))</f>
        <v/>
      </c>
      <c r="O1009" s="91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37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141"/>
        <v>8</v>
      </c>
      <c r="C1010" s="184">
        <f t="shared" si="142"/>
        <v>42229</v>
      </c>
      <c r="D1010" s="184" t="s">
        <v>1589</v>
      </c>
      <c r="E1010" s="37">
        <v>42229</v>
      </c>
      <c r="F1010" s="192" t="s">
        <v>428</v>
      </c>
      <c r="G1010" s="40" t="s">
        <v>992</v>
      </c>
      <c r="H1010" s="7" t="s">
        <v>993</v>
      </c>
      <c r="I1010" s="305"/>
      <c r="J1010" s="778"/>
      <c r="K1010" s="595">
        <v>525300</v>
      </c>
      <c r="L1010" s="596" t="s">
        <v>259</v>
      </c>
      <c r="M1010" s="596" t="s">
        <v>371</v>
      </c>
      <c r="N1010" s="52" t="str">
        <f>IF(AND('331-CT'!$E$7=TH!H1010,OR(L1010="331",M1010="331")),"331",IF(AND(OR(L1010="131",M1010="131"),H1010='131-CT'!$E$7),"131",""))</f>
        <v/>
      </c>
      <c r="O1010" s="91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37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141"/>
        <v>8</v>
      </c>
      <c r="C1011" s="184">
        <f t="shared" si="142"/>
        <v>42229</v>
      </c>
      <c r="D1011" s="184" t="s">
        <v>1590</v>
      </c>
      <c r="E1011" s="37">
        <v>42229</v>
      </c>
      <c r="F1011" s="297" t="s">
        <v>936</v>
      </c>
      <c r="G1011" s="40" t="s">
        <v>994</v>
      </c>
      <c r="H1011" s="7" t="s">
        <v>860</v>
      </c>
      <c r="I1011" s="305">
        <v>311</v>
      </c>
      <c r="J1011" s="778">
        <v>5900</v>
      </c>
      <c r="K1011" s="595">
        <f>ROUND(I1011*J1011,0)</f>
        <v>1834900</v>
      </c>
      <c r="L1011" s="596" t="s">
        <v>259</v>
      </c>
      <c r="M1011" s="596" t="s">
        <v>174</v>
      </c>
      <c r="N1011" s="52" t="str">
        <f>IF(AND('331-CT'!$E$7=TH!H1011,OR(L1011="331",M1011="331")),"331",IF(AND(OR(L1011="131",M1011="131"),H1011='131-CT'!$E$7),"131",""))</f>
        <v/>
      </c>
      <c r="O1011" s="91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37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141"/>
        <v>8</v>
      </c>
      <c r="C1012" s="184">
        <f t="shared" si="142"/>
        <v>42229</v>
      </c>
      <c r="D1012" s="184" t="s">
        <v>1590</v>
      </c>
      <c r="E1012" s="37">
        <v>42229</v>
      </c>
      <c r="F1012" s="297" t="s">
        <v>428</v>
      </c>
      <c r="G1012" s="40" t="s">
        <v>994</v>
      </c>
      <c r="H1012" s="7" t="s">
        <v>860</v>
      </c>
      <c r="I1012" s="305"/>
      <c r="J1012" s="778"/>
      <c r="K1012" s="595">
        <v>183490</v>
      </c>
      <c r="L1012" s="596" t="s">
        <v>259</v>
      </c>
      <c r="M1012" s="596" t="s">
        <v>371</v>
      </c>
      <c r="N1012" s="52" t="str">
        <f>IF(AND('331-CT'!$E$7=TH!H1012,OR(L1012="331",M1012="331")),"331",IF(AND(OR(L1012="131",M1012="131"),H1012='131-CT'!$E$7),"131",""))</f>
        <v/>
      </c>
      <c r="O1012" s="91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37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141"/>
        <v>8</v>
      </c>
      <c r="C1013" s="184">
        <f t="shared" si="142"/>
        <v>42229</v>
      </c>
      <c r="D1013" s="184" t="s">
        <v>1591</v>
      </c>
      <c r="E1013" s="37">
        <v>42229</v>
      </c>
      <c r="F1013" s="297" t="s">
        <v>786</v>
      </c>
      <c r="G1013" s="40" t="s">
        <v>995</v>
      </c>
      <c r="H1013" s="7" t="s">
        <v>788</v>
      </c>
      <c r="I1013" s="305">
        <v>512</v>
      </c>
      <c r="J1013" s="778">
        <v>6400</v>
      </c>
      <c r="K1013" s="595">
        <f>ROUND(I1013*J1013,0)</f>
        <v>3276800</v>
      </c>
      <c r="L1013" s="596" t="s">
        <v>259</v>
      </c>
      <c r="M1013" s="596" t="s">
        <v>174</v>
      </c>
      <c r="N1013" s="52" t="str">
        <f>IF(AND('331-CT'!$E$7=TH!H1013,OR(L1013="331",M1013="331")),"331",IF(AND(OR(L1013="131",M1013="131"),H1013='131-CT'!$E$7),"131",""))</f>
        <v/>
      </c>
      <c r="O1013" s="91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37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141"/>
        <v>8</v>
      </c>
      <c r="C1014" s="184">
        <f t="shared" si="142"/>
        <v>42229</v>
      </c>
      <c r="D1014" s="184" t="s">
        <v>1591</v>
      </c>
      <c r="E1014" s="37">
        <v>42229</v>
      </c>
      <c r="F1014" s="297" t="s">
        <v>428</v>
      </c>
      <c r="G1014" s="40" t="s">
        <v>995</v>
      </c>
      <c r="H1014" s="7" t="s">
        <v>788</v>
      </c>
      <c r="I1014" s="305"/>
      <c r="J1014" s="778"/>
      <c r="K1014" s="595">
        <v>327680</v>
      </c>
      <c r="L1014" s="596" t="s">
        <v>259</v>
      </c>
      <c r="M1014" s="596" t="s">
        <v>371</v>
      </c>
      <c r="N1014" s="52" t="str">
        <f>IF(AND('331-CT'!$E$7=TH!H1014,OR(L1014="331",M1014="331")),"331",IF(AND(OR(L1014="131",M1014="131"),H1014='131-CT'!$E$7),"131",""))</f>
        <v/>
      </c>
      <c r="O1014" s="91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37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ref="B1015" si="144">IF(C1015&lt;&gt;"",MONTH(C1015),"")</f>
        <v>8</v>
      </c>
      <c r="C1015" s="184">
        <f t="shared" ref="C1015" si="145">E1015</f>
        <v>42229</v>
      </c>
      <c r="D1015" s="184" t="s">
        <v>1591</v>
      </c>
      <c r="E1015" s="37">
        <v>42229</v>
      </c>
      <c r="F1015" s="297" t="s">
        <v>1346</v>
      </c>
      <c r="G1015" s="40" t="s">
        <v>995</v>
      </c>
      <c r="H1015" s="7" t="s">
        <v>788</v>
      </c>
      <c r="I1015" s="305"/>
      <c r="J1015" s="778"/>
      <c r="K1015" s="595">
        <v>3604480</v>
      </c>
      <c r="L1015" s="596" t="s">
        <v>47</v>
      </c>
      <c r="M1015" s="596" t="s">
        <v>259</v>
      </c>
      <c r="N1015" s="52" t="str">
        <f>IF(AND('331-CT'!$E$7=TH!H1015,OR(L1015="331",M1015="331")),"331",IF(AND(OR(L1015="131",M1015="131"),H1015='131-CT'!$E$7),"131",""))</f>
        <v/>
      </c>
      <c r="O1015" s="91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37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141"/>
        <v>8</v>
      </c>
      <c r="C1016" s="184">
        <f t="shared" si="142"/>
        <v>42229</v>
      </c>
      <c r="D1016" s="184" t="s">
        <v>1592</v>
      </c>
      <c r="E1016" s="37">
        <v>42229</v>
      </c>
      <c r="F1016" s="297" t="s">
        <v>1779</v>
      </c>
      <c r="G1016" s="40" t="s">
        <v>996</v>
      </c>
      <c r="H1016" s="7" t="s">
        <v>1960</v>
      </c>
      <c r="I1016" s="305">
        <v>50</v>
      </c>
      <c r="J1016" s="778">
        <v>11133</v>
      </c>
      <c r="K1016" s="595">
        <f>ROUND(I1016*J1016,0)</f>
        <v>556650</v>
      </c>
      <c r="L1016" s="596" t="s">
        <v>259</v>
      </c>
      <c r="M1016" s="596" t="s">
        <v>174</v>
      </c>
      <c r="N1016" s="52" t="str">
        <f>IF(AND('331-CT'!$E$7=TH!H1016,OR(L1016="331",M1016="331")),"331",IF(AND(OR(L1016="131",M1016="131"),H1016='131-CT'!$E$7),"131",""))</f>
        <v/>
      </c>
      <c r="O1016" s="91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37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141"/>
        <v>8</v>
      </c>
      <c r="C1017" s="184">
        <f t="shared" si="142"/>
        <v>42229</v>
      </c>
      <c r="D1017" s="184" t="s">
        <v>1592</v>
      </c>
      <c r="E1017" s="37">
        <v>42229</v>
      </c>
      <c r="F1017" s="192" t="s">
        <v>774</v>
      </c>
      <c r="G1017" s="40" t="s">
        <v>996</v>
      </c>
      <c r="H1017" s="7" t="s">
        <v>1960</v>
      </c>
      <c r="I1017" s="305">
        <v>100</v>
      </c>
      <c r="J1017" s="778">
        <v>11997</v>
      </c>
      <c r="K1017" s="595">
        <f>ROUND(I1017*J1017,0)</f>
        <v>1199700</v>
      </c>
      <c r="L1017" s="596" t="s">
        <v>259</v>
      </c>
      <c r="M1017" s="596" t="s">
        <v>174</v>
      </c>
      <c r="N1017" s="52" t="str">
        <f>IF(AND('331-CT'!$E$7=TH!H1017,OR(L1017="331",M1017="331")),"331",IF(AND(OR(L1017="131",M1017="131"),H1017='131-CT'!$E$7),"131",""))</f>
        <v/>
      </c>
      <c r="O1017" s="91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37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141"/>
        <v>8</v>
      </c>
      <c r="C1018" s="184">
        <f t="shared" si="142"/>
        <v>42229</v>
      </c>
      <c r="D1018" s="184" t="s">
        <v>1592</v>
      </c>
      <c r="E1018" s="37">
        <v>42229</v>
      </c>
      <c r="F1018" s="189" t="s">
        <v>757</v>
      </c>
      <c r="G1018" s="40" t="s">
        <v>996</v>
      </c>
      <c r="H1018" s="7" t="s">
        <v>1960</v>
      </c>
      <c r="I1018" s="305"/>
      <c r="J1018" s="736"/>
      <c r="K1018" s="595">
        <v>175635</v>
      </c>
      <c r="L1018" s="596" t="s">
        <v>259</v>
      </c>
      <c r="M1018" s="596" t="s">
        <v>371</v>
      </c>
      <c r="N1018" s="52" t="str">
        <f>IF(AND('331-CT'!$E$7=TH!H1018,OR(L1018="331",M1018="331")),"331",IF(AND(OR(L1018="131",M1018="131"),H1018='131-CT'!$E$7),"131",""))</f>
        <v/>
      </c>
      <c r="O1018" s="91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37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141"/>
        <v>8</v>
      </c>
      <c r="C1019" s="184">
        <f t="shared" si="142"/>
        <v>42234</v>
      </c>
      <c r="D1019" s="184" t="s">
        <v>1593</v>
      </c>
      <c r="E1019" s="37">
        <v>42234</v>
      </c>
      <c r="F1019" s="40" t="s">
        <v>754</v>
      </c>
      <c r="G1019" s="40" t="s">
        <v>997</v>
      </c>
      <c r="H1019" s="7" t="s">
        <v>1960</v>
      </c>
      <c r="I1019" s="305">
        <v>600</v>
      </c>
      <c r="J1019" s="778">
        <v>10854</v>
      </c>
      <c r="K1019" s="595">
        <f>ROUND(I1019*J1019,0)</f>
        <v>6512400</v>
      </c>
      <c r="L1019" s="596" t="s">
        <v>259</v>
      </c>
      <c r="M1019" s="596" t="s">
        <v>174</v>
      </c>
      <c r="N1019" s="52" t="str">
        <f>IF(AND('331-CT'!$E$7=TH!H1019,OR(L1019="331",M1019="331")),"331",IF(AND(OR(L1019="131",M1019="131"),H1019='131-CT'!$E$7),"131",""))</f>
        <v/>
      </c>
      <c r="O1019" s="91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37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141"/>
        <v>8</v>
      </c>
      <c r="C1020" s="184">
        <f t="shared" si="142"/>
        <v>42234</v>
      </c>
      <c r="D1020" s="184" t="s">
        <v>1593</v>
      </c>
      <c r="E1020" s="37">
        <v>42234</v>
      </c>
      <c r="F1020" s="189" t="s">
        <v>773</v>
      </c>
      <c r="G1020" s="40" t="s">
        <v>997</v>
      </c>
      <c r="H1020" s="7" t="s">
        <v>1960</v>
      </c>
      <c r="I1020" s="305">
        <v>300</v>
      </c>
      <c r="J1020" s="778">
        <v>4050</v>
      </c>
      <c r="K1020" s="595">
        <f>ROUND(I1020*J1020,0)</f>
        <v>1215000</v>
      </c>
      <c r="L1020" s="596" t="s">
        <v>259</v>
      </c>
      <c r="M1020" s="596" t="s">
        <v>174</v>
      </c>
      <c r="N1020" s="52" t="str">
        <f>IF(AND('331-CT'!$E$7=TH!H1020,OR(L1020="331",M1020="331")),"331",IF(AND(OR(L1020="131",M1020="131"),H1020='131-CT'!$E$7),"131",""))</f>
        <v/>
      </c>
      <c r="O1020" s="91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37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141"/>
        <v>8</v>
      </c>
      <c r="C1021" s="184">
        <f t="shared" si="142"/>
        <v>42234</v>
      </c>
      <c r="D1021" s="184" t="s">
        <v>1593</v>
      </c>
      <c r="E1021" s="37">
        <v>42234</v>
      </c>
      <c r="F1021" s="189" t="s">
        <v>1807</v>
      </c>
      <c r="G1021" s="40" t="s">
        <v>997</v>
      </c>
      <c r="H1021" s="7" t="s">
        <v>1960</v>
      </c>
      <c r="I1021" s="305">
        <v>200</v>
      </c>
      <c r="J1021" s="778">
        <v>11968</v>
      </c>
      <c r="K1021" s="595">
        <f>ROUND(I1021*J1021,0)</f>
        <v>2393600</v>
      </c>
      <c r="L1021" s="596" t="s">
        <v>259</v>
      </c>
      <c r="M1021" s="596" t="s">
        <v>174</v>
      </c>
      <c r="N1021" s="52" t="str">
        <f>IF(AND('331-CT'!$E$7=TH!H1021,OR(L1021="331",M1021="331")),"331",IF(AND(OR(L1021="131",M1021="131"),H1021='131-CT'!$E$7),"131",""))</f>
        <v/>
      </c>
      <c r="O1021" s="91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37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141"/>
        <v>8</v>
      </c>
      <c r="C1022" s="184">
        <f t="shared" si="142"/>
        <v>42234</v>
      </c>
      <c r="D1022" s="184" t="s">
        <v>1593</v>
      </c>
      <c r="E1022" s="37">
        <v>42234</v>
      </c>
      <c r="F1022" s="40" t="s">
        <v>757</v>
      </c>
      <c r="G1022" s="40" t="s">
        <v>997</v>
      </c>
      <c r="H1022" s="7" t="s">
        <v>1960</v>
      </c>
      <c r="I1022" s="305"/>
      <c r="J1022" s="778"/>
      <c r="K1022" s="595">
        <v>1012100</v>
      </c>
      <c r="L1022" s="596" t="s">
        <v>259</v>
      </c>
      <c r="M1022" s="596" t="s">
        <v>371</v>
      </c>
      <c r="N1022" s="52" t="str">
        <f>IF(AND('331-CT'!$E$7=TH!H1022,OR(L1022="331",M1022="331")),"331",IF(AND(OR(L1022="131",M1022="131"),H1022='131-CT'!$E$7),"131",""))</f>
        <v/>
      </c>
      <c r="O1022" s="91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37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141"/>
        <v>8</v>
      </c>
      <c r="C1023" s="184">
        <f t="shared" si="142"/>
        <v>42234</v>
      </c>
      <c r="D1023" s="184" t="s">
        <v>1594</v>
      </c>
      <c r="E1023" s="37">
        <v>42234</v>
      </c>
      <c r="F1023" s="189" t="s">
        <v>435</v>
      </c>
      <c r="G1023" s="40" t="s">
        <v>999</v>
      </c>
      <c r="H1023" s="7" t="s">
        <v>863</v>
      </c>
      <c r="I1023" s="305">
        <v>1280</v>
      </c>
      <c r="J1023" s="778">
        <v>7400</v>
      </c>
      <c r="K1023" s="595">
        <f>ROUND(I1023*J1023,0)</f>
        <v>9472000</v>
      </c>
      <c r="L1023" s="596" t="s">
        <v>259</v>
      </c>
      <c r="M1023" s="596" t="s">
        <v>174</v>
      </c>
      <c r="N1023" s="52" t="str">
        <f>IF(AND('331-CT'!$E$7=TH!H1023,OR(L1023="331",M1023="331")),"331",IF(AND(OR(L1023="131",M1023="131"),H1023='131-CT'!$E$7),"131",""))</f>
        <v/>
      </c>
      <c r="O1023" s="91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37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141"/>
        <v>8</v>
      </c>
      <c r="C1024" s="184">
        <f t="shared" si="142"/>
        <v>42234</v>
      </c>
      <c r="D1024" s="184" t="s">
        <v>1594</v>
      </c>
      <c r="E1024" s="37">
        <v>42234</v>
      </c>
      <c r="F1024" s="40" t="s">
        <v>428</v>
      </c>
      <c r="G1024" s="40" t="s">
        <v>999</v>
      </c>
      <c r="H1024" s="7" t="s">
        <v>863</v>
      </c>
      <c r="I1024" s="305"/>
      <c r="J1024" s="778"/>
      <c r="K1024" s="595">
        <v>947200</v>
      </c>
      <c r="L1024" s="596" t="s">
        <v>259</v>
      </c>
      <c r="M1024" s="596" t="s">
        <v>371</v>
      </c>
      <c r="N1024" s="52" t="str">
        <f>IF(AND('331-CT'!$E$7=TH!H1024,OR(L1024="331",M1024="331")),"331",IF(AND(OR(L1024="131",M1024="131"),H1024='131-CT'!$E$7),"131",""))</f>
        <v/>
      </c>
      <c r="O1024" s="91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37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141"/>
        <v>8</v>
      </c>
      <c r="C1025" s="184">
        <f t="shared" si="142"/>
        <v>42235</v>
      </c>
      <c r="D1025" s="184" t="s">
        <v>1595</v>
      </c>
      <c r="E1025" s="37">
        <v>42235</v>
      </c>
      <c r="F1025" s="297" t="s">
        <v>520</v>
      </c>
      <c r="G1025" s="40" t="s">
        <v>998</v>
      </c>
      <c r="H1025" s="7" t="s">
        <v>860</v>
      </c>
      <c r="I1025" s="305">
        <v>710</v>
      </c>
      <c r="J1025" s="736">
        <v>5900</v>
      </c>
      <c r="K1025" s="595">
        <f>ROUND(I1025*J1025,0)</f>
        <v>4189000</v>
      </c>
      <c r="L1025" s="596" t="s">
        <v>259</v>
      </c>
      <c r="M1025" s="596" t="s">
        <v>174</v>
      </c>
      <c r="N1025" s="52" t="str">
        <f>IF(AND('331-CT'!$E$7=TH!H1025,OR(L1025="331",M1025="331")),"331",IF(AND(OR(L1025="131",M1025="131"),H1025='131-CT'!$E$7),"131",""))</f>
        <v/>
      </c>
      <c r="O1025" s="91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37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141"/>
        <v>8</v>
      </c>
      <c r="C1026" s="184">
        <f t="shared" si="142"/>
        <v>42235</v>
      </c>
      <c r="D1026" s="184" t="s">
        <v>1595</v>
      </c>
      <c r="E1026" s="37">
        <v>42235</v>
      </c>
      <c r="F1026" s="189" t="s">
        <v>428</v>
      </c>
      <c r="G1026" s="40" t="s">
        <v>998</v>
      </c>
      <c r="H1026" s="7" t="s">
        <v>860</v>
      </c>
      <c r="I1026" s="305"/>
      <c r="J1026" s="778"/>
      <c r="K1026" s="595">
        <v>418900</v>
      </c>
      <c r="L1026" s="596" t="s">
        <v>259</v>
      </c>
      <c r="M1026" s="596" t="s">
        <v>371</v>
      </c>
      <c r="N1026" s="52" t="str">
        <f>IF(AND('331-CT'!$E$7=TH!H1026,OR(L1026="331",M1026="331")),"331",IF(AND(OR(L1026="131",M1026="131"),H1026='131-CT'!$E$7),"131",""))</f>
        <v/>
      </c>
      <c r="O1026" s="91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37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141"/>
        <v>8</v>
      </c>
      <c r="C1027" s="184">
        <f t="shared" si="142"/>
        <v>42236</v>
      </c>
      <c r="D1027" s="184" t="s">
        <v>1596</v>
      </c>
      <c r="E1027" s="37">
        <v>42236</v>
      </c>
      <c r="F1027" s="192" t="s">
        <v>621</v>
      </c>
      <c r="G1027" s="40" t="s">
        <v>1000</v>
      </c>
      <c r="H1027" s="7" t="s">
        <v>479</v>
      </c>
      <c r="I1027" s="305">
        <v>169</v>
      </c>
      <c r="J1027" s="805">
        <v>6400</v>
      </c>
      <c r="K1027" s="595">
        <f>ROUND(I1027*J1027,0)</f>
        <v>1081600</v>
      </c>
      <c r="L1027" s="596" t="s">
        <v>259</v>
      </c>
      <c r="M1027" s="596" t="s">
        <v>174</v>
      </c>
      <c r="N1027" s="52" t="str">
        <f>IF(AND('331-CT'!$E$7=TH!H1027,OR(L1027="331",M1027="331")),"331",IF(AND(OR(L1027="131",M1027="131"),H1027='131-CT'!$E$7),"131",""))</f>
        <v/>
      </c>
      <c r="O1027" s="91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37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141"/>
        <v>8</v>
      </c>
      <c r="C1028" s="184">
        <f t="shared" si="142"/>
        <v>42236</v>
      </c>
      <c r="D1028" s="184" t="s">
        <v>1596</v>
      </c>
      <c r="E1028" s="37">
        <v>42236</v>
      </c>
      <c r="F1028" s="40" t="s">
        <v>565</v>
      </c>
      <c r="G1028" s="40" t="s">
        <v>1000</v>
      </c>
      <c r="H1028" s="7" t="s">
        <v>479</v>
      </c>
      <c r="I1028" s="305">
        <v>315</v>
      </c>
      <c r="J1028" s="777">
        <v>9400</v>
      </c>
      <c r="K1028" s="595">
        <f>ROUND(I1028*J1028,0)</f>
        <v>2961000</v>
      </c>
      <c r="L1028" s="596" t="s">
        <v>259</v>
      </c>
      <c r="M1028" s="596" t="s">
        <v>174</v>
      </c>
      <c r="N1028" s="52" t="str">
        <f>IF(AND('331-CT'!$E$7=TH!H1028,OR(L1028="331",M1028="331")),"331",IF(AND(OR(L1028="131",M1028="131"),H1028='131-CT'!$E$7),"131",""))</f>
        <v/>
      </c>
      <c r="O1028" s="91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37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141"/>
        <v>8</v>
      </c>
      <c r="C1029" s="184">
        <f t="shared" si="142"/>
        <v>42236</v>
      </c>
      <c r="D1029" s="184" t="s">
        <v>1596</v>
      </c>
      <c r="E1029" s="37">
        <v>42236</v>
      </c>
      <c r="F1029" s="40" t="s">
        <v>428</v>
      </c>
      <c r="G1029" s="40" t="s">
        <v>1000</v>
      </c>
      <c r="H1029" s="7" t="s">
        <v>479</v>
      </c>
      <c r="I1029" s="305"/>
      <c r="J1029" s="778"/>
      <c r="K1029" s="595">
        <v>404260</v>
      </c>
      <c r="L1029" s="596" t="s">
        <v>259</v>
      </c>
      <c r="M1029" s="596" t="s">
        <v>371</v>
      </c>
      <c r="N1029" s="52" t="str">
        <f>IF(AND('331-CT'!$E$7=TH!H1029,OR(L1029="331",M1029="331")),"331",IF(AND(OR(L1029="131",M1029="131"),H1029='131-CT'!$E$7),"131",""))</f>
        <v/>
      </c>
      <c r="O1029" s="91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37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141"/>
        <v>8</v>
      </c>
      <c r="C1030" s="184">
        <f t="shared" si="142"/>
        <v>42236</v>
      </c>
      <c r="D1030" s="184" t="s">
        <v>1597</v>
      </c>
      <c r="E1030" s="37">
        <v>42236</v>
      </c>
      <c r="F1030" s="189" t="s">
        <v>932</v>
      </c>
      <c r="G1030" s="40" t="s">
        <v>1001</v>
      </c>
      <c r="H1030" s="7" t="s">
        <v>1002</v>
      </c>
      <c r="I1030" s="305">
        <v>320</v>
      </c>
      <c r="J1030" s="778">
        <v>7170</v>
      </c>
      <c r="K1030" s="595">
        <f>ROUND(I1030*J1030,0)</f>
        <v>2294400</v>
      </c>
      <c r="L1030" s="596" t="s">
        <v>259</v>
      </c>
      <c r="M1030" s="596" t="s">
        <v>174</v>
      </c>
      <c r="N1030" s="52" t="str">
        <f>IF(AND('331-CT'!$E$7=TH!H1030,OR(L1030="331",M1030="331")),"331",IF(AND(OR(L1030="131",M1030="131"),H1030='131-CT'!$E$7),"131",""))</f>
        <v/>
      </c>
      <c r="O1030" s="91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37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141"/>
        <v>8</v>
      </c>
      <c r="C1031" s="184">
        <f t="shared" si="142"/>
        <v>42236</v>
      </c>
      <c r="D1031" s="184" t="s">
        <v>1597</v>
      </c>
      <c r="E1031" s="37">
        <v>42236</v>
      </c>
      <c r="F1031" s="192" t="s">
        <v>640</v>
      </c>
      <c r="G1031" s="40" t="s">
        <v>1001</v>
      </c>
      <c r="H1031" s="7" t="s">
        <v>1002</v>
      </c>
      <c r="I1031" s="305">
        <v>356</v>
      </c>
      <c r="J1031" s="778">
        <v>5490</v>
      </c>
      <c r="K1031" s="595">
        <f>ROUND(I1031*J1031,0)</f>
        <v>1954440</v>
      </c>
      <c r="L1031" s="596" t="s">
        <v>259</v>
      </c>
      <c r="M1031" s="596" t="s">
        <v>174</v>
      </c>
      <c r="N1031" s="52" t="str">
        <f>IF(AND('331-CT'!$E$7=TH!H1031,OR(L1031="331",M1031="331")),"331",IF(AND(OR(L1031="131",M1031="131"),H1031='131-CT'!$E$7),"131",""))</f>
        <v/>
      </c>
      <c r="O1031" s="91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37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141"/>
        <v>8</v>
      </c>
      <c r="C1032" s="184">
        <f t="shared" si="142"/>
        <v>42236</v>
      </c>
      <c r="D1032" s="184" t="s">
        <v>1597</v>
      </c>
      <c r="E1032" s="37">
        <v>42236</v>
      </c>
      <c r="F1032" s="40" t="s">
        <v>428</v>
      </c>
      <c r="G1032" s="40" t="s">
        <v>1001</v>
      </c>
      <c r="H1032" s="7" t="s">
        <v>1002</v>
      </c>
      <c r="I1032" s="305"/>
      <c r="J1032" s="778"/>
      <c r="K1032" s="595">
        <v>424884</v>
      </c>
      <c r="L1032" s="596" t="s">
        <v>259</v>
      </c>
      <c r="M1032" s="596" t="s">
        <v>371</v>
      </c>
      <c r="N1032" s="52" t="str">
        <f>IF(AND('331-CT'!$E$7=TH!H1032,OR(L1032="331",M1032="331")),"331",IF(AND(OR(L1032="131",M1032="131"),H1032='131-CT'!$E$7),"131",""))</f>
        <v/>
      </c>
      <c r="O1032" s="91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37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141"/>
        <v>8</v>
      </c>
      <c r="C1033" s="184">
        <f t="shared" si="142"/>
        <v>42236</v>
      </c>
      <c r="D1033" s="184" t="s">
        <v>1598</v>
      </c>
      <c r="E1033" s="37">
        <v>42236</v>
      </c>
      <c r="F1033" s="802" t="s">
        <v>1003</v>
      </c>
      <c r="G1033" s="40" t="s">
        <v>1004</v>
      </c>
      <c r="H1033" s="7" t="s">
        <v>442</v>
      </c>
      <c r="I1033" s="305">
        <v>31</v>
      </c>
      <c r="J1033" s="777">
        <v>36720</v>
      </c>
      <c r="K1033" s="595">
        <f>ROUND(I1033*J1033,0)</f>
        <v>1138320</v>
      </c>
      <c r="L1033" s="596" t="s">
        <v>259</v>
      </c>
      <c r="M1033" s="596" t="s">
        <v>174</v>
      </c>
      <c r="N1033" s="52" t="str">
        <f>IF(AND('331-CT'!$E$7=TH!H1033,OR(L1033="331",M1033="331")),"331",IF(AND(OR(L1033="131",M1033="131"),H1033='131-CT'!$E$7),"131",""))</f>
        <v/>
      </c>
      <c r="O1033" s="91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37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141"/>
        <v>8</v>
      </c>
      <c r="C1034" s="184">
        <f t="shared" si="142"/>
        <v>42236</v>
      </c>
      <c r="D1034" s="184" t="s">
        <v>1598</v>
      </c>
      <c r="E1034" s="37">
        <v>42236</v>
      </c>
      <c r="F1034" s="40" t="s">
        <v>1005</v>
      </c>
      <c r="G1034" s="40" t="s">
        <v>1004</v>
      </c>
      <c r="H1034" s="7" t="s">
        <v>442</v>
      </c>
      <c r="I1034" s="305">
        <v>60</v>
      </c>
      <c r="J1034" s="778">
        <v>14400</v>
      </c>
      <c r="K1034" s="595">
        <f>ROUND(I1034*J1034,0)</f>
        <v>864000</v>
      </c>
      <c r="L1034" s="596" t="s">
        <v>259</v>
      </c>
      <c r="M1034" s="596" t="s">
        <v>174</v>
      </c>
      <c r="N1034" s="52" t="str">
        <f>IF(AND('331-CT'!$E$7=TH!H1034,OR(L1034="331",M1034="331")),"331",IF(AND(OR(L1034="131",M1034="131"),H1034='131-CT'!$E$7),"131",""))</f>
        <v/>
      </c>
      <c r="O1034" s="91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37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141"/>
        <v>8</v>
      </c>
      <c r="C1035" s="184">
        <f t="shared" si="142"/>
        <v>42236</v>
      </c>
      <c r="D1035" s="184" t="s">
        <v>1598</v>
      </c>
      <c r="E1035" s="37">
        <v>42236</v>
      </c>
      <c r="F1035" s="189" t="s">
        <v>1687</v>
      </c>
      <c r="G1035" s="40" t="s">
        <v>1004</v>
      </c>
      <c r="H1035" s="7" t="s">
        <v>442</v>
      </c>
      <c r="I1035" s="305">
        <v>120</v>
      </c>
      <c r="J1035" s="778">
        <v>540</v>
      </c>
      <c r="K1035" s="595">
        <f>ROUND(I1035*J1035,0)</f>
        <v>64800</v>
      </c>
      <c r="L1035" s="596" t="s">
        <v>259</v>
      </c>
      <c r="M1035" s="596" t="s">
        <v>174</v>
      </c>
      <c r="N1035" s="52" t="str">
        <f>IF(AND('331-CT'!$E$7=TH!H1035,OR(L1035="331",M1035="331")),"331",IF(AND(OR(L1035="131",M1035="131"),H1035='131-CT'!$E$7),"131",""))</f>
        <v/>
      </c>
      <c r="O1035" s="91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37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141"/>
        <v>8</v>
      </c>
      <c r="C1036" s="184">
        <f t="shared" si="142"/>
        <v>42236</v>
      </c>
      <c r="D1036" s="184" t="s">
        <v>1598</v>
      </c>
      <c r="E1036" s="37">
        <v>42236</v>
      </c>
      <c r="F1036" s="40" t="s">
        <v>428</v>
      </c>
      <c r="G1036" s="40" t="s">
        <v>1004</v>
      </c>
      <c r="H1036" s="7" t="s">
        <v>442</v>
      </c>
      <c r="I1036" s="305"/>
      <c r="J1036" s="778"/>
      <c r="K1036" s="595">
        <v>206712</v>
      </c>
      <c r="L1036" s="596" t="s">
        <v>259</v>
      </c>
      <c r="M1036" s="596" t="s">
        <v>371</v>
      </c>
      <c r="N1036" s="52" t="str">
        <f>IF(AND('331-CT'!$E$7=TH!H1036,OR(L1036="331",M1036="331")),"331",IF(AND(OR(L1036="131",M1036="131"),H1036='131-CT'!$E$7),"131",""))</f>
        <v/>
      </c>
      <c r="O1036" s="91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37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141"/>
        <v>8</v>
      </c>
      <c r="C1037" s="184">
        <f t="shared" si="142"/>
        <v>42236</v>
      </c>
      <c r="D1037" s="184" t="s">
        <v>1599</v>
      </c>
      <c r="E1037" s="37">
        <v>42236</v>
      </c>
      <c r="F1037" s="295" t="s">
        <v>772</v>
      </c>
      <c r="G1037" s="40" t="s">
        <v>1006</v>
      </c>
      <c r="H1037" s="7" t="s">
        <v>1960</v>
      </c>
      <c r="I1037" s="305">
        <v>1000</v>
      </c>
      <c r="J1037" s="777">
        <v>12719</v>
      </c>
      <c r="K1037" s="595">
        <f>ROUND(I1037*J1037,0)</f>
        <v>12719000</v>
      </c>
      <c r="L1037" s="596" t="s">
        <v>259</v>
      </c>
      <c r="M1037" s="596" t="s">
        <v>174</v>
      </c>
      <c r="N1037" s="52" t="str">
        <f>IF(AND('331-CT'!$E$7=TH!H1037,OR(L1037="331",M1037="331")),"331",IF(AND(OR(L1037="131",M1037="131"),H1037='131-CT'!$E$7),"131",""))</f>
        <v/>
      </c>
      <c r="O1037" s="91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37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141"/>
        <v>8</v>
      </c>
      <c r="C1038" s="184">
        <f t="shared" si="142"/>
        <v>42236</v>
      </c>
      <c r="D1038" s="184" t="s">
        <v>1599</v>
      </c>
      <c r="E1038" s="37">
        <v>42236</v>
      </c>
      <c r="F1038" s="40" t="s">
        <v>771</v>
      </c>
      <c r="G1038" s="40" t="s">
        <v>1006</v>
      </c>
      <c r="H1038" s="7" t="s">
        <v>1960</v>
      </c>
      <c r="I1038" s="305">
        <v>400</v>
      </c>
      <c r="J1038" s="778">
        <v>9350</v>
      </c>
      <c r="K1038" s="595">
        <f>ROUND(I1038*J1038,0)</f>
        <v>3740000</v>
      </c>
      <c r="L1038" s="596" t="s">
        <v>259</v>
      </c>
      <c r="M1038" s="596" t="s">
        <v>174</v>
      </c>
      <c r="N1038" s="52" t="str">
        <f>IF(AND('331-CT'!$E$7=TH!H1038,OR(L1038="331",M1038="331")),"331",IF(AND(OR(L1038="131",M1038="131"),H1038='131-CT'!$E$7),"131",""))</f>
        <v/>
      </c>
      <c r="O1038" s="91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37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141"/>
        <v>8</v>
      </c>
      <c r="C1039" s="184">
        <f t="shared" si="142"/>
        <v>42236</v>
      </c>
      <c r="D1039" s="184" t="s">
        <v>1599</v>
      </c>
      <c r="E1039" s="37">
        <v>42236</v>
      </c>
      <c r="F1039" s="189" t="s">
        <v>757</v>
      </c>
      <c r="G1039" s="40" t="s">
        <v>1006</v>
      </c>
      <c r="H1039" s="7" t="s">
        <v>1960</v>
      </c>
      <c r="I1039" s="305"/>
      <c r="J1039" s="778"/>
      <c r="K1039" s="595">
        <v>1645900</v>
      </c>
      <c r="L1039" s="596" t="s">
        <v>259</v>
      </c>
      <c r="M1039" s="596" t="s">
        <v>371</v>
      </c>
      <c r="N1039" s="52" t="str">
        <f>IF(AND('331-CT'!$E$7=TH!H1039,OR(L1039="331",M1039="331")),"331",IF(AND(OR(L1039="131",M1039="131"),H1039='131-CT'!$E$7),"131",""))</f>
        <v/>
      </c>
      <c r="O1039" s="91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37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41"/>
        <v>8</v>
      </c>
      <c r="C1040" s="184">
        <f t="shared" si="142"/>
        <v>42238</v>
      </c>
      <c r="D1040" s="184" t="s">
        <v>1600</v>
      </c>
      <c r="E1040" s="37">
        <v>42238</v>
      </c>
      <c r="F1040" s="189" t="s">
        <v>771</v>
      </c>
      <c r="G1040" s="40" t="s">
        <v>1007</v>
      </c>
      <c r="H1040" s="7" t="s">
        <v>1960</v>
      </c>
      <c r="I1040" s="305">
        <v>600</v>
      </c>
      <c r="J1040" s="778">
        <v>9350</v>
      </c>
      <c r="K1040" s="595">
        <f>ROUND(I1040*J1040,0)</f>
        <v>5610000</v>
      </c>
      <c r="L1040" s="596" t="s">
        <v>259</v>
      </c>
      <c r="M1040" s="596" t="s">
        <v>174</v>
      </c>
      <c r="N1040" s="52" t="str">
        <f>IF(AND('331-CT'!$E$7=TH!H1040,OR(L1040="331",M1040="331")),"331",IF(AND(OR(L1040="131",M1040="131"),H1040='131-CT'!$E$7),"131",""))</f>
        <v/>
      </c>
      <c r="O1040" s="91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37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41"/>
        <v>8</v>
      </c>
      <c r="C1041" s="184">
        <f t="shared" si="142"/>
        <v>42238</v>
      </c>
      <c r="D1041" s="184" t="s">
        <v>1600</v>
      </c>
      <c r="E1041" s="37">
        <v>42238</v>
      </c>
      <c r="F1041" s="189" t="s">
        <v>1792</v>
      </c>
      <c r="G1041" s="40" t="s">
        <v>1007</v>
      </c>
      <c r="H1041" s="7" t="s">
        <v>1960</v>
      </c>
      <c r="I1041" s="305">
        <v>1000</v>
      </c>
      <c r="J1041" s="778">
        <v>10010</v>
      </c>
      <c r="K1041" s="595">
        <f>ROUND(I1041*J1041,0)</f>
        <v>10010000</v>
      </c>
      <c r="L1041" s="596" t="s">
        <v>259</v>
      </c>
      <c r="M1041" s="596" t="s">
        <v>174</v>
      </c>
      <c r="N1041" s="52" t="str">
        <f>IF(AND('331-CT'!$E$7=TH!H1041,OR(L1041="331",M1041="331")),"331",IF(AND(OR(L1041="131",M1041="131"),H1041='131-CT'!$E$7),"131",""))</f>
        <v/>
      </c>
      <c r="O1041" s="91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37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41"/>
        <v>8</v>
      </c>
      <c r="C1042" s="184">
        <f t="shared" si="142"/>
        <v>42238</v>
      </c>
      <c r="D1042" s="184" t="s">
        <v>1600</v>
      </c>
      <c r="E1042" s="37">
        <v>42238</v>
      </c>
      <c r="F1042" s="189" t="s">
        <v>757</v>
      </c>
      <c r="G1042" s="40" t="s">
        <v>1007</v>
      </c>
      <c r="H1042" s="7" t="s">
        <v>1960</v>
      </c>
      <c r="I1042" s="305"/>
      <c r="J1042" s="778"/>
      <c r="K1042" s="595">
        <v>1562000</v>
      </c>
      <c r="L1042" s="596" t="s">
        <v>259</v>
      </c>
      <c r="M1042" s="596" t="s">
        <v>371</v>
      </c>
      <c r="N1042" s="52" t="str">
        <f>IF(AND('331-CT'!$E$7=TH!H1042,OR(L1042="331",M1042="331")),"331",IF(AND(OR(L1042="131",M1042="131"),H1042='131-CT'!$E$7),"131",""))</f>
        <v/>
      </c>
      <c r="O1042" s="91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37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41"/>
        <v>8</v>
      </c>
      <c r="C1043" s="184">
        <f t="shared" si="142"/>
        <v>42238</v>
      </c>
      <c r="D1043" s="184" t="s">
        <v>1601</v>
      </c>
      <c r="E1043" s="37">
        <v>42238</v>
      </c>
      <c r="F1043" s="192" t="s">
        <v>628</v>
      </c>
      <c r="G1043" s="40" t="s">
        <v>1008</v>
      </c>
      <c r="H1043" s="7" t="s">
        <v>976</v>
      </c>
      <c r="I1043" s="305">
        <v>868</v>
      </c>
      <c r="J1043" s="805">
        <v>8820</v>
      </c>
      <c r="K1043" s="595">
        <f>ROUND(I1043*J1043,0)</f>
        <v>7655760</v>
      </c>
      <c r="L1043" s="596" t="s">
        <v>259</v>
      </c>
      <c r="M1043" s="596" t="s">
        <v>174</v>
      </c>
      <c r="N1043" s="52" t="str">
        <f>IF(AND('331-CT'!$E$7=TH!H1043,OR(L1043="331",M1043="331")),"331",IF(AND(OR(L1043="131",M1043="131"),H1043='131-CT'!$E$7),"131",""))</f>
        <v/>
      </c>
      <c r="O1043" s="91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37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41"/>
        <v>8</v>
      </c>
      <c r="C1044" s="184">
        <f t="shared" si="142"/>
        <v>42238</v>
      </c>
      <c r="D1044" s="184" t="s">
        <v>1601</v>
      </c>
      <c r="E1044" s="37">
        <v>42238</v>
      </c>
      <c r="F1044" s="189" t="s">
        <v>450</v>
      </c>
      <c r="G1044" s="40" t="s">
        <v>1008</v>
      </c>
      <c r="H1044" s="7" t="s">
        <v>976</v>
      </c>
      <c r="I1044" s="305">
        <v>1027</v>
      </c>
      <c r="J1044" s="777">
        <v>7500</v>
      </c>
      <c r="K1044" s="595">
        <f>ROUND(I1044*J1044,0)</f>
        <v>7702500</v>
      </c>
      <c r="L1044" s="596" t="s">
        <v>259</v>
      </c>
      <c r="M1044" s="596" t="s">
        <v>174</v>
      </c>
      <c r="N1044" s="52" t="str">
        <f>IF(AND('331-CT'!$E$7=TH!H1044,OR(L1044="331",M1044="331")),"331",IF(AND(OR(L1044="131",M1044="131"),H1044='131-CT'!$E$7),"131",""))</f>
        <v/>
      </c>
      <c r="O1044" s="91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37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41"/>
        <v>8</v>
      </c>
      <c r="C1045" s="184">
        <f t="shared" si="142"/>
        <v>42238</v>
      </c>
      <c r="D1045" s="184" t="s">
        <v>1601</v>
      </c>
      <c r="E1045" s="37">
        <v>42238</v>
      </c>
      <c r="F1045" s="297" t="s">
        <v>1009</v>
      </c>
      <c r="G1045" s="40" t="s">
        <v>1008</v>
      </c>
      <c r="H1045" s="7" t="s">
        <v>976</v>
      </c>
      <c r="I1045" s="305">
        <v>252</v>
      </c>
      <c r="J1045" s="778">
        <v>9350</v>
      </c>
      <c r="K1045" s="595">
        <f>ROUND(I1045*J1045,0)</f>
        <v>2356200</v>
      </c>
      <c r="L1045" s="596" t="s">
        <v>259</v>
      </c>
      <c r="M1045" s="596" t="s">
        <v>174</v>
      </c>
      <c r="N1045" s="52" t="str">
        <f>IF(AND('331-CT'!$E$7=TH!H1045,OR(L1045="331",M1045="331")),"331",IF(AND(OR(L1045="131",M1045="131"),H1045='131-CT'!$E$7),"131",""))</f>
        <v/>
      </c>
      <c r="O1045" s="91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37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41"/>
        <v>8</v>
      </c>
      <c r="C1046" s="184">
        <f t="shared" si="142"/>
        <v>42238</v>
      </c>
      <c r="D1046" s="184" t="s">
        <v>1601</v>
      </c>
      <c r="E1046" s="37">
        <v>42238</v>
      </c>
      <c r="F1046" s="189" t="s">
        <v>628</v>
      </c>
      <c r="G1046" s="40" t="s">
        <v>1008</v>
      </c>
      <c r="H1046" s="7" t="s">
        <v>976</v>
      </c>
      <c r="I1046" s="305">
        <v>480</v>
      </c>
      <c r="J1046" s="793">
        <v>8820</v>
      </c>
      <c r="K1046" s="595">
        <f>ROUND(I1046*J1046,0)</f>
        <v>4233600</v>
      </c>
      <c r="L1046" s="596" t="s">
        <v>259</v>
      </c>
      <c r="M1046" s="596" t="s">
        <v>174</v>
      </c>
      <c r="N1046" s="52" t="str">
        <f>IF(AND('331-CT'!$E$7=TH!H1046,OR(L1046="331",M1046="331")),"331",IF(AND(OR(L1046="131",M1046="131"),H1046='131-CT'!$E$7),"131",""))</f>
        <v/>
      </c>
      <c r="O1046" s="91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37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41"/>
        <v>8</v>
      </c>
      <c r="C1047" s="184">
        <f t="shared" si="142"/>
        <v>42238</v>
      </c>
      <c r="D1047" s="184" t="s">
        <v>1601</v>
      </c>
      <c r="E1047" s="37">
        <v>42238</v>
      </c>
      <c r="F1047" s="297" t="s">
        <v>428</v>
      </c>
      <c r="G1047" s="40" t="s">
        <v>1008</v>
      </c>
      <c r="H1047" s="7" t="s">
        <v>976</v>
      </c>
      <c r="I1047" s="305"/>
      <c r="J1047" s="777"/>
      <c r="K1047" s="595">
        <v>2194806</v>
      </c>
      <c r="L1047" s="596" t="s">
        <v>259</v>
      </c>
      <c r="M1047" s="596" t="s">
        <v>371</v>
      </c>
      <c r="N1047" s="52" t="str">
        <f>IF(AND('331-CT'!$E$7=TH!H1047,OR(L1047="331",M1047="331")),"331",IF(AND(OR(L1047="131",M1047="131"),H1047='131-CT'!$E$7),"131",""))</f>
        <v/>
      </c>
      <c r="O1047" s="91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37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41"/>
        <v>8</v>
      </c>
      <c r="C1048" s="184">
        <f t="shared" si="142"/>
        <v>42240</v>
      </c>
      <c r="D1048" s="184" t="s">
        <v>1602</v>
      </c>
      <c r="E1048" s="37">
        <v>42240</v>
      </c>
      <c r="F1048" s="297" t="s">
        <v>1792</v>
      </c>
      <c r="G1048" s="40" t="s">
        <v>1010</v>
      </c>
      <c r="H1048" s="7" t="s">
        <v>1960</v>
      </c>
      <c r="I1048" s="305">
        <v>1000</v>
      </c>
      <c r="J1048" s="778">
        <v>10010</v>
      </c>
      <c r="K1048" s="595">
        <f>ROUND(I1048*J1048,0)</f>
        <v>10010000</v>
      </c>
      <c r="L1048" s="596" t="s">
        <v>259</v>
      </c>
      <c r="M1048" s="596" t="s">
        <v>174</v>
      </c>
      <c r="N1048" s="52" t="str">
        <f>IF(AND('331-CT'!$E$7=TH!H1048,OR(L1048="331",M1048="331")),"331",IF(AND(OR(L1048="131",M1048="131"),H1048='131-CT'!$E$7),"131",""))</f>
        <v/>
      </c>
      <c r="O1048" s="91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37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146">IF(C1049&lt;&gt;"",MONTH(C1049),"")</f>
        <v>8</v>
      </c>
      <c r="C1049" s="184">
        <f t="shared" ref="C1049:C1112" si="147">E1049</f>
        <v>42240</v>
      </c>
      <c r="D1049" s="184" t="s">
        <v>1602</v>
      </c>
      <c r="E1049" s="37">
        <v>42240</v>
      </c>
      <c r="F1049" s="297" t="s">
        <v>773</v>
      </c>
      <c r="G1049" s="40" t="s">
        <v>1010</v>
      </c>
      <c r="H1049" s="7" t="s">
        <v>1960</v>
      </c>
      <c r="I1049" s="305">
        <v>600</v>
      </c>
      <c r="J1049" s="778">
        <v>4050</v>
      </c>
      <c r="K1049" s="595">
        <f>ROUND(I1049*J1049,0)</f>
        <v>2430000</v>
      </c>
      <c r="L1049" s="596" t="s">
        <v>259</v>
      </c>
      <c r="M1049" s="596" t="s">
        <v>174</v>
      </c>
      <c r="N1049" s="52" t="str">
        <f>IF(AND('331-CT'!$E$7=TH!H1049,OR(L1049="331",M1049="331")),"331",IF(AND(OR(L1049="131",M1049="131"),H1049='131-CT'!$E$7),"131",""))</f>
        <v/>
      </c>
      <c r="O1049" s="91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37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46"/>
        <v>8</v>
      </c>
      <c r="C1050" s="184">
        <f t="shared" si="147"/>
        <v>42240</v>
      </c>
      <c r="D1050" s="184" t="s">
        <v>1602</v>
      </c>
      <c r="E1050" s="37">
        <v>42240</v>
      </c>
      <c r="F1050" s="40" t="s">
        <v>757</v>
      </c>
      <c r="G1050" s="40" t="s">
        <v>1010</v>
      </c>
      <c r="H1050" s="7" t="s">
        <v>1960</v>
      </c>
      <c r="I1050" s="305"/>
      <c r="J1050" s="778"/>
      <c r="K1050" s="595">
        <v>1244000</v>
      </c>
      <c r="L1050" s="596" t="s">
        <v>259</v>
      </c>
      <c r="M1050" s="596" t="s">
        <v>371</v>
      </c>
      <c r="N1050" s="52" t="str">
        <f>IF(AND('331-CT'!$E$7=TH!H1050,OR(L1050="331",M1050="331")),"331",IF(AND(OR(L1050="131",M1050="131"),H1050='131-CT'!$E$7),"131",""))</f>
        <v/>
      </c>
      <c r="O1050" s="91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37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46"/>
        <v>8</v>
      </c>
      <c r="C1051" s="184">
        <f t="shared" si="147"/>
        <v>42240</v>
      </c>
      <c r="D1051" s="184" t="s">
        <v>1603</v>
      </c>
      <c r="E1051" s="37">
        <v>42240</v>
      </c>
      <c r="F1051" s="297" t="s">
        <v>520</v>
      </c>
      <c r="G1051" s="40" t="s">
        <v>1011</v>
      </c>
      <c r="H1051" s="7" t="s">
        <v>860</v>
      </c>
      <c r="I1051" s="305">
        <v>1000</v>
      </c>
      <c r="J1051" s="778">
        <v>5900</v>
      </c>
      <c r="K1051" s="595">
        <f>ROUND(I1051*J1051,0)</f>
        <v>5900000</v>
      </c>
      <c r="L1051" s="596" t="s">
        <v>259</v>
      </c>
      <c r="M1051" s="596" t="s">
        <v>174</v>
      </c>
      <c r="N1051" s="52" t="str">
        <f>IF(AND('331-CT'!$E$7=TH!H1051,OR(L1051="331",M1051="331")),"331",IF(AND(OR(L1051="131",M1051="131"),H1051='131-CT'!$E$7),"131",""))</f>
        <v/>
      </c>
      <c r="O1051" s="91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37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46"/>
        <v>8</v>
      </c>
      <c r="C1052" s="184">
        <f t="shared" si="147"/>
        <v>42240</v>
      </c>
      <c r="D1052" s="184" t="s">
        <v>1603</v>
      </c>
      <c r="E1052" s="37">
        <v>42240</v>
      </c>
      <c r="F1052" s="297" t="s">
        <v>428</v>
      </c>
      <c r="G1052" s="40" t="s">
        <v>1011</v>
      </c>
      <c r="H1052" s="7" t="s">
        <v>860</v>
      </c>
      <c r="I1052" s="305"/>
      <c r="J1052" s="736"/>
      <c r="K1052" s="595">
        <v>590000</v>
      </c>
      <c r="L1052" s="596" t="s">
        <v>259</v>
      </c>
      <c r="M1052" s="596" t="s">
        <v>371</v>
      </c>
      <c r="N1052" s="52" t="str">
        <f>IF(AND('331-CT'!$E$7=TH!H1052,OR(L1052="331",M1052="331")),"331",IF(AND(OR(L1052="131",M1052="131"),H1052='131-CT'!$E$7),"131",""))</f>
        <v/>
      </c>
      <c r="O1052" s="91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37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46"/>
        <v>8</v>
      </c>
      <c r="C1053" s="184">
        <f t="shared" si="147"/>
        <v>42241</v>
      </c>
      <c r="D1053" s="184" t="s">
        <v>1604</v>
      </c>
      <c r="E1053" s="37">
        <v>42241</v>
      </c>
      <c r="F1053" s="189" t="s">
        <v>1012</v>
      </c>
      <c r="G1053" s="40" t="s">
        <v>1013</v>
      </c>
      <c r="H1053" s="7" t="s">
        <v>464</v>
      </c>
      <c r="I1053" s="305">
        <v>306</v>
      </c>
      <c r="J1053" s="777">
        <v>8300</v>
      </c>
      <c r="K1053" s="595">
        <f>ROUND(I1053*J1053,0)</f>
        <v>2539800</v>
      </c>
      <c r="L1053" s="596" t="s">
        <v>259</v>
      </c>
      <c r="M1053" s="596" t="s">
        <v>174</v>
      </c>
      <c r="N1053" s="52" t="str">
        <f>IF(AND('331-CT'!$E$7=TH!H1053,OR(L1053="331",M1053="331")),"331",IF(AND(OR(L1053="131",M1053="131"),H1053='131-CT'!$E$7),"131",""))</f>
        <v/>
      </c>
      <c r="O1053" s="91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37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46"/>
        <v>8</v>
      </c>
      <c r="C1054" s="184">
        <f t="shared" si="147"/>
        <v>42241</v>
      </c>
      <c r="D1054" s="184" t="s">
        <v>1604</v>
      </c>
      <c r="E1054" s="37">
        <v>42241</v>
      </c>
      <c r="F1054" s="192" t="s">
        <v>974</v>
      </c>
      <c r="G1054" s="597" t="s">
        <v>1013</v>
      </c>
      <c r="H1054" s="7" t="s">
        <v>464</v>
      </c>
      <c r="I1054" s="736">
        <v>200</v>
      </c>
      <c r="J1054" s="736">
        <v>5700</v>
      </c>
      <c r="K1054" s="595">
        <f>ROUND(I1054*J1054,0)</f>
        <v>1140000</v>
      </c>
      <c r="L1054" s="596" t="s">
        <v>259</v>
      </c>
      <c r="M1054" s="596" t="s">
        <v>174</v>
      </c>
      <c r="N1054" s="52" t="str">
        <f>IF(AND('331-CT'!$E$7=TH!H1054,OR(L1054="331",M1054="331")),"331",IF(AND(OR(L1054="131",M1054="131"),H1054='131-CT'!$E$7),"131",""))</f>
        <v/>
      </c>
      <c r="O1054" s="91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37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46"/>
        <v>8</v>
      </c>
      <c r="C1055" s="184">
        <f t="shared" si="147"/>
        <v>42241</v>
      </c>
      <c r="D1055" s="184" t="s">
        <v>1604</v>
      </c>
      <c r="E1055" s="191">
        <v>42241</v>
      </c>
      <c r="F1055" s="192" t="s">
        <v>428</v>
      </c>
      <c r="G1055" s="480" t="s">
        <v>1013</v>
      </c>
      <c r="H1055" s="45" t="s">
        <v>464</v>
      </c>
      <c r="I1055" s="742"/>
      <c r="J1055" s="736"/>
      <c r="K1055" s="38">
        <v>367980</v>
      </c>
      <c r="L1055" s="596" t="s">
        <v>259</v>
      </c>
      <c r="M1055" s="596" t="s">
        <v>371</v>
      </c>
      <c r="N1055" s="52" t="str">
        <f>IF(AND('331-CT'!$E$7=TH!H1055,OR(L1055="331",M1055="331")),"331",IF(AND(OR(L1055="131",M1055="131"),H1055='131-CT'!$E$7),"131",""))</f>
        <v/>
      </c>
      <c r="O1055" s="91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37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46"/>
        <v>8</v>
      </c>
      <c r="C1056" s="184">
        <f t="shared" si="147"/>
        <v>42242</v>
      </c>
      <c r="D1056" s="184" t="s">
        <v>1605</v>
      </c>
      <c r="E1056" s="191">
        <v>42242</v>
      </c>
      <c r="F1056" s="192" t="s">
        <v>520</v>
      </c>
      <c r="G1056" s="480" t="s">
        <v>1014</v>
      </c>
      <c r="H1056" s="7" t="s">
        <v>860</v>
      </c>
      <c r="I1056" s="742">
        <v>1082</v>
      </c>
      <c r="J1056" s="736">
        <v>5900</v>
      </c>
      <c r="K1056" s="595">
        <f>ROUND(I1056*J1056,0)</f>
        <v>6383800</v>
      </c>
      <c r="L1056" s="596" t="s">
        <v>259</v>
      </c>
      <c r="M1056" s="596" t="s">
        <v>174</v>
      </c>
      <c r="N1056" s="52" t="str">
        <f>IF(AND('331-CT'!$E$7=TH!H1056,OR(L1056="331",M1056="331")),"331",IF(AND(OR(L1056="131",M1056="131"),H1056='131-CT'!$E$7),"131",""))</f>
        <v/>
      </c>
      <c r="O1056" s="91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37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46"/>
        <v>8</v>
      </c>
      <c r="C1057" s="184">
        <f t="shared" si="147"/>
        <v>42242</v>
      </c>
      <c r="D1057" s="184" t="s">
        <v>1605</v>
      </c>
      <c r="E1057" s="191">
        <v>42242</v>
      </c>
      <c r="F1057" s="192" t="s">
        <v>428</v>
      </c>
      <c r="G1057" s="480" t="s">
        <v>1014</v>
      </c>
      <c r="H1057" s="7" t="s">
        <v>860</v>
      </c>
      <c r="I1057" s="742"/>
      <c r="J1057" s="736"/>
      <c r="K1057" s="38">
        <v>638380</v>
      </c>
      <c r="L1057" s="596" t="s">
        <v>259</v>
      </c>
      <c r="M1057" s="596" t="s">
        <v>371</v>
      </c>
      <c r="N1057" s="52" t="str">
        <f>IF(AND('331-CT'!$E$7=TH!H1057,OR(L1057="331",M1057="331")),"331",IF(AND(OR(L1057="131",M1057="131"),H1057='131-CT'!$E$7),"131",""))</f>
        <v/>
      </c>
      <c r="O1057" s="91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37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146"/>
        <v>8</v>
      </c>
      <c r="C1058" s="184">
        <f t="shared" si="147"/>
        <v>42242</v>
      </c>
      <c r="D1058" s="184" t="s">
        <v>1606</v>
      </c>
      <c r="E1058" s="191">
        <v>42242</v>
      </c>
      <c r="F1058" s="189" t="s">
        <v>439</v>
      </c>
      <c r="G1058" s="480" t="s">
        <v>1015</v>
      </c>
      <c r="H1058" s="45" t="s">
        <v>438</v>
      </c>
      <c r="I1058" s="742">
        <v>409</v>
      </c>
      <c r="J1058" s="736">
        <v>10500</v>
      </c>
      <c r="K1058" s="595">
        <f>ROUND(I1058*J1058,0)</f>
        <v>4294500</v>
      </c>
      <c r="L1058" s="596" t="s">
        <v>259</v>
      </c>
      <c r="M1058" s="596" t="s">
        <v>174</v>
      </c>
      <c r="N1058" s="52" t="str">
        <f>IF(AND('331-CT'!$E$7=TH!H1058,OR(L1058="331",M1058="331")),"331",IF(AND(OR(L1058="131",M1058="131"),H1058='131-CT'!$E$7),"131",""))</f>
        <v/>
      </c>
      <c r="O1058" s="91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37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46"/>
        <v>8</v>
      </c>
      <c r="C1059" s="184">
        <f t="shared" si="147"/>
        <v>42242</v>
      </c>
      <c r="D1059" s="184" t="s">
        <v>1606</v>
      </c>
      <c r="E1059" s="37">
        <v>42242</v>
      </c>
      <c r="F1059" s="189" t="s">
        <v>439</v>
      </c>
      <c r="G1059" s="597" t="s">
        <v>1015</v>
      </c>
      <c r="H1059" s="7" t="s">
        <v>438</v>
      </c>
      <c r="I1059" s="736">
        <v>200</v>
      </c>
      <c r="J1059" s="736">
        <v>10500</v>
      </c>
      <c r="K1059" s="595">
        <f>ROUND(I1059*J1059,0)</f>
        <v>2100000</v>
      </c>
      <c r="L1059" s="596" t="s">
        <v>259</v>
      </c>
      <c r="M1059" s="596" t="s">
        <v>174</v>
      </c>
      <c r="N1059" s="52" t="str">
        <f>IF(AND('331-CT'!$E$7=TH!H1059,OR(L1059="331",M1059="331")),"331",IF(AND(OR(L1059="131",M1059="131"),H1059='131-CT'!$E$7),"131",""))</f>
        <v/>
      </c>
      <c r="O1059" s="91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37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46"/>
        <v>8</v>
      </c>
      <c r="C1060" s="184">
        <f t="shared" si="147"/>
        <v>42242</v>
      </c>
      <c r="D1060" s="184" t="s">
        <v>1606</v>
      </c>
      <c r="E1060" s="37">
        <v>42242</v>
      </c>
      <c r="F1060" s="189" t="s">
        <v>428</v>
      </c>
      <c r="G1060" s="597" t="s">
        <v>1015</v>
      </c>
      <c r="H1060" s="7" t="s">
        <v>438</v>
      </c>
      <c r="I1060" s="736"/>
      <c r="J1060" s="736"/>
      <c r="K1060" s="595">
        <v>639450</v>
      </c>
      <c r="L1060" s="596" t="s">
        <v>259</v>
      </c>
      <c r="M1060" s="596" t="s">
        <v>371</v>
      </c>
      <c r="N1060" s="52" t="str">
        <f>IF(AND('331-CT'!$E$7=TH!H1060,OR(L1060="331",M1060="331")),"331",IF(AND(OR(L1060="131",M1060="131"),H1060='131-CT'!$E$7),"131",""))</f>
        <v/>
      </c>
      <c r="O1060" s="91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37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46"/>
        <v>8</v>
      </c>
      <c r="C1061" s="184">
        <f t="shared" si="147"/>
        <v>42242</v>
      </c>
      <c r="D1061" s="184" t="s">
        <v>1607</v>
      </c>
      <c r="E1061" s="184">
        <v>42242</v>
      </c>
      <c r="F1061" s="40" t="s">
        <v>2036</v>
      </c>
      <c r="G1061" s="483" t="s">
        <v>1016</v>
      </c>
      <c r="H1061" s="210" t="s">
        <v>983</v>
      </c>
      <c r="I1061" s="736">
        <v>10</v>
      </c>
      <c r="J1061" s="736">
        <v>11700</v>
      </c>
      <c r="K1061" s="595">
        <f t="shared" ref="K1061:K1067" si="148">ROUND(I1061*J1061,0)</f>
        <v>117000</v>
      </c>
      <c r="L1061" s="596" t="s">
        <v>259</v>
      </c>
      <c r="M1061" s="596" t="s">
        <v>174</v>
      </c>
      <c r="N1061" s="52" t="str">
        <f>IF(AND('331-CT'!$E$7=TH!H1061,OR(L1061="331",M1061="331")),"331",IF(AND(OR(L1061="131",M1061="131"),H1061='131-CT'!$E$7),"131",""))</f>
        <v/>
      </c>
      <c r="O1061" s="91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37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46"/>
        <v>8</v>
      </c>
      <c r="C1062" s="184">
        <f t="shared" si="147"/>
        <v>42242</v>
      </c>
      <c r="D1062" s="184" t="s">
        <v>1607</v>
      </c>
      <c r="E1062" s="184">
        <v>42242</v>
      </c>
      <c r="F1062" s="189" t="s">
        <v>1974</v>
      </c>
      <c r="G1062" s="483" t="s">
        <v>1016</v>
      </c>
      <c r="H1062" s="210" t="s">
        <v>983</v>
      </c>
      <c r="I1062" s="736">
        <v>10</v>
      </c>
      <c r="J1062" s="736">
        <v>12400</v>
      </c>
      <c r="K1062" s="595">
        <f t="shared" si="148"/>
        <v>124000</v>
      </c>
      <c r="L1062" s="596" t="s">
        <v>259</v>
      </c>
      <c r="M1062" s="596" t="s">
        <v>174</v>
      </c>
      <c r="N1062" s="52" t="str">
        <f>IF(AND('331-CT'!$E$7=TH!H1062,OR(L1062="331",M1062="331")),"331",IF(AND(OR(L1062="131",M1062="131"),H1062='131-CT'!$E$7),"131",""))</f>
        <v/>
      </c>
      <c r="O1062" s="91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37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46"/>
        <v>8</v>
      </c>
      <c r="C1063" s="184">
        <f t="shared" si="147"/>
        <v>42242</v>
      </c>
      <c r="D1063" s="184" t="s">
        <v>1607</v>
      </c>
      <c r="E1063" s="184">
        <v>42242</v>
      </c>
      <c r="F1063" s="189" t="s">
        <v>1975</v>
      </c>
      <c r="G1063" s="483" t="s">
        <v>1016</v>
      </c>
      <c r="H1063" s="210" t="s">
        <v>983</v>
      </c>
      <c r="I1063" s="736">
        <v>10</v>
      </c>
      <c r="J1063" s="256">
        <v>14200</v>
      </c>
      <c r="K1063" s="595">
        <f t="shared" si="148"/>
        <v>142000</v>
      </c>
      <c r="L1063" s="596" t="s">
        <v>259</v>
      </c>
      <c r="M1063" s="596" t="s">
        <v>174</v>
      </c>
      <c r="N1063" s="52" t="str">
        <f>IF(AND('331-CT'!$E$7=TH!H1063,OR(L1063="331",M1063="331")),"331",IF(AND(OR(L1063="131",M1063="131"),H1063='131-CT'!$E$7),"131",""))</f>
        <v/>
      </c>
      <c r="O1063" s="91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37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46"/>
        <v>8</v>
      </c>
      <c r="C1064" s="184">
        <f t="shared" si="147"/>
        <v>42242</v>
      </c>
      <c r="D1064" s="184" t="s">
        <v>1607</v>
      </c>
      <c r="E1064" s="184">
        <v>42242</v>
      </c>
      <c r="F1064" s="189" t="s">
        <v>1976</v>
      </c>
      <c r="G1064" s="483" t="s">
        <v>1016</v>
      </c>
      <c r="H1064" s="210" t="s">
        <v>983</v>
      </c>
      <c r="I1064" s="736">
        <v>10</v>
      </c>
      <c r="J1064" s="805">
        <v>15300</v>
      </c>
      <c r="K1064" s="595">
        <f t="shared" si="148"/>
        <v>153000</v>
      </c>
      <c r="L1064" s="596" t="s">
        <v>259</v>
      </c>
      <c r="M1064" s="596" t="s">
        <v>174</v>
      </c>
      <c r="N1064" s="52" t="str">
        <f>IF(AND('331-CT'!$E$7=TH!H1064,OR(L1064="331",M1064="331")),"331",IF(AND(OR(L1064="131",M1064="131"),H1064='131-CT'!$E$7),"131",""))</f>
        <v/>
      </c>
      <c r="O1064" s="91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37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46"/>
        <v>8</v>
      </c>
      <c r="C1065" s="184">
        <f t="shared" si="147"/>
        <v>42242</v>
      </c>
      <c r="D1065" s="184" t="s">
        <v>1607</v>
      </c>
      <c r="E1065" s="37">
        <v>42242</v>
      </c>
      <c r="F1065" s="189" t="s">
        <v>1977</v>
      </c>
      <c r="G1065" s="40" t="s">
        <v>1016</v>
      </c>
      <c r="H1065" s="7" t="s">
        <v>983</v>
      </c>
      <c r="I1065" s="305">
        <v>10</v>
      </c>
      <c r="J1065" s="777">
        <v>16500</v>
      </c>
      <c r="K1065" s="595">
        <f t="shared" si="148"/>
        <v>165000</v>
      </c>
      <c r="L1065" s="596" t="s">
        <v>259</v>
      </c>
      <c r="M1065" s="596" t="s">
        <v>174</v>
      </c>
      <c r="N1065" s="52" t="str">
        <f>IF(AND('331-CT'!$E$7=TH!H1065,OR(L1065="331",M1065="331")),"331",IF(AND(OR(L1065="131",M1065="131"),H1065='131-CT'!$E$7),"131",""))</f>
        <v/>
      </c>
      <c r="O1065" s="91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37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46"/>
        <v>8</v>
      </c>
      <c r="C1066" s="184">
        <f t="shared" si="147"/>
        <v>42242</v>
      </c>
      <c r="D1066" s="184" t="s">
        <v>1607</v>
      </c>
      <c r="E1066" s="191">
        <v>42242</v>
      </c>
      <c r="F1066" s="189" t="s">
        <v>1978</v>
      </c>
      <c r="G1066" s="597" t="s">
        <v>1016</v>
      </c>
      <c r="H1066" s="7" t="s">
        <v>983</v>
      </c>
      <c r="I1066" s="256">
        <v>10</v>
      </c>
      <c r="J1066" s="256">
        <v>19700</v>
      </c>
      <c r="K1066" s="595">
        <f t="shared" si="148"/>
        <v>197000</v>
      </c>
      <c r="L1066" s="596" t="s">
        <v>259</v>
      </c>
      <c r="M1066" s="596" t="s">
        <v>174</v>
      </c>
      <c r="N1066" s="52" t="str">
        <f>IF(AND('331-CT'!$E$7=TH!H1066,OR(L1066="331",M1066="331")),"331",IF(AND(OR(L1066="131",M1066="131"),H1066='131-CT'!$E$7),"131",""))</f>
        <v/>
      </c>
      <c r="O1066" s="91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37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46"/>
        <v>8</v>
      </c>
      <c r="C1067" s="184">
        <f t="shared" si="147"/>
        <v>42242</v>
      </c>
      <c r="D1067" s="184" t="s">
        <v>1607</v>
      </c>
      <c r="E1067" s="191">
        <v>42242</v>
      </c>
      <c r="F1067" s="189" t="s">
        <v>2037</v>
      </c>
      <c r="G1067" s="597" t="s">
        <v>1016</v>
      </c>
      <c r="H1067" s="7" t="s">
        <v>983</v>
      </c>
      <c r="I1067" s="256">
        <v>10</v>
      </c>
      <c r="J1067" s="256">
        <v>20100</v>
      </c>
      <c r="K1067" s="595">
        <f t="shared" si="148"/>
        <v>201000</v>
      </c>
      <c r="L1067" s="596" t="s">
        <v>259</v>
      </c>
      <c r="M1067" s="596" t="s">
        <v>174</v>
      </c>
      <c r="N1067" s="52" t="str">
        <f>IF(AND('331-CT'!$E$7=TH!H1067,OR(L1067="331",M1067="331")),"331",IF(AND(OR(L1067="131",M1067="131"),H1067='131-CT'!$E$7),"131",""))</f>
        <v/>
      </c>
      <c r="O1067" s="91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37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46"/>
        <v>8</v>
      </c>
      <c r="C1068" s="184">
        <f t="shared" si="147"/>
        <v>42242</v>
      </c>
      <c r="D1068" s="184" t="s">
        <v>1607</v>
      </c>
      <c r="E1068" s="37">
        <v>42242</v>
      </c>
      <c r="F1068" s="40" t="s">
        <v>428</v>
      </c>
      <c r="G1068" s="40" t="s">
        <v>1016</v>
      </c>
      <c r="H1068" s="7" t="s">
        <v>983</v>
      </c>
      <c r="I1068" s="256"/>
      <c r="J1068" s="256"/>
      <c r="K1068" s="595">
        <v>109900</v>
      </c>
      <c r="L1068" s="596" t="s">
        <v>259</v>
      </c>
      <c r="M1068" s="596" t="s">
        <v>371</v>
      </c>
      <c r="N1068" s="52" t="str">
        <f>IF(AND('331-CT'!$E$7=TH!H1068,OR(L1068="331",M1068="331")),"331",IF(AND(OR(L1068="131",M1068="131"),H1068='131-CT'!$E$7),"131",""))</f>
        <v/>
      </c>
      <c r="O1068" s="91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37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46"/>
        <v>8</v>
      </c>
      <c r="C1069" s="184">
        <f t="shared" si="147"/>
        <v>42242</v>
      </c>
      <c r="D1069" s="184" t="s">
        <v>1608</v>
      </c>
      <c r="E1069" s="37">
        <v>42242</v>
      </c>
      <c r="F1069" s="40" t="s">
        <v>2036</v>
      </c>
      <c r="G1069" s="40" t="s">
        <v>1017</v>
      </c>
      <c r="H1069" s="7" t="s">
        <v>983</v>
      </c>
      <c r="I1069" s="256">
        <v>10</v>
      </c>
      <c r="J1069" s="256">
        <v>11440</v>
      </c>
      <c r="K1069" s="595">
        <f t="shared" ref="K1069:K1075" si="149">ROUND(I1069*J1069,0)</f>
        <v>114400</v>
      </c>
      <c r="L1069" s="596" t="s">
        <v>259</v>
      </c>
      <c r="M1069" s="596" t="s">
        <v>174</v>
      </c>
      <c r="N1069" s="52" t="str">
        <f>IF(AND('331-CT'!$E$7=TH!H1069,OR(L1069="331",M1069="331")),"331",IF(AND(OR(L1069="131",M1069="131"),H1069='131-CT'!$E$7),"131",""))</f>
        <v/>
      </c>
      <c r="O1069" s="91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37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46"/>
        <v>8</v>
      </c>
      <c r="C1070" s="184">
        <f t="shared" si="147"/>
        <v>42242</v>
      </c>
      <c r="D1070" s="184" t="s">
        <v>1608</v>
      </c>
      <c r="E1070" s="37">
        <v>42242</v>
      </c>
      <c r="F1070" s="189" t="s">
        <v>1974</v>
      </c>
      <c r="G1070" s="40" t="s">
        <v>1017</v>
      </c>
      <c r="H1070" s="7" t="s">
        <v>983</v>
      </c>
      <c r="I1070" s="256">
        <v>10</v>
      </c>
      <c r="J1070" s="256">
        <v>11860</v>
      </c>
      <c r="K1070" s="595">
        <f t="shared" si="149"/>
        <v>118600</v>
      </c>
      <c r="L1070" s="596" t="s">
        <v>259</v>
      </c>
      <c r="M1070" s="596" t="s">
        <v>174</v>
      </c>
      <c r="N1070" s="52" t="str">
        <f>IF(AND('331-CT'!$E$7=TH!H1070,OR(L1070="331",M1070="331")),"331",IF(AND(OR(L1070="131",M1070="131"),H1070='131-CT'!$E$7),"131",""))</f>
        <v/>
      </c>
      <c r="O1070" s="91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37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46"/>
        <v>8</v>
      </c>
      <c r="C1071" s="184">
        <f t="shared" si="147"/>
        <v>42242</v>
      </c>
      <c r="D1071" s="184" t="s">
        <v>1608</v>
      </c>
      <c r="E1071" s="191">
        <v>42242</v>
      </c>
      <c r="F1071" s="189" t="s">
        <v>1975</v>
      </c>
      <c r="G1071" s="483" t="s">
        <v>1017</v>
      </c>
      <c r="H1071" s="7" t="s">
        <v>983</v>
      </c>
      <c r="I1071" s="256">
        <v>10</v>
      </c>
      <c r="J1071" s="256">
        <v>13200</v>
      </c>
      <c r="K1071" s="595">
        <f t="shared" si="149"/>
        <v>132000</v>
      </c>
      <c r="L1071" s="596" t="s">
        <v>259</v>
      </c>
      <c r="M1071" s="596" t="s">
        <v>174</v>
      </c>
      <c r="N1071" s="52" t="str">
        <f>IF(AND('331-CT'!$E$7=TH!H1071,OR(L1071="331",M1071="331")),"331",IF(AND(OR(L1071="131",M1071="131"),H1071='131-CT'!$E$7),"131",""))</f>
        <v/>
      </c>
      <c r="O1071" s="91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37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46"/>
        <v>8</v>
      </c>
      <c r="C1072" s="184">
        <f t="shared" si="147"/>
        <v>42242</v>
      </c>
      <c r="D1072" s="184" t="s">
        <v>1608</v>
      </c>
      <c r="E1072" s="191">
        <v>42242</v>
      </c>
      <c r="F1072" s="189" t="s">
        <v>1976</v>
      </c>
      <c r="G1072" s="483" t="s">
        <v>1017</v>
      </c>
      <c r="H1072" s="7" t="s">
        <v>983</v>
      </c>
      <c r="I1072" s="256">
        <v>10</v>
      </c>
      <c r="J1072" s="256">
        <v>16830</v>
      </c>
      <c r="K1072" s="595">
        <f t="shared" si="149"/>
        <v>168300</v>
      </c>
      <c r="L1072" s="596" t="s">
        <v>259</v>
      </c>
      <c r="M1072" s="596" t="s">
        <v>174</v>
      </c>
      <c r="N1072" s="52" t="str">
        <f>IF(AND('331-CT'!$E$7=TH!H1072,OR(L1072="331",M1072="331")),"331",IF(AND(OR(L1072="131",M1072="131"),H1072='131-CT'!$E$7),"131",""))</f>
        <v/>
      </c>
      <c r="O1072" s="91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37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46"/>
        <v>8</v>
      </c>
      <c r="C1073" s="184">
        <f t="shared" si="147"/>
        <v>42242</v>
      </c>
      <c r="D1073" s="184" t="s">
        <v>1608</v>
      </c>
      <c r="E1073" s="759">
        <v>42242</v>
      </c>
      <c r="F1073" s="189" t="s">
        <v>1977</v>
      </c>
      <c r="G1073" s="40" t="s">
        <v>1017</v>
      </c>
      <c r="H1073" s="7" t="s">
        <v>983</v>
      </c>
      <c r="I1073" s="256">
        <v>10</v>
      </c>
      <c r="J1073" s="256">
        <v>16850</v>
      </c>
      <c r="K1073" s="595">
        <f t="shared" si="149"/>
        <v>168500</v>
      </c>
      <c r="L1073" s="596" t="s">
        <v>259</v>
      </c>
      <c r="M1073" s="596" t="s">
        <v>174</v>
      </c>
      <c r="N1073" s="52" t="str">
        <f>IF(AND('331-CT'!$E$7=TH!H1073,OR(L1073="331",M1073="331")),"331",IF(AND(OR(L1073="131",M1073="131"),H1073='131-CT'!$E$7),"131",""))</f>
        <v/>
      </c>
      <c r="O1073" s="91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37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46"/>
        <v>8</v>
      </c>
      <c r="C1074" s="184">
        <f t="shared" si="147"/>
        <v>42242</v>
      </c>
      <c r="D1074" s="184" t="s">
        <v>1608</v>
      </c>
      <c r="E1074" s="759">
        <v>42242</v>
      </c>
      <c r="F1074" s="189" t="s">
        <v>1978</v>
      </c>
      <c r="G1074" s="40" t="s">
        <v>1017</v>
      </c>
      <c r="H1074" s="7" t="s">
        <v>983</v>
      </c>
      <c r="I1074" s="256">
        <v>10</v>
      </c>
      <c r="J1074" s="256">
        <v>19940</v>
      </c>
      <c r="K1074" s="595">
        <f t="shared" si="149"/>
        <v>199400</v>
      </c>
      <c r="L1074" s="596" t="s">
        <v>259</v>
      </c>
      <c r="M1074" s="596" t="s">
        <v>174</v>
      </c>
      <c r="N1074" s="52" t="str">
        <f>IF(AND('331-CT'!$E$7=TH!H1074,OR(L1074="331",M1074="331")),"331",IF(AND(OR(L1074="131",M1074="131"),H1074='131-CT'!$E$7),"131",""))</f>
        <v/>
      </c>
      <c r="O1074" s="91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37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46"/>
        <v>8</v>
      </c>
      <c r="C1075" s="184">
        <f t="shared" si="147"/>
        <v>42242</v>
      </c>
      <c r="D1075" s="184" t="s">
        <v>1608</v>
      </c>
      <c r="E1075" s="759">
        <v>42242</v>
      </c>
      <c r="F1075" s="189" t="s">
        <v>2037</v>
      </c>
      <c r="G1075" s="40" t="s">
        <v>1017</v>
      </c>
      <c r="H1075" s="7" t="s">
        <v>983</v>
      </c>
      <c r="I1075" s="786">
        <v>10</v>
      </c>
      <c r="J1075" s="256">
        <v>20900</v>
      </c>
      <c r="K1075" s="595">
        <f t="shared" si="149"/>
        <v>209000</v>
      </c>
      <c r="L1075" s="596" t="s">
        <v>259</v>
      </c>
      <c r="M1075" s="596" t="s">
        <v>174</v>
      </c>
      <c r="N1075" s="52" t="str">
        <f>IF(AND('331-CT'!$E$7=TH!H1075,OR(L1075="331",M1075="331")),"331",IF(AND(OR(L1075="131",M1075="131"),H1075='131-CT'!$E$7),"131",""))</f>
        <v/>
      </c>
      <c r="O1075" s="91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37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46"/>
        <v>8</v>
      </c>
      <c r="C1076" s="184">
        <f t="shared" si="147"/>
        <v>42242</v>
      </c>
      <c r="D1076" s="184" t="s">
        <v>1608</v>
      </c>
      <c r="E1076" s="759">
        <v>42242</v>
      </c>
      <c r="F1076" s="189" t="s">
        <v>428</v>
      </c>
      <c r="G1076" s="40" t="s">
        <v>1017</v>
      </c>
      <c r="H1076" s="7" t="s">
        <v>983</v>
      </c>
      <c r="I1076" s="786"/>
      <c r="J1076" s="256"/>
      <c r="K1076" s="595">
        <v>111020</v>
      </c>
      <c r="L1076" s="596" t="s">
        <v>259</v>
      </c>
      <c r="M1076" s="596" t="s">
        <v>371</v>
      </c>
      <c r="N1076" s="52" t="str">
        <f>IF(AND('331-CT'!$E$7=TH!H1076,OR(L1076="331",M1076="331")),"331",IF(AND(OR(L1076="131",M1076="131"),H1076='131-CT'!$E$7),"131",""))</f>
        <v/>
      </c>
      <c r="O1076" s="91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37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46"/>
        <v>8</v>
      </c>
      <c r="C1077" s="184">
        <f t="shared" si="147"/>
        <v>42243</v>
      </c>
      <c r="D1077" s="184" t="s">
        <v>1609</v>
      </c>
      <c r="E1077" s="759">
        <v>42243</v>
      </c>
      <c r="F1077" s="189" t="s">
        <v>2038</v>
      </c>
      <c r="G1077" s="40" t="s">
        <v>1018</v>
      </c>
      <c r="H1077" s="7" t="s">
        <v>1154</v>
      </c>
      <c r="I1077" s="786">
        <v>2000</v>
      </c>
      <c r="J1077" s="256">
        <v>3600</v>
      </c>
      <c r="K1077" s="595">
        <f>ROUND(I1077*J1077,0)</f>
        <v>7200000</v>
      </c>
      <c r="L1077" s="596" t="s">
        <v>259</v>
      </c>
      <c r="M1077" s="596" t="s">
        <v>174</v>
      </c>
      <c r="N1077" s="52" t="str">
        <f>IF(AND('331-CT'!$E$7=TH!H1077,OR(L1077="331",M1077="331")),"331",IF(AND(OR(L1077="131",M1077="131"),H1077='131-CT'!$E$7),"131",""))</f>
        <v/>
      </c>
      <c r="O1077" s="91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37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46"/>
        <v>8</v>
      </c>
      <c r="C1078" s="184">
        <f t="shared" si="147"/>
        <v>42243</v>
      </c>
      <c r="D1078" s="184" t="s">
        <v>1609</v>
      </c>
      <c r="E1078" s="759">
        <v>42243</v>
      </c>
      <c r="F1078" s="297" t="s">
        <v>1981</v>
      </c>
      <c r="G1078" s="40" t="s">
        <v>1018</v>
      </c>
      <c r="H1078" s="7" t="s">
        <v>1154</v>
      </c>
      <c r="I1078" s="256">
        <v>500</v>
      </c>
      <c r="J1078" s="256">
        <v>9300</v>
      </c>
      <c r="K1078" s="595">
        <f>ROUND(I1078*J1078,0)</f>
        <v>4650000</v>
      </c>
      <c r="L1078" s="596" t="s">
        <v>259</v>
      </c>
      <c r="M1078" s="596" t="s">
        <v>174</v>
      </c>
      <c r="N1078" s="52" t="str">
        <f>IF(AND('331-CT'!$E$7=TH!H1078,OR(L1078="331",M1078="331")),"331",IF(AND(OR(L1078="131",M1078="131"),H1078='131-CT'!$E$7),"131",""))</f>
        <v/>
      </c>
      <c r="O1078" s="91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37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46"/>
        <v>8</v>
      </c>
      <c r="C1079" s="184">
        <f t="shared" si="147"/>
        <v>42243</v>
      </c>
      <c r="D1079" s="184" t="s">
        <v>1609</v>
      </c>
      <c r="E1079" s="759">
        <v>42243</v>
      </c>
      <c r="F1079" s="189" t="s">
        <v>428</v>
      </c>
      <c r="G1079" s="40" t="s">
        <v>1018</v>
      </c>
      <c r="H1079" s="7" t="s">
        <v>1154</v>
      </c>
      <c r="I1079" s="786"/>
      <c r="J1079" s="256"/>
      <c r="K1079" s="595">
        <v>1185000</v>
      </c>
      <c r="L1079" s="596" t="s">
        <v>259</v>
      </c>
      <c r="M1079" s="596" t="s">
        <v>371</v>
      </c>
      <c r="N1079" s="52" t="str">
        <f>IF(AND('331-CT'!$E$7=TH!H1079,OR(L1079="331",M1079="331")),"331",IF(AND(OR(L1079="131",M1079="131"),H1079='131-CT'!$E$7),"131",""))</f>
        <v/>
      </c>
      <c r="O1079" s="91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37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46"/>
        <v>8</v>
      </c>
      <c r="C1080" s="184">
        <f t="shared" si="147"/>
        <v>42243</v>
      </c>
      <c r="D1080" s="184" t="s">
        <v>1610</v>
      </c>
      <c r="E1080" s="759">
        <v>42243</v>
      </c>
      <c r="F1080" s="189" t="s">
        <v>424</v>
      </c>
      <c r="G1080" s="40" t="s">
        <v>1019</v>
      </c>
      <c r="H1080" s="7" t="s">
        <v>426</v>
      </c>
      <c r="I1080" s="256">
        <v>608</v>
      </c>
      <c r="J1080" s="256">
        <v>5050</v>
      </c>
      <c r="K1080" s="595">
        <f>ROUND(I1080*J1080,0)</f>
        <v>3070400</v>
      </c>
      <c r="L1080" s="596" t="s">
        <v>259</v>
      </c>
      <c r="M1080" s="596" t="s">
        <v>174</v>
      </c>
      <c r="N1080" s="52" t="str">
        <f>IF(AND('331-CT'!$E$7=TH!H1080,OR(L1080="331",M1080="331")),"331",IF(AND(OR(L1080="131",M1080="131"),H1080='131-CT'!$E$7),"131",""))</f>
        <v/>
      </c>
      <c r="O1080" s="91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37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46"/>
        <v>8</v>
      </c>
      <c r="C1081" s="184">
        <f t="shared" si="147"/>
        <v>42243</v>
      </c>
      <c r="D1081" s="184" t="s">
        <v>1610</v>
      </c>
      <c r="E1081" s="759">
        <v>42243</v>
      </c>
      <c r="F1081" s="40" t="s">
        <v>472</v>
      </c>
      <c r="G1081" s="40" t="s">
        <v>1019</v>
      </c>
      <c r="H1081" s="7" t="s">
        <v>426</v>
      </c>
      <c r="I1081" s="256">
        <v>329</v>
      </c>
      <c r="J1081" s="256">
        <v>5600</v>
      </c>
      <c r="K1081" s="595">
        <f>ROUND(I1081*J1081,0)</f>
        <v>1842400</v>
      </c>
      <c r="L1081" s="596" t="s">
        <v>259</v>
      </c>
      <c r="M1081" s="596" t="s">
        <v>174</v>
      </c>
      <c r="N1081" s="52" t="str">
        <f>IF(AND('331-CT'!$E$7=TH!H1081,OR(L1081="331",M1081="331")),"331",IF(AND(OR(L1081="131",M1081="131"),H1081='131-CT'!$E$7),"131",""))</f>
        <v/>
      </c>
      <c r="O1081" s="91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37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146"/>
        <v>8</v>
      </c>
      <c r="C1082" s="184">
        <f t="shared" si="147"/>
        <v>42243</v>
      </c>
      <c r="D1082" s="184" t="s">
        <v>1610</v>
      </c>
      <c r="E1082" s="759">
        <v>42243</v>
      </c>
      <c r="F1082" s="189" t="s">
        <v>1020</v>
      </c>
      <c r="G1082" s="40" t="s">
        <v>1019</v>
      </c>
      <c r="H1082" s="7" t="s">
        <v>426</v>
      </c>
      <c r="I1082" s="256">
        <v>312</v>
      </c>
      <c r="J1082" s="256">
        <v>8000</v>
      </c>
      <c r="K1082" s="595">
        <f>ROUND(I1082*J1082,0)</f>
        <v>2496000</v>
      </c>
      <c r="L1082" s="596" t="s">
        <v>259</v>
      </c>
      <c r="M1082" s="596" t="s">
        <v>174</v>
      </c>
      <c r="N1082" s="52" t="str">
        <f>IF(AND('331-CT'!$E$7=TH!H1082,OR(L1082="331",M1082="331")),"331",IF(AND(OR(L1082="131",M1082="131"),H1082='131-CT'!$E$7),"131",""))</f>
        <v/>
      </c>
      <c r="O1082" s="91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37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46"/>
        <v>8</v>
      </c>
      <c r="C1083" s="184">
        <f t="shared" si="147"/>
        <v>42243</v>
      </c>
      <c r="D1083" s="184" t="s">
        <v>1610</v>
      </c>
      <c r="E1083" s="759">
        <v>42243</v>
      </c>
      <c r="F1083" s="40" t="s">
        <v>1021</v>
      </c>
      <c r="G1083" s="40" t="s">
        <v>1019</v>
      </c>
      <c r="H1083" s="7" t="s">
        <v>426</v>
      </c>
      <c r="I1083" s="256">
        <v>309</v>
      </c>
      <c r="J1083" s="256">
        <v>9290</v>
      </c>
      <c r="K1083" s="595">
        <f>ROUND(I1083*J1083,0)</f>
        <v>2870610</v>
      </c>
      <c r="L1083" s="596" t="s">
        <v>259</v>
      </c>
      <c r="M1083" s="596" t="s">
        <v>174</v>
      </c>
      <c r="N1083" s="52" t="str">
        <f>IF(AND('331-CT'!$E$7=TH!H1083,OR(L1083="331",M1083="331")),"331",IF(AND(OR(L1083="131",M1083="131"),H1083='131-CT'!$E$7),"131",""))</f>
        <v/>
      </c>
      <c r="O1083" s="91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37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46"/>
        <v>8</v>
      </c>
      <c r="C1084" s="184">
        <f t="shared" si="147"/>
        <v>42243</v>
      </c>
      <c r="D1084" s="184" t="s">
        <v>1610</v>
      </c>
      <c r="E1084" s="759">
        <v>42243</v>
      </c>
      <c r="F1084" s="189" t="s">
        <v>428</v>
      </c>
      <c r="G1084" s="40" t="s">
        <v>1019</v>
      </c>
      <c r="H1084" s="7" t="s">
        <v>426</v>
      </c>
      <c r="I1084" s="256"/>
      <c r="J1084" s="256"/>
      <c r="K1084" s="595">
        <v>1027941</v>
      </c>
      <c r="L1084" s="596" t="s">
        <v>259</v>
      </c>
      <c r="M1084" s="596" t="s">
        <v>371</v>
      </c>
      <c r="N1084" s="52" t="str">
        <f>IF(AND('331-CT'!$E$7=TH!H1084,OR(L1084="331",M1084="331")),"331",IF(AND(OR(L1084="131",M1084="131"),H1084='131-CT'!$E$7),"131",""))</f>
        <v/>
      </c>
      <c r="O1084" s="91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37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46"/>
        <v>8</v>
      </c>
      <c r="C1085" s="184">
        <f t="shared" si="147"/>
        <v>42243</v>
      </c>
      <c r="D1085" s="184" t="s">
        <v>1611</v>
      </c>
      <c r="E1085" s="759">
        <v>42243</v>
      </c>
      <c r="F1085" s="40" t="s">
        <v>2036</v>
      </c>
      <c r="G1085" s="40" t="s">
        <v>1022</v>
      </c>
      <c r="H1085" s="7" t="s">
        <v>983</v>
      </c>
      <c r="I1085" s="256">
        <v>2000</v>
      </c>
      <c r="J1085" s="256">
        <v>11300</v>
      </c>
      <c r="K1085" s="595">
        <f>ROUND(I1085*J1085,0)</f>
        <v>22600000</v>
      </c>
      <c r="L1085" s="596" t="s">
        <v>259</v>
      </c>
      <c r="M1085" s="596" t="s">
        <v>174</v>
      </c>
      <c r="N1085" s="52" t="str">
        <f>IF(AND('331-CT'!$E$7=TH!H1085,OR(L1085="331",M1085="331")),"331",IF(AND(OR(L1085="131",M1085="131"),H1085='131-CT'!$E$7),"131",""))</f>
        <v/>
      </c>
      <c r="O1085" s="91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37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46"/>
        <v>8</v>
      </c>
      <c r="C1086" s="184">
        <f t="shared" si="147"/>
        <v>42243</v>
      </c>
      <c r="D1086" s="184" t="s">
        <v>1611</v>
      </c>
      <c r="E1086" s="759">
        <v>42243</v>
      </c>
      <c r="F1086" s="40" t="s">
        <v>428</v>
      </c>
      <c r="G1086" s="40" t="s">
        <v>1022</v>
      </c>
      <c r="H1086" s="7" t="s">
        <v>983</v>
      </c>
      <c r="I1086" s="256"/>
      <c r="J1086" s="256"/>
      <c r="K1086" s="595">
        <v>2260000</v>
      </c>
      <c r="L1086" s="596" t="s">
        <v>259</v>
      </c>
      <c r="M1086" s="596" t="s">
        <v>371</v>
      </c>
      <c r="N1086" s="52" t="str">
        <f>IF(AND('331-CT'!$E$7=TH!H1086,OR(L1086="331",M1086="331")),"331",IF(AND(OR(L1086="131",M1086="131"),H1086='131-CT'!$E$7),"131",""))</f>
        <v/>
      </c>
      <c r="O1086" s="91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37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46"/>
        <v>8</v>
      </c>
      <c r="C1087" s="184">
        <f t="shared" si="147"/>
        <v>42244</v>
      </c>
      <c r="D1087" s="184" t="s">
        <v>1612</v>
      </c>
      <c r="E1087" s="759">
        <v>42244</v>
      </c>
      <c r="F1087" s="189" t="s">
        <v>477</v>
      </c>
      <c r="G1087" s="40" t="s">
        <v>1023</v>
      </c>
      <c r="H1087" s="7" t="s">
        <v>479</v>
      </c>
      <c r="I1087" s="256">
        <v>307</v>
      </c>
      <c r="J1087" s="256">
        <v>12900</v>
      </c>
      <c r="K1087" s="595">
        <f>ROUND(I1087*J1087,0)</f>
        <v>3960300</v>
      </c>
      <c r="L1087" s="596" t="s">
        <v>259</v>
      </c>
      <c r="M1087" s="596" t="s">
        <v>174</v>
      </c>
      <c r="N1087" s="52" t="str">
        <f>IF(AND('331-CT'!$E$7=TH!H1087,OR(L1087="331",M1087="331")),"331",IF(AND(OR(L1087="131",M1087="131"),H1087='131-CT'!$E$7),"131",""))</f>
        <v/>
      </c>
      <c r="O1087" s="91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37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46"/>
        <v>8</v>
      </c>
      <c r="C1088" s="184">
        <f t="shared" si="147"/>
        <v>42244</v>
      </c>
      <c r="D1088" s="184" t="s">
        <v>1612</v>
      </c>
      <c r="E1088" s="759">
        <v>42244</v>
      </c>
      <c r="F1088" s="189" t="s">
        <v>1024</v>
      </c>
      <c r="G1088" s="40" t="s">
        <v>1023</v>
      </c>
      <c r="H1088" s="7" t="s">
        <v>479</v>
      </c>
      <c r="I1088" s="256">
        <v>50</v>
      </c>
      <c r="J1088" s="256">
        <v>11600</v>
      </c>
      <c r="K1088" s="595">
        <f>ROUND(I1088*J1088,0)</f>
        <v>580000</v>
      </c>
      <c r="L1088" s="596" t="s">
        <v>259</v>
      </c>
      <c r="M1088" s="596" t="s">
        <v>174</v>
      </c>
      <c r="N1088" s="52" t="str">
        <f>IF(AND('331-CT'!$E$7=TH!H1088,OR(L1088="331",M1088="331")),"331",IF(AND(OR(L1088="131",M1088="131"),H1088='131-CT'!$E$7),"131",""))</f>
        <v/>
      </c>
      <c r="O1088" s="91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37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46"/>
        <v>8</v>
      </c>
      <c r="C1089" s="184">
        <f t="shared" si="147"/>
        <v>42244</v>
      </c>
      <c r="D1089" s="184" t="s">
        <v>1612</v>
      </c>
      <c r="E1089" s="184">
        <v>42244</v>
      </c>
      <c r="F1089" s="189" t="s">
        <v>428</v>
      </c>
      <c r="G1089" s="597" t="s">
        <v>1023</v>
      </c>
      <c r="H1089" s="193" t="s">
        <v>479</v>
      </c>
      <c r="I1089" s="256"/>
      <c r="J1089" s="256"/>
      <c r="K1089" s="595">
        <v>454030</v>
      </c>
      <c r="L1089" s="596" t="s">
        <v>259</v>
      </c>
      <c r="M1089" s="596" t="s">
        <v>371</v>
      </c>
      <c r="N1089" s="52" t="str">
        <f>IF(AND('331-CT'!$E$7=TH!H1089,OR(L1089="331",M1089="331")),"331",IF(AND(OR(L1089="131",M1089="131"),H1089='131-CT'!$E$7),"131",""))</f>
        <v/>
      </c>
      <c r="O1089" s="91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37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46"/>
        <v>8</v>
      </c>
      <c r="C1090" s="184">
        <f t="shared" si="147"/>
        <v>42244</v>
      </c>
      <c r="D1090" s="184" t="s">
        <v>1613</v>
      </c>
      <c r="E1090" s="184">
        <v>42244</v>
      </c>
      <c r="F1090" s="189" t="s">
        <v>1025</v>
      </c>
      <c r="G1090" s="597" t="s">
        <v>1026</v>
      </c>
      <c r="H1090" s="193" t="s">
        <v>438</v>
      </c>
      <c r="I1090" s="256">
        <v>217</v>
      </c>
      <c r="J1090" s="256">
        <v>8050</v>
      </c>
      <c r="K1090" s="595">
        <f>ROUND(I1090*J1090,0)</f>
        <v>1746850</v>
      </c>
      <c r="L1090" s="596" t="s">
        <v>259</v>
      </c>
      <c r="M1090" s="596" t="s">
        <v>174</v>
      </c>
      <c r="N1090" s="52" t="str">
        <f>IF(AND('331-CT'!$E$7=TH!H1090,OR(L1090="331",M1090="331")),"331",IF(AND(OR(L1090="131",M1090="131"),H1090='131-CT'!$E$7),"131",""))</f>
        <v/>
      </c>
      <c r="O1090" s="91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37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46"/>
        <v>8</v>
      </c>
      <c r="C1091" s="184">
        <f t="shared" si="147"/>
        <v>42244</v>
      </c>
      <c r="D1091" s="184" t="s">
        <v>1613</v>
      </c>
      <c r="E1091" s="184">
        <v>42244</v>
      </c>
      <c r="F1091" s="189" t="s">
        <v>428</v>
      </c>
      <c r="G1091" s="597" t="s">
        <v>1026</v>
      </c>
      <c r="H1091" s="7" t="s">
        <v>438</v>
      </c>
      <c r="I1091" s="256"/>
      <c r="J1091" s="256"/>
      <c r="K1091" s="595">
        <v>174685</v>
      </c>
      <c r="L1091" s="596" t="s">
        <v>259</v>
      </c>
      <c r="M1091" s="596" t="s">
        <v>371</v>
      </c>
      <c r="N1091" s="52" t="str">
        <f>IF(AND('331-CT'!$E$7=TH!H1091,OR(L1091="331",M1091="331")),"331",IF(AND(OR(L1091="131",M1091="131"),H1091='131-CT'!$E$7),"131",""))</f>
        <v/>
      </c>
      <c r="O1091" s="91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37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46"/>
        <v>8</v>
      </c>
      <c r="C1092" s="184">
        <f t="shared" si="147"/>
        <v>42244</v>
      </c>
      <c r="D1092" s="184" t="s">
        <v>1614</v>
      </c>
      <c r="E1092" s="184">
        <v>42244</v>
      </c>
      <c r="F1092" s="189" t="s">
        <v>1974</v>
      </c>
      <c r="G1092" s="597" t="s">
        <v>1027</v>
      </c>
      <c r="H1092" s="7" t="s">
        <v>983</v>
      </c>
      <c r="I1092" s="256">
        <v>34</v>
      </c>
      <c r="J1092" s="256">
        <v>12400</v>
      </c>
      <c r="K1092" s="595">
        <f>ROUND(I1092*J1092,0)</f>
        <v>421600</v>
      </c>
      <c r="L1092" s="596" t="s">
        <v>259</v>
      </c>
      <c r="M1092" s="596" t="s">
        <v>174</v>
      </c>
      <c r="N1092" s="52" t="str">
        <f>IF(AND('331-CT'!$E$7=TH!H1092,OR(L1092="331",M1092="331")),"331",IF(AND(OR(L1092="131",M1092="131"),H1092='131-CT'!$E$7),"131",""))</f>
        <v/>
      </c>
      <c r="O1092" s="91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37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46"/>
        <v>8</v>
      </c>
      <c r="C1093" s="184">
        <f t="shared" si="147"/>
        <v>42244</v>
      </c>
      <c r="D1093" s="184" t="s">
        <v>1614</v>
      </c>
      <c r="E1093" s="184">
        <v>42244</v>
      </c>
      <c r="F1093" s="189" t="s">
        <v>1976</v>
      </c>
      <c r="G1093" s="597" t="s">
        <v>1027</v>
      </c>
      <c r="H1093" s="7" t="s">
        <v>983</v>
      </c>
      <c r="I1093" s="256">
        <v>34</v>
      </c>
      <c r="J1093" s="256">
        <v>15300</v>
      </c>
      <c r="K1093" s="595">
        <f>ROUND(I1093*J1093,0)</f>
        <v>520200</v>
      </c>
      <c r="L1093" s="596" t="s">
        <v>259</v>
      </c>
      <c r="M1093" s="596" t="s">
        <v>174</v>
      </c>
      <c r="N1093" s="52" t="str">
        <f>IF(AND('331-CT'!$E$7=TH!H1093,OR(L1093="331",M1093="331")),"331",IF(AND(OR(L1093="131",M1093="131"),H1093='131-CT'!$E$7),"131",""))</f>
        <v/>
      </c>
      <c r="O1093" s="91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37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46"/>
        <v>8</v>
      </c>
      <c r="C1094" s="184">
        <f t="shared" si="147"/>
        <v>42244</v>
      </c>
      <c r="D1094" s="184" t="s">
        <v>1614</v>
      </c>
      <c r="E1094" s="184">
        <v>42244</v>
      </c>
      <c r="F1094" s="189" t="s">
        <v>1977</v>
      </c>
      <c r="G1094" s="597" t="s">
        <v>1027</v>
      </c>
      <c r="H1094" s="7" t="s">
        <v>983</v>
      </c>
      <c r="I1094" s="256">
        <v>20</v>
      </c>
      <c r="J1094" s="256">
        <v>16500</v>
      </c>
      <c r="K1094" s="595">
        <f>ROUND(I1094*J1094,0)</f>
        <v>330000</v>
      </c>
      <c r="L1094" s="596" t="s">
        <v>259</v>
      </c>
      <c r="M1094" s="596" t="s">
        <v>174</v>
      </c>
      <c r="N1094" s="52" t="str">
        <f>IF(AND('331-CT'!$E$7=TH!H1094,OR(L1094="331",M1094="331")),"331",IF(AND(OR(L1094="131",M1094="131"),H1094='131-CT'!$E$7),"131",""))</f>
        <v/>
      </c>
      <c r="O1094" s="91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37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46"/>
        <v>8</v>
      </c>
      <c r="C1095" s="184">
        <f t="shared" si="147"/>
        <v>42244</v>
      </c>
      <c r="D1095" s="184" t="s">
        <v>1614</v>
      </c>
      <c r="E1095" s="184">
        <v>42244</v>
      </c>
      <c r="F1095" s="189" t="s">
        <v>2037</v>
      </c>
      <c r="G1095" s="597" t="s">
        <v>1027</v>
      </c>
      <c r="H1095" s="193" t="s">
        <v>983</v>
      </c>
      <c r="I1095" s="256">
        <v>14</v>
      </c>
      <c r="J1095" s="256">
        <v>20100</v>
      </c>
      <c r="K1095" s="595">
        <f>ROUND(I1095*J1095,0)</f>
        <v>281400</v>
      </c>
      <c r="L1095" s="596" t="s">
        <v>259</v>
      </c>
      <c r="M1095" s="596" t="s">
        <v>174</v>
      </c>
      <c r="N1095" s="52" t="str">
        <f>IF(AND('331-CT'!$E$7=TH!H1095,OR(L1095="331",M1095="331")),"331",IF(AND(OR(L1095="131",M1095="131"),H1095='131-CT'!$E$7),"131",""))</f>
        <v/>
      </c>
      <c r="O1095" s="91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37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46"/>
        <v>8</v>
      </c>
      <c r="C1096" s="184">
        <f t="shared" si="147"/>
        <v>42244</v>
      </c>
      <c r="D1096" s="184" t="s">
        <v>1614</v>
      </c>
      <c r="E1096" s="759">
        <v>42244</v>
      </c>
      <c r="F1096" s="189" t="s">
        <v>428</v>
      </c>
      <c r="G1096" s="40" t="s">
        <v>1027</v>
      </c>
      <c r="H1096" s="7" t="s">
        <v>983</v>
      </c>
      <c r="I1096" s="256"/>
      <c r="J1096" s="256"/>
      <c r="K1096" s="595">
        <v>155320</v>
      </c>
      <c r="L1096" s="596" t="s">
        <v>259</v>
      </c>
      <c r="M1096" s="596" t="s">
        <v>371</v>
      </c>
      <c r="N1096" s="52" t="str">
        <f>IF(AND('331-CT'!$E$7=TH!H1096,OR(L1096="331",M1096="331")),"331",IF(AND(OR(L1096="131",M1096="131"),H1096='131-CT'!$E$7),"131",""))</f>
        <v/>
      </c>
      <c r="O1096" s="91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37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46"/>
        <v>8</v>
      </c>
      <c r="C1097" s="184">
        <f t="shared" si="147"/>
        <v>42245</v>
      </c>
      <c r="D1097" s="184" t="s">
        <v>1615</v>
      </c>
      <c r="E1097" s="759">
        <v>42245</v>
      </c>
      <c r="F1097" s="189" t="s">
        <v>772</v>
      </c>
      <c r="G1097" s="40" t="s">
        <v>1028</v>
      </c>
      <c r="H1097" s="7" t="s">
        <v>1029</v>
      </c>
      <c r="I1097" s="256">
        <v>500</v>
      </c>
      <c r="J1097" s="256">
        <v>13181</v>
      </c>
      <c r="K1097" s="595">
        <f>ROUND(I1097*J1097,0)</f>
        <v>6590500</v>
      </c>
      <c r="L1097" s="596" t="s">
        <v>259</v>
      </c>
      <c r="M1097" s="596" t="s">
        <v>174</v>
      </c>
      <c r="N1097" s="52" t="str">
        <f>IF(AND('331-CT'!$E$7=TH!H1097,OR(L1097="331",M1097="331")),"331",IF(AND(OR(L1097="131",M1097="131"),H1097='131-CT'!$E$7),"131",""))</f>
        <v/>
      </c>
      <c r="O1097" s="91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37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46"/>
        <v>8</v>
      </c>
      <c r="C1098" s="184">
        <f t="shared" si="147"/>
        <v>42245</v>
      </c>
      <c r="D1098" s="184" t="s">
        <v>1615</v>
      </c>
      <c r="E1098" s="759">
        <v>42245</v>
      </c>
      <c r="F1098" s="189" t="s">
        <v>757</v>
      </c>
      <c r="G1098" s="40" t="s">
        <v>1028</v>
      </c>
      <c r="H1098" s="7" t="s">
        <v>1029</v>
      </c>
      <c r="I1098" s="786"/>
      <c r="J1098" s="256"/>
      <c r="K1098" s="595">
        <v>659050</v>
      </c>
      <c r="L1098" s="596" t="s">
        <v>259</v>
      </c>
      <c r="M1098" s="596" t="s">
        <v>371</v>
      </c>
      <c r="N1098" s="52" t="str">
        <f>IF(AND('331-CT'!$E$7=TH!H1098,OR(L1098="331",M1098="331")),"331",IF(AND(OR(L1098="131",M1098="131"),H1098='131-CT'!$E$7),"131",""))</f>
        <v/>
      </c>
      <c r="O1098" s="91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37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46"/>
        <v>8</v>
      </c>
      <c r="C1099" s="184">
        <f t="shared" si="147"/>
        <v>42245</v>
      </c>
      <c r="D1099" s="184" t="s">
        <v>1616</v>
      </c>
      <c r="E1099" s="759">
        <v>42245</v>
      </c>
      <c r="F1099" s="189" t="s">
        <v>1978</v>
      </c>
      <c r="G1099" s="40" t="s">
        <v>1030</v>
      </c>
      <c r="H1099" s="7" t="s">
        <v>983</v>
      </c>
      <c r="I1099" s="256">
        <v>50</v>
      </c>
      <c r="J1099" s="256">
        <v>19940</v>
      </c>
      <c r="K1099" s="595">
        <f>ROUND(I1099*J1099,0)</f>
        <v>997000</v>
      </c>
      <c r="L1099" s="596" t="s">
        <v>259</v>
      </c>
      <c r="M1099" s="596" t="s">
        <v>174</v>
      </c>
      <c r="N1099" s="52" t="str">
        <f>IF(AND('331-CT'!$E$7=TH!H1099,OR(L1099="331",M1099="331")),"331",IF(AND(OR(L1099="131",M1099="131"),H1099='131-CT'!$E$7),"131",""))</f>
        <v/>
      </c>
      <c r="O1099" s="91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37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46"/>
        <v>8</v>
      </c>
      <c r="C1100" s="184">
        <f t="shared" si="147"/>
        <v>42245</v>
      </c>
      <c r="D1100" s="184" t="s">
        <v>1616</v>
      </c>
      <c r="E1100" s="759">
        <v>42245</v>
      </c>
      <c r="F1100" s="189" t="s">
        <v>2037</v>
      </c>
      <c r="G1100" s="40" t="s">
        <v>1030</v>
      </c>
      <c r="H1100" s="7" t="s">
        <v>983</v>
      </c>
      <c r="I1100" s="256">
        <v>50</v>
      </c>
      <c r="J1100" s="256">
        <v>20900</v>
      </c>
      <c r="K1100" s="595">
        <f>ROUND(I1100*J1100,0)</f>
        <v>1045000</v>
      </c>
      <c r="L1100" s="596" t="s">
        <v>259</v>
      </c>
      <c r="M1100" s="596" t="s">
        <v>174</v>
      </c>
      <c r="N1100" s="52" t="str">
        <f>IF(AND('331-CT'!$E$7=TH!H1100,OR(L1100="331",M1100="331")),"331",IF(AND(OR(L1100="131",M1100="131"),H1100='131-CT'!$E$7),"131",""))</f>
        <v/>
      </c>
      <c r="O1100" s="91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37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46"/>
        <v>8</v>
      </c>
      <c r="C1101" s="184">
        <f t="shared" si="147"/>
        <v>42245</v>
      </c>
      <c r="D1101" s="184" t="s">
        <v>1616</v>
      </c>
      <c r="E1101" s="759">
        <v>42245</v>
      </c>
      <c r="F1101" s="189" t="s">
        <v>428</v>
      </c>
      <c r="G1101" s="40" t="s">
        <v>1030</v>
      </c>
      <c r="H1101" s="7" t="s">
        <v>983</v>
      </c>
      <c r="I1101" s="786"/>
      <c r="J1101" s="256"/>
      <c r="K1101" s="595">
        <v>204200</v>
      </c>
      <c r="L1101" s="596" t="s">
        <v>259</v>
      </c>
      <c r="M1101" s="596" t="s">
        <v>371</v>
      </c>
      <c r="N1101" s="52" t="str">
        <f>IF(AND('331-CT'!$E$7=TH!H1101,OR(L1101="331",M1101="331")),"331",IF(AND(OR(L1101="131",M1101="131"),H1101='131-CT'!$E$7),"131",""))</f>
        <v/>
      </c>
      <c r="O1101" s="91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37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46"/>
        <v>9</v>
      </c>
      <c r="C1102" s="184">
        <f t="shared" si="147"/>
        <v>42248</v>
      </c>
      <c r="D1102" s="184" t="s">
        <v>1617</v>
      </c>
      <c r="E1102" s="759">
        <v>42248</v>
      </c>
      <c r="F1102" s="297" t="s">
        <v>520</v>
      </c>
      <c r="G1102" s="40" t="s">
        <v>1031</v>
      </c>
      <c r="H1102" s="7" t="s">
        <v>860</v>
      </c>
      <c r="I1102" s="256">
        <v>1226</v>
      </c>
      <c r="J1102" s="256">
        <v>5900</v>
      </c>
      <c r="K1102" s="595">
        <f>ROUND(I1102*J1102,0)</f>
        <v>7233400</v>
      </c>
      <c r="L1102" s="596" t="s">
        <v>259</v>
      </c>
      <c r="M1102" s="596" t="s">
        <v>174</v>
      </c>
      <c r="N1102" s="52" t="str">
        <f>IF(AND('331-CT'!$E$7=TH!H1102,OR(L1102="331",M1102="331")),"331",IF(AND(OR(L1102="131",M1102="131"),H1102='131-CT'!$E$7),"131",""))</f>
        <v/>
      </c>
      <c r="O1102" s="91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37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46"/>
        <v>9</v>
      </c>
      <c r="C1103" s="184">
        <f t="shared" si="147"/>
        <v>42248</v>
      </c>
      <c r="D1103" s="184" t="s">
        <v>1617</v>
      </c>
      <c r="E1103" s="759">
        <v>42248</v>
      </c>
      <c r="F1103" s="40" t="s">
        <v>428</v>
      </c>
      <c r="G1103" s="40" t="s">
        <v>1031</v>
      </c>
      <c r="H1103" s="7" t="s">
        <v>860</v>
      </c>
      <c r="I1103" s="256"/>
      <c r="J1103" s="256"/>
      <c r="K1103" s="595">
        <v>723340</v>
      </c>
      <c r="L1103" s="596" t="s">
        <v>259</v>
      </c>
      <c r="M1103" s="596" t="s">
        <v>371</v>
      </c>
      <c r="N1103" s="52" t="str">
        <f>IF(AND('331-CT'!$E$7=TH!H1103,OR(L1103="331",M1103="331")),"331",IF(AND(OR(L1103="131",M1103="131"),H1103='131-CT'!$E$7),"131",""))</f>
        <v/>
      </c>
      <c r="O1103" s="91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37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46"/>
        <v>9</v>
      </c>
      <c r="C1104" s="184">
        <f t="shared" si="147"/>
        <v>42248</v>
      </c>
      <c r="D1104" s="184" t="s">
        <v>1618</v>
      </c>
      <c r="E1104" s="191">
        <v>42248</v>
      </c>
      <c r="F1104" s="192" t="s">
        <v>650</v>
      </c>
      <c r="G1104" s="483" t="s">
        <v>1032</v>
      </c>
      <c r="H1104" s="7" t="s">
        <v>759</v>
      </c>
      <c r="I1104" s="258">
        <v>135</v>
      </c>
      <c r="J1104" s="258">
        <v>30237</v>
      </c>
      <c r="K1104" s="595">
        <f t="shared" ref="K1104:K1109" si="150">ROUND(I1104*J1104,0)</f>
        <v>4081995</v>
      </c>
      <c r="L1104" s="596" t="s">
        <v>259</v>
      </c>
      <c r="M1104" s="596" t="s">
        <v>174</v>
      </c>
      <c r="N1104" s="52" t="str">
        <f>IF(AND('331-CT'!$E$7=TH!H1104,OR(L1104="331",M1104="331")),"331",IF(AND(OR(L1104="131",M1104="131"),H1104='131-CT'!$E$7),"131",""))</f>
        <v/>
      </c>
      <c r="O1104" s="91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37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46"/>
        <v>9</v>
      </c>
      <c r="C1105" s="184">
        <f t="shared" si="147"/>
        <v>42248</v>
      </c>
      <c r="D1105" s="184" t="s">
        <v>1618</v>
      </c>
      <c r="E1105" s="191">
        <v>42248</v>
      </c>
      <c r="F1105" s="192" t="s">
        <v>1033</v>
      </c>
      <c r="G1105" s="483" t="s">
        <v>1032</v>
      </c>
      <c r="H1105" s="7" t="s">
        <v>759</v>
      </c>
      <c r="I1105" s="258">
        <v>25</v>
      </c>
      <c r="J1105" s="258">
        <v>54530</v>
      </c>
      <c r="K1105" s="595">
        <f t="shared" si="150"/>
        <v>1363250</v>
      </c>
      <c r="L1105" s="596" t="s">
        <v>259</v>
      </c>
      <c r="M1105" s="596" t="s">
        <v>174</v>
      </c>
      <c r="N1105" s="52" t="str">
        <f>IF(AND('331-CT'!$E$7=TH!H1105,OR(L1105="331",M1105="331")),"331",IF(AND(OR(L1105="131",M1105="131"),H1105='131-CT'!$E$7),"131",""))</f>
        <v/>
      </c>
      <c r="O1105" s="91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37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46"/>
        <v>9</v>
      </c>
      <c r="C1106" s="184">
        <f t="shared" si="147"/>
        <v>42248</v>
      </c>
      <c r="D1106" s="184" t="s">
        <v>1618</v>
      </c>
      <c r="E1106" s="184">
        <v>42248</v>
      </c>
      <c r="F1106" s="189" t="s">
        <v>1034</v>
      </c>
      <c r="G1106" s="597" t="s">
        <v>1032</v>
      </c>
      <c r="H1106" s="7" t="s">
        <v>759</v>
      </c>
      <c r="I1106" s="256">
        <v>68</v>
      </c>
      <c r="J1106" s="256">
        <v>21839</v>
      </c>
      <c r="K1106" s="595">
        <f t="shared" si="150"/>
        <v>1485052</v>
      </c>
      <c r="L1106" s="596" t="s">
        <v>259</v>
      </c>
      <c r="M1106" s="596" t="s">
        <v>174</v>
      </c>
      <c r="N1106" s="52" t="str">
        <f>IF(AND('331-CT'!$E$7=TH!H1106,OR(L1106="331",M1106="331")),"331",IF(AND(OR(L1106="131",M1106="131"),H1106='131-CT'!$E$7),"131",""))</f>
        <v/>
      </c>
      <c r="O1106" s="91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37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46"/>
        <v>9</v>
      </c>
      <c r="C1107" s="184">
        <f t="shared" si="147"/>
        <v>42248</v>
      </c>
      <c r="D1107" s="184" t="s">
        <v>1618</v>
      </c>
      <c r="E1107" s="184">
        <v>42248</v>
      </c>
      <c r="F1107" s="189" t="s">
        <v>949</v>
      </c>
      <c r="G1107" s="597" t="s">
        <v>1032</v>
      </c>
      <c r="H1107" s="7" t="s">
        <v>759</v>
      </c>
      <c r="I1107" s="256">
        <v>49</v>
      </c>
      <c r="J1107" s="256">
        <v>27926</v>
      </c>
      <c r="K1107" s="595">
        <f t="shared" si="150"/>
        <v>1368374</v>
      </c>
      <c r="L1107" s="596" t="s">
        <v>259</v>
      </c>
      <c r="M1107" s="596" t="s">
        <v>174</v>
      </c>
      <c r="N1107" s="52" t="str">
        <f>IF(AND('331-CT'!$E$7=TH!H1107,OR(L1107="331",M1107="331")),"331",IF(AND(OR(L1107="131",M1107="131"),H1107='131-CT'!$E$7),"131",""))</f>
        <v/>
      </c>
      <c r="O1107" s="91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37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46"/>
        <v>9</v>
      </c>
      <c r="C1108" s="184">
        <f t="shared" si="147"/>
        <v>42248</v>
      </c>
      <c r="D1108" s="184" t="s">
        <v>1618</v>
      </c>
      <c r="E1108" s="191">
        <v>42248</v>
      </c>
      <c r="F1108" s="192" t="s">
        <v>947</v>
      </c>
      <c r="G1108" s="483" t="s">
        <v>1032</v>
      </c>
      <c r="H1108" s="7" t="s">
        <v>759</v>
      </c>
      <c r="I1108" s="256">
        <v>70</v>
      </c>
      <c r="J1108" s="256">
        <v>16070</v>
      </c>
      <c r="K1108" s="595">
        <f t="shared" si="150"/>
        <v>1124900</v>
      </c>
      <c r="L1108" s="596" t="s">
        <v>259</v>
      </c>
      <c r="M1108" s="596" t="s">
        <v>174</v>
      </c>
      <c r="N1108" s="52" t="str">
        <f>IF(AND('331-CT'!$E$7=TH!H1108,OR(L1108="331",M1108="331")),"331",IF(AND(OR(L1108="131",M1108="131"),H1108='131-CT'!$E$7),"131",""))</f>
        <v/>
      </c>
      <c r="O1108" s="91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37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46"/>
        <v>9</v>
      </c>
      <c r="C1109" s="184">
        <f t="shared" si="147"/>
        <v>42248</v>
      </c>
      <c r="D1109" s="184" t="s">
        <v>1618</v>
      </c>
      <c r="E1109" s="191">
        <v>42248</v>
      </c>
      <c r="F1109" s="192" t="s">
        <v>1035</v>
      </c>
      <c r="G1109" s="483" t="s">
        <v>1032</v>
      </c>
      <c r="H1109" s="7" t="s">
        <v>759</v>
      </c>
      <c r="I1109" s="256">
        <v>45</v>
      </c>
      <c r="J1109" s="256">
        <v>29954</v>
      </c>
      <c r="K1109" s="595">
        <f t="shared" si="150"/>
        <v>1347930</v>
      </c>
      <c r="L1109" s="596" t="s">
        <v>259</v>
      </c>
      <c r="M1109" s="596" t="s">
        <v>174</v>
      </c>
      <c r="N1109" s="52" t="str">
        <f>IF(AND('331-CT'!$E$7=TH!H1109,OR(L1109="331",M1109="331")),"331",IF(AND(OR(L1109="131",M1109="131"),H1109='131-CT'!$E$7),"131",""))</f>
        <v/>
      </c>
      <c r="O1109" s="91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37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46"/>
        <v>9</v>
      </c>
      <c r="C1110" s="184">
        <f t="shared" si="147"/>
        <v>42248</v>
      </c>
      <c r="D1110" s="184" t="s">
        <v>1618</v>
      </c>
      <c r="E1110" s="191">
        <v>42248</v>
      </c>
      <c r="F1110" s="192" t="s">
        <v>428</v>
      </c>
      <c r="G1110" s="483" t="s">
        <v>1032</v>
      </c>
      <c r="H1110" s="7" t="s">
        <v>759</v>
      </c>
      <c r="I1110" s="256"/>
      <c r="J1110" s="256"/>
      <c r="K1110" s="595">
        <v>1077150</v>
      </c>
      <c r="L1110" s="596" t="s">
        <v>259</v>
      </c>
      <c r="M1110" s="596" t="s">
        <v>371</v>
      </c>
      <c r="N1110" s="52" t="str">
        <f>IF(AND('331-CT'!$E$7=TH!H1110,OR(L1110="331",M1110="331")),"331",IF(AND(OR(L1110="131",M1110="131"),H1110='131-CT'!$E$7),"131",""))</f>
        <v/>
      </c>
      <c r="O1110" s="91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37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46"/>
        <v>9</v>
      </c>
      <c r="C1111" s="184">
        <f t="shared" si="147"/>
        <v>42248</v>
      </c>
      <c r="D1111" s="184" t="s">
        <v>1619</v>
      </c>
      <c r="E1111" s="191">
        <v>42248</v>
      </c>
      <c r="F1111" s="192" t="s">
        <v>1808</v>
      </c>
      <c r="G1111" s="483" t="s">
        <v>1036</v>
      </c>
      <c r="H1111" s="7" t="s">
        <v>1960</v>
      </c>
      <c r="I1111" s="256">
        <v>70</v>
      </c>
      <c r="J1111" s="256">
        <v>12886</v>
      </c>
      <c r="K1111" s="595">
        <f t="shared" ref="K1111:K1120" si="151">ROUND(I1111*J1111,0)</f>
        <v>902020</v>
      </c>
      <c r="L1111" s="596" t="s">
        <v>259</v>
      </c>
      <c r="M1111" s="596" t="s">
        <v>174</v>
      </c>
      <c r="N1111" s="52" t="str">
        <f>IF(AND('331-CT'!$E$7=TH!H1111,OR(L1111="331",M1111="331")),"331",IF(AND(OR(L1111="131",M1111="131"),H1111='131-CT'!$E$7),"131",""))</f>
        <v/>
      </c>
      <c r="O1111" s="91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37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46"/>
        <v>9</v>
      </c>
      <c r="C1112" s="184">
        <f t="shared" si="147"/>
        <v>42248</v>
      </c>
      <c r="D1112" s="184" t="s">
        <v>1619</v>
      </c>
      <c r="E1112" s="191">
        <v>42248</v>
      </c>
      <c r="F1112" s="192" t="s">
        <v>1787</v>
      </c>
      <c r="G1112" s="483" t="s">
        <v>1036</v>
      </c>
      <c r="H1112" s="7" t="s">
        <v>1960</v>
      </c>
      <c r="I1112" s="259">
        <v>50</v>
      </c>
      <c r="J1112" s="259">
        <v>13213</v>
      </c>
      <c r="K1112" s="595">
        <f t="shared" si="151"/>
        <v>660650</v>
      </c>
      <c r="L1112" s="596" t="s">
        <v>259</v>
      </c>
      <c r="M1112" s="596" t="s">
        <v>174</v>
      </c>
      <c r="N1112" s="52" t="str">
        <f>IF(AND('331-CT'!$E$7=TH!H1112,OR(L1112="331",M1112="331")),"331",IF(AND(OR(L1112="131",M1112="131"),H1112='131-CT'!$E$7),"131",""))</f>
        <v/>
      </c>
      <c r="O1112" s="91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37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5" si="152">IF(C1113&lt;&gt;"",MONTH(C1113),"")</f>
        <v>9</v>
      </c>
      <c r="C1113" s="184">
        <f t="shared" ref="C1113:C1175" si="153">E1113</f>
        <v>42248</v>
      </c>
      <c r="D1113" s="184" t="s">
        <v>1619</v>
      </c>
      <c r="E1113" s="191">
        <v>42248</v>
      </c>
      <c r="F1113" s="192" t="s">
        <v>1809</v>
      </c>
      <c r="G1113" s="483" t="s">
        <v>1036</v>
      </c>
      <c r="H1113" s="7" t="s">
        <v>1960</v>
      </c>
      <c r="I1113" s="259">
        <v>150</v>
      </c>
      <c r="J1113" s="259">
        <v>7938</v>
      </c>
      <c r="K1113" s="595">
        <f t="shared" si="151"/>
        <v>1190700</v>
      </c>
      <c r="L1113" s="596" t="s">
        <v>259</v>
      </c>
      <c r="M1113" s="596" t="s">
        <v>174</v>
      </c>
      <c r="N1113" s="52" t="str">
        <f>IF(AND('331-CT'!$E$7=TH!H1113,OR(L1113="331",M1113="331")),"331",IF(AND(OR(L1113="131",M1113="131"),H1113='131-CT'!$E$7),"131",""))</f>
        <v/>
      </c>
      <c r="O1113" s="91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37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52"/>
        <v>9</v>
      </c>
      <c r="C1114" s="184">
        <f t="shared" si="153"/>
        <v>42248</v>
      </c>
      <c r="D1114" s="184" t="s">
        <v>1619</v>
      </c>
      <c r="E1114" s="191">
        <v>42248</v>
      </c>
      <c r="F1114" s="192" t="s">
        <v>768</v>
      </c>
      <c r="G1114" s="483" t="s">
        <v>1036</v>
      </c>
      <c r="H1114" s="7" t="s">
        <v>1960</v>
      </c>
      <c r="I1114" s="256">
        <v>395</v>
      </c>
      <c r="J1114" s="256">
        <v>17836</v>
      </c>
      <c r="K1114" s="595">
        <f t="shared" si="151"/>
        <v>7045220</v>
      </c>
      <c r="L1114" s="596" t="s">
        <v>259</v>
      </c>
      <c r="M1114" s="596" t="s">
        <v>174</v>
      </c>
      <c r="N1114" s="52" t="str">
        <f>IF(AND('331-CT'!$E$7=TH!H1114,OR(L1114="331",M1114="331")),"331",IF(AND(OR(L1114="131",M1114="131"),H1114='131-CT'!$E$7),"131",""))</f>
        <v/>
      </c>
      <c r="O1114" s="91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37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52"/>
        <v>9</v>
      </c>
      <c r="C1115" s="184">
        <f t="shared" si="153"/>
        <v>42248</v>
      </c>
      <c r="D1115" s="184" t="s">
        <v>1619</v>
      </c>
      <c r="E1115" s="191">
        <v>42248</v>
      </c>
      <c r="F1115" s="192" t="s">
        <v>694</v>
      </c>
      <c r="G1115" s="483" t="s">
        <v>1036</v>
      </c>
      <c r="H1115" s="7" t="s">
        <v>1960</v>
      </c>
      <c r="I1115" s="257">
        <v>25</v>
      </c>
      <c r="J1115" s="257">
        <v>20302</v>
      </c>
      <c r="K1115" s="595">
        <f t="shared" si="151"/>
        <v>507550</v>
      </c>
      <c r="L1115" s="596" t="s">
        <v>259</v>
      </c>
      <c r="M1115" s="596" t="s">
        <v>174</v>
      </c>
      <c r="N1115" s="52" t="str">
        <f>IF(AND('331-CT'!$E$7=TH!H1115,OR(L1115="331",M1115="331")),"331",IF(AND(OR(L1115="131",M1115="131"),H1115='131-CT'!$E$7),"131",""))</f>
        <v/>
      </c>
      <c r="O1115" s="91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37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52"/>
        <v>9</v>
      </c>
      <c r="C1116" s="184">
        <f t="shared" si="153"/>
        <v>42248</v>
      </c>
      <c r="D1116" s="184" t="s">
        <v>1619</v>
      </c>
      <c r="E1116" s="191">
        <v>42248</v>
      </c>
      <c r="F1116" s="192" t="s">
        <v>1767</v>
      </c>
      <c r="G1116" s="483" t="s">
        <v>1036</v>
      </c>
      <c r="H1116" s="7" t="s">
        <v>1960</v>
      </c>
      <c r="I1116" s="256">
        <v>25</v>
      </c>
      <c r="J1116" s="256">
        <v>10056</v>
      </c>
      <c r="K1116" s="595">
        <f t="shared" si="151"/>
        <v>251400</v>
      </c>
      <c r="L1116" s="596" t="s">
        <v>259</v>
      </c>
      <c r="M1116" s="596" t="s">
        <v>174</v>
      </c>
      <c r="N1116" s="52" t="str">
        <f>IF(AND('331-CT'!$E$7=TH!H1116,OR(L1116="331",M1116="331")),"331",IF(AND(OR(L1116="131",M1116="131"),H1116='131-CT'!$E$7),"131",""))</f>
        <v/>
      </c>
      <c r="O1116" s="91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37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52"/>
        <v>9</v>
      </c>
      <c r="C1117" s="184">
        <f t="shared" si="153"/>
        <v>42248</v>
      </c>
      <c r="D1117" s="184" t="s">
        <v>1619</v>
      </c>
      <c r="E1117" s="759">
        <v>42248</v>
      </c>
      <c r="F1117" s="40" t="s">
        <v>767</v>
      </c>
      <c r="G1117" s="40" t="s">
        <v>1036</v>
      </c>
      <c r="H1117" s="7" t="s">
        <v>1960</v>
      </c>
      <c r="I1117" s="256">
        <v>140</v>
      </c>
      <c r="J1117" s="256">
        <v>8973</v>
      </c>
      <c r="K1117" s="595">
        <f t="shared" si="151"/>
        <v>1256220</v>
      </c>
      <c r="L1117" s="596" t="s">
        <v>259</v>
      </c>
      <c r="M1117" s="596" t="s">
        <v>174</v>
      </c>
      <c r="N1117" s="52" t="str">
        <f>IF(AND('331-CT'!$E$7=TH!H1117,OR(L1117="331",M1117="331")),"331",IF(AND(OR(L1117="131",M1117="131"),H1117='131-CT'!$E$7),"131",""))</f>
        <v/>
      </c>
      <c r="O1117" s="91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37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52"/>
        <v>9</v>
      </c>
      <c r="C1118" s="184">
        <f t="shared" si="153"/>
        <v>42248</v>
      </c>
      <c r="D1118" s="184" t="s">
        <v>1619</v>
      </c>
      <c r="E1118" s="759">
        <v>42248</v>
      </c>
      <c r="F1118" s="40" t="s">
        <v>1810</v>
      </c>
      <c r="G1118" s="40" t="s">
        <v>1036</v>
      </c>
      <c r="H1118" s="7" t="s">
        <v>1960</v>
      </c>
      <c r="I1118" s="256">
        <v>50</v>
      </c>
      <c r="J1118" s="256">
        <v>6653</v>
      </c>
      <c r="K1118" s="595">
        <f t="shared" si="151"/>
        <v>332650</v>
      </c>
      <c r="L1118" s="596" t="s">
        <v>259</v>
      </c>
      <c r="M1118" s="596" t="s">
        <v>174</v>
      </c>
      <c r="N1118" s="52" t="str">
        <f>IF(AND('331-CT'!$E$7=TH!H1118,OR(L1118="331",M1118="331")),"331",IF(AND(OR(L1118="131",M1118="131"),H1118='131-CT'!$E$7),"131",""))</f>
        <v/>
      </c>
      <c r="O1118" s="91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37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52"/>
        <v>9</v>
      </c>
      <c r="C1119" s="184">
        <f t="shared" si="153"/>
        <v>42248</v>
      </c>
      <c r="D1119" s="184" t="s">
        <v>1619</v>
      </c>
      <c r="E1119" s="759">
        <v>42248</v>
      </c>
      <c r="F1119" s="189" t="s">
        <v>1811</v>
      </c>
      <c r="G1119" s="40" t="s">
        <v>1036</v>
      </c>
      <c r="H1119" s="7" t="s">
        <v>1960</v>
      </c>
      <c r="I1119" s="256">
        <v>35</v>
      </c>
      <c r="J1119" s="256">
        <v>8014</v>
      </c>
      <c r="K1119" s="595">
        <f t="shared" si="151"/>
        <v>280490</v>
      </c>
      <c r="L1119" s="596" t="s">
        <v>259</v>
      </c>
      <c r="M1119" s="596" t="s">
        <v>174</v>
      </c>
      <c r="N1119" s="52" t="str">
        <f>IF(AND('331-CT'!$E$7=TH!H1119,OR(L1119="331",M1119="331")),"331",IF(AND(OR(L1119="131",M1119="131"),H1119='131-CT'!$E$7),"131",""))</f>
        <v/>
      </c>
      <c r="O1119" s="91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37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52"/>
        <v>9</v>
      </c>
      <c r="C1120" s="184">
        <f t="shared" si="153"/>
        <v>42248</v>
      </c>
      <c r="D1120" s="184" t="s">
        <v>1619</v>
      </c>
      <c r="E1120" s="759">
        <v>42248</v>
      </c>
      <c r="F1120" s="40" t="s">
        <v>1806</v>
      </c>
      <c r="G1120" s="40" t="s">
        <v>1036</v>
      </c>
      <c r="H1120" s="7" t="s">
        <v>1960</v>
      </c>
      <c r="I1120" s="256">
        <v>125</v>
      </c>
      <c r="J1120" s="256">
        <v>5307</v>
      </c>
      <c r="K1120" s="595">
        <f t="shared" si="151"/>
        <v>663375</v>
      </c>
      <c r="L1120" s="596" t="s">
        <v>259</v>
      </c>
      <c r="M1120" s="596" t="s">
        <v>174</v>
      </c>
      <c r="N1120" s="52" t="str">
        <f>IF(AND('331-CT'!$E$7=TH!H1120,OR(L1120="331",M1120="331")),"331",IF(AND(OR(L1120="131",M1120="131"),H1120='131-CT'!$E$7),"131",""))</f>
        <v/>
      </c>
      <c r="O1120" s="91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37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52"/>
        <v>9</v>
      </c>
      <c r="C1121" s="184">
        <f t="shared" si="153"/>
        <v>42248</v>
      </c>
      <c r="D1121" s="184" t="s">
        <v>1619</v>
      </c>
      <c r="E1121" s="759">
        <v>42248</v>
      </c>
      <c r="F1121" s="189" t="s">
        <v>757</v>
      </c>
      <c r="G1121" s="40" t="s">
        <v>1036</v>
      </c>
      <c r="H1121" s="7" t="s">
        <v>1960</v>
      </c>
      <c r="I1121" s="256"/>
      <c r="J1121" s="256"/>
      <c r="K1121" s="595">
        <v>1309028</v>
      </c>
      <c r="L1121" s="596" t="s">
        <v>259</v>
      </c>
      <c r="M1121" s="596" t="s">
        <v>371</v>
      </c>
      <c r="N1121" s="52" t="str">
        <f>IF(AND('331-CT'!$E$7=TH!H1121,OR(L1121="331",M1121="331")),"331",IF(AND(OR(L1121="131",M1121="131"),H1121='131-CT'!$E$7),"131",""))</f>
        <v/>
      </c>
      <c r="O1121" s="91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37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52"/>
        <v>9</v>
      </c>
      <c r="C1122" s="184">
        <f t="shared" si="153"/>
        <v>42254</v>
      </c>
      <c r="D1122" s="184" t="s">
        <v>1620</v>
      </c>
      <c r="E1122" s="759">
        <v>42254</v>
      </c>
      <c r="F1122" s="40" t="s">
        <v>1037</v>
      </c>
      <c r="G1122" s="40" t="s">
        <v>1038</v>
      </c>
      <c r="H1122" s="7" t="s">
        <v>1039</v>
      </c>
      <c r="I1122" s="256">
        <v>1013</v>
      </c>
      <c r="J1122" s="256">
        <v>12500</v>
      </c>
      <c r="K1122" s="595">
        <f>ROUND(I1122*J1122,0)</f>
        <v>12662500</v>
      </c>
      <c r="L1122" s="596" t="s">
        <v>259</v>
      </c>
      <c r="M1122" s="596" t="s">
        <v>174</v>
      </c>
      <c r="N1122" s="52" t="str">
        <f>IF(AND('331-CT'!$E$7=TH!H1122,OR(L1122="331",M1122="331")),"331",IF(AND(OR(L1122="131",M1122="131"),H1122='131-CT'!$E$7),"131",""))</f>
        <v/>
      </c>
      <c r="O1122" s="91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37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52"/>
        <v>9</v>
      </c>
      <c r="C1123" s="184">
        <f t="shared" si="153"/>
        <v>42254</v>
      </c>
      <c r="D1123" s="184" t="s">
        <v>1620</v>
      </c>
      <c r="E1123" s="759">
        <v>42254</v>
      </c>
      <c r="F1123" s="40" t="s">
        <v>428</v>
      </c>
      <c r="G1123" s="40" t="s">
        <v>1038</v>
      </c>
      <c r="H1123" s="7" t="s">
        <v>1039</v>
      </c>
      <c r="I1123" s="256"/>
      <c r="J1123" s="256"/>
      <c r="K1123" s="595">
        <v>1266250</v>
      </c>
      <c r="L1123" s="596" t="s">
        <v>259</v>
      </c>
      <c r="M1123" s="596" t="s">
        <v>371</v>
      </c>
      <c r="N1123" s="52" t="str">
        <f>IF(AND('331-CT'!$E$7=TH!H1123,OR(L1123="331",M1123="331")),"331",IF(AND(OR(L1123="131",M1123="131"),H1123='131-CT'!$E$7),"131",""))</f>
        <v/>
      </c>
      <c r="O1123" s="91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37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52"/>
        <v>9</v>
      </c>
      <c r="C1124" s="184">
        <f t="shared" si="153"/>
        <v>42255</v>
      </c>
      <c r="D1124" s="184" t="s">
        <v>1621</v>
      </c>
      <c r="E1124" s="759">
        <v>42255</v>
      </c>
      <c r="F1124" s="189" t="s">
        <v>467</v>
      </c>
      <c r="G1124" s="40" t="s">
        <v>1040</v>
      </c>
      <c r="H1124" s="7" t="s">
        <v>464</v>
      </c>
      <c r="I1124" s="256">
        <v>984</v>
      </c>
      <c r="J1124" s="256">
        <v>4400</v>
      </c>
      <c r="K1124" s="595">
        <f>ROUND(I1124*J1124,0)</f>
        <v>4329600</v>
      </c>
      <c r="L1124" s="596" t="s">
        <v>259</v>
      </c>
      <c r="M1124" s="596" t="s">
        <v>174</v>
      </c>
      <c r="N1124" s="52" t="str">
        <f>IF(AND('331-CT'!$E$7=TH!H1124,OR(L1124="331",M1124="331")),"331",IF(AND(OR(L1124="131",M1124="131"),H1124='131-CT'!$E$7),"131",""))</f>
        <v/>
      </c>
      <c r="O1124" s="91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37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52"/>
        <v>9</v>
      </c>
      <c r="C1125" s="184">
        <f t="shared" si="153"/>
        <v>42255</v>
      </c>
      <c r="D1125" s="184" t="s">
        <v>1621</v>
      </c>
      <c r="E1125" s="759">
        <v>42255</v>
      </c>
      <c r="F1125" s="189" t="s">
        <v>428</v>
      </c>
      <c r="G1125" s="40" t="s">
        <v>1040</v>
      </c>
      <c r="H1125" s="7" t="s">
        <v>464</v>
      </c>
      <c r="I1125" s="256"/>
      <c r="J1125" s="256"/>
      <c r="K1125" s="595">
        <v>432960</v>
      </c>
      <c r="L1125" s="596" t="s">
        <v>259</v>
      </c>
      <c r="M1125" s="596" t="s">
        <v>371</v>
      </c>
      <c r="N1125" s="52" t="str">
        <f>IF(AND('331-CT'!$E$7=TH!H1125,OR(L1125="331",M1125="331")),"331",IF(AND(OR(L1125="131",M1125="131"),H1125='131-CT'!$E$7),"131",""))</f>
        <v/>
      </c>
      <c r="O1125" s="91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37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52"/>
        <v>9</v>
      </c>
      <c r="C1126" s="184">
        <f t="shared" si="153"/>
        <v>42255</v>
      </c>
      <c r="D1126" s="184" t="s">
        <v>1622</v>
      </c>
      <c r="E1126" s="759">
        <v>42255</v>
      </c>
      <c r="F1126" s="189" t="s">
        <v>1041</v>
      </c>
      <c r="G1126" s="40" t="s">
        <v>1042</v>
      </c>
      <c r="H1126" s="7" t="s">
        <v>790</v>
      </c>
      <c r="I1126" s="256">
        <v>80</v>
      </c>
      <c r="J1126" s="256">
        <v>21000</v>
      </c>
      <c r="K1126" s="595">
        <f>ROUND(I1126*J1126,0)</f>
        <v>1680000</v>
      </c>
      <c r="L1126" s="596" t="s">
        <v>259</v>
      </c>
      <c r="M1126" s="596" t="s">
        <v>174</v>
      </c>
      <c r="N1126" s="52" t="str">
        <f>IF(AND('331-CT'!$E$7=TH!H1126,OR(L1126="331",M1126="331")),"331",IF(AND(OR(L1126="131",M1126="131"),H1126='131-CT'!$E$7),"131",""))</f>
        <v/>
      </c>
      <c r="O1126" s="91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37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52"/>
        <v>9</v>
      </c>
      <c r="C1127" s="184">
        <f t="shared" si="153"/>
        <v>42255</v>
      </c>
      <c r="D1127" s="184" t="s">
        <v>1622</v>
      </c>
      <c r="E1127" s="37">
        <v>42255</v>
      </c>
      <c r="F1127" s="40" t="s">
        <v>428</v>
      </c>
      <c r="G1127" s="40" t="s">
        <v>1042</v>
      </c>
      <c r="H1127" s="7" t="s">
        <v>790</v>
      </c>
      <c r="I1127" s="256"/>
      <c r="J1127" s="256"/>
      <c r="K1127" s="595">
        <v>168000</v>
      </c>
      <c r="L1127" s="596" t="s">
        <v>259</v>
      </c>
      <c r="M1127" s="596" t="s">
        <v>371</v>
      </c>
      <c r="N1127" s="52" t="str">
        <f>IF(AND('331-CT'!$E$7=TH!H1127,OR(L1127="331",M1127="331")),"331",IF(AND(OR(L1127="131",M1127="131"),H1127='131-CT'!$E$7),"131",""))</f>
        <v/>
      </c>
      <c r="O1127" s="91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37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52"/>
        <v>9</v>
      </c>
      <c r="C1128" s="184">
        <f t="shared" si="153"/>
        <v>42255</v>
      </c>
      <c r="D1128" s="184" t="s">
        <v>1623</v>
      </c>
      <c r="E1128" s="37">
        <v>42255</v>
      </c>
      <c r="F1128" s="40" t="s">
        <v>1812</v>
      </c>
      <c r="G1128" s="40" t="s">
        <v>1043</v>
      </c>
      <c r="H1128" s="7" t="s">
        <v>1960</v>
      </c>
      <c r="I1128" s="256">
        <v>50</v>
      </c>
      <c r="J1128" s="256">
        <v>23478</v>
      </c>
      <c r="K1128" s="595">
        <f t="shared" ref="K1128:K1136" si="154">ROUND(I1128*J1128,0)</f>
        <v>1173900</v>
      </c>
      <c r="L1128" s="596" t="s">
        <v>259</v>
      </c>
      <c r="M1128" s="596" t="s">
        <v>174</v>
      </c>
      <c r="N1128" s="52" t="str">
        <f>IF(AND('331-CT'!$E$7=TH!H1128,OR(L1128="331",M1128="331")),"331",IF(AND(OR(L1128="131",M1128="131"),H1128='131-CT'!$E$7),"131",""))</f>
        <v/>
      </c>
      <c r="O1128" s="91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37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52"/>
        <v>9</v>
      </c>
      <c r="C1129" s="184">
        <f t="shared" si="153"/>
        <v>42255</v>
      </c>
      <c r="D1129" s="184" t="s">
        <v>1623</v>
      </c>
      <c r="E1129" s="37">
        <v>42255</v>
      </c>
      <c r="F1129" s="40" t="s">
        <v>1812</v>
      </c>
      <c r="G1129" s="40" t="s">
        <v>1043</v>
      </c>
      <c r="H1129" s="7" t="s">
        <v>1960</v>
      </c>
      <c r="I1129" s="256">
        <v>100</v>
      </c>
      <c r="J1129" s="256">
        <v>13882</v>
      </c>
      <c r="K1129" s="595">
        <f t="shared" si="154"/>
        <v>1388200</v>
      </c>
      <c r="L1129" s="596" t="s">
        <v>259</v>
      </c>
      <c r="M1129" s="596" t="s">
        <v>174</v>
      </c>
      <c r="N1129" s="52" t="str">
        <f>IF(AND('331-CT'!$E$7=TH!H1129,OR(L1129="331",M1129="331")),"331",IF(AND(OR(L1129="131",M1129="131"),H1129='131-CT'!$E$7),"131",""))</f>
        <v/>
      </c>
      <c r="O1129" s="91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37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52"/>
        <v>9</v>
      </c>
      <c r="C1130" s="184">
        <f t="shared" si="153"/>
        <v>42255</v>
      </c>
      <c r="D1130" s="184" t="s">
        <v>1623</v>
      </c>
      <c r="E1130" s="37">
        <v>42255</v>
      </c>
      <c r="F1130" s="40" t="s">
        <v>718</v>
      </c>
      <c r="G1130" s="40" t="s">
        <v>1043</v>
      </c>
      <c r="H1130" s="7" t="s">
        <v>1960</v>
      </c>
      <c r="I1130" s="256">
        <v>75</v>
      </c>
      <c r="J1130" s="256">
        <v>16244</v>
      </c>
      <c r="K1130" s="595">
        <f t="shared" si="154"/>
        <v>1218300</v>
      </c>
      <c r="L1130" s="596" t="s">
        <v>259</v>
      </c>
      <c r="M1130" s="596" t="s">
        <v>174</v>
      </c>
      <c r="N1130" s="52" t="str">
        <f>IF(AND('331-CT'!$E$7=TH!H1130,OR(L1130="331",M1130="331")),"331",IF(AND(OR(L1130="131",M1130="131"),H1130='131-CT'!$E$7),"131",""))</f>
        <v/>
      </c>
      <c r="O1130" s="91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37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52"/>
        <v>9</v>
      </c>
      <c r="C1131" s="184">
        <f t="shared" si="153"/>
        <v>42255</v>
      </c>
      <c r="D1131" s="184" t="s">
        <v>1623</v>
      </c>
      <c r="E1131" s="37">
        <v>42255</v>
      </c>
      <c r="F1131" s="192" t="s">
        <v>720</v>
      </c>
      <c r="G1131" s="40" t="s">
        <v>1043</v>
      </c>
      <c r="H1131" s="7" t="s">
        <v>1960</v>
      </c>
      <c r="I1131" s="256">
        <v>30</v>
      </c>
      <c r="J1131" s="256">
        <v>13377</v>
      </c>
      <c r="K1131" s="595">
        <f t="shared" si="154"/>
        <v>401310</v>
      </c>
      <c r="L1131" s="596" t="s">
        <v>259</v>
      </c>
      <c r="M1131" s="596" t="s">
        <v>174</v>
      </c>
      <c r="N1131" s="52" t="str">
        <f>IF(AND('331-CT'!$E$7=TH!H1131,OR(L1131="331",M1131="331")),"331",IF(AND(OR(L1131="131",M1131="131"),H1131='131-CT'!$E$7),"131",""))</f>
        <v/>
      </c>
      <c r="O1131" s="91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37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52"/>
        <v>9</v>
      </c>
      <c r="C1132" s="184">
        <f t="shared" si="153"/>
        <v>42255</v>
      </c>
      <c r="D1132" s="184" t="s">
        <v>1623</v>
      </c>
      <c r="E1132" s="37">
        <v>42255</v>
      </c>
      <c r="F1132" s="192" t="s">
        <v>1726</v>
      </c>
      <c r="G1132" s="40" t="s">
        <v>1043</v>
      </c>
      <c r="H1132" s="7" t="s">
        <v>1960</v>
      </c>
      <c r="I1132" s="256">
        <v>50</v>
      </c>
      <c r="J1132" s="256">
        <v>16244</v>
      </c>
      <c r="K1132" s="595">
        <f t="shared" si="154"/>
        <v>812200</v>
      </c>
      <c r="L1132" s="596" t="s">
        <v>259</v>
      </c>
      <c r="M1132" s="596" t="s">
        <v>174</v>
      </c>
      <c r="N1132" s="52" t="str">
        <f>IF(AND('331-CT'!$E$7=TH!H1132,OR(L1132="331",M1132="331")),"331",IF(AND(OR(L1132="131",M1132="131"),H1132='131-CT'!$E$7),"131",""))</f>
        <v/>
      </c>
      <c r="O1132" s="91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37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52"/>
        <v>9</v>
      </c>
      <c r="C1133" s="184">
        <f t="shared" si="153"/>
        <v>42255</v>
      </c>
      <c r="D1133" s="184" t="s">
        <v>1623</v>
      </c>
      <c r="E1133" s="37">
        <v>42255</v>
      </c>
      <c r="F1133" s="192" t="s">
        <v>1813</v>
      </c>
      <c r="G1133" s="40" t="s">
        <v>1043</v>
      </c>
      <c r="H1133" s="7" t="s">
        <v>1960</v>
      </c>
      <c r="I1133" s="256">
        <v>750</v>
      </c>
      <c r="J1133" s="256">
        <v>1620</v>
      </c>
      <c r="K1133" s="595">
        <f t="shared" si="154"/>
        <v>1215000</v>
      </c>
      <c r="L1133" s="596" t="s">
        <v>259</v>
      </c>
      <c r="M1133" s="596" t="s">
        <v>174</v>
      </c>
      <c r="N1133" s="52" t="str">
        <f>IF(AND('331-CT'!$E$7=TH!H1133,OR(L1133="331",M1133="331")),"331",IF(AND(OR(L1133="131",M1133="131"),H1133='131-CT'!$E$7),"131",""))</f>
        <v/>
      </c>
      <c r="O1133" s="91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37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52"/>
        <v>9</v>
      </c>
      <c r="C1134" s="184">
        <f t="shared" si="153"/>
        <v>42255</v>
      </c>
      <c r="D1134" s="184" t="s">
        <v>1623</v>
      </c>
      <c r="E1134" s="37">
        <v>42255</v>
      </c>
      <c r="F1134" s="40" t="s">
        <v>1814</v>
      </c>
      <c r="G1134" s="40" t="s">
        <v>1043</v>
      </c>
      <c r="H1134" s="7" t="s">
        <v>1960</v>
      </c>
      <c r="I1134" s="256">
        <v>210</v>
      </c>
      <c r="J1134" s="256">
        <v>6405</v>
      </c>
      <c r="K1134" s="595">
        <f t="shared" si="154"/>
        <v>1345050</v>
      </c>
      <c r="L1134" s="596" t="s">
        <v>259</v>
      </c>
      <c r="M1134" s="596" t="s">
        <v>174</v>
      </c>
      <c r="N1134" s="52" t="str">
        <f>IF(AND('331-CT'!$E$7=TH!H1134,OR(L1134="331",M1134="331")),"331",IF(AND(OR(L1134="131",M1134="131"),H1134='131-CT'!$E$7),"131",""))</f>
        <v/>
      </c>
      <c r="O1134" s="91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37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52"/>
        <v>9</v>
      </c>
      <c r="C1135" s="184">
        <f t="shared" si="153"/>
        <v>42255</v>
      </c>
      <c r="D1135" s="184" t="s">
        <v>1623</v>
      </c>
      <c r="E1135" s="37">
        <v>42255</v>
      </c>
      <c r="F1135" s="40" t="s">
        <v>1771</v>
      </c>
      <c r="G1135" s="40" t="s">
        <v>1043</v>
      </c>
      <c r="H1135" s="7" t="s">
        <v>1960</v>
      </c>
      <c r="I1135" s="256">
        <v>185</v>
      </c>
      <c r="J1135" s="256">
        <v>10556</v>
      </c>
      <c r="K1135" s="595">
        <f t="shared" si="154"/>
        <v>1952860</v>
      </c>
      <c r="L1135" s="596" t="s">
        <v>259</v>
      </c>
      <c r="M1135" s="596" t="s">
        <v>174</v>
      </c>
      <c r="N1135" s="52" t="str">
        <f>IF(AND('331-CT'!$E$7=TH!H1135,OR(L1135="331",M1135="331")),"331",IF(AND(OR(L1135="131",M1135="131"),H1135='131-CT'!$E$7),"131",""))</f>
        <v/>
      </c>
      <c r="O1135" s="91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37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52"/>
        <v>9</v>
      </c>
      <c r="C1136" s="184">
        <f t="shared" si="153"/>
        <v>42255</v>
      </c>
      <c r="D1136" s="184" t="s">
        <v>1623</v>
      </c>
      <c r="E1136" s="37">
        <v>42255</v>
      </c>
      <c r="F1136" s="40" t="s">
        <v>1815</v>
      </c>
      <c r="G1136" s="40" t="s">
        <v>1043</v>
      </c>
      <c r="H1136" s="7" t="s">
        <v>1960</v>
      </c>
      <c r="I1136" s="256">
        <v>185</v>
      </c>
      <c r="J1136" s="256">
        <v>9769</v>
      </c>
      <c r="K1136" s="595">
        <f t="shared" si="154"/>
        <v>1807265</v>
      </c>
      <c r="L1136" s="596" t="s">
        <v>259</v>
      </c>
      <c r="M1136" s="596" t="s">
        <v>174</v>
      </c>
      <c r="N1136" s="52" t="str">
        <f>IF(AND('331-CT'!$E$7=TH!H1136,OR(L1136="331",M1136="331")),"331",IF(AND(OR(L1136="131",M1136="131"),H1136='131-CT'!$E$7),"131",""))</f>
        <v/>
      </c>
      <c r="O1136" s="91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37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52"/>
        <v>9</v>
      </c>
      <c r="C1137" s="184">
        <f t="shared" si="153"/>
        <v>42255</v>
      </c>
      <c r="D1137" s="184" t="s">
        <v>1623</v>
      </c>
      <c r="E1137" s="37">
        <v>42255</v>
      </c>
      <c r="F1137" s="40" t="s">
        <v>757</v>
      </c>
      <c r="G1137" s="40" t="s">
        <v>1043</v>
      </c>
      <c r="H1137" s="7" t="s">
        <v>1960</v>
      </c>
      <c r="I1137" s="256"/>
      <c r="J1137" s="256"/>
      <c r="K1137" s="595">
        <v>1131409</v>
      </c>
      <c r="L1137" s="596" t="s">
        <v>259</v>
      </c>
      <c r="M1137" s="596" t="s">
        <v>371</v>
      </c>
      <c r="N1137" s="52" t="str">
        <f>IF(AND('331-CT'!$E$7=TH!H1137,OR(L1137="331",M1137="331")),"331",IF(AND(OR(L1137="131",M1137="131"),H1137='131-CT'!$E$7),"131",""))</f>
        <v/>
      </c>
      <c r="O1137" s="91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37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52"/>
        <v>9</v>
      </c>
      <c r="C1138" s="184">
        <f t="shared" si="153"/>
        <v>42256</v>
      </c>
      <c r="D1138" s="184" t="s">
        <v>1624</v>
      </c>
      <c r="E1138" s="37">
        <v>42256</v>
      </c>
      <c r="F1138" s="40" t="s">
        <v>1044</v>
      </c>
      <c r="G1138" s="40" t="s">
        <v>1045</v>
      </c>
      <c r="H1138" s="7" t="s">
        <v>993</v>
      </c>
      <c r="I1138" s="256">
        <v>300</v>
      </c>
      <c r="J1138" s="256">
        <v>14316</v>
      </c>
      <c r="K1138" s="595">
        <f>ROUND(I1138*J1138,0)</f>
        <v>4294800</v>
      </c>
      <c r="L1138" s="596" t="s">
        <v>259</v>
      </c>
      <c r="M1138" s="596" t="s">
        <v>174</v>
      </c>
      <c r="N1138" s="52" t="str">
        <f>IF(AND('331-CT'!$E$7=TH!H1138,OR(L1138="331",M1138="331")),"331",IF(AND(OR(L1138="131",M1138="131"),H1138='131-CT'!$E$7),"131",""))</f>
        <v/>
      </c>
      <c r="O1138" s="91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37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52"/>
        <v>9</v>
      </c>
      <c r="C1139" s="184">
        <f t="shared" si="153"/>
        <v>42256</v>
      </c>
      <c r="D1139" s="184" t="s">
        <v>1624</v>
      </c>
      <c r="E1139" s="37">
        <v>42256</v>
      </c>
      <c r="F1139" s="192" t="s">
        <v>428</v>
      </c>
      <c r="G1139" s="40" t="s">
        <v>1045</v>
      </c>
      <c r="H1139" s="7" t="s">
        <v>993</v>
      </c>
      <c r="I1139" s="256"/>
      <c r="J1139" s="256"/>
      <c r="K1139" s="595">
        <v>429480</v>
      </c>
      <c r="L1139" s="596" t="s">
        <v>259</v>
      </c>
      <c r="M1139" s="596" t="s">
        <v>371</v>
      </c>
      <c r="N1139" s="52" t="str">
        <f>IF(AND('331-CT'!$E$7=TH!H1139,OR(L1139="331",M1139="331")),"331",IF(AND(OR(L1139="131",M1139="131"),H1139='131-CT'!$E$7),"131",""))</f>
        <v/>
      </c>
      <c r="O1139" s="91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37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52"/>
        <v>9</v>
      </c>
      <c r="C1140" s="184">
        <f t="shared" si="153"/>
        <v>42256</v>
      </c>
      <c r="D1140" s="184" t="s">
        <v>1625</v>
      </c>
      <c r="E1140" s="37">
        <v>42256</v>
      </c>
      <c r="F1140" s="192" t="s">
        <v>1816</v>
      </c>
      <c r="G1140" s="40" t="s">
        <v>1046</v>
      </c>
      <c r="H1140" s="7" t="s">
        <v>1960</v>
      </c>
      <c r="I1140" s="256">
        <v>52</v>
      </c>
      <c r="J1140" s="256">
        <v>4941</v>
      </c>
      <c r="K1140" s="595">
        <f>ROUND(I1140*J1140,0)</f>
        <v>256932</v>
      </c>
      <c r="L1140" s="596" t="s">
        <v>259</v>
      </c>
      <c r="M1140" s="596" t="s">
        <v>174</v>
      </c>
      <c r="N1140" s="52" t="str">
        <f>IF(AND('331-CT'!$E$7=TH!H1140,OR(L1140="331",M1140="331")),"331",IF(AND(OR(L1140="131",M1140="131"),H1140='131-CT'!$E$7),"131",""))</f>
        <v/>
      </c>
      <c r="O1140" s="91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37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52"/>
        <v>9</v>
      </c>
      <c r="C1141" s="184">
        <f t="shared" si="153"/>
        <v>42256</v>
      </c>
      <c r="D1141" s="184" t="s">
        <v>1625</v>
      </c>
      <c r="E1141" s="37">
        <v>42256</v>
      </c>
      <c r="F1141" s="192" t="s">
        <v>772</v>
      </c>
      <c r="G1141" s="40" t="s">
        <v>1046</v>
      </c>
      <c r="H1141" s="7" t="s">
        <v>1960</v>
      </c>
      <c r="I1141" s="256">
        <v>1000</v>
      </c>
      <c r="J1141" s="256">
        <v>12719</v>
      </c>
      <c r="K1141" s="595">
        <f>ROUND(I1141*J1141,0)</f>
        <v>12719000</v>
      </c>
      <c r="L1141" s="596" t="s">
        <v>259</v>
      </c>
      <c r="M1141" s="596" t="s">
        <v>174</v>
      </c>
      <c r="N1141" s="52" t="str">
        <f>IF(AND('331-CT'!$E$7=TH!H1141,OR(L1141="331",M1141="331")),"331",IF(AND(OR(L1141="131",M1141="131"),H1141='131-CT'!$E$7),"131",""))</f>
        <v/>
      </c>
      <c r="O1141" s="91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37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52"/>
        <v>9</v>
      </c>
      <c r="C1142" s="184">
        <f t="shared" si="153"/>
        <v>42256</v>
      </c>
      <c r="D1142" s="184" t="s">
        <v>1625</v>
      </c>
      <c r="E1142" s="184">
        <v>42256</v>
      </c>
      <c r="F1142" s="192" t="s">
        <v>774</v>
      </c>
      <c r="G1142" s="597" t="s">
        <v>1046</v>
      </c>
      <c r="H1142" s="7" t="s">
        <v>1960</v>
      </c>
      <c r="I1142" s="256">
        <v>100</v>
      </c>
      <c r="J1142" s="256">
        <v>11997</v>
      </c>
      <c r="K1142" s="595">
        <f>ROUND(I1142*J1142,0)</f>
        <v>1199700</v>
      </c>
      <c r="L1142" s="596" t="s">
        <v>259</v>
      </c>
      <c r="M1142" s="596" t="s">
        <v>174</v>
      </c>
      <c r="N1142" s="52" t="str">
        <f>IF(AND('331-CT'!$E$7=TH!H1142,OR(L1142="331",M1142="331")),"331",IF(AND(OR(L1142="131",M1142="131"),H1142='131-CT'!$E$7),"131",""))</f>
        <v/>
      </c>
      <c r="O1142" s="91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37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52"/>
        <v>9</v>
      </c>
      <c r="C1143" s="184">
        <f t="shared" si="153"/>
        <v>42256</v>
      </c>
      <c r="D1143" s="184" t="s">
        <v>1625</v>
      </c>
      <c r="E1143" s="191">
        <v>42256</v>
      </c>
      <c r="F1143" s="192" t="s">
        <v>754</v>
      </c>
      <c r="G1143" s="483" t="s">
        <v>1046</v>
      </c>
      <c r="H1143" s="7" t="s">
        <v>1960</v>
      </c>
      <c r="I1143" s="256">
        <v>100</v>
      </c>
      <c r="J1143" s="256">
        <v>10854</v>
      </c>
      <c r="K1143" s="595">
        <f>ROUND(I1143*J1143,0)</f>
        <v>1085400</v>
      </c>
      <c r="L1143" s="596" t="s">
        <v>259</v>
      </c>
      <c r="M1143" s="596" t="s">
        <v>174</v>
      </c>
      <c r="N1143" s="52" t="str">
        <f>IF(AND('331-CT'!$E$7=TH!H1143,OR(L1143="331",M1143="331")),"331",IF(AND(OR(L1143="131",M1143="131"),H1143='131-CT'!$E$7),"131",""))</f>
        <v/>
      </c>
      <c r="O1143" s="91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37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52"/>
        <v>9</v>
      </c>
      <c r="C1144" s="184">
        <f t="shared" si="153"/>
        <v>42256</v>
      </c>
      <c r="D1144" s="184" t="s">
        <v>1625</v>
      </c>
      <c r="E1144" s="191">
        <v>42256</v>
      </c>
      <c r="F1144" s="192" t="s">
        <v>757</v>
      </c>
      <c r="G1144" s="483" t="s">
        <v>1046</v>
      </c>
      <c r="H1144" s="7" t="s">
        <v>1960</v>
      </c>
      <c r="I1144" s="256"/>
      <c r="J1144" s="256"/>
      <c r="K1144" s="595">
        <v>1526103</v>
      </c>
      <c r="L1144" s="596" t="s">
        <v>259</v>
      </c>
      <c r="M1144" s="596" t="s">
        <v>371</v>
      </c>
      <c r="N1144" s="52" t="str">
        <f>IF(AND('331-CT'!$E$7=TH!H1144,OR(L1144="331",M1144="331")),"331",IF(AND(OR(L1144="131",M1144="131"),H1144='131-CT'!$E$7),"131",""))</f>
        <v/>
      </c>
      <c r="O1144" s="91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37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52"/>
        <v>9</v>
      </c>
      <c r="C1145" s="184">
        <f t="shared" si="153"/>
        <v>42257</v>
      </c>
      <c r="D1145" s="184" t="s">
        <v>1626</v>
      </c>
      <c r="E1145" s="191">
        <v>42257</v>
      </c>
      <c r="F1145" s="192" t="s">
        <v>1817</v>
      </c>
      <c r="G1145" s="483" t="s">
        <v>1047</v>
      </c>
      <c r="H1145" s="193" t="s">
        <v>1048</v>
      </c>
      <c r="I1145" s="256">
        <v>500</v>
      </c>
      <c r="J1145" s="256">
        <v>24473</v>
      </c>
      <c r="K1145" s="595">
        <f>ROUND(I1145*J1145,0)</f>
        <v>12236500</v>
      </c>
      <c r="L1145" s="596" t="s">
        <v>259</v>
      </c>
      <c r="M1145" s="596" t="s">
        <v>174</v>
      </c>
      <c r="N1145" s="52" t="str">
        <f>IF(AND('331-CT'!$E$7=TH!H1145,OR(L1145="331",M1145="331")),"331",IF(AND(OR(L1145="131",M1145="131"),H1145='131-CT'!$E$7),"131",""))</f>
        <v/>
      </c>
      <c r="O1145" s="91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37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52"/>
        <v>9</v>
      </c>
      <c r="C1146" s="184">
        <f t="shared" si="153"/>
        <v>42257</v>
      </c>
      <c r="D1146" s="184" t="s">
        <v>1626</v>
      </c>
      <c r="E1146" s="191">
        <v>42257</v>
      </c>
      <c r="F1146" s="192" t="s">
        <v>1818</v>
      </c>
      <c r="G1146" s="483" t="s">
        <v>1047</v>
      </c>
      <c r="H1146" s="193" t="s">
        <v>1048</v>
      </c>
      <c r="I1146" s="256">
        <v>2070</v>
      </c>
      <c r="J1146" s="256">
        <v>1034</v>
      </c>
      <c r="K1146" s="595">
        <f>ROUND(I1146*J1146,0)</f>
        <v>2140380</v>
      </c>
      <c r="L1146" s="596" t="s">
        <v>259</v>
      </c>
      <c r="M1146" s="596" t="s">
        <v>174</v>
      </c>
      <c r="N1146" s="52" t="str">
        <f>IF(AND('331-CT'!$E$7=TH!H1146,OR(L1146="331",M1146="331")),"331",IF(AND(OR(L1146="131",M1146="131"),H1146='131-CT'!$E$7),"131",""))</f>
        <v/>
      </c>
      <c r="O1146" s="91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37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52"/>
        <v>9</v>
      </c>
      <c r="C1147" s="184">
        <f t="shared" si="153"/>
        <v>42257</v>
      </c>
      <c r="D1147" s="184" t="s">
        <v>1626</v>
      </c>
      <c r="E1147" s="191">
        <v>42257</v>
      </c>
      <c r="F1147" s="192" t="s">
        <v>757</v>
      </c>
      <c r="G1147" s="483" t="s">
        <v>1047</v>
      </c>
      <c r="H1147" s="193" t="s">
        <v>1048</v>
      </c>
      <c r="I1147" s="256"/>
      <c r="J1147" s="256"/>
      <c r="K1147" s="595">
        <v>1437688</v>
      </c>
      <c r="L1147" s="596" t="s">
        <v>259</v>
      </c>
      <c r="M1147" s="596" t="s">
        <v>371</v>
      </c>
      <c r="N1147" s="52" t="str">
        <f>IF(AND('331-CT'!$E$7=TH!H1147,OR(L1147="331",M1147="331")),"331",IF(AND(OR(L1147="131",M1147="131"),H1147='131-CT'!$E$7),"131",""))</f>
        <v/>
      </c>
      <c r="O1147" s="91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37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52"/>
        <v>9</v>
      </c>
      <c r="C1148" s="184">
        <f t="shared" si="153"/>
        <v>42257</v>
      </c>
      <c r="D1148" s="184" t="s">
        <v>1627</v>
      </c>
      <c r="E1148" s="191">
        <v>42257</v>
      </c>
      <c r="F1148" s="189" t="s">
        <v>439</v>
      </c>
      <c r="G1148" s="483" t="s">
        <v>1049</v>
      </c>
      <c r="H1148" s="193" t="s">
        <v>438</v>
      </c>
      <c r="I1148" s="257">
        <v>401</v>
      </c>
      <c r="J1148" s="257">
        <v>10500</v>
      </c>
      <c r="K1148" s="595">
        <f>ROUND(I1148*J1148,0)</f>
        <v>4210500</v>
      </c>
      <c r="L1148" s="596" t="s">
        <v>259</v>
      </c>
      <c r="M1148" s="596" t="s">
        <v>174</v>
      </c>
      <c r="N1148" s="52" t="str">
        <f>IF(AND('331-CT'!$E$7=TH!H1148,OR(L1148="331",M1148="331")),"331",IF(AND(OR(L1148="131",M1148="131"),H1148='131-CT'!$E$7),"131",""))</f>
        <v/>
      </c>
      <c r="O1148" s="91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37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52"/>
        <v>9</v>
      </c>
      <c r="C1149" s="184">
        <f t="shared" si="153"/>
        <v>42257</v>
      </c>
      <c r="D1149" s="184" t="s">
        <v>1627</v>
      </c>
      <c r="E1149" s="191">
        <v>42257</v>
      </c>
      <c r="F1149" s="192" t="s">
        <v>1050</v>
      </c>
      <c r="G1149" s="483" t="s">
        <v>1049</v>
      </c>
      <c r="H1149" s="193" t="s">
        <v>438</v>
      </c>
      <c r="I1149" s="256">
        <v>34</v>
      </c>
      <c r="J1149" s="256">
        <v>8600</v>
      </c>
      <c r="K1149" s="595">
        <f>ROUND(I1149*J1149,0)</f>
        <v>292400</v>
      </c>
      <c r="L1149" s="596" t="s">
        <v>259</v>
      </c>
      <c r="M1149" s="596" t="s">
        <v>174</v>
      </c>
      <c r="N1149" s="52" t="str">
        <f>IF(AND('331-CT'!$E$7=TH!H1149,OR(L1149="331",M1149="331")),"331",IF(AND(OR(L1149="131",M1149="131"),H1149='131-CT'!$E$7),"131",""))</f>
        <v/>
      </c>
      <c r="O1149" s="91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37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52"/>
        <v>9</v>
      </c>
      <c r="C1150" s="184">
        <f t="shared" si="153"/>
        <v>42257</v>
      </c>
      <c r="D1150" s="184" t="s">
        <v>1627</v>
      </c>
      <c r="E1150" s="191">
        <v>42257</v>
      </c>
      <c r="F1150" s="192" t="s">
        <v>428</v>
      </c>
      <c r="G1150" s="483" t="s">
        <v>1049</v>
      </c>
      <c r="H1150" s="193" t="s">
        <v>438</v>
      </c>
      <c r="I1150" s="256"/>
      <c r="J1150" s="256"/>
      <c r="K1150" s="595">
        <v>450290</v>
      </c>
      <c r="L1150" s="596" t="s">
        <v>259</v>
      </c>
      <c r="M1150" s="596" t="s">
        <v>371</v>
      </c>
      <c r="N1150" s="52" t="str">
        <f>IF(AND('331-CT'!$E$7=TH!H1150,OR(L1150="331",M1150="331")),"331",IF(AND(OR(L1150="131",M1150="131"),H1150='131-CT'!$E$7),"131",""))</f>
        <v/>
      </c>
      <c r="O1150" s="91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37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52"/>
        <v>9</v>
      </c>
      <c r="C1151" s="184">
        <f t="shared" si="153"/>
        <v>42258</v>
      </c>
      <c r="D1151" s="184" t="s">
        <v>1628</v>
      </c>
      <c r="E1151" s="191">
        <v>42258</v>
      </c>
      <c r="F1151" s="192" t="s">
        <v>1037</v>
      </c>
      <c r="G1151" s="483" t="s">
        <v>1051</v>
      </c>
      <c r="H1151" s="193" t="s">
        <v>1039</v>
      </c>
      <c r="I1151" s="256">
        <v>1000</v>
      </c>
      <c r="J1151" s="256">
        <v>12500</v>
      </c>
      <c r="K1151" s="595">
        <f>ROUND(I1151*J1151,0)</f>
        <v>12500000</v>
      </c>
      <c r="L1151" s="596" t="s">
        <v>259</v>
      </c>
      <c r="M1151" s="596" t="s">
        <v>174</v>
      </c>
      <c r="N1151" s="52" t="str">
        <f>IF(AND('331-CT'!$E$7=TH!H1151,OR(L1151="331",M1151="331")),"331",IF(AND(OR(L1151="131",M1151="131"),H1151='131-CT'!$E$7),"131",""))</f>
        <v/>
      </c>
      <c r="O1151" s="910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37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52"/>
        <v>9</v>
      </c>
      <c r="C1152" s="184">
        <f t="shared" si="153"/>
        <v>42258</v>
      </c>
      <c r="D1152" s="184" t="s">
        <v>1628</v>
      </c>
      <c r="E1152" s="759">
        <v>42258</v>
      </c>
      <c r="F1152" s="189" t="s">
        <v>428</v>
      </c>
      <c r="G1152" s="40" t="s">
        <v>1051</v>
      </c>
      <c r="H1152" s="7" t="s">
        <v>1039</v>
      </c>
      <c r="I1152" s="256"/>
      <c r="J1152" s="256"/>
      <c r="K1152" s="595">
        <v>1250000</v>
      </c>
      <c r="L1152" s="596" t="s">
        <v>259</v>
      </c>
      <c r="M1152" s="596" t="s">
        <v>371</v>
      </c>
      <c r="N1152" s="52" t="str">
        <f>IF(AND('331-CT'!$E$7=TH!H1152,OR(L1152="331",M1152="331")),"331",IF(AND(OR(L1152="131",M1152="131"),H1152='131-CT'!$E$7),"131",""))</f>
        <v/>
      </c>
      <c r="O1152" s="910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37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52"/>
        <v>9</v>
      </c>
      <c r="C1153" s="184">
        <f t="shared" si="153"/>
        <v>42258</v>
      </c>
      <c r="D1153" s="184" t="s">
        <v>1629</v>
      </c>
      <c r="E1153" s="759">
        <v>42258</v>
      </c>
      <c r="F1153" s="192" t="s">
        <v>1728</v>
      </c>
      <c r="G1153" s="40" t="s">
        <v>1052</v>
      </c>
      <c r="H1153" s="7" t="s">
        <v>1960</v>
      </c>
      <c r="I1153" s="256">
        <v>500</v>
      </c>
      <c r="J1153" s="256">
        <v>26103</v>
      </c>
      <c r="K1153" s="595">
        <f>ROUND(I1153*J1153,0)</f>
        <v>13051500</v>
      </c>
      <c r="L1153" s="596" t="s">
        <v>259</v>
      </c>
      <c r="M1153" s="596" t="s">
        <v>174</v>
      </c>
      <c r="N1153" s="52" t="str">
        <f>IF(AND('331-CT'!$E$7=TH!H1153,OR(L1153="331",M1153="331")),"331",IF(AND(OR(L1153="131",M1153="131"),H1153='131-CT'!$E$7),"131",""))</f>
        <v/>
      </c>
      <c r="O1153" s="910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37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52"/>
        <v>9</v>
      </c>
      <c r="C1154" s="184">
        <f t="shared" si="153"/>
        <v>42258</v>
      </c>
      <c r="D1154" s="184" t="s">
        <v>1629</v>
      </c>
      <c r="E1154" s="759">
        <v>42258</v>
      </c>
      <c r="F1154" s="189" t="s">
        <v>757</v>
      </c>
      <c r="G1154" s="40" t="s">
        <v>1052</v>
      </c>
      <c r="H1154" s="7" t="s">
        <v>1960</v>
      </c>
      <c r="I1154" s="256"/>
      <c r="J1154" s="256"/>
      <c r="K1154" s="595">
        <v>1305150</v>
      </c>
      <c r="L1154" s="596" t="s">
        <v>259</v>
      </c>
      <c r="M1154" s="596" t="s">
        <v>371</v>
      </c>
      <c r="N1154" s="52" t="str">
        <f>IF(AND('331-CT'!$E$7=TH!H1154,OR(L1154="331",M1154="331")),"331",IF(AND(OR(L1154="131",M1154="131"),H1154='131-CT'!$E$7),"131",""))</f>
        <v/>
      </c>
      <c r="O1154" s="910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37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52"/>
        <v>9</v>
      </c>
      <c r="C1155" s="184">
        <f t="shared" si="153"/>
        <v>42259</v>
      </c>
      <c r="D1155" s="184" t="s">
        <v>1630</v>
      </c>
      <c r="E1155" s="759">
        <v>42259</v>
      </c>
      <c r="F1155" s="297" t="s">
        <v>424</v>
      </c>
      <c r="G1155" s="40" t="s">
        <v>1053</v>
      </c>
      <c r="H1155" s="7" t="s">
        <v>426</v>
      </c>
      <c r="I1155" s="256">
        <v>931</v>
      </c>
      <c r="J1155" s="256">
        <v>5000</v>
      </c>
      <c r="K1155" s="595">
        <f>ROUND(I1155*J1155,0)</f>
        <v>4655000</v>
      </c>
      <c r="L1155" s="596" t="s">
        <v>259</v>
      </c>
      <c r="M1155" s="596" t="s">
        <v>174</v>
      </c>
      <c r="N1155" s="52" t="str">
        <f>IF(AND('331-CT'!$E$7=TH!H1155,OR(L1155="331",M1155="331")),"331",IF(AND(OR(L1155="131",M1155="131"),H1155='131-CT'!$E$7),"131",""))</f>
        <v/>
      </c>
      <c r="O1155" s="91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37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52"/>
        <v>9</v>
      </c>
      <c r="C1156" s="184">
        <f t="shared" si="153"/>
        <v>42259</v>
      </c>
      <c r="D1156" s="184" t="s">
        <v>1630</v>
      </c>
      <c r="E1156" s="759">
        <v>42259</v>
      </c>
      <c r="F1156" s="189" t="s">
        <v>472</v>
      </c>
      <c r="G1156" s="40" t="s">
        <v>1053</v>
      </c>
      <c r="H1156" s="7" t="s">
        <v>426</v>
      </c>
      <c r="I1156" s="256">
        <v>311</v>
      </c>
      <c r="J1156" s="256">
        <v>5550</v>
      </c>
      <c r="K1156" s="595">
        <f>ROUND(I1156*J1156,0)</f>
        <v>1726050</v>
      </c>
      <c r="L1156" s="596" t="s">
        <v>259</v>
      </c>
      <c r="M1156" s="596" t="s">
        <v>174</v>
      </c>
      <c r="N1156" s="52" t="str">
        <f>IF(AND('331-CT'!$E$7=TH!H1156,OR(L1156="331",M1156="331")),"331",IF(AND(OR(L1156="131",M1156="131"),H1156='131-CT'!$E$7),"131",""))</f>
        <v/>
      </c>
      <c r="O1156" s="91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37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52"/>
        <v>9</v>
      </c>
      <c r="C1157" s="184">
        <f t="shared" si="153"/>
        <v>42259</v>
      </c>
      <c r="D1157" s="184" t="s">
        <v>1630</v>
      </c>
      <c r="E1157" s="759">
        <v>42259</v>
      </c>
      <c r="F1157" s="297" t="s">
        <v>427</v>
      </c>
      <c r="G1157" s="40" t="s">
        <v>1053</v>
      </c>
      <c r="H1157" s="7" t="s">
        <v>426</v>
      </c>
      <c r="I1157" s="256">
        <v>311</v>
      </c>
      <c r="J1157" s="256">
        <v>5800</v>
      </c>
      <c r="K1157" s="595">
        <f>ROUND(I1157*J1157,0)</f>
        <v>1803800</v>
      </c>
      <c r="L1157" s="596" t="s">
        <v>259</v>
      </c>
      <c r="M1157" s="596" t="s">
        <v>174</v>
      </c>
      <c r="N1157" s="52" t="str">
        <f>IF(AND('331-CT'!$E$7=TH!H1157,OR(L1157="331",M1157="331")),"331",IF(AND(OR(L1157="131",M1157="131"),H1157='131-CT'!$E$7),"131",""))</f>
        <v/>
      </c>
      <c r="O1157" s="91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37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52"/>
        <v>9</v>
      </c>
      <c r="C1158" s="184">
        <f t="shared" si="153"/>
        <v>42259</v>
      </c>
      <c r="D1158" s="184" t="s">
        <v>1630</v>
      </c>
      <c r="E1158" s="37">
        <v>42259</v>
      </c>
      <c r="F1158" s="40" t="s">
        <v>428</v>
      </c>
      <c r="G1158" s="40" t="s">
        <v>1053</v>
      </c>
      <c r="H1158" s="7" t="s">
        <v>426</v>
      </c>
      <c r="I1158" s="256"/>
      <c r="J1158" s="256"/>
      <c r="K1158" s="595">
        <v>818485</v>
      </c>
      <c r="L1158" s="596" t="s">
        <v>259</v>
      </c>
      <c r="M1158" s="596" t="s">
        <v>371</v>
      </c>
      <c r="N1158" s="52" t="str">
        <f>IF(AND('331-CT'!$E$7=TH!H1158,OR(L1158="331",M1158="331")),"331",IF(AND(OR(L1158="131",M1158="131"),H1158='131-CT'!$E$7),"131",""))</f>
        <v/>
      </c>
      <c r="O1158" s="91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37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52"/>
        <v>9</v>
      </c>
      <c r="C1159" s="184">
        <f t="shared" si="153"/>
        <v>42259</v>
      </c>
      <c r="D1159" s="184" t="s">
        <v>1631</v>
      </c>
      <c r="E1159" s="37">
        <v>42259</v>
      </c>
      <c r="F1159" s="189" t="s">
        <v>1974</v>
      </c>
      <c r="G1159" s="40" t="s">
        <v>1054</v>
      </c>
      <c r="H1159" s="7" t="s">
        <v>983</v>
      </c>
      <c r="I1159" s="256">
        <v>1667</v>
      </c>
      <c r="J1159" s="256">
        <v>11800</v>
      </c>
      <c r="K1159" s="595">
        <f>ROUND(I1159*J1159,0)</f>
        <v>19670600</v>
      </c>
      <c r="L1159" s="596" t="s">
        <v>259</v>
      </c>
      <c r="M1159" s="596" t="s">
        <v>174</v>
      </c>
      <c r="N1159" s="52" t="str">
        <f>IF(AND('331-CT'!$E$7=TH!H1159,OR(L1159="331",M1159="331")),"331",IF(AND(OR(L1159="131",M1159="131"),H1159='131-CT'!$E$7),"131",""))</f>
        <v/>
      </c>
      <c r="O1159" s="91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37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52"/>
        <v>9</v>
      </c>
      <c r="C1160" s="184">
        <f t="shared" si="153"/>
        <v>42259</v>
      </c>
      <c r="D1160" s="184" t="s">
        <v>1631</v>
      </c>
      <c r="E1160" s="37">
        <v>42259</v>
      </c>
      <c r="F1160" s="40" t="s">
        <v>428</v>
      </c>
      <c r="G1160" s="40" t="s">
        <v>1054</v>
      </c>
      <c r="H1160" s="7" t="s">
        <v>983</v>
      </c>
      <c r="I1160" s="256"/>
      <c r="J1160" s="256"/>
      <c r="K1160" s="595">
        <v>1967060</v>
      </c>
      <c r="L1160" s="596" t="s">
        <v>259</v>
      </c>
      <c r="M1160" s="596" t="s">
        <v>371</v>
      </c>
      <c r="N1160" s="52" t="str">
        <f>IF(AND('331-CT'!$E$7=TH!H1160,OR(L1160="331",M1160="331")),"331",IF(AND(OR(L1160="131",M1160="131"),H1160='131-CT'!$E$7),"131",""))</f>
        <v/>
      </c>
      <c r="O1160" s="91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37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52"/>
        <v>9</v>
      </c>
      <c r="C1161" s="184">
        <f t="shared" si="153"/>
        <v>42259</v>
      </c>
      <c r="D1161" s="184" t="s">
        <v>1632</v>
      </c>
      <c r="E1161" s="37">
        <v>42259</v>
      </c>
      <c r="F1161" s="40" t="s">
        <v>1792</v>
      </c>
      <c r="G1161" s="40" t="s">
        <v>1055</v>
      </c>
      <c r="H1161" s="7" t="s">
        <v>1960</v>
      </c>
      <c r="I1161" s="256">
        <v>1500</v>
      </c>
      <c r="J1161" s="256">
        <v>7649</v>
      </c>
      <c r="K1161" s="595">
        <f>ROUND(I1161*J1161,0)</f>
        <v>11473500</v>
      </c>
      <c r="L1161" s="596" t="s">
        <v>259</v>
      </c>
      <c r="M1161" s="596" t="s">
        <v>174</v>
      </c>
      <c r="N1161" s="52" t="str">
        <f>IF(AND('331-CT'!$E$7=TH!H1161,OR(L1161="331",M1161="331")),"331",IF(AND(OR(L1161="131",M1161="131"),H1161='131-CT'!$E$7),"131",""))</f>
        <v/>
      </c>
      <c r="O1161" s="91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37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52"/>
        <v>9</v>
      </c>
      <c r="C1162" s="184">
        <f t="shared" si="153"/>
        <v>42259</v>
      </c>
      <c r="D1162" s="184" t="s">
        <v>1632</v>
      </c>
      <c r="E1162" s="37">
        <v>42259</v>
      </c>
      <c r="F1162" s="40" t="s">
        <v>757</v>
      </c>
      <c r="G1162" s="40" t="s">
        <v>1055</v>
      </c>
      <c r="H1162" s="7" t="s">
        <v>1960</v>
      </c>
      <c r="I1162" s="256"/>
      <c r="J1162" s="256"/>
      <c r="K1162" s="595">
        <v>1147350</v>
      </c>
      <c r="L1162" s="596" t="s">
        <v>259</v>
      </c>
      <c r="M1162" s="596" t="s">
        <v>371</v>
      </c>
      <c r="N1162" s="52" t="str">
        <f>IF(AND('331-CT'!$E$7=TH!H1162,OR(L1162="331",M1162="331")),"331",IF(AND(OR(L1162="131",M1162="131"),H1162='131-CT'!$E$7),"131",""))</f>
        <v/>
      </c>
      <c r="O1162" s="91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37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52"/>
        <v>9</v>
      </c>
      <c r="C1163" s="184">
        <f t="shared" si="153"/>
        <v>42262</v>
      </c>
      <c r="D1163" s="184" t="s">
        <v>1633</v>
      </c>
      <c r="E1163" s="37">
        <v>42262</v>
      </c>
      <c r="F1163" s="40" t="s">
        <v>1056</v>
      </c>
      <c r="G1163" s="40" t="s">
        <v>1057</v>
      </c>
      <c r="H1163" s="7" t="s">
        <v>858</v>
      </c>
      <c r="I1163" s="256">
        <v>203</v>
      </c>
      <c r="J1163" s="256">
        <v>15500</v>
      </c>
      <c r="K1163" s="595">
        <f>ROUND(I1163*J1163,0)</f>
        <v>3146500</v>
      </c>
      <c r="L1163" s="596" t="s">
        <v>259</v>
      </c>
      <c r="M1163" s="596" t="s">
        <v>174</v>
      </c>
      <c r="N1163" s="52" t="str">
        <f>IF(AND('331-CT'!$E$7=TH!H1163,OR(L1163="331",M1163="331")),"331",IF(AND(OR(L1163="131",M1163="131"),H1163='131-CT'!$E$7),"131",""))</f>
        <v/>
      </c>
      <c r="O1163" s="91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37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52"/>
        <v>9</v>
      </c>
      <c r="C1164" s="184">
        <f t="shared" si="153"/>
        <v>42262</v>
      </c>
      <c r="D1164" s="184" t="s">
        <v>1633</v>
      </c>
      <c r="E1164" s="37">
        <v>42262</v>
      </c>
      <c r="F1164" s="40" t="s">
        <v>428</v>
      </c>
      <c r="G1164" s="40" t="s">
        <v>1057</v>
      </c>
      <c r="H1164" s="7" t="s">
        <v>858</v>
      </c>
      <c r="I1164" s="256"/>
      <c r="J1164" s="256"/>
      <c r="K1164" s="595">
        <v>314650</v>
      </c>
      <c r="L1164" s="596" t="s">
        <v>259</v>
      </c>
      <c r="M1164" s="596" t="s">
        <v>371</v>
      </c>
      <c r="N1164" s="52" t="str">
        <f>IF(AND('331-CT'!$E$7=TH!H1164,OR(L1164="331",M1164="331")),"331",IF(AND(OR(L1164="131",M1164="131"),H1164='131-CT'!$E$7),"131",""))</f>
        <v/>
      </c>
      <c r="O1164" s="91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37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52"/>
        <v>9</v>
      </c>
      <c r="C1165" s="184">
        <f t="shared" si="153"/>
        <v>42262</v>
      </c>
      <c r="D1165" s="184" t="s">
        <v>1634</v>
      </c>
      <c r="E1165" s="37">
        <v>42262</v>
      </c>
      <c r="F1165" s="40" t="s">
        <v>2036</v>
      </c>
      <c r="G1165" s="40" t="s">
        <v>1058</v>
      </c>
      <c r="H1165" s="7" t="s">
        <v>983</v>
      </c>
      <c r="I1165" s="256">
        <v>110</v>
      </c>
      <c r="J1165" s="256">
        <v>11700</v>
      </c>
      <c r="K1165" s="595">
        <f t="shared" ref="K1165:K1171" si="155">ROUND(I1165*J1165,0)</f>
        <v>1287000</v>
      </c>
      <c r="L1165" s="596" t="s">
        <v>259</v>
      </c>
      <c r="M1165" s="596" t="s">
        <v>174</v>
      </c>
      <c r="N1165" s="52" t="str">
        <f>IF(AND('331-CT'!$E$7=TH!H1165,OR(L1165="331",M1165="331")),"331",IF(AND(OR(L1165="131",M1165="131"),H1165='131-CT'!$E$7),"131",""))</f>
        <v/>
      </c>
      <c r="O1165" s="91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37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52"/>
        <v>9</v>
      </c>
      <c r="C1166" s="184">
        <f t="shared" si="153"/>
        <v>42262</v>
      </c>
      <c r="D1166" s="184" t="s">
        <v>1634</v>
      </c>
      <c r="E1166" s="37">
        <v>42262</v>
      </c>
      <c r="F1166" s="189" t="s">
        <v>1974</v>
      </c>
      <c r="G1166" s="40" t="s">
        <v>1058</v>
      </c>
      <c r="H1166" s="7" t="s">
        <v>983</v>
      </c>
      <c r="I1166" s="256">
        <v>10</v>
      </c>
      <c r="J1166" s="256">
        <v>12400</v>
      </c>
      <c r="K1166" s="595">
        <f t="shared" si="155"/>
        <v>124000</v>
      </c>
      <c r="L1166" s="596" t="s">
        <v>259</v>
      </c>
      <c r="M1166" s="596" t="s">
        <v>174</v>
      </c>
      <c r="N1166" s="52" t="str">
        <f>IF(AND('331-CT'!$E$7=TH!H1166,OR(L1166="331",M1166="331")),"331",IF(AND(OR(L1166="131",M1166="131"),H1166='131-CT'!$E$7),"131",""))</f>
        <v/>
      </c>
      <c r="O1166" s="91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37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52"/>
        <v>9</v>
      </c>
      <c r="C1167" s="184">
        <f t="shared" si="153"/>
        <v>42262</v>
      </c>
      <c r="D1167" s="184" t="s">
        <v>1634</v>
      </c>
      <c r="E1167" s="37">
        <v>42262</v>
      </c>
      <c r="F1167" s="189" t="s">
        <v>1975</v>
      </c>
      <c r="G1167" s="40" t="s">
        <v>1058</v>
      </c>
      <c r="H1167" s="7" t="s">
        <v>983</v>
      </c>
      <c r="I1167" s="256">
        <v>10</v>
      </c>
      <c r="J1167" s="256">
        <v>14200</v>
      </c>
      <c r="K1167" s="595">
        <f t="shared" si="155"/>
        <v>142000</v>
      </c>
      <c r="L1167" s="596" t="s">
        <v>259</v>
      </c>
      <c r="M1167" s="596" t="s">
        <v>174</v>
      </c>
      <c r="N1167" s="52" t="str">
        <f>IF(AND('331-CT'!$E$7=TH!H1167,OR(L1167="331",M1167="331")),"331",IF(AND(OR(L1167="131",M1167="131"),H1167='131-CT'!$E$7),"131",""))</f>
        <v/>
      </c>
      <c r="O1167" s="910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37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52"/>
        <v>9</v>
      </c>
      <c r="C1168" s="184">
        <f t="shared" si="153"/>
        <v>42262</v>
      </c>
      <c r="D1168" s="184" t="s">
        <v>1634</v>
      </c>
      <c r="E1168" s="37">
        <v>42262</v>
      </c>
      <c r="F1168" s="189" t="s">
        <v>1976</v>
      </c>
      <c r="G1168" s="40" t="s">
        <v>1058</v>
      </c>
      <c r="H1168" s="7" t="s">
        <v>983</v>
      </c>
      <c r="I1168" s="256">
        <v>10</v>
      </c>
      <c r="J1168" s="256">
        <v>15300</v>
      </c>
      <c r="K1168" s="595">
        <f t="shared" si="155"/>
        <v>153000</v>
      </c>
      <c r="L1168" s="596" t="s">
        <v>259</v>
      </c>
      <c r="M1168" s="596" t="s">
        <v>174</v>
      </c>
      <c r="N1168" s="52" t="str">
        <f>IF(AND('331-CT'!$E$7=TH!H1168,OR(L1168="331",M1168="331")),"331",IF(AND(OR(L1168="131",M1168="131"),H1168='131-CT'!$E$7),"131",""))</f>
        <v/>
      </c>
      <c r="O1168" s="91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37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52"/>
        <v>9</v>
      </c>
      <c r="C1169" s="184">
        <f t="shared" si="153"/>
        <v>42262</v>
      </c>
      <c r="D1169" s="184" t="s">
        <v>1634</v>
      </c>
      <c r="E1169" s="37">
        <v>42262</v>
      </c>
      <c r="F1169" s="189" t="s">
        <v>1977</v>
      </c>
      <c r="G1169" s="40" t="s">
        <v>1058</v>
      </c>
      <c r="H1169" s="7" t="s">
        <v>983</v>
      </c>
      <c r="I1169" s="256">
        <v>10</v>
      </c>
      <c r="J1169" s="256">
        <v>16500</v>
      </c>
      <c r="K1169" s="595">
        <f t="shared" si="155"/>
        <v>165000</v>
      </c>
      <c r="L1169" s="596" t="s">
        <v>259</v>
      </c>
      <c r="M1169" s="596" t="s">
        <v>174</v>
      </c>
      <c r="N1169" s="52" t="str">
        <f>IF(AND('331-CT'!$E$7=TH!H1169,OR(L1169="331",M1169="331")),"331",IF(AND(OR(L1169="131",M1169="131"),H1169='131-CT'!$E$7),"131",""))</f>
        <v/>
      </c>
      <c r="O1169" s="91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37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52"/>
        <v>9</v>
      </c>
      <c r="C1170" s="184">
        <f t="shared" si="153"/>
        <v>42262</v>
      </c>
      <c r="D1170" s="184" t="s">
        <v>1634</v>
      </c>
      <c r="E1170" s="37">
        <v>42262</v>
      </c>
      <c r="F1170" s="189" t="s">
        <v>1978</v>
      </c>
      <c r="G1170" s="40" t="s">
        <v>1058</v>
      </c>
      <c r="H1170" s="7" t="s">
        <v>983</v>
      </c>
      <c r="I1170" s="256">
        <v>10</v>
      </c>
      <c r="J1170" s="256">
        <v>19700</v>
      </c>
      <c r="K1170" s="595">
        <f t="shared" si="155"/>
        <v>197000</v>
      </c>
      <c r="L1170" s="596" t="s">
        <v>259</v>
      </c>
      <c r="M1170" s="596" t="s">
        <v>174</v>
      </c>
      <c r="N1170" s="52" t="str">
        <f>IF(AND('331-CT'!$E$7=TH!H1170,OR(L1170="331",M1170="331")),"331",IF(AND(OR(L1170="131",M1170="131"),H1170='131-CT'!$E$7),"131",""))</f>
        <v/>
      </c>
      <c r="O1170" s="91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37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52"/>
        <v>9</v>
      </c>
      <c r="C1171" s="184">
        <f t="shared" si="153"/>
        <v>42262</v>
      </c>
      <c r="D1171" s="184" t="s">
        <v>1634</v>
      </c>
      <c r="E1171" s="37">
        <v>42262</v>
      </c>
      <c r="F1171" s="189" t="s">
        <v>2037</v>
      </c>
      <c r="G1171" s="40" t="s">
        <v>1058</v>
      </c>
      <c r="H1171" s="7" t="s">
        <v>983</v>
      </c>
      <c r="I1171" s="256">
        <v>10</v>
      </c>
      <c r="J1171" s="256">
        <v>20100</v>
      </c>
      <c r="K1171" s="595">
        <f t="shared" si="155"/>
        <v>201000</v>
      </c>
      <c r="L1171" s="596" t="s">
        <v>259</v>
      </c>
      <c r="M1171" s="596" t="s">
        <v>174</v>
      </c>
      <c r="N1171" s="52" t="str">
        <f>IF(AND('331-CT'!$E$7=TH!H1171,OR(L1171="331",M1171="331")),"331",IF(AND(OR(L1171="131",M1171="131"),H1171='131-CT'!$E$7),"131",""))</f>
        <v/>
      </c>
      <c r="O1171" s="91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37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52"/>
        <v>9</v>
      </c>
      <c r="C1172" s="184">
        <f t="shared" si="153"/>
        <v>42262</v>
      </c>
      <c r="D1172" s="184" t="s">
        <v>1634</v>
      </c>
      <c r="E1172" s="37">
        <v>42262</v>
      </c>
      <c r="F1172" s="40" t="s">
        <v>428</v>
      </c>
      <c r="G1172" s="40" t="s">
        <v>1058</v>
      </c>
      <c r="H1172" s="7" t="s">
        <v>983</v>
      </c>
      <c r="I1172" s="256"/>
      <c r="J1172" s="256"/>
      <c r="K1172" s="595">
        <v>226900</v>
      </c>
      <c r="L1172" s="596" t="s">
        <v>259</v>
      </c>
      <c r="M1172" s="596" t="s">
        <v>371</v>
      </c>
      <c r="N1172" s="52" t="str">
        <f>IF(AND('331-CT'!$E$7=TH!H1172,OR(L1172="331",M1172="331")),"331",IF(AND(OR(L1172="131",M1172="131"),H1172='131-CT'!$E$7),"131",""))</f>
        <v/>
      </c>
      <c r="O1172" s="91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37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52"/>
        <v>9</v>
      </c>
      <c r="C1173" s="184">
        <f t="shared" si="153"/>
        <v>42263</v>
      </c>
      <c r="D1173" s="184" t="s">
        <v>1635</v>
      </c>
      <c r="E1173" s="37">
        <v>42263</v>
      </c>
      <c r="F1173" s="40" t="s">
        <v>739</v>
      </c>
      <c r="G1173" s="40" t="s">
        <v>1059</v>
      </c>
      <c r="H1173" s="7" t="s">
        <v>877</v>
      </c>
      <c r="I1173" s="256">
        <v>500</v>
      </c>
      <c r="J1173" s="256">
        <v>12400</v>
      </c>
      <c r="K1173" s="595">
        <f>ROUND(I1173*J1173,0)</f>
        <v>6200000</v>
      </c>
      <c r="L1173" s="596" t="s">
        <v>259</v>
      </c>
      <c r="M1173" s="596" t="s">
        <v>174</v>
      </c>
      <c r="N1173" s="52" t="str">
        <f>IF(AND('331-CT'!$E$7=TH!H1173,OR(L1173="331",M1173="331")),"331",IF(AND(OR(L1173="131",M1173="131"),H1173='131-CT'!$E$7),"131",""))</f>
        <v/>
      </c>
      <c r="O1173" s="91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37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52"/>
        <v>9</v>
      </c>
      <c r="C1174" s="184">
        <f t="shared" si="153"/>
        <v>42263</v>
      </c>
      <c r="D1174" s="184" t="s">
        <v>1635</v>
      </c>
      <c r="E1174" s="191">
        <v>42263</v>
      </c>
      <c r="F1174" s="192" t="s">
        <v>1060</v>
      </c>
      <c r="G1174" s="483" t="s">
        <v>1059</v>
      </c>
      <c r="H1174" s="45" t="s">
        <v>877</v>
      </c>
      <c r="I1174" s="256">
        <v>500</v>
      </c>
      <c r="J1174" s="256">
        <v>13600</v>
      </c>
      <c r="K1174" s="595">
        <f>ROUND(I1174*J1174,0)</f>
        <v>6800000</v>
      </c>
      <c r="L1174" s="596" t="s">
        <v>259</v>
      </c>
      <c r="M1174" s="596" t="s">
        <v>174</v>
      </c>
      <c r="N1174" s="52" t="str">
        <f>IF(AND('331-CT'!$E$7=TH!H1174,OR(L1174="331",M1174="331")),"331",IF(AND(OR(L1174="131",M1174="131"),H1174='131-CT'!$E$7),"131",""))</f>
        <v/>
      </c>
      <c r="O1174" s="91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37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52"/>
        <v>9</v>
      </c>
      <c r="C1175" s="184">
        <f t="shared" si="153"/>
        <v>42263</v>
      </c>
      <c r="D1175" s="184" t="s">
        <v>1635</v>
      </c>
      <c r="E1175" s="191">
        <v>42263</v>
      </c>
      <c r="F1175" s="192" t="s">
        <v>428</v>
      </c>
      <c r="G1175" s="483" t="s">
        <v>1059</v>
      </c>
      <c r="H1175" s="45" t="s">
        <v>877</v>
      </c>
      <c r="I1175" s="256"/>
      <c r="J1175" s="256"/>
      <c r="K1175" s="38">
        <v>1300000</v>
      </c>
      <c r="L1175" s="596" t="s">
        <v>259</v>
      </c>
      <c r="M1175" s="596" t="s">
        <v>371</v>
      </c>
      <c r="N1175" s="52" t="str">
        <f>IF(AND('331-CT'!$E$7=TH!H1175,OR(L1175="331",M1175="331")),"331",IF(AND(OR(L1175="131",M1175="131"),H1175='131-CT'!$E$7),"131",""))</f>
        <v/>
      </c>
      <c r="O1175" s="91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37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ref="B1176:B1241" si="156">IF(C1176&lt;&gt;"",MONTH(C1176),"")</f>
        <v>9</v>
      </c>
      <c r="C1176" s="184">
        <f t="shared" ref="C1176:C1241" si="157">E1176</f>
        <v>42263</v>
      </c>
      <c r="D1176" s="184" t="s">
        <v>1636</v>
      </c>
      <c r="E1176" s="759">
        <v>42263</v>
      </c>
      <c r="F1176" s="297" t="s">
        <v>1757</v>
      </c>
      <c r="G1176" s="40" t="s">
        <v>1061</v>
      </c>
      <c r="H1176" s="7" t="s">
        <v>490</v>
      </c>
      <c r="I1176" s="256">
        <v>1000</v>
      </c>
      <c r="J1176" s="256">
        <v>1300</v>
      </c>
      <c r="K1176" s="595">
        <f>ROUND(I1176*J1176,0)</f>
        <v>1300000</v>
      </c>
      <c r="L1176" s="596" t="s">
        <v>259</v>
      </c>
      <c r="M1176" s="596" t="s">
        <v>174</v>
      </c>
      <c r="N1176" s="52" t="str">
        <f>IF(AND('331-CT'!$E$7=TH!H1176,OR(L1176="331",M1176="331")),"331",IF(AND(OR(L1176="131",M1176="131"),H1176='131-CT'!$E$7),"131",""))</f>
        <v/>
      </c>
      <c r="O1176" s="910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37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56"/>
        <v>9</v>
      </c>
      <c r="C1177" s="184">
        <f t="shared" si="157"/>
        <v>42263</v>
      </c>
      <c r="D1177" s="184" t="s">
        <v>1636</v>
      </c>
      <c r="E1177" s="759">
        <v>42263</v>
      </c>
      <c r="F1177" s="40" t="s">
        <v>1819</v>
      </c>
      <c r="G1177" s="40" t="s">
        <v>1061</v>
      </c>
      <c r="H1177" s="7" t="s">
        <v>490</v>
      </c>
      <c r="I1177" s="256">
        <v>1000</v>
      </c>
      <c r="J1177" s="256">
        <v>1260</v>
      </c>
      <c r="K1177" s="595">
        <f>ROUND(I1177*J1177,0)</f>
        <v>1260000</v>
      </c>
      <c r="L1177" s="596" t="s">
        <v>259</v>
      </c>
      <c r="M1177" s="596" t="s">
        <v>174</v>
      </c>
      <c r="N1177" s="52" t="str">
        <f>IF(AND('331-CT'!$E$7=TH!H1177,OR(L1177="331",M1177="331")),"331",IF(AND(OR(L1177="131",M1177="131"),H1177='131-CT'!$E$7),"131",""))</f>
        <v/>
      </c>
      <c r="O1177" s="910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37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56"/>
        <v>9</v>
      </c>
      <c r="C1178" s="184">
        <f t="shared" si="157"/>
        <v>42263</v>
      </c>
      <c r="D1178" s="184" t="s">
        <v>1636</v>
      </c>
      <c r="E1178" s="759">
        <v>42263</v>
      </c>
      <c r="F1178" s="189" t="s">
        <v>1820</v>
      </c>
      <c r="G1178" s="40" t="s">
        <v>1061</v>
      </c>
      <c r="H1178" s="7" t="s">
        <v>490</v>
      </c>
      <c r="I1178" s="256">
        <v>500</v>
      </c>
      <c r="J1178" s="256">
        <v>2100</v>
      </c>
      <c r="K1178" s="595">
        <f>ROUND(I1178*J1178,0)</f>
        <v>1050000</v>
      </c>
      <c r="L1178" s="596" t="s">
        <v>259</v>
      </c>
      <c r="M1178" s="596" t="s">
        <v>174</v>
      </c>
      <c r="N1178" s="52" t="str">
        <f>IF(AND('331-CT'!$E$7=TH!H1178,OR(L1178="331",M1178="331")),"331",IF(AND(OR(L1178="131",M1178="131"),H1178='131-CT'!$E$7),"131",""))</f>
        <v/>
      </c>
      <c r="O1178" s="91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37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56"/>
        <v>9</v>
      </c>
      <c r="C1179" s="184">
        <f t="shared" si="157"/>
        <v>42263</v>
      </c>
      <c r="D1179" s="184" t="s">
        <v>1636</v>
      </c>
      <c r="E1179" s="759">
        <v>42263</v>
      </c>
      <c r="F1179" s="189" t="s">
        <v>1821</v>
      </c>
      <c r="G1179" s="40" t="s">
        <v>1061</v>
      </c>
      <c r="H1179" s="7" t="s">
        <v>490</v>
      </c>
      <c r="I1179" s="256">
        <v>500</v>
      </c>
      <c r="J1179" s="256">
        <v>1500</v>
      </c>
      <c r="K1179" s="595">
        <f>ROUND(I1179*J1179,0)</f>
        <v>750000</v>
      </c>
      <c r="L1179" s="596" t="s">
        <v>259</v>
      </c>
      <c r="M1179" s="596" t="s">
        <v>174</v>
      </c>
      <c r="N1179" s="52" t="str">
        <f>IF(AND('331-CT'!$E$7=TH!H1179,OR(L1179="331",M1179="331")),"331",IF(AND(OR(L1179="131",M1179="131"),H1179='131-CT'!$E$7),"131",""))</f>
        <v/>
      </c>
      <c r="O1179" s="91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37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56"/>
        <v>9</v>
      </c>
      <c r="C1180" s="184">
        <f t="shared" si="157"/>
        <v>42263</v>
      </c>
      <c r="D1180" s="184" t="s">
        <v>1636</v>
      </c>
      <c r="E1180" s="759">
        <v>42263</v>
      </c>
      <c r="F1180" s="40" t="s">
        <v>757</v>
      </c>
      <c r="G1180" s="40" t="s">
        <v>1061</v>
      </c>
      <c r="H1180" s="7" t="s">
        <v>490</v>
      </c>
      <c r="I1180" s="256"/>
      <c r="J1180" s="256"/>
      <c r="K1180" s="595">
        <v>436000</v>
      </c>
      <c r="L1180" s="596" t="s">
        <v>259</v>
      </c>
      <c r="M1180" s="596" t="s">
        <v>371</v>
      </c>
      <c r="N1180" s="52" t="str">
        <f>IF(AND('331-CT'!$E$7=TH!H1180,OR(L1180="331",M1180="331")),"331",IF(AND(OR(L1180="131",M1180="131"),H1180='131-CT'!$E$7),"131",""))</f>
        <v/>
      </c>
      <c r="O1180" s="91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37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56"/>
        <v>9</v>
      </c>
      <c r="C1181" s="184">
        <f t="shared" si="157"/>
        <v>42265</v>
      </c>
      <c r="D1181" s="184" t="s">
        <v>1637</v>
      </c>
      <c r="E1181" s="759">
        <v>42265</v>
      </c>
      <c r="F1181" s="189" t="s">
        <v>1166</v>
      </c>
      <c r="G1181" s="40" t="s">
        <v>1062</v>
      </c>
      <c r="H1181" s="7" t="s">
        <v>499</v>
      </c>
      <c r="I1181" s="256">
        <v>810</v>
      </c>
      <c r="J1181" s="256">
        <v>13800</v>
      </c>
      <c r="K1181" s="595">
        <f>ROUND(I1181*J1181,0)</f>
        <v>11178000</v>
      </c>
      <c r="L1181" s="596" t="s">
        <v>259</v>
      </c>
      <c r="M1181" s="596" t="s">
        <v>174</v>
      </c>
      <c r="N1181" s="52" t="str">
        <f>IF(AND('331-CT'!$E$7=TH!H1181,OR(L1181="331",M1181="331")),"331",IF(AND(OR(L1181="131",M1181="131"),H1181='131-CT'!$E$7),"131",""))</f>
        <v/>
      </c>
      <c r="O1181" s="91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37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56"/>
        <v>9</v>
      </c>
      <c r="C1182" s="184">
        <f t="shared" si="157"/>
        <v>42265</v>
      </c>
      <c r="D1182" s="184" t="s">
        <v>1637</v>
      </c>
      <c r="E1182" s="759">
        <v>42265</v>
      </c>
      <c r="F1182" s="189" t="s">
        <v>1166</v>
      </c>
      <c r="G1182" s="40" t="s">
        <v>1062</v>
      </c>
      <c r="H1182" s="7" t="s">
        <v>499</v>
      </c>
      <c r="I1182" s="256">
        <v>50</v>
      </c>
      <c r="J1182" s="256">
        <v>13400</v>
      </c>
      <c r="K1182" s="595">
        <f>ROUND(I1182*J1182,0)</f>
        <v>670000</v>
      </c>
      <c r="L1182" s="596" t="s">
        <v>259</v>
      </c>
      <c r="M1182" s="596" t="s">
        <v>174</v>
      </c>
      <c r="N1182" s="52" t="str">
        <f>IF(AND('331-CT'!$E$7=TH!H1182,OR(L1182="331",M1182="331")),"331",IF(AND(OR(L1182="131",M1182="131"),H1182='131-CT'!$E$7),"131",""))</f>
        <v/>
      </c>
      <c r="O1182" s="910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37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6"/>
        <v>9</v>
      </c>
      <c r="C1183" s="184">
        <f t="shared" si="157"/>
        <v>42265</v>
      </c>
      <c r="D1183" s="184" t="s">
        <v>1637</v>
      </c>
      <c r="E1183" s="759">
        <v>42265</v>
      </c>
      <c r="F1183" s="192" t="s">
        <v>1680</v>
      </c>
      <c r="G1183" s="40" t="s">
        <v>1062</v>
      </c>
      <c r="H1183" s="7" t="s">
        <v>499</v>
      </c>
      <c r="I1183" s="256">
        <v>1720</v>
      </c>
      <c r="J1183" s="256">
        <v>1300</v>
      </c>
      <c r="K1183" s="595">
        <f>ROUND(I1183*J1183,0)</f>
        <v>2236000</v>
      </c>
      <c r="L1183" s="596" t="s">
        <v>259</v>
      </c>
      <c r="M1183" s="596" t="s">
        <v>174</v>
      </c>
      <c r="N1183" s="52" t="str">
        <f>IF(AND('331-CT'!$E$7=TH!H1183,OR(L1183="331",M1183="331")),"331",IF(AND(OR(L1183="131",M1183="131"),H1183='131-CT'!$E$7),"131",""))</f>
        <v/>
      </c>
      <c r="O1183" s="910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37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56"/>
        <v>9</v>
      </c>
      <c r="C1184" s="184">
        <f t="shared" si="157"/>
        <v>42265</v>
      </c>
      <c r="D1184" s="184" t="s">
        <v>1637</v>
      </c>
      <c r="E1184" s="191">
        <v>42265</v>
      </c>
      <c r="F1184" s="192" t="s">
        <v>428</v>
      </c>
      <c r="G1184" s="483" t="s">
        <v>1062</v>
      </c>
      <c r="H1184" s="193" t="s">
        <v>499</v>
      </c>
      <c r="I1184" s="256"/>
      <c r="J1184" s="256"/>
      <c r="K1184" s="595">
        <v>1408400</v>
      </c>
      <c r="L1184" s="596" t="s">
        <v>259</v>
      </c>
      <c r="M1184" s="596" t="s">
        <v>371</v>
      </c>
      <c r="N1184" s="52" t="str">
        <f>IF(AND('331-CT'!$E$7=TH!H1184,OR(L1184="331",M1184="331")),"331",IF(AND(OR(L1184="131",M1184="131"),H1184='131-CT'!$E$7),"131",""))</f>
        <v/>
      </c>
      <c r="O1184" s="91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37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56"/>
        <v>9</v>
      </c>
      <c r="C1185" s="184">
        <f t="shared" si="157"/>
        <v>42266</v>
      </c>
      <c r="D1185" s="184" t="s">
        <v>1638</v>
      </c>
      <c r="E1185" s="191">
        <v>42266</v>
      </c>
      <c r="F1185" s="192" t="s">
        <v>1817</v>
      </c>
      <c r="G1185" s="483" t="s">
        <v>1063</v>
      </c>
      <c r="H1185" s="193" t="s">
        <v>1048</v>
      </c>
      <c r="I1185" s="256">
        <v>210</v>
      </c>
      <c r="J1185" s="256">
        <v>24473</v>
      </c>
      <c r="K1185" s="595">
        <f>ROUND(I1185*J1185,0)</f>
        <v>5139330</v>
      </c>
      <c r="L1185" s="596" t="s">
        <v>259</v>
      </c>
      <c r="M1185" s="596" t="s">
        <v>174</v>
      </c>
      <c r="N1185" s="52" t="str">
        <f>IF(AND('331-CT'!$E$7=TH!H1185,OR(L1185="331",M1185="331")),"331",IF(AND(OR(L1185="131",M1185="131"),H1185='131-CT'!$E$7),"131",""))</f>
        <v/>
      </c>
      <c r="O1185" s="91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37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56"/>
        <v>9</v>
      </c>
      <c r="C1186" s="184">
        <f t="shared" si="157"/>
        <v>42266</v>
      </c>
      <c r="D1186" s="184" t="s">
        <v>1638</v>
      </c>
      <c r="E1186" s="191">
        <v>42266</v>
      </c>
      <c r="F1186" s="192" t="s">
        <v>757</v>
      </c>
      <c r="G1186" s="483" t="s">
        <v>1063</v>
      </c>
      <c r="H1186" s="193" t="s">
        <v>1048</v>
      </c>
      <c r="I1186" s="256"/>
      <c r="J1186" s="256"/>
      <c r="K1186" s="595">
        <v>513933</v>
      </c>
      <c r="L1186" s="596" t="s">
        <v>259</v>
      </c>
      <c r="M1186" s="596" t="s">
        <v>371</v>
      </c>
      <c r="N1186" s="52" t="str">
        <f>IF(AND('331-CT'!$E$7=TH!H1186,OR(L1186="331",M1186="331")),"331",IF(AND(OR(L1186="131",M1186="131"),H1186='131-CT'!$E$7),"131",""))</f>
        <v/>
      </c>
      <c r="O1186" s="91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37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56"/>
        <v>9</v>
      </c>
      <c r="C1187" s="184">
        <f t="shared" si="157"/>
        <v>42266</v>
      </c>
      <c r="D1187" s="184" t="s">
        <v>1639</v>
      </c>
      <c r="E1187" s="191">
        <v>42266</v>
      </c>
      <c r="F1187" s="192" t="s">
        <v>477</v>
      </c>
      <c r="G1187" s="483" t="s">
        <v>1064</v>
      </c>
      <c r="H1187" s="193" t="s">
        <v>479</v>
      </c>
      <c r="I1187" s="256">
        <v>304</v>
      </c>
      <c r="J1187" s="256">
        <v>12900</v>
      </c>
      <c r="K1187" s="595">
        <f>ROUND(I1187*J1187,0)</f>
        <v>3921600</v>
      </c>
      <c r="L1187" s="596" t="s">
        <v>259</v>
      </c>
      <c r="M1187" s="596" t="s">
        <v>174</v>
      </c>
      <c r="N1187" s="52" t="str">
        <f>IF(AND('331-CT'!$E$7=TH!H1187,OR(L1187="331",M1187="331")),"331",IF(AND(OR(L1187="131",M1187="131"),H1187='131-CT'!$E$7),"131",""))</f>
        <v/>
      </c>
      <c r="O1187" s="91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37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6"/>
        <v>9</v>
      </c>
      <c r="C1188" s="184">
        <f t="shared" si="157"/>
        <v>42266</v>
      </c>
      <c r="D1188" s="184" t="s">
        <v>1639</v>
      </c>
      <c r="E1188" s="191">
        <v>42266</v>
      </c>
      <c r="F1188" s="192" t="s">
        <v>565</v>
      </c>
      <c r="G1188" s="483" t="s">
        <v>1064</v>
      </c>
      <c r="H1188" s="193" t="s">
        <v>479</v>
      </c>
      <c r="I1188" s="256">
        <v>203</v>
      </c>
      <c r="J1188" s="256">
        <v>9400</v>
      </c>
      <c r="K1188" s="595">
        <f>ROUND(I1188*J1188,0)</f>
        <v>1908200</v>
      </c>
      <c r="L1188" s="596" t="s">
        <v>259</v>
      </c>
      <c r="M1188" s="596" t="s">
        <v>174</v>
      </c>
      <c r="N1188" s="52" t="str">
        <f>IF(AND('331-CT'!$E$7=TH!H1188,OR(L1188="331",M1188="331")),"331",IF(AND(OR(L1188="131",M1188="131"),H1188='131-CT'!$E$7),"131",""))</f>
        <v/>
      </c>
      <c r="O1188" s="91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37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56"/>
        <v>9</v>
      </c>
      <c r="C1189" s="184">
        <f t="shared" si="157"/>
        <v>42266</v>
      </c>
      <c r="D1189" s="184" t="s">
        <v>1639</v>
      </c>
      <c r="E1189" s="191">
        <v>42266</v>
      </c>
      <c r="F1189" s="189" t="s">
        <v>428</v>
      </c>
      <c r="G1189" s="483" t="s">
        <v>1064</v>
      </c>
      <c r="H1189" s="193" t="s">
        <v>479</v>
      </c>
      <c r="I1189" s="256"/>
      <c r="J1189" s="256"/>
      <c r="K1189" s="595">
        <v>582980</v>
      </c>
      <c r="L1189" s="596" t="s">
        <v>259</v>
      </c>
      <c r="M1189" s="596" t="s">
        <v>371</v>
      </c>
      <c r="N1189" s="52" t="str">
        <f>IF(AND('331-CT'!$E$7=TH!H1189,OR(L1189="331",M1189="331")),"331",IF(AND(OR(L1189="131",M1189="131"),H1189='131-CT'!$E$7),"131",""))</f>
        <v/>
      </c>
      <c r="O1189" s="91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37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56"/>
        <v>9</v>
      </c>
      <c r="C1190" s="184">
        <f t="shared" si="157"/>
        <v>42268</v>
      </c>
      <c r="D1190" s="184" t="s">
        <v>1640</v>
      </c>
      <c r="E1190" s="191">
        <v>42268</v>
      </c>
      <c r="F1190" s="192" t="s">
        <v>786</v>
      </c>
      <c r="G1190" s="483" t="s">
        <v>1065</v>
      </c>
      <c r="H1190" s="193" t="s">
        <v>788</v>
      </c>
      <c r="I1190" s="256">
        <v>496</v>
      </c>
      <c r="J1190" s="256">
        <v>6400</v>
      </c>
      <c r="K1190" s="595">
        <f>ROUND(I1190*J1190,0)</f>
        <v>3174400</v>
      </c>
      <c r="L1190" s="596" t="s">
        <v>259</v>
      </c>
      <c r="M1190" s="596" t="s">
        <v>174</v>
      </c>
      <c r="N1190" s="52" t="str">
        <f>IF(AND('331-CT'!$E$7=TH!H1190,OR(L1190="331",M1190="331")),"331",IF(AND(OR(L1190="131",M1190="131"),H1190='131-CT'!$E$7),"131",""))</f>
        <v/>
      </c>
      <c r="O1190" s="910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37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6"/>
        <v>9</v>
      </c>
      <c r="C1191" s="184">
        <f t="shared" si="157"/>
        <v>42268</v>
      </c>
      <c r="D1191" s="184" t="s">
        <v>1640</v>
      </c>
      <c r="E1191" s="191">
        <v>42268</v>
      </c>
      <c r="F1191" s="192" t="s">
        <v>428</v>
      </c>
      <c r="G1191" s="483" t="s">
        <v>1065</v>
      </c>
      <c r="H1191" s="193" t="s">
        <v>788</v>
      </c>
      <c r="I1191" s="256"/>
      <c r="J1191" s="256"/>
      <c r="K1191" s="595">
        <v>317440</v>
      </c>
      <c r="L1191" s="596" t="s">
        <v>259</v>
      </c>
      <c r="M1191" s="596" t="s">
        <v>371</v>
      </c>
      <c r="N1191" s="52" t="str">
        <f>IF(AND('331-CT'!$E$7=TH!H1191,OR(L1191="331",M1191="331")),"331",IF(AND(OR(L1191="131",M1191="131"),H1191='131-CT'!$E$7),"131",""))</f>
        <v/>
      </c>
      <c r="O1191" s="910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37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6"/>
        <v>9</v>
      </c>
      <c r="C1192" s="184">
        <f t="shared" si="157"/>
        <v>42268</v>
      </c>
      <c r="D1192" s="184" t="s">
        <v>1641</v>
      </c>
      <c r="E1192" s="191">
        <v>42268</v>
      </c>
      <c r="F1192" s="40" t="s">
        <v>2036</v>
      </c>
      <c r="G1192" s="483" t="s">
        <v>1066</v>
      </c>
      <c r="H1192" s="193" t="s">
        <v>983</v>
      </c>
      <c r="I1192" s="256">
        <v>50</v>
      </c>
      <c r="J1192" s="256">
        <v>11700</v>
      </c>
      <c r="K1192" s="595">
        <f>ROUND(I1192*J1192,0)</f>
        <v>585000</v>
      </c>
      <c r="L1192" s="596" t="s">
        <v>259</v>
      </c>
      <c r="M1192" s="596" t="s">
        <v>174</v>
      </c>
      <c r="N1192" s="52" t="str">
        <f>IF(AND('331-CT'!$E$7=TH!H1192,OR(L1192="331",M1192="331")),"331",IF(AND(OR(L1192="131",M1192="131"),H1192='131-CT'!$E$7),"131",""))</f>
        <v/>
      </c>
      <c r="O1192" s="910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37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56"/>
        <v>9</v>
      </c>
      <c r="C1193" s="184">
        <f t="shared" si="157"/>
        <v>42268</v>
      </c>
      <c r="D1193" s="184" t="s">
        <v>1641</v>
      </c>
      <c r="E1193" s="759">
        <v>42268</v>
      </c>
      <c r="F1193" s="189" t="s">
        <v>1976</v>
      </c>
      <c r="G1193" s="40" t="s">
        <v>1066</v>
      </c>
      <c r="H1193" s="7" t="s">
        <v>983</v>
      </c>
      <c r="I1193" s="256">
        <v>50</v>
      </c>
      <c r="J1193" s="256">
        <v>15300</v>
      </c>
      <c r="K1193" s="595">
        <f>ROUND(I1193*J1193,0)</f>
        <v>765000</v>
      </c>
      <c r="L1193" s="596" t="s">
        <v>259</v>
      </c>
      <c r="M1193" s="596" t="s">
        <v>174</v>
      </c>
      <c r="N1193" s="52" t="str">
        <f>IF(AND('331-CT'!$E$7=TH!H1193,OR(L1193="331",M1193="331")),"331",IF(AND(OR(L1193="131",M1193="131"),H1193='131-CT'!$E$7),"131",""))</f>
        <v/>
      </c>
      <c r="O1193" s="910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37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6"/>
        <v>9</v>
      </c>
      <c r="C1194" s="184">
        <f t="shared" si="157"/>
        <v>42268</v>
      </c>
      <c r="D1194" s="184" t="s">
        <v>1641</v>
      </c>
      <c r="E1194" s="759">
        <v>42268</v>
      </c>
      <c r="F1194" s="189" t="s">
        <v>1977</v>
      </c>
      <c r="G1194" s="40" t="s">
        <v>1066</v>
      </c>
      <c r="H1194" s="7" t="s">
        <v>983</v>
      </c>
      <c r="I1194" s="256">
        <v>50</v>
      </c>
      <c r="J1194" s="256">
        <v>16500</v>
      </c>
      <c r="K1194" s="595">
        <f>ROUND(I1194*J1194,0)</f>
        <v>825000</v>
      </c>
      <c r="L1194" s="596" t="s">
        <v>259</v>
      </c>
      <c r="M1194" s="596" t="s">
        <v>174</v>
      </c>
      <c r="N1194" s="52" t="str">
        <f>IF(AND('331-CT'!$E$7=TH!H1194,OR(L1194="331",M1194="331")),"331",IF(AND(OR(L1194="131",M1194="131"),H1194='131-CT'!$E$7),"131",""))</f>
        <v/>
      </c>
      <c r="O1194" s="91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37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6"/>
        <v>9</v>
      </c>
      <c r="C1195" s="184">
        <f t="shared" si="157"/>
        <v>42268</v>
      </c>
      <c r="D1195" s="184" t="s">
        <v>1641</v>
      </c>
      <c r="E1195" s="759">
        <v>42268</v>
      </c>
      <c r="F1195" s="189" t="s">
        <v>428</v>
      </c>
      <c r="G1195" s="40" t="s">
        <v>1066</v>
      </c>
      <c r="H1195" s="7" t="s">
        <v>983</v>
      </c>
      <c r="I1195" s="786"/>
      <c r="J1195" s="256"/>
      <c r="K1195" s="595">
        <v>217500</v>
      </c>
      <c r="L1195" s="596" t="s">
        <v>259</v>
      </c>
      <c r="M1195" s="596" t="s">
        <v>371</v>
      </c>
      <c r="N1195" s="52" t="str">
        <f>IF(AND('331-CT'!$E$7=TH!H1195,OR(L1195="331",M1195="331")),"331",IF(AND(OR(L1195="131",M1195="131"),H1195='131-CT'!$E$7),"131",""))</f>
        <v/>
      </c>
      <c r="O1195" s="91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37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56"/>
        <v>9</v>
      </c>
      <c r="C1196" s="184">
        <f t="shared" si="157"/>
        <v>42268</v>
      </c>
      <c r="D1196" s="184" t="s">
        <v>1642</v>
      </c>
      <c r="E1196" s="759">
        <v>42268</v>
      </c>
      <c r="F1196" s="40" t="s">
        <v>1792</v>
      </c>
      <c r="G1196" s="40" t="s">
        <v>1067</v>
      </c>
      <c r="H1196" s="7" t="s">
        <v>1960</v>
      </c>
      <c r="I1196" s="256">
        <v>1000</v>
      </c>
      <c r="J1196" s="256">
        <v>7649</v>
      </c>
      <c r="K1196" s="595">
        <f>ROUND(I1196*J1196,0)</f>
        <v>7649000</v>
      </c>
      <c r="L1196" s="596" t="s">
        <v>259</v>
      </c>
      <c r="M1196" s="596" t="s">
        <v>174</v>
      </c>
      <c r="N1196" s="52" t="str">
        <f>IF(AND('331-CT'!$E$7=TH!H1196,OR(L1196="331",M1196="331")),"331",IF(AND(OR(L1196="131",M1196="131"),H1196='131-CT'!$E$7),"131",""))</f>
        <v/>
      </c>
      <c r="O1196" s="91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37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56"/>
        <v>9</v>
      </c>
      <c r="C1197" s="184">
        <f t="shared" si="157"/>
        <v>42268</v>
      </c>
      <c r="D1197" s="184" t="s">
        <v>1642</v>
      </c>
      <c r="E1197" s="759">
        <v>42268</v>
      </c>
      <c r="F1197" s="189" t="s">
        <v>1775</v>
      </c>
      <c r="G1197" s="40" t="s">
        <v>1067</v>
      </c>
      <c r="H1197" s="7" t="s">
        <v>1960</v>
      </c>
      <c r="I1197" s="786">
        <v>355</v>
      </c>
      <c r="J1197" s="256">
        <v>17205</v>
      </c>
      <c r="K1197" s="595">
        <f>ROUND(I1197*J1197,0)</f>
        <v>6107775</v>
      </c>
      <c r="L1197" s="596" t="s">
        <v>259</v>
      </c>
      <c r="M1197" s="596" t="s">
        <v>174</v>
      </c>
      <c r="N1197" s="52" t="str">
        <f>IF(AND('331-CT'!$E$7=TH!H1197,OR(L1197="331",M1197="331")),"331",IF(AND(OR(L1197="131",M1197="131"),H1197='131-CT'!$E$7),"131",""))</f>
        <v/>
      </c>
      <c r="O1197" s="91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37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56"/>
        <v>9</v>
      </c>
      <c r="C1198" s="184">
        <f t="shared" si="157"/>
        <v>42268</v>
      </c>
      <c r="D1198" s="184" t="s">
        <v>1642</v>
      </c>
      <c r="E1198" s="759">
        <v>42268</v>
      </c>
      <c r="F1198" s="189" t="s">
        <v>757</v>
      </c>
      <c r="G1198" s="40" t="s">
        <v>1067</v>
      </c>
      <c r="H1198" s="7" t="s">
        <v>1960</v>
      </c>
      <c r="I1198" s="786"/>
      <c r="J1198" s="256"/>
      <c r="K1198" s="595">
        <v>1375678</v>
      </c>
      <c r="L1198" s="596" t="s">
        <v>259</v>
      </c>
      <c r="M1198" s="596" t="s">
        <v>371</v>
      </c>
      <c r="N1198" s="52" t="str">
        <f>IF(AND('331-CT'!$E$7=TH!H1198,OR(L1198="331",M1198="331")),"331",IF(AND(OR(L1198="131",M1198="131"),H1198='131-CT'!$E$7),"131",""))</f>
        <v/>
      </c>
      <c r="O1198" s="910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37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6"/>
        <v>9</v>
      </c>
      <c r="C1199" s="184">
        <f t="shared" si="157"/>
        <v>42268</v>
      </c>
      <c r="D1199" s="184" t="s">
        <v>1643</v>
      </c>
      <c r="E1199" s="759">
        <v>42268</v>
      </c>
      <c r="F1199" s="297" t="s">
        <v>593</v>
      </c>
      <c r="G1199" s="40" t="s">
        <v>1068</v>
      </c>
      <c r="H1199" s="7" t="s">
        <v>759</v>
      </c>
      <c r="I1199" s="256">
        <v>21</v>
      </c>
      <c r="J1199" s="256">
        <v>34538</v>
      </c>
      <c r="K1199" s="595">
        <f>ROUND(I1199*J1199,0)</f>
        <v>725298</v>
      </c>
      <c r="L1199" s="596" t="s">
        <v>259</v>
      </c>
      <c r="M1199" s="596" t="s">
        <v>174</v>
      </c>
      <c r="N1199" s="52" t="str">
        <f>IF(AND('331-CT'!$E$7=TH!H1199,OR(L1199="331",M1199="331")),"331",IF(AND(OR(L1199="131",M1199="131"),H1199='131-CT'!$E$7),"131",""))</f>
        <v/>
      </c>
      <c r="O1199" s="91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37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56"/>
        <v>9</v>
      </c>
      <c r="C1200" s="184">
        <f t="shared" si="157"/>
        <v>42268</v>
      </c>
      <c r="D1200" s="184" t="s">
        <v>1643</v>
      </c>
      <c r="E1200" s="759">
        <v>42268</v>
      </c>
      <c r="F1200" s="40" t="s">
        <v>428</v>
      </c>
      <c r="G1200" s="40" t="s">
        <v>1068</v>
      </c>
      <c r="H1200" s="7" t="s">
        <v>759</v>
      </c>
      <c r="I1200" s="256"/>
      <c r="J1200" s="256"/>
      <c r="K1200" s="595">
        <v>72530</v>
      </c>
      <c r="L1200" s="596" t="s">
        <v>259</v>
      </c>
      <c r="M1200" s="596" t="s">
        <v>371</v>
      </c>
      <c r="N1200" s="52" t="str">
        <f>IF(AND('331-CT'!$E$7=TH!H1200,OR(L1200="331",M1200="331")),"331",IF(AND(OR(L1200="131",M1200="131"),H1200='131-CT'!$E$7),"131",""))</f>
        <v/>
      </c>
      <c r="O1200" s="91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37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6"/>
        <v>9</v>
      </c>
      <c r="C1201" s="184">
        <f t="shared" si="157"/>
        <v>42268</v>
      </c>
      <c r="D1201" s="184" t="s">
        <v>1644</v>
      </c>
      <c r="E1201" s="37">
        <v>42268</v>
      </c>
      <c r="F1201" s="40" t="s">
        <v>1069</v>
      </c>
      <c r="G1201" s="40" t="s">
        <v>1070</v>
      </c>
      <c r="H1201" s="7" t="s">
        <v>858</v>
      </c>
      <c r="I1201" s="256">
        <v>50</v>
      </c>
      <c r="J1201" s="256">
        <v>26100</v>
      </c>
      <c r="K1201" s="595">
        <f>ROUND(I1201*J1201,0)</f>
        <v>1305000</v>
      </c>
      <c r="L1201" s="596" t="s">
        <v>259</v>
      </c>
      <c r="M1201" s="596" t="s">
        <v>174</v>
      </c>
      <c r="N1201" s="52" t="str">
        <f>IF(AND('331-CT'!$E$7=TH!H1201,OR(L1201="331",M1201="331")),"331",IF(AND(OR(L1201="131",M1201="131"),H1201='131-CT'!$E$7),"131",""))</f>
        <v/>
      </c>
      <c r="O1201" s="910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37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6"/>
        <v>9</v>
      </c>
      <c r="C1202" s="184">
        <f t="shared" si="157"/>
        <v>42268</v>
      </c>
      <c r="D1202" s="184" t="s">
        <v>1644</v>
      </c>
      <c r="E1202" s="37">
        <v>42268</v>
      </c>
      <c r="F1202" s="192" t="s">
        <v>1071</v>
      </c>
      <c r="G1202" s="40" t="s">
        <v>1070</v>
      </c>
      <c r="H1202" s="7" t="s">
        <v>858</v>
      </c>
      <c r="I1202" s="256">
        <v>50</v>
      </c>
      <c r="J1202" s="256">
        <v>34700</v>
      </c>
      <c r="K1202" s="595">
        <f>ROUND(I1202*J1202,0)</f>
        <v>1735000</v>
      </c>
      <c r="L1202" s="596" t="s">
        <v>259</v>
      </c>
      <c r="M1202" s="596" t="s">
        <v>174</v>
      </c>
      <c r="N1202" s="52" t="str">
        <f>IF(AND('331-CT'!$E$7=TH!H1202,OR(L1202="331",M1202="331")),"331",IF(AND(OR(L1202="131",M1202="131"),H1202='131-CT'!$E$7),"131",""))</f>
        <v/>
      </c>
      <c r="O1202" s="91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37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6"/>
        <v>9</v>
      </c>
      <c r="C1203" s="184">
        <f t="shared" si="157"/>
        <v>42268</v>
      </c>
      <c r="D1203" s="184" t="s">
        <v>1644</v>
      </c>
      <c r="E1203" s="37">
        <v>42268</v>
      </c>
      <c r="F1203" s="40" t="s">
        <v>1072</v>
      </c>
      <c r="G1203" s="40" t="s">
        <v>1070</v>
      </c>
      <c r="H1203" s="7" t="s">
        <v>858</v>
      </c>
      <c r="I1203" s="256">
        <v>20</v>
      </c>
      <c r="J1203" s="256">
        <v>10600</v>
      </c>
      <c r="K1203" s="595">
        <f>ROUND(I1203*J1203,0)</f>
        <v>212000</v>
      </c>
      <c r="L1203" s="596" t="s">
        <v>259</v>
      </c>
      <c r="M1203" s="596" t="s">
        <v>174</v>
      </c>
      <c r="N1203" s="52" t="str">
        <f>IF(AND('331-CT'!$E$7=TH!H1203,OR(L1203="331",M1203="331")),"331",IF(AND(OR(L1203="131",M1203="131"),H1203='131-CT'!$E$7),"131",""))</f>
        <v/>
      </c>
      <c r="O1203" s="91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37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56"/>
        <v>9</v>
      </c>
      <c r="C1204" s="184">
        <f t="shared" si="157"/>
        <v>42268</v>
      </c>
      <c r="D1204" s="184" t="s">
        <v>1644</v>
      </c>
      <c r="E1204" s="37">
        <v>42268</v>
      </c>
      <c r="F1204" s="40" t="s">
        <v>428</v>
      </c>
      <c r="G1204" s="40" t="s">
        <v>1070</v>
      </c>
      <c r="H1204" s="7" t="s">
        <v>858</v>
      </c>
      <c r="I1204" s="256"/>
      <c r="J1204" s="256"/>
      <c r="K1204" s="595">
        <v>325200</v>
      </c>
      <c r="L1204" s="596" t="s">
        <v>259</v>
      </c>
      <c r="M1204" s="596" t="s">
        <v>371</v>
      </c>
      <c r="N1204" s="52" t="str">
        <f>IF(AND('331-CT'!$E$7=TH!H1204,OR(L1204="331",M1204="331")),"331",IF(AND(OR(L1204="131",M1204="131"),H1204='131-CT'!$E$7),"131",""))</f>
        <v/>
      </c>
      <c r="O1204" s="910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37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56"/>
        <v>9</v>
      </c>
      <c r="C1205" s="184">
        <f t="shared" si="157"/>
        <v>42268</v>
      </c>
      <c r="D1205" s="184" t="s">
        <v>1645</v>
      </c>
      <c r="E1205" s="37">
        <v>42268</v>
      </c>
      <c r="F1205" s="40" t="s">
        <v>1982</v>
      </c>
      <c r="G1205" s="40" t="s">
        <v>1073</v>
      </c>
      <c r="H1205" s="7" t="s">
        <v>1154</v>
      </c>
      <c r="I1205" s="256">
        <v>3200</v>
      </c>
      <c r="J1205" s="256">
        <v>5200</v>
      </c>
      <c r="K1205" s="595">
        <f>ROUND(I1205*J1205,0)</f>
        <v>16640000</v>
      </c>
      <c r="L1205" s="596" t="s">
        <v>259</v>
      </c>
      <c r="M1205" s="596" t="s">
        <v>174</v>
      </c>
      <c r="N1205" s="52" t="str">
        <f>IF(AND('331-CT'!$E$7=TH!H1205,OR(L1205="331",M1205="331")),"331",IF(AND(OR(L1205="131",M1205="131"),H1205='131-CT'!$E$7),"131",""))</f>
        <v/>
      </c>
      <c r="O1205" s="91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37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6"/>
        <v>9</v>
      </c>
      <c r="C1206" s="184">
        <f t="shared" si="157"/>
        <v>42268</v>
      </c>
      <c r="D1206" s="184" t="s">
        <v>1645</v>
      </c>
      <c r="E1206" s="37">
        <v>42268</v>
      </c>
      <c r="F1206" s="189" t="s">
        <v>428</v>
      </c>
      <c r="G1206" s="40" t="s">
        <v>1073</v>
      </c>
      <c r="H1206" s="7" t="s">
        <v>1154</v>
      </c>
      <c r="I1206" s="256"/>
      <c r="J1206" s="256"/>
      <c r="K1206" s="595">
        <v>1664000</v>
      </c>
      <c r="L1206" s="596" t="s">
        <v>259</v>
      </c>
      <c r="M1206" s="596" t="s">
        <v>371</v>
      </c>
      <c r="N1206" s="52" t="str">
        <f>IF(AND('331-CT'!$E$7=TH!H1206,OR(L1206="331",M1206="331")),"331",IF(AND(OR(L1206="131",M1206="131"),H1206='131-CT'!$E$7),"131",""))</f>
        <v/>
      </c>
      <c r="O1206" s="91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37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6"/>
        <v>9</v>
      </c>
      <c r="C1207" s="184">
        <f t="shared" si="157"/>
        <v>42269</v>
      </c>
      <c r="D1207" s="184" t="s">
        <v>1646</v>
      </c>
      <c r="E1207" s="37">
        <v>42269</v>
      </c>
      <c r="F1207" s="40" t="s">
        <v>1025</v>
      </c>
      <c r="G1207" s="40" t="s">
        <v>1074</v>
      </c>
      <c r="H1207" s="7" t="s">
        <v>438</v>
      </c>
      <c r="I1207" s="256">
        <v>300</v>
      </c>
      <c r="J1207" s="256">
        <v>8050</v>
      </c>
      <c r="K1207" s="595">
        <f>ROUND(I1207*J1207,0)</f>
        <v>2415000</v>
      </c>
      <c r="L1207" s="596" t="s">
        <v>259</v>
      </c>
      <c r="M1207" s="596" t="s">
        <v>174</v>
      </c>
      <c r="N1207" s="52" t="str">
        <f>IF(AND('331-CT'!$E$7=TH!H1207,OR(L1207="331",M1207="331")),"331",IF(AND(OR(L1207="131",M1207="131"),H1207='131-CT'!$E$7),"131",""))</f>
        <v/>
      </c>
      <c r="O1207" s="91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37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56"/>
        <v>9</v>
      </c>
      <c r="C1208" s="184">
        <f t="shared" si="157"/>
        <v>42270</v>
      </c>
      <c r="D1208" s="184" t="s">
        <v>1646</v>
      </c>
      <c r="E1208" s="37">
        <v>42270</v>
      </c>
      <c r="F1208" s="40" t="s">
        <v>428</v>
      </c>
      <c r="G1208" s="40" t="s">
        <v>1074</v>
      </c>
      <c r="H1208" s="7" t="s">
        <v>438</v>
      </c>
      <c r="I1208" s="256"/>
      <c r="J1208" s="256"/>
      <c r="K1208" s="595">
        <v>241500</v>
      </c>
      <c r="L1208" s="596" t="s">
        <v>259</v>
      </c>
      <c r="M1208" s="596" t="s">
        <v>371</v>
      </c>
      <c r="N1208" s="52" t="str">
        <f>IF(AND('331-CT'!$E$7=TH!H1208,OR(L1208="331",M1208="331")),"331",IF(AND(OR(L1208="131",M1208="131"),H1208='131-CT'!$E$7),"131",""))</f>
        <v/>
      </c>
      <c r="O1208" s="91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37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56"/>
        <v>9</v>
      </c>
      <c r="C1209" s="184">
        <f t="shared" si="157"/>
        <v>42270</v>
      </c>
      <c r="D1209" s="184" t="s">
        <v>1647</v>
      </c>
      <c r="E1209" s="37">
        <v>42270</v>
      </c>
      <c r="F1209" s="40" t="s">
        <v>1075</v>
      </c>
      <c r="G1209" s="40" t="s">
        <v>1076</v>
      </c>
      <c r="H1209" s="7" t="s">
        <v>1077</v>
      </c>
      <c r="I1209" s="256">
        <v>555</v>
      </c>
      <c r="J1209" s="256">
        <v>10100</v>
      </c>
      <c r="K1209" s="595">
        <f>ROUND(I1209*J1209,0)</f>
        <v>5605500</v>
      </c>
      <c r="L1209" s="596" t="s">
        <v>259</v>
      </c>
      <c r="M1209" s="596" t="s">
        <v>174</v>
      </c>
      <c r="N1209" s="52" t="str">
        <f>IF(AND('331-CT'!$E$7=TH!H1209,OR(L1209="331",M1209="331")),"331",IF(AND(OR(L1209="131",M1209="131"),H1209='131-CT'!$E$7),"131",""))</f>
        <v/>
      </c>
      <c r="O1209" s="91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37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56"/>
        <v>9</v>
      </c>
      <c r="C1210" s="184">
        <f t="shared" si="157"/>
        <v>42270</v>
      </c>
      <c r="D1210" s="184" t="s">
        <v>1647</v>
      </c>
      <c r="E1210" s="37">
        <v>42270</v>
      </c>
      <c r="F1210" s="192" t="s">
        <v>428</v>
      </c>
      <c r="G1210" s="40" t="s">
        <v>1076</v>
      </c>
      <c r="H1210" s="7" t="s">
        <v>1077</v>
      </c>
      <c r="I1210" s="256"/>
      <c r="J1210" s="256"/>
      <c r="K1210" s="595">
        <v>560550</v>
      </c>
      <c r="L1210" s="596" t="s">
        <v>259</v>
      </c>
      <c r="M1210" s="596" t="s">
        <v>371</v>
      </c>
      <c r="N1210" s="52" t="str">
        <f>IF(AND('331-CT'!$E$7=TH!H1210,OR(L1210="331",M1210="331")),"331",IF(AND(OR(L1210="131",M1210="131"),H1210='131-CT'!$E$7),"131",""))</f>
        <v/>
      </c>
      <c r="O1210" s="91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37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ref="B1211" si="158">IF(C1211&lt;&gt;"",MONTH(C1211),"")</f>
        <v>9</v>
      </c>
      <c r="C1211" s="184">
        <f t="shared" ref="C1211" si="159">E1211</f>
        <v>42270</v>
      </c>
      <c r="D1211" s="184" t="s">
        <v>1647</v>
      </c>
      <c r="E1211" s="37">
        <v>42270</v>
      </c>
      <c r="F1211" s="189" t="s">
        <v>1346</v>
      </c>
      <c r="G1211" s="40" t="s">
        <v>1076</v>
      </c>
      <c r="H1211" s="7" t="s">
        <v>1077</v>
      </c>
      <c r="I1211" s="256"/>
      <c r="J1211" s="256"/>
      <c r="K1211" s="595">
        <v>6166050</v>
      </c>
      <c r="L1211" s="596" t="s">
        <v>47</v>
      </c>
      <c r="M1211" s="596" t="s">
        <v>259</v>
      </c>
      <c r="N1211" s="52" t="str">
        <f>IF(AND('331-CT'!$E$7=TH!H1211,OR(L1211="331",M1211="331")),"331",IF(AND(OR(L1211="131",M1211="131"),H1211='131-CT'!$E$7),"131",""))</f>
        <v/>
      </c>
      <c r="O1211" s="91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37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6"/>
        <v>9</v>
      </c>
      <c r="C1212" s="184">
        <f t="shared" si="157"/>
        <v>42270</v>
      </c>
      <c r="D1212" s="184" t="s">
        <v>1648</v>
      </c>
      <c r="E1212" s="37">
        <v>42270</v>
      </c>
      <c r="F1212" s="40" t="s">
        <v>1078</v>
      </c>
      <c r="G1212" s="40" t="s">
        <v>1079</v>
      </c>
      <c r="H1212" s="7" t="s">
        <v>759</v>
      </c>
      <c r="I1212" s="256">
        <v>1097</v>
      </c>
      <c r="J1212" s="256">
        <v>7135</v>
      </c>
      <c r="K1212" s="595">
        <f>ROUND(I1212*J1212,0)</f>
        <v>7827095</v>
      </c>
      <c r="L1212" s="596" t="s">
        <v>259</v>
      </c>
      <c r="M1212" s="596" t="s">
        <v>174</v>
      </c>
      <c r="N1212" s="52" t="str">
        <f>IF(AND('331-CT'!$E$7=TH!H1212,OR(L1212="331",M1212="331")),"331",IF(AND(OR(L1212="131",M1212="131"),H1212='131-CT'!$E$7),"131",""))</f>
        <v/>
      </c>
      <c r="O1212" s="910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37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56"/>
        <v>9</v>
      </c>
      <c r="C1213" s="184">
        <f t="shared" si="157"/>
        <v>42270</v>
      </c>
      <c r="D1213" s="184" t="s">
        <v>1648</v>
      </c>
      <c r="E1213" s="37">
        <v>42270</v>
      </c>
      <c r="F1213" s="40" t="s">
        <v>428</v>
      </c>
      <c r="G1213" s="40" t="s">
        <v>1079</v>
      </c>
      <c r="H1213" s="7" t="s">
        <v>759</v>
      </c>
      <c r="I1213" s="256"/>
      <c r="J1213" s="256"/>
      <c r="K1213" s="595">
        <v>782710</v>
      </c>
      <c r="L1213" s="596" t="s">
        <v>259</v>
      </c>
      <c r="M1213" s="596" t="s">
        <v>371</v>
      </c>
      <c r="N1213" s="52" t="str">
        <f>IF(AND('331-CT'!$E$7=TH!H1213,OR(L1213="331",M1213="331")),"331",IF(AND(OR(L1213="131",M1213="131"),H1213='131-CT'!$E$7),"131",""))</f>
        <v/>
      </c>
      <c r="O1213" s="91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37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6"/>
        <v>9</v>
      </c>
      <c r="C1214" s="184">
        <f t="shared" si="157"/>
        <v>42275</v>
      </c>
      <c r="D1214" s="184" t="s">
        <v>1649</v>
      </c>
      <c r="E1214" s="37">
        <v>42275</v>
      </c>
      <c r="F1214" s="189" t="s">
        <v>1974</v>
      </c>
      <c r="G1214" s="40" t="s">
        <v>1080</v>
      </c>
      <c r="H1214" s="7" t="s">
        <v>983</v>
      </c>
      <c r="I1214" s="256">
        <v>44</v>
      </c>
      <c r="J1214" s="256">
        <v>12400</v>
      </c>
      <c r="K1214" s="595">
        <f>ROUND(I1214*J1214,0)</f>
        <v>545600</v>
      </c>
      <c r="L1214" s="596" t="s">
        <v>259</v>
      </c>
      <c r="M1214" s="596" t="s">
        <v>174</v>
      </c>
      <c r="N1214" s="52" t="str">
        <f>IF(AND('331-CT'!$E$7=TH!H1214,OR(L1214="331",M1214="331")),"331",IF(AND(OR(L1214="131",M1214="131"),H1214='131-CT'!$E$7),"131",""))</f>
        <v/>
      </c>
      <c r="O1214" s="91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37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6"/>
        <v>9</v>
      </c>
      <c r="C1215" s="184">
        <f t="shared" si="157"/>
        <v>42275</v>
      </c>
      <c r="D1215" s="184" t="s">
        <v>1649</v>
      </c>
      <c r="E1215" s="37">
        <v>42275</v>
      </c>
      <c r="F1215" s="189" t="s">
        <v>2035</v>
      </c>
      <c r="G1215" s="40" t="s">
        <v>1080</v>
      </c>
      <c r="H1215" s="7" t="s">
        <v>983</v>
      </c>
      <c r="I1215" s="256">
        <v>44</v>
      </c>
      <c r="J1215" s="256">
        <v>10900</v>
      </c>
      <c r="K1215" s="595">
        <f>ROUND(I1215*J1215,0)</f>
        <v>479600</v>
      </c>
      <c r="L1215" s="596" t="s">
        <v>259</v>
      </c>
      <c r="M1215" s="596" t="s">
        <v>174</v>
      </c>
      <c r="N1215" s="52" t="str">
        <f>IF(AND('331-CT'!$E$7=TH!H1215,OR(L1215="331",M1215="331")),"331",IF(AND(OR(L1215="131",M1215="131"),H1215='131-CT'!$E$7),"131",""))</f>
        <v/>
      </c>
      <c r="O1215" s="91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37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56"/>
        <v>9</v>
      </c>
      <c r="C1216" s="184">
        <f t="shared" si="157"/>
        <v>42275</v>
      </c>
      <c r="D1216" s="184" t="s">
        <v>1649</v>
      </c>
      <c r="E1216" s="37">
        <v>42275</v>
      </c>
      <c r="F1216" s="189" t="s">
        <v>1975</v>
      </c>
      <c r="G1216" s="40" t="s">
        <v>1080</v>
      </c>
      <c r="H1216" s="7" t="s">
        <v>983</v>
      </c>
      <c r="I1216" s="256">
        <v>44</v>
      </c>
      <c r="J1216" s="256">
        <v>14200</v>
      </c>
      <c r="K1216" s="595">
        <f>ROUND(I1216*J1216,0)</f>
        <v>624800</v>
      </c>
      <c r="L1216" s="596" t="s">
        <v>259</v>
      </c>
      <c r="M1216" s="596" t="s">
        <v>174</v>
      </c>
      <c r="N1216" s="52" t="str">
        <f>IF(AND('331-CT'!$E$7=TH!H1216,OR(L1216="331",M1216="331")),"331",IF(AND(OR(L1216="131",M1216="131"),H1216='131-CT'!$E$7),"131",""))</f>
        <v/>
      </c>
      <c r="O1216" s="91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37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56"/>
        <v>9</v>
      </c>
      <c r="C1217" s="184">
        <f t="shared" si="157"/>
        <v>42275</v>
      </c>
      <c r="D1217" s="184" t="s">
        <v>1649</v>
      </c>
      <c r="E1217" s="37">
        <v>42275</v>
      </c>
      <c r="F1217" s="40" t="s">
        <v>428</v>
      </c>
      <c r="G1217" s="40" t="s">
        <v>1080</v>
      </c>
      <c r="H1217" s="7" t="s">
        <v>983</v>
      </c>
      <c r="I1217" s="256"/>
      <c r="J1217" s="256"/>
      <c r="K1217" s="595">
        <v>165000</v>
      </c>
      <c r="L1217" s="596" t="s">
        <v>259</v>
      </c>
      <c r="M1217" s="596" t="s">
        <v>371</v>
      </c>
      <c r="N1217" s="52" t="str">
        <f>IF(AND('331-CT'!$E$7=TH!H1217,OR(L1217="331",M1217="331")),"331",IF(AND(OR(L1217="131",M1217="131"),H1217='131-CT'!$E$7),"131",""))</f>
        <v/>
      </c>
      <c r="O1217" s="91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37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6"/>
        <v>9</v>
      </c>
      <c r="C1218" s="184">
        <f t="shared" si="157"/>
        <v>42276</v>
      </c>
      <c r="D1218" s="184" t="s">
        <v>1650</v>
      </c>
      <c r="E1218" s="772">
        <v>42276</v>
      </c>
      <c r="F1218" s="192" t="s">
        <v>520</v>
      </c>
      <c r="G1218" s="483" t="s">
        <v>1081</v>
      </c>
      <c r="H1218" s="7" t="s">
        <v>860</v>
      </c>
      <c r="I1218" s="257">
        <v>1018</v>
      </c>
      <c r="J1218" s="257">
        <v>5900</v>
      </c>
      <c r="K1218" s="595">
        <f>ROUND(I1218*J1218,0)</f>
        <v>6006200</v>
      </c>
      <c r="L1218" s="596" t="s">
        <v>259</v>
      </c>
      <c r="M1218" s="596" t="s">
        <v>174</v>
      </c>
      <c r="N1218" s="52" t="str">
        <f>IF(AND('331-CT'!$E$7=TH!H1218,OR(L1218="331",M1218="331")),"331",IF(AND(OR(L1218="131",M1218="131"),H1218='131-CT'!$E$7),"131",""))</f>
        <v/>
      </c>
      <c r="O1218" s="91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37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6"/>
        <v>9</v>
      </c>
      <c r="C1219" s="184">
        <f t="shared" si="157"/>
        <v>42276</v>
      </c>
      <c r="D1219" s="184" t="s">
        <v>1650</v>
      </c>
      <c r="E1219" s="772">
        <v>42276</v>
      </c>
      <c r="F1219" s="189" t="s">
        <v>708</v>
      </c>
      <c r="G1219" s="483" t="s">
        <v>1081</v>
      </c>
      <c r="H1219" s="7" t="s">
        <v>860</v>
      </c>
      <c r="I1219" s="256">
        <v>400</v>
      </c>
      <c r="J1219" s="256">
        <v>4900</v>
      </c>
      <c r="K1219" s="595">
        <f>ROUND(I1219*J1219,0)</f>
        <v>1960000</v>
      </c>
      <c r="L1219" s="596" t="s">
        <v>259</v>
      </c>
      <c r="M1219" s="596" t="s">
        <v>174</v>
      </c>
      <c r="N1219" s="52" t="str">
        <f>IF(AND('331-CT'!$E$7=TH!H1219,OR(L1219="331",M1219="331")),"331",IF(AND(OR(L1219="131",M1219="131"),H1219='131-CT'!$E$7),"131",""))</f>
        <v/>
      </c>
      <c r="O1219" s="91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37"/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56"/>
        <v>9</v>
      </c>
      <c r="C1220" s="184">
        <f t="shared" si="157"/>
        <v>42276</v>
      </c>
      <c r="D1220" s="184" t="s">
        <v>1650</v>
      </c>
      <c r="E1220" s="772">
        <v>42276</v>
      </c>
      <c r="F1220" s="189" t="s">
        <v>428</v>
      </c>
      <c r="G1220" s="483" t="s">
        <v>1081</v>
      </c>
      <c r="H1220" s="7" t="s">
        <v>860</v>
      </c>
      <c r="I1220" s="256"/>
      <c r="J1220" s="256"/>
      <c r="K1220" s="38">
        <v>796620</v>
      </c>
      <c r="L1220" s="596" t="s">
        <v>259</v>
      </c>
      <c r="M1220" s="596" t="s">
        <v>371</v>
      </c>
      <c r="N1220" s="52" t="str">
        <f>IF(AND('331-CT'!$E$7=TH!H1220,OR(L1220="331",M1220="331")),"331",IF(AND(OR(L1220="131",M1220="131"),H1220='131-CT'!$E$7),"131",""))</f>
        <v/>
      </c>
      <c r="O1220" s="910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37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6"/>
        <v>9</v>
      </c>
      <c r="C1221" s="184">
        <f t="shared" si="157"/>
        <v>42276</v>
      </c>
      <c r="D1221" s="184" t="s">
        <v>1651</v>
      </c>
      <c r="E1221" s="191">
        <v>42276</v>
      </c>
      <c r="F1221" s="192" t="s">
        <v>424</v>
      </c>
      <c r="G1221" s="483" t="s">
        <v>1082</v>
      </c>
      <c r="H1221" s="193" t="s">
        <v>426</v>
      </c>
      <c r="I1221" s="256">
        <v>1270</v>
      </c>
      <c r="J1221" s="256">
        <v>5000</v>
      </c>
      <c r="K1221" s="595">
        <f>ROUND(I1221*J1221,0)</f>
        <v>6350000</v>
      </c>
      <c r="L1221" s="596" t="s">
        <v>259</v>
      </c>
      <c r="M1221" s="596" t="s">
        <v>174</v>
      </c>
      <c r="N1221" s="52" t="str">
        <f>IF(AND('331-CT'!$E$7=TH!H1221,OR(L1221="331",M1221="331")),"331",IF(AND(OR(L1221="131",M1221="131"),H1221='131-CT'!$E$7),"131",""))</f>
        <v/>
      </c>
      <c r="O1221" s="910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37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6"/>
        <v>9</v>
      </c>
      <c r="C1222" s="184">
        <f t="shared" si="157"/>
        <v>42276</v>
      </c>
      <c r="D1222" s="184" t="s">
        <v>1651</v>
      </c>
      <c r="E1222" s="191">
        <v>42276</v>
      </c>
      <c r="F1222" s="192" t="s">
        <v>562</v>
      </c>
      <c r="G1222" s="483" t="s">
        <v>1082</v>
      </c>
      <c r="H1222" s="193" t="s">
        <v>426</v>
      </c>
      <c r="I1222" s="256">
        <v>320</v>
      </c>
      <c r="J1222" s="256">
        <v>10670</v>
      </c>
      <c r="K1222" s="595">
        <f>ROUND(I1222*J1222,0)</f>
        <v>3414400</v>
      </c>
      <c r="L1222" s="596" t="s">
        <v>259</v>
      </c>
      <c r="M1222" s="596" t="s">
        <v>174</v>
      </c>
      <c r="N1222" s="52" t="str">
        <f>IF(AND('331-CT'!$E$7=TH!H1222,OR(L1222="331",M1222="331")),"331",IF(AND(OR(L1222="131",M1222="131"),H1222='131-CT'!$E$7),"131",""))</f>
        <v/>
      </c>
      <c r="O1222" s="91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37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56"/>
        <v>9</v>
      </c>
      <c r="C1223" s="184">
        <f t="shared" si="157"/>
        <v>42276</v>
      </c>
      <c r="D1223" s="184" t="s">
        <v>1651</v>
      </c>
      <c r="E1223" s="191">
        <v>42276</v>
      </c>
      <c r="F1223" s="192" t="s">
        <v>428</v>
      </c>
      <c r="G1223" s="483" t="s">
        <v>1082</v>
      </c>
      <c r="H1223" s="193" t="s">
        <v>426</v>
      </c>
      <c r="I1223" s="256"/>
      <c r="J1223" s="256"/>
      <c r="K1223" s="595">
        <v>976440</v>
      </c>
      <c r="L1223" s="596" t="s">
        <v>259</v>
      </c>
      <c r="M1223" s="596" t="s">
        <v>371</v>
      </c>
      <c r="N1223" s="52" t="str">
        <f>IF(AND('331-CT'!$E$7=TH!H1223,OR(L1223="331",M1223="331")),"331",IF(AND(OR(L1223="131",M1223="131"),H1223='131-CT'!$E$7),"131",""))</f>
        <v/>
      </c>
      <c r="O1223" s="91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37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6"/>
        <v>9</v>
      </c>
      <c r="C1224" s="184">
        <f t="shared" si="157"/>
        <v>42277</v>
      </c>
      <c r="D1224" s="184" t="s">
        <v>1652</v>
      </c>
      <c r="E1224" s="191">
        <v>42277</v>
      </c>
      <c r="F1224" s="192" t="s">
        <v>480</v>
      </c>
      <c r="G1224" s="483" t="s">
        <v>1083</v>
      </c>
      <c r="H1224" s="7" t="s">
        <v>759</v>
      </c>
      <c r="I1224" s="256">
        <v>268</v>
      </c>
      <c r="J1224" s="256">
        <v>47449</v>
      </c>
      <c r="K1224" s="595">
        <f>ROUND(I1224*J1224,0)</f>
        <v>12716332</v>
      </c>
      <c r="L1224" s="596" t="s">
        <v>259</v>
      </c>
      <c r="M1224" s="596" t="s">
        <v>174</v>
      </c>
      <c r="N1224" s="52" t="str">
        <f>IF(AND('331-CT'!$E$7=TH!H1224,OR(L1224="331",M1224="331")),"331",IF(AND(OR(L1224="131",M1224="131"),H1224='131-CT'!$E$7),"131",""))</f>
        <v/>
      </c>
      <c r="O1224" s="910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37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6"/>
        <v>9</v>
      </c>
      <c r="C1225" s="184">
        <f t="shared" si="157"/>
        <v>42277</v>
      </c>
      <c r="D1225" s="184" t="s">
        <v>1652</v>
      </c>
      <c r="E1225" s="191">
        <v>42277</v>
      </c>
      <c r="F1225" s="192" t="s">
        <v>428</v>
      </c>
      <c r="G1225" s="483" t="s">
        <v>1083</v>
      </c>
      <c r="H1225" s="7" t="s">
        <v>759</v>
      </c>
      <c r="I1225" s="256"/>
      <c r="J1225" s="256"/>
      <c r="K1225" s="595">
        <v>1271633</v>
      </c>
      <c r="L1225" s="596" t="s">
        <v>259</v>
      </c>
      <c r="M1225" s="596" t="s">
        <v>371</v>
      </c>
      <c r="N1225" s="52" t="str">
        <f>IF(AND('331-CT'!$E$7=TH!H1225,OR(L1225="331",M1225="331")),"331",IF(AND(OR(L1225="131",M1225="131"),H1225='131-CT'!$E$7),"131",""))</f>
        <v/>
      </c>
      <c r="O1225" s="91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37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56"/>
        <v>9</v>
      </c>
      <c r="C1226" s="184">
        <f t="shared" si="157"/>
        <v>42277</v>
      </c>
      <c r="D1226" s="184" t="s">
        <v>1653</v>
      </c>
      <c r="E1226" s="191">
        <v>42277</v>
      </c>
      <c r="F1226" s="192" t="s">
        <v>1075</v>
      </c>
      <c r="G1226" s="483" t="s">
        <v>1084</v>
      </c>
      <c r="H1226" s="193" t="s">
        <v>1085</v>
      </c>
      <c r="I1226" s="256">
        <v>514</v>
      </c>
      <c r="J1226" s="256">
        <v>10900</v>
      </c>
      <c r="K1226" s="595">
        <f>ROUND(I1226*J1226,0)</f>
        <v>5602600</v>
      </c>
      <c r="L1226" s="596" t="s">
        <v>259</v>
      </c>
      <c r="M1226" s="596" t="s">
        <v>174</v>
      </c>
      <c r="N1226" s="52" t="str">
        <f>IF(AND('331-CT'!$E$7=TH!H1226,OR(L1226="331",M1226="331")),"331",IF(AND(OR(L1226="131",M1226="131"),H1226='131-CT'!$E$7),"131",""))</f>
        <v/>
      </c>
      <c r="O1226" s="91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37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6"/>
        <v>9</v>
      </c>
      <c r="C1227" s="184">
        <f t="shared" si="157"/>
        <v>42277</v>
      </c>
      <c r="D1227" s="184" t="s">
        <v>1653</v>
      </c>
      <c r="E1227" s="191">
        <v>42277</v>
      </c>
      <c r="F1227" s="192" t="s">
        <v>1086</v>
      </c>
      <c r="G1227" s="483" t="s">
        <v>1084</v>
      </c>
      <c r="H1227" s="193" t="s">
        <v>1085</v>
      </c>
      <c r="I1227" s="256">
        <v>497</v>
      </c>
      <c r="J1227" s="256">
        <v>12200</v>
      </c>
      <c r="K1227" s="595">
        <f>ROUND(I1227*J1227,0)</f>
        <v>6063400</v>
      </c>
      <c r="L1227" s="596" t="s">
        <v>259</v>
      </c>
      <c r="M1227" s="596" t="s">
        <v>174</v>
      </c>
      <c r="N1227" s="52" t="str">
        <f>IF(AND('331-CT'!$E$7=TH!H1227,OR(L1227="331",M1227="331")),"331",IF(AND(OR(L1227="131",M1227="131"),H1227='131-CT'!$E$7),"131",""))</f>
        <v/>
      </c>
      <c r="O1227" s="91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37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56"/>
        <v>9</v>
      </c>
      <c r="C1228" s="184">
        <f t="shared" si="157"/>
        <v>42277</v>
      </c>
      <c r="D1228" s="184" t="s">
        <v>1653</v>
      </c>
      <c r="E1228" s="191">
        <v>42277</v>
      </c>
      <c r="F1228" s="192" t="s">
        <v>1087</v>
      </c>
      <c r="G1228" s="483" t="s">
        <v>1084</v>
      </c>
      <c r="H1228" s="193" t="s">
        <v>1085</v>
      </c>
      <c r="I1228" s="256">
        <v>500</v>
      </c>
      <c r="J1228" s="256">
        <v>10800</v>
      </c>
      <c r="K1228" s="595">
        <f>ROUND(I1228*J1228,0)</f>
        <v>5400000</v>
      </c>
      <c r="L1228" s="596" t="s">
        <v>259</v>
      </c>
      <c r="M1228" s="596" t="s">
        <v>174</v>
      </c>
      <c r="N1228" s="52" t="str">
        <f>IF(AND('331-CT'!$E$7=TH!H1228,OR(L1228="331",M1228="331")),"331",IF(AND(OR(L1228="131",M1228="131"),H1228='131-CT'!$E$7),"131",""))</f>
        <v/>
      </c>
      <c r="O1228" s="910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37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56"/>
        <v>9</v>
      </c>
      <c r="C1229" s="184">
        <f t="shared" si="157"/>
        <v>42277</v>
      </c>
      <c r="D1229" s="184" t="s">
        <v>1653</v>
      </c>
      <c r="E1229" s="191">
        <v>42277</v>
      </c>
      <c r="F1229" s="192" t="s">
        <v>428</v>
      </c>
      <c r="G1229" s="483" t="s">
        <v>1084</v>
      </c>
      <c r="H1229" s="193" t="s">
        <v>1085</v>
      </c>
      <c r="I1229" s="256"/>
      <c r="J1229" s="256"/>
      <c r="K1229" s="595">
        <v>1706600</v>
      </c>
      <c r="L1229" s="596" t="s">
        <v>259</v>
      </c>
      <c r="M1229" s="596" t="s">
        <v>371</v>
      </c>
      <c r="N1229" s="52" t="str">
        <f>IF(AND('331-CT'!$E$7=TH!H1229,OR(L1229="331",M1229="331")),"331",IF(AND(OR(L1229="131",M1229="131"),H1229='131-CT'!$E$7),"131",""))</f>
        <v/>
      </c>
      <c r="O1229" s="91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37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6"/>
        <v>9</v>
      </c>
      <c r="C1230" s="184">
        <f t="shared" si="157"/>
        <v>42277</v>
      </c>
      <c r="D1230" s="184" t="s">
        <v>1654</v>
      </c>
      <c r="E1230" s="191">
        <v>42277</v>
      </c>
      <c r="F1230" s="192" t="s">
        <v>1088</v>
      </c>
      <c r="G1230" s="483" t="s">
        <v>1089</v>
      </c>
      <c r="H1230" s="193" t="s">
        <v>1090</v>
      </c>
      <c r="I1230" s="256">
        <v>1000</v>
      </c>
      <c r="J1230" s="256">
        <v>5000</v>
      </c>
      <c r="K1230" s="595">
        <f>ROUND(I1230*J1230,0)</f>
        <v>5000000</v>
      </c>
      <c r="L1230" s="596" t="s">
        <v>259</v>
      </c>
      <c r="M1230" s="596" t="s">
        <v>174</v>
      </c>
      <c r="N1230" s="52" t="str">
        <f>IF(AND('331-CT'!$E$7=TH!H1230,OR(L1230="331",M1230="331")),"331",IF(AND(OR(L1230="131",M1230="131"),H1230='131-CT'!$E$7),"131",""))</f>
        <v/>
      </c>
      <c r="O1230" s="91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37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56"/>
        <v>9</v>
      </c>
      <c r="C1231" s="184">
        <f t="shared" si="157"/>
        <v>42277</v>
      </c>
      <c r="D1231" s="184" t="s">
        <v>1654</v>
      </c>
      <c r="E1231" s="191">
        <v>42277</v>
      </c>
      <c r="F1231" s="192" t="s">
        <v>428</v>
      </c>
      <c r="G1231" s="483" t="s">
        <v>1089</v>
      </c>
      <c r="H1231" s="193" t="s">
        <v>1090</v>
      </c>
      <c r="I1231" s="256"/>
      <c r="J1231" s="256"/>
      <c r="K1231" s="595">
        <v>500000</v>
      </c>
      <c r="L1231" s="596" t="s">
        <v>259</v>
      </c>
      <c r="M1231" s="596" t="s">
        <v>371</v>
      </c>
      <c r="N1231" s="52" t="str">
        <f>IF(AND('331-CT'!$E$7=TH!H1231,OR(L1231="331",M1231="331")),"331",IF(AND(OR(L1231="131",M1231="131"),H1231='131-CT'!$E$7),"131",""))</f>
        <v/>
      </c>
      <c r="O1231" s="91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37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ref="B1232" si="160">IF(C1232&lt;&gt;"",MONTH(C1232),"")</f>
        <v>9</v>
      </c>
      <c r="C1232" s="184">
        <f t="shared" ref="C1232" si="161">E1232</f>
        <v>42277</v>
      </c>
      <c r="D1232" s="184" t="s">
        <v>1654</v>
      </c>
      <c r="E1232" s="191">
        <v>42277</v>
      </c>
      <c r="F1232" s="192" t="s">
        <v>1346</v>
      </c>
      <c r="G1232" s="483" t="s">
        <v>1089</v>
      </c>
      <c r="H1232" s="193" t="s">
        <v>1090</v>
      </c>
      <c r="I1232" s="256"/>
      <c r="J1232" s="256"/>
      <c r="K1232" s="595">
        <v>5500000</v>
      </c>
      <c r="L1232" s="596" t="s">
        <v>47</v>
      </c>
      <c r="M1232" s="596" t="s">
        <v>259</v>
      </c>
      <c r="N1232" s="52" t="str">
        <f>IF(AND('331-CT'!$E$7=TH!H1232,OR(L1232="331",M1232="331")),"331",IF(AND(OR(L1232="131",M1232="131"),H1232='131-CT'!$E$7),"131",""))</f>
        <v/>
      </c>
      <c r="O1232" s="91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37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6"/>
        <v>10</v>
      </c>
      <c r="C1233" s="184">
        <f t="shared" si="157"/>
        <v>42278</v>
      </c>
      <c r="D1233" s="184" t="s">
        <v>1533</v>
      </c>
      <c r="E1233" s="191">
        <v>42278</v>
      </c>
      <c r="F1233" s="189" t="s">
        <v>1974</v>
      </c>
      <c r="G1233" s="483" t="s">
        <v>1091</v>
      </c>
      <c r="H1233" s="193" t="s">
        <v>983</v>
      </c>
      <c r="I1233" s="256">
        <v>20</v>
      </c>
      <c r="J1233" s="256">
        <v>12400</v>
      </c>
      <c r="K1233" s="595">
        <f>ROUND(I1233*J1233,0)</f>
        <v>248000</v>
      </c>
      <c r="L1233" s="596" t="s">
        <v>259</v>
      </c>
      <c r="M1233" s="596" t="s">
        <v>174</v>
      </c>
      <c r="N1233" s="52" t="str">
        <f>IF(AND('331-CT'!$E$7=TH!H1233,OR(L1233="331",M1233="331")),"331",IF(AND(OR(L1233="131",M1233="131"),H1233='131-CT'!$E$7),"131",""))</f>
        <v/>
      </c>
      <c r="O1233" s="91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37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56"/>
        <v>10</v>
      </c>
      <c r="C1234" s="184">
        <f t="shared" si="157"/>
        <v>42278</v>
      </c>
      <c r="D1234" s="184" t="s">
        <v>1533</v>
      </c>
      <c r="E1234" s="191">
        <v>42278</v>
      </c>
      <c r="F1234" s="189" t="s">
        <v>1975</v>
      </c>
      <c r="G1234" s="483" t="s">
        <v>1091</v>
      </c>
      <c r="H1234" s="193" t="s">
        <v>983</v>
      </c>
      <c r="I1234" s="256">
        <v>20</v>
      </c>
      <c r="J1234" s="256">
        <v>14200</v>
      </c>
      <c r="K1234" s="595">
        <f>ROUND(I1234*J1234,0)</f>
        <v>284000</v>
      </c>
      <c r="L1234" s="596" t="s">
        <v>259</v>
      </c>
      <c r="M1234" s="596" t="s">
        <v>174</v>
      </c>
      <c r="N1234" s="52" t="str">
        <f>IF(AND('331-CT'!$E$7=TH!H1234,OR(L1234="331",M1234="331")),"331",IF(AND(OR(L1234="131",M1234="131"),H1234='131-CT'!$E$7),"131",""))</f>
        <v/>
      </c>
      <c r="O1234" s="91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37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56"/>
        <v>10</v>
      </c>
      <c r="C1235" s="184">
        <f t="shared" si="157"/>
        <v>42278</v>
      </c>
      <c r="D1235" s="184" t="s">
        <v>1533</v>
      </c>
      <c r="E1235" s="191">
        <v>42278</v>
      </c>
      <c r="F1235" s="189" t="s">
        <v>1978</v>
      </c>
      <c r="G1235" s="483" t="s">
        <v>1091</v>
      </c>
      <c r="H1235" s="193" t="s">
        <v>983</v>
      </c>
      <c r="I1235" s="256">
        <v>50</v>
      </c>
      <c r="J1235" s="256">
        <v>19940</v>
      </c>
      <c r="K1235" s="595">
        <f>ROUND(I1235*J1235,0)</f>
        <v>997000</v>
      </c>
      <c r="L1235" s="596" t="s">
        <v>259</v>
      </c>
      <c r="M1235" s="596" t="s">
        <v>174</v>
      </c>
      <c r="N1235" s="52" t="str">
        <f>IF(AND('331-CT'!$E$7=TH!H1235,OR(L1235="331",M1235="331")),"331",IF(AND(OR(L1235="131",M1235="131"),H1235='131-CT'!$E$7),"131",""))</f>
        <v/>
      </c>
      <c r="O1235" s="91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37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56"/>
        <v>10</v>
      </c>
      <c r="C1236" s="184">
        <f t="shared" si="157"/>
        <v>42278</v>
      </c>
      <c r="D1236" s="184" t="s">
        <v>1533</v>
      </c>
      <c r="E1236" s="191">
        <v>42278</v>
      </c>
      <c r="F1236" s="192" t="s">
        <v>428</v>
      </c>
      <c r="G1236" s="483" t="s">
        <v>1091</v>
      </c>
      <c r="H1236" s="193" t="s">
        <v>983</v>
      </c>
      <c r="I1236" s="256"/>
      <c r="J1236" s="256"/>
      <c r="K1236" s="595">
        <v>152900</v>
      </c>
      <c r="L1236" s="596" t="s">
        <v>259</v>
      </c>
      <c r="M1236" s="596" t="s">
        <v>371</v>
      </c>
      <c r="N1236" s="52" t="str">
        <f>IF(AND('331-CT'!$E$7=TH!H1236,OR(L1236="331",M1236="331")),"331",IF(AND(OR(L1236="131",M1236="131"),H1236='131-CT'!$E$7),"131",""))</f>
        <v/>
      </c>
      <c r="O1236" s="910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37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56"/>
        <v>10</v>
      </c>
      <c r="C1237" s="184">
        <f t="shared" si="157"/>
        <v>42279</v>
      </c>
      <c r="D1237" s="184" t="s">
        <v>1534</v>
      </c>
      <c r="E1237" s="191">
        <v>42279</v>
      </c>
      <c r="F1237" s="189" t="s">
        <v>439</v>
      </c>
      <c r="G1237" s="483" t="s">
        <v>1092</v>
      </c>
      <c r="H1237" s="193" t="s">
        <v>438</v>
      </c>
      <c r="I1237" s="256">
        <v>298</v>
      </c>
      <c r="J1237" s="256">
        <v>10500</v>
      </c>
      <c r="K1237" s="595">
        <f>ROUND(I1237*J1237,0)</f>
        <v>3129000</v>
      </c>
      <c r="L1237" s="596" t="s">
        <v>259</v>
      </c>
      <c r="M1237" s="596" t="s">
        <v>174</v>
      </c>
      <c r="N1237" s="52" t="str">
        <f>IF(AND('331-CT'!$E$7=TH!H1237,OR(L1237="331",M1237="331")),"331",IF(AND(OR(L1237="131",M1237="131"),H1237='131-CT'!$E$7),"131",""))</f>
        <v/>
      </c>
      <c r="O1237" s="910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37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56"/>
        <v>10</v>
      </c>
      <c r="C1238" s="184">
        <f t="shared" si="157"/>
        <v>42279</v>
      </c>
      <c r="D1238" s="184" t="s">
        <v>1534</v>
      </c>
      <c r="E1238" s="191">
        <v>42279</v>
      </c>
      <c r="F1238" s="189" t="s">
        <v>439</v>
      </c>
      <c r="G1238" s="483" t="s">
        <v>1092</v>
      </c>
      <c r="H1238" s="193" t="s">
        <v>438</v>
      </c>
      <c r="I1238" s="256">
        <v>207</v>
      </c>
      <c r="J1238" s="256">
        <v>10500</v>
      </c>
      <c r="K1238" s="595">
        <f>ROUND(I1238*J1238,0)</f>
        <v>2173500</v>
      </c>
      <c r="L1238" s="596" t="s">
        <v>259</v>
      </c>
      <c r="M1238" s="596" t="s">
        <v>174</v>
      </c>
      <c r="N1238" s="52" t="str">
        <f>IF(AND('331-CT'!$E$7=TH!H1238,OR(L1238="331",M1238="331")),"331",IF(AND(OR(L1238="131",M1238="131"),H1238='131-CT'!$E$7),"131",""))</f>
        <v/>
      </c>
      <c r="O1238" s="910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37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56"/>
        <v>10</v>
      </c>
      <c r="C1239" s="184">
        <f t="shared" si="157"/>
        <v>42279</v>
      </c>
      <c r="D1239" s="184" t="s">
        <v>1534</v>
      </c>
      <c r="E1239" s="191">
        <v>42279</v>
      </c>
      <c r="F1239" s="192" t="s">
        <v>428</v>
      </c>
      <c r="G1239" s="483" t="s">
        <v>1092</v>
      </c>
      <c r="H1239" s="193" t="s">
        <v>438</v>
      </c>
      <c r="I1239" s="256"/>
      <c r="J1239" s="256"/>
      <c r="K1239" s="595">
        <v>530250</v>
      </c>
      <c r="L1239" s="596" t="s">
        <v>259</v>
      </c>
      <c r="M1239" s="596" t="s">
        <v>371</v>
      </c>
      <c r="N1239" s="52" t="str">
        <f>IF(AND('331-CT'!$E$7=TH!H1239,OR(L1239="331",M1239="331")),"331",IF(AND(OR(L1239="131",M1239="131"),H1239='131-CT'!$E$7),"131",""))</f>
        <v/>
      </c>
      <c r="O1239" s="91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37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56"/>
        <v>10</v>
      </c>
      <c r="C1240" s="184">
        <f t="shared" si="157"/>
        <v>42279</v>
      </c>
      <c r="D1240" s="184" t="s">
        <v>1535</v>
      </c>
      <c r="E1240" s="37">
        <v>42279</v>
      </c>
      <c r="F1240" s="192" t="s">
        <v>621</v>
      </c>
      <c r="G1240" s="40" t="s">
        <v>1093</v>
      </c>
      <c r="H1240" s="7" t="s">
        <v>479</v>
      </c>
      <c r="I1240" s="256">
        <v>238</v>
      </c>
      <c r="J1240" s="256">
        <v>6400</v>
      </c>
      <c r="K1240" s="595">
        <f>ROUND(I1240*J1240,0)</f>
        <v>1523200</v>
      </c>
      <c r="L1240" s="596" t="s">
        <v>259</v>
      </c>
      <c r="M1240" s="596" t="s">
        <v>174</v>
      </c>
      <c r="N1240" s="52" t="str">
        <f>IF(AND('331-CT'!$E$7=TH!H1240,OR(L1240="331",M1240="331")),"331",IF(AND(OR(L1240="131",M1240="131"),H1240='131-CT'!$E$7),"131",""))</f>
        <v/>
      </c>
      <c r="O1240" s="91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37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56"/>
        <v>10</v>
      </c>
      <c r="C1241" s="184">
        <f t="shared" si="157"/>
        <v>42279</v>
      </c>
      <c r="D1241" s="184" t="s">
        <v>1535</v>
      </c>
      <c r="E1241" s="37">
        <v>42279</v>
      </c>
      <c r="F1241" s="40" t="s">
        <v>428</v>
      </c>
      <c r="G1241" s="40" t="s">
        <v>1093</v>
      </c>
      <c r="H1241" s="7" t="s">
        <v>479</v>
      </c>
      <c r="I1241" s="256"/>
      <c r="J1241" s="256"/>
      <c r="K1241" s="595">
        <v>152320</v>
      </c>
      <c r="L1241" s="596" t="s">
        <v>259</v>
      </c>
      <c r="M1241" s="596" t="s">
        <v>371</v>
      </c>
      <c r="N1241" s="52" t="str">
        <f>IF(AND('331-CT'!$E$7=TH!H1241,OR(L1241="331",M1241="331")),"331",IF(AND(OR(L1241="131",M1241="131"),H1241='131-CT'!$E$7),"131",""))</f>
        <v/>
      </c>
      <c r="O1241" s="910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37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ref="B1242:B1307" si="162">IF(C1242&lt;&gt;"",MONTH(C1242),"")</f>
        <v>10</v>
      </c>
      <c r="C1242" s="184">
        <f t="shared" ref="C1242:C1307" si="163">E1242</f>
        <v>42280</v>
      </c>
      <c r="D1242" s="184" t="s">
        <v>1536</v>
      </c>
      <c r="E1242" s="37">
        <v>42280</v>
      </c>
      <c r="F1242" s="189" t="s">
        <v>1974</v>
      </c>
      <c r="G1242" s="40" t="s">
        <v>1094</v>
      </c>
      <c r="H1242" s="7" t="s">
        <v>983</v>
      </c>
      <c r="I1242" s="256">
        <v>2000</v>
      </c>
      <c r="J1242" s="256">
        <v>11800</v>
      </c>
      <c r="K1242" s="595">
        <f>ROUND(I1242*J1242,0)</f>
        <v>23600000</v>
      </c>
      <c r="L1242" s="596" t="s">
        <v>259</v>
      </c>
      <c r="M1242" s="596" t="s">
        <v>174</v>
      </c>
      <c r="N1242" s="52" t="str">
        <f>IF(AND('331-CT'!$E$7=TH!H1242,OR(L1242="331",M1242="331")),"331",IF(AND(OR(L1242="131",M1242="131"),H1242='131-CT'!$E$7),"131",""))</f>
        <v/>
      </c>
      <c r="O1242" s="910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37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62"/>
        <v>10</v>
      </c>
      <c r="C1243" s="184">
        <f t="shared" si="163"/>
        <v>42280</v>
      </c>
      <c r="D1243" s="184" t="s">
        <v>1536</v>
      </c>
      <c r="E1243" s="37">
        <v>42280</v>
      </c>
      <c r="F1243" s="40" t="s">
        <v>428</v>
      </c>
      <c r="G1243" s="40" t="s">
        <v>1094</v>
      </c>
      <c r="H1243" s="7" t="s">
        <v>983</v>
      </c>
      <c r="I1243" s="256"/>
      <c r="J1243" s="256"/>
      <c r="K1243" s="595">
        <v>2360000</v>
      </c>
      <c r="L1243" s="596" t="s">
        <v>259</v>
      </c>
      <c r="M1243" s="596" t="s">
        <v>371</v>
      </c>
      <c r="N1243" s="52" t="str">
        <f>IF(AND('331-CT'!$E$7=TH!H1243,OR(L1243="331",M1243="331")),"331",IF(AND(OR(L1243="131",M1243="131"),H1243='131-CT'!$E$7),"131",""))</f>
        <v/>
      </c>
      <c r="O1243" s="910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37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62"/>
        <v>10</v>
      </c>
      <c r="C1244" s="184">
        <f t="shared" si="163"/>
        <v>42280</v>
      </c>
      <c r="D1244" s="184" t="s">
        <v>1537</v>
      </c>
      <c r="E1244" s="37">
        <v>42280</v>
      </c>
      <c r="F1244" s="40" t="s">
        <v>472</v>
      </c>
      <c r="G1244" s="40" t="s">
        <v>1095</v>
      </c>
      <c r="H1244" s="7" t="s">
        <v>426</v>
      </c>
      <c r="I1244" s="256">
        <v>606</v>
      </c>
      <c r="J1244" s="256">
        <v>5600</v>
      </c>
      <c r="K1244" s="595">
        <f>ROUND(I1244*J1244,0)</f>
        <v>3393600</v>
      </c>
      <c r="L1244" s="596" t="s">
        <v>259</v>
      </c>
      <c r="M1244" s="596" t="s">
        <v>174</v>
      </c>
      <c r="N1244" s="52" t="str">
        <f>IF(AND('331-CT'!$E$7=TH!H1244,OR(L1244="331",M1244="331")),"331",IF(AND(OR(L1244="131",M1244="131"),H1244='131-CT'!$E$7),"131",""))</f>
        <v/>
      </c>
      <c r="O1244" s="910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37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62"/>
        <v>10</v>
      </c>
      <c r="C1245" s="184">
        <f t="shared" si="163"/>
        <v>42280</v>
      </c>
      <c r="D1245" s="184" t="s">
        <v>1537</v>
      </c>
      <c r="E1245" s="37">
        <v>42280</v>
      </c>
      <c r="F1245" s="40" t="s">
        <v>527</v>
      </c>
      <c r="G1245" s="40" t="s">
        <v>1095</v>
      </c>
      <c r="H1245" s="7" t="s">
        <v>426</v>
      </c>
      <c r="I1245" s="256">
        <v>513</v>
      </c>
      <c r="J1245" s="256">
        <v>9800</v>
      </c>
      <c r="K1245" s="595">
        <f>ROUND(I1245*J1245,0)</f>
        <v>5027400</v>
      </c>
      <c r="L1245" s="596" t="s">
        <v>259</v>
      </c>
      <c r="M1245" s="596" t="s">
        <v>174</v>
      </c>
      <c r="N1245" s="52" t="str">
        <f>IF(AND('331-CT'!$E$7=TH!H1245,OR(L1245="331",M1245="331")),"331",IF(AND(OR(L1245="131",M1245="131"),H1245='131-CT'!$E$7),"131",""))</f>
        <v/>
      </c>
      <c r="O1245" s="910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37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62"/>
        <v>10</v>
      </c>
      <c r="C1246" s="184">
        <f t="shared" si="163"/>
        <v>42280</v>
      </c>
      <c r="D1246" s="184" t="s">
        <v>1537</v>
      </c>
      <c r="E1246" s="37">
        <v>42280</v>
      </c>
      <c r="F1246" s="192" t="s">
        <v>1096</v>
      </c>
      <c r="G1246" s="40" t="s">
        <v>1095</v>
      </c>
      <c r="H1246" s="7" t="s">
        <v>426</v>
      </c>
      <c r="I1246" s="256">
        <v>618</v>
      </c>
      <c r="J1246" s="256">
        <v>5050</v>
      </c>
      <c r="K1246" s="595">
        <f>ROUND(I1246*J1246,0)</f>
        <v>3120900</v>
      </c>
      <c r="L1246" s="596" t="s">
        <v>259</v>
      </c>
      <c r="M1246" s="596" t="s">
        <v>174</v>
      </c>
      <c r="N1246" s="52" t="str">
        <f>IF(AND('331-CT'!$E$7=TH!H1246,OR(L1246="331",M1246="331")),"331",IF(AND(OR(L1246="131",M1246="131"),H1246='131-CT'!$E$7),"131",""))</f>
        <v/>
      </c>
      <c r="O1246" s="910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37"/>
    </row>
    <row r="1247" spans="1:28" s="875" customFormat="1" ht="15.75" customHeight="1">
      <c r="A1247" s="204" t="str">
        <f>IF(B1247&lt;&gt;"",IF(AND(B1247&gt;=_TM1,B1247&lt;=_TM2,OR(TH!L1247="1111",TH!M1247="1111")),TH!D1247,""),"")</f>
        <v/>
      </c>
      <c r="B1247" s="864">
        <f t="shared" si="162"/>
        <v>10</v>
      </c>
      <c r="C1247" s="865">
        <f t="shared" si="163"/>
        <v>42280</v>
      </c>
      <c r="D1247" s="865" t="s">
        <v>1537</v>
      </c>
      <c r="E1247" s="879">
        <v>42280</v>
      </c>
      <c r="F1247" s="880" t="s">
        <v>428</v>
      </c>
      <c r="G1247" s="880" t="s">
        <v>1095</v>
      </c>
      <c r="H1247" s="869" t="s">
        <v>426</v>
      </c>
      <c r="I1247" s="870"/>
      <c r="J1247" s="870"/>
      <c r="K1247" s="871">
        <v>1154190</v>
      </c>
      <c r="L1247" s="872" t="s">
        <v>259</v>
      </c>
      <c r="M1247" s="872" t="s">
        <v>371</v>
      </c>
      <c r="N1247" s="52" t="str">
        <f>IF(AND('331-CT'!$E$7=TH!H1247,OR(L1247="331",M1247="331")),"331",IF(AND(OR(L1247="131",M1247="131"),H1247='131-CT'!$E$7),"131",""))</f>
        <v/>
      </c>
      <c r="O1247" s="910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73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62"/>
        <v>10</v>
      </c>
      <c r="C1248" s="184">
        <f t="shared" si="163"/>
        <v>42280</v>
      </c>
      <c r="D1248" s="184" t="s">
        <v>1538</v>
      </c>
      <c r="E1248" s="37">
        <v>42280</v>
      </c>
      <c r="F1248" s="40" t="s">
        <v>1822</v>
      </c>
      <c r="G1248" s="40" t="s">
        <v>1097</v>
      </c>
      <c r="H1248" s="7" t="s">
        <v>1960</v>
      </c>
      <c r="I1248" s="256">
        <v>1000</v>
      </c>
      <c r="J1248" s="256">
        <v>1563</v>
      </c>
      <c r="K1248" s="595">
        <f>ROUND(I1248*J1248,0)</f>
        <v>1563000</v>
      </c>
      <c r="L1248" s="596" t="s">
        <v>259</v>
      </c>
      <c r="M1248" s="596" t="s">
        <v>174</v>
      </c>
      <c r="N1248" s="52" t="str">
        <f>IF(AND('331-CT'!$E$7=TH!H1248,OR(L1248="331",M1248="331")),"331",IF(AND(OR(L1248="131",M1248="131"),H1248='131-CT'!$E$7),"131",""))</f>
        <v/>
      </c>
      <c r="O1248" s="910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37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62"/>
        <v>10</v>
      </c>
      <c r="C1249" s="184">
        <f t="shared" si="163"/>
        <v>42280</v>
      </c>
      <c r="D1249" s="184" t="s">
        <v>1538</v>
      </c>
      <c r="E1249" s="37">
        <v>42280</v>
      </c>
      <c r="F1249" s="40" t="s">
        <v>1823</v>
      </c>
      <c r="G1249" s="40" t="s">
        <v>1097</v>
      </c>
      <c r="H1249" s="7" t="s">
        <v>1960</v>
      </c>
      <c r="I1249" s="256">
        <v>155</v>
      </c>
      <c r="J1249" s="256">
        <v>6283</v>
      </c>
      <c r="K1249" s="595">
        <f>ROUND(I1249*J1249,0)</f>
        <v>973865</v>
      </c>
      <c r="L1249" s="596" t="s">
        <v>259</v>
      </c>
      <c r="M1249" s="596" t="s">
        <v>174</v>
      </c>
      <c r="N1249" s="52" t="str">
        <f>IF(AND('331-CT'!$E$7=TH!H1249,OR(L1249="331",M1249="331")),"331",IF(AND(OR(L1249="131",M1249="131"),H1249='131-CT'!$E$7),"131",""))</f>
        <v/>
      </c>
      <c r="O1249" s="910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37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62"/>
        <v>10</v>
      </c>
      <c r="C1250" s="184">
        <f t="shared" si="163"/>
        <v>42280</v>
      </c>
      <c r="D1250" s="184" t="s">
        <v>1538</v>
      </c>
      <c r="E1250" s="37">
        <v>42280</v>
      </c>
      <c r="F1250" s="40" t="s">
        <v>1824</v>
      </c>
      <c r="G1250" s="40" t="s">
        <v>1097</v>
      </c>
      <c r="H1250" s="7" t="s">
        <v>1960</v>
      </c>
      <c r="I1250" s="256">
        <v>103</v>
      </c>
      <c r="J1250" s="256">
        <v>7885</v>
      </c>
      <c r="K1250" s="595">
        <f>ROUND(I1250*J1250,0)</f>
        <v>812155</v>
      </c>
      <c r="L1250" s="596" t="s">
        <v>259</v>
      </c>
      <c r="M1250" s="596" t="s">
        <v>174</v>
      </c>
      <c r="N1250" s="52" t="str">
        <f>IF(AND('331-CT'!$E$7=TH!H1250,OR(L1250="331",M1250="331")),"331",IF(AND(OR(L1250="131",M1250="131"),H1250='131-CT'!$E$7),"131",""))</f>
        <v/>
      </c>
      <c r="O1250" s="91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37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62"/>
        <v>10</v>
      </c>
      <c r="C1251" s="184">
        <f t="shared" si="163"/>
        <v>42280</v>
      </c>
      <c r="D1251" s="184" t="s">
        <v>1538</v>
      </c>
      <c r="E1251" s="37">
        <v>42280</v>
      </c>
      <c r="F1251" s="40" t="s">
        <v>1825</v>
      </c>
      <c r="G1251" s="40" t="s">
        <v>1097</v>
      </c>
      <c r="H1251" s="7" t="s">
        <v>1960</v>
      </c>
      <c r="I1251" s="256">
        <v>250</v>
      </c>
      <c r="J1251" s="256">
        <v>13163</v>
      </c>
      <c r="K1251" s="595">
        <f>ROUND(I1251*J1251,0)</f>
        <v>3290750</v>
      </c>
      <c r="L1251" s="596" t="s">
        <v>259</v>
      </c>
      <c r="M1251" s="596" t="s">
        <v>174</v>
      </c>
      <c r="N1251" s="52" t="str">
        <f>IF(AND('331-CT'!$E$7=TH!H1251,OR(L1251="331",M1251="331")),"331",IF(AND(OR(L1251="131",M1251="131"),H1251='131-CT'!$E$7),"131",""))</f>
        <v/>
      </c>
      <c r="O1251" s="91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37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62"/>
        <v>10</v>
      </c>
      <c r="C1252" s="184">
        <f t="shared" si="163"/>
        <v>42280</v>
      </c>
      <c r="D1252" s="184" t="s">
        <v>1538</v>
      </c>
      <c r="E1252" s="37">
        <v>42280</v>
      </c>
      <c r="F1252" s="40" t="s">
        <v>1826</v>
      </c>
      <c r="G1252" s="40" t="s">
        <v>1097</v>
      </c>
      <c r="H1252" s="7" t="s">
        <v>1960</v>
      </c>
      <c r="I1252" s="256">
        <v>59</v>
      </c>
      <c r="J1252" s="256">
        <v>20462</v>
      </c>
      <c r="K1252" s="595">
        <f>ROUND(I1252*J1252,0)</f>
        <v>1207258</v>
      </c>
      <c r="L1252" s="596" t="s">
        <v>259</v>
      </c>
      <c r="M1252" s="596" t="s">
        <v>174</v>
      </c>
      <c r="N1252" s="52" t="str">
        <f>IF(AND('331-CT'!$E$7=TH!H1252,OR(L1252="331",M1252="331")),"331",IF(AND(OR(L1252="131",M1252="131"),H1252='131-CT'!$E$7),"131",""))</f>
        <v/>
      </c>
      <c r="O1252" s="91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37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62"/>
        <v>10</v>
      </c>
      <c r="C1253" s="184">
        <f t="shared" si="163"/>
        <v>42280</v>
      </c>
      <c r="D1253" s="184" t="s">
        <v>1538</v>
      </c>
      <c r="E1253" s="37">
        <v>42280</v>
      </c>
      <c r="F1253" s="192" t="s">
        <v>757</v>
      </c>
      <c r="G1253" s="40" t="s">
        <v>1097</v>
      </c>
      <c r="H1253" s="7" t="s">
        <v>1960</v>
      </c>
      <c r="I1253" s="256"/>
      <c r="J1253" s="256"/>
      <c r="K1253" s="595">
        <v>784703</v>
      </c>
      <c r="L1253" s="596" t="s">
        <v>259</v>
      </c>
      <c r="M1253" s="596" t="s">
        <v>371</v>
      </c>
      <c r="N1253" s="52" t="str">
        <f>IF(AND('331-CT'!$E$7=TH!H1253,OR(L1253="331",M1253="331")),"331",IF(AND(OR(L1253="131",M1253="131"),H1253='131-CT'!$E$7),"131",""))</f>
        <v/>
      </c>
      <c r="O1253" s="910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37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62"/>
        <v>10</v>
      </c>
      <c r="C1254" s="184">
        <f t="shared" si="163"/>
        <v>42282</v>
      </c>
      <c r="D1254" s="184" t="s">
        <v>1539</v>
      </c>
      <c r="E1254" s="37">
        <v>42282</v>
      </c>
      <c r="F1254" s="192" t="s">
        <v>1098</v>
      </c>
      <c r="G1254" s="40" t="s">
        <v>1099</v>
      </c>
      <c r="H1254" s="7" t="s">
        <v>976</v>
      </c>
      <c r="I1254" s="256">
        <v>110</v>
      </c>
      <c r="J1254" s="256">
        <v>8600</v>
      </c>
      <c r="K1254" s="595">
        <f>ROUND(I1254*J1254,0)</f>
        <v>946000</v>
      </c>
      <c r="L1254" s="596" t="s">
        <v>259</v>
      </c>
      <c r="M1254" s="596" t="s">
        <v>174</v>
      </c>
      <c r="N1254" s="52" t="str">
        <f>IF(AND('331-CT'!$E$7=TH!H1254,OR(L1254="331",M1254="331")),"331",IF(AND(OR(L1254="131",M1254="131"),H1254='131-CT'!$E$7),"131",""))</f>
        <v/>
      </c>
      <c r="O1254" s="91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37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62"/>
        <v>10</v>
      </c>
      <c r="C1255" s="184">
        <f t="shared" si="163"/>
        <v>42282</v>
      </c>
      <c r="D1255" s="184" t="s">
        <v>1539</v>
      </c>
      <c r="E1255" s="37">
        <v>42282</v>
      </c>
      <c r="F1255" s="40" t="s">
        <v>628</v>
      </c>
      <c r="G1255" s="40" t="s">
        <v>1099</v>
      </c>
      <c r="H1255" s="7" t="s">
        <v>976</v>
      </c>
      <c r="I1255" s="256">
        <v>967</v>
      </c>
      <c r="J1255" s="256">
        <v>8820</v>
      </c>
      <c r="K1255" s="595">
        <f>ROUND(I1255*J1255,0)</f>
        <v>8528940</v>
      </c>
      <c r="L1255" s="596" t="s">
        <v>259</v>
      </c>
      <c r="M1255" s="596" t="s">
        <v>174</v>
      </c>
      <c r="N1255" s="52" t="str">
        <f>IF(AND('331-CT'!$E$7=TH!H1255,OR(L1255="331",M1255="331")),"331",IF(AND(OR(L1255="131",M1255="131"),H1255='131-CT'!$E$7),"131",""))</f>
        <v/>
      </c>
      <c r="O1255" s="910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37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62"/>
        <v>10</v>
      </c>
      <c r="C1256" s="184">
        <f t="shared" si="163"/>
        <v>42282</v>
      </c>
      <c r="D1256" s="184" t="s">
        <v>1539</v>
      </c>
      <c r="E1256" s="37">
        <v>42282</v>
      </c>
      <c r="F1256" s="40" t="s">
        <v>428</v>
      </c>
      <c r="G1256" s="40" t="s">
        <v>1099</v>
      </c>
      <c r="H1256" s="7" t="s">
        <v>976</v>
      </c>
      <c r="I1256" s="256"/>
      <c r="J1256" s="256"/>
      <c r="K1256" s="595">
        <v>947494</v>
      </c>
      <c r="L1256" s="596" t="s">
        <v>259</v>
      </c>
      <c r="M1256" s="596" t="s">
        <v>371</v>
      </c>
      <c r="N1256" s="52" t="str">
        <f>IF(AND('331-CT'!$E$7=TH!H1256,OR(L1256="331",M1256="331")),"331",IF(AND(OR(L1256="131",M1256="131"),H1256='131-CT'!$E$7),"131",""))</f>
        <v/>
      </c>
      <c r="O1256" s="91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37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62"/>
        <v>10</v>
      </c>
      <c r="C1257" s="184">
        <f t="shared" si="163"/>
        <v>42282</v>
      </c>
      <c r="D1257" s="184" t="s">
        <v>1540</v>
      </c>
      <c r="E1257" s="37">
        <v>42282</v>
      </c>
      <c r="F1257" s="40" t="s">
        <v>753</v>
      </c>
      <c r="G1257" s="40" t="s">
        <v>1100</v>
      </c>
      <c r="H1257" s="7" t="s">
        <v>1960</v>
      </c>
      <c r="I1257" s="256">
        <v>167</v>
      </c>
      <c r="J1257" s="256">
        <v>5510</v>
      </c>
      <c r="K1257" s="595">
        <f>ROUND(I1257*J1257,0)</f>
        <v>920170</v>
      </c>
      <c r="L1257" s="596" t="s">
        <v>259</v>
      </c>
      <c r="M1257" s="596" t="s">
        <v>174</v>
      </c>
      <c r="N1257" s="52" t="str">
        <f>IF(AND('331-CT'!$E$7=TH!H1257,OR(L1257="331",M1257="331")),"331",IF(AND(OR(L1257="131",M1257="131"),H1257='131-CT'!$E$7),"131",""))</f>
        <v/>
      </c>
      <c r="O1257" s="91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37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62"/>
        <v>10</v>
      </c>
      <c r="C1258" s="184">
        <f t="shared" si="163"/>
        <v>42282</v>
      </c>
      <c r="D1258" s="184" t="s">
        <v>1540</v>
      </c>
      <c r="E1258" s="37">
        <v>42282</v>
      </c>
      <c r="F1258" s="40" t="s">
        <v>1806</v>
      </c>
      <c r="G1258" s="40" t="s">
        <v>1100</v>
      </c>
      <c r="H1258" s="7" t="s">
        <v>1960</v>
      </c>
      <c r="I1258" s="256">
        <v>105</v>
      </c>
      <c r="J1258" s="256">
        <v>4872</v>
      </c>
      <c r="K1258" s="595">
        <f>ROUND(I1258*J1258,0)</f>
        <v>511560</v>
      </c>
      <c r="L1258" s="596" t="s">
        <v>259</v>
      </c>
      <c r="M1258" s="596" t="s">
        <v>174</v>
      </c>
      <c r="N1258" s="52" t="str">
        <f>IF(AND('331-CT'!$E$7=TH!H1258,OR(L1258="331",M1258="331")),"331",IF(AND(OR(L1258="131",M1258="131"),H1258='131-CT'!$E$7),"131",""))</f>
        <v/>
      </c>
      <c r="O1258" s="910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37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62"/>
        <v>10</v>
      </c>
      <c r="C1259" s="184">
        <f t="shared" si="163"/>
        <v>42282</v>
      </c>
      <c r="D1259" s="184" t="s">
        <v>1540</v>
      </c>
      <c r="E1259" s="37">
        <v>42282</v>
      </c>
      <c r="F1259" s="40" t="s">
        <v>1803</v>
      </c>
      <c r="G1259" s="40" t="s">
        <v>1100</v>
      </c>
      <c r="H1259" s="7" t="s">
        <v>1960</v>
      </c>
      <c r="I1259" s="256">
        <v>147</v>
      </c>
      <c r="J1259" s="256">
        <v>9644</v>
      </c>
      <c r="K1259" s="595">
        <f>ROUND(I1259*J1259,0)</f>
        <v>1417668</v>
      </c>
      <c r="L1259" s="596" t="s">
        <v>259</v>
      </c>
      <c r="M1259" s="596" t="s">
        <v>174</v>
      </c>
      <c r="N1259" s="52" t="str">
        <f>IF(AND('331-CT'!$E$7=TH!H1259,OR(L1259="331",M1259="331")),"331",IF(AND(OR(L1259="131",M1259="131"),H1259='131-CT'!$E$7),"131",""))</f>
        <v/>
      </c>
      <c r="O1259" s="910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37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62"/>
        <v>10</v>
      </c>
      <c r="C1260" s="184">
        <f t="shared" si="163"/>
        <v>42282</v>
      </c>
      <c r="D1260" s="184" t="s">
        <v>1540</v>
      </c>
      <c r="E1260" s="37">
        <v>42282</v>
      </c>
      <c r="F1260" s="40" t="s">
        <v>1827</v>
      </c>
      <c r="G1260" s="40" t="s">
        <v>1100</v>
      </c>
      <c r="H1260" s="7" t="s">
        <v>1960</v>
      </c>
      <c r="I1260" s="256">
        <v>100</v>
      </c>
      <c r="J1260" s="256">
        <v>4874</v>
      </c>
      <c r="K1260" s="595">
        <f>ROUND(I1260*J1260,0)</f>
        <v>487400</v>
      </c>
      <c r="L1260" s="596" t="s">
        <v>259</v>
      </c>
      <c r="M1260" s="596" t="s">
        <v>174</v>
      </c>
      <c r="N1260" s="52" t="str">
        <f>IF(AND('331-CT'!$E$7=TH!H1260,OR(L1260="331",M1260="331")),"331",IF(AND(OR(L1260="131",M1260="131"),H1260='131-CT'!$E$7),"131",""))</f>
        <v/>
      </c>
      <c r="O1260" s="910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37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62"/>
        <v>10</v>
      </c>
      <c r="C1261" s="184">
        <f t="shared" si="163"/>
        <v>42282</v>
      </c>
      <c r="D1261" s="184" t="s">
        <v>1540</v>
      </c>
      <c r="E1261" s="37">
        <v>42282</v>
      </c>
      <c r="F1261" s="40" t="s">
        <v>1773</v>
      </c>
      <c r="G1261" s="40" t="s">
        <v>1100</v>
      </c>
      <c r="H1261" s="7" t="s">
        <v>1960</v>
      </c>
      <c r="I1261" s="256">
        <v>110</v>
      </c>
      <c r="J1261" s="256">
        <v>4355</v>
      </c>
      <c r="K1261" s="595">
        <f>ROUND(I1261*J1261,0)</f>
        <v>479050</v>
      </c>
      <c r="L1261" s="596" t="s">
        <v>259</v>
      </c>
      <c r="M1261" s="596" t="s">
        <v>174</v>
      </c>
      <c r="N1261" s="52" t="str">
        <f>IF(AND('331-CT'!$E$7=TH!H1261,OR(L1261="331",M1261="331")),"331",IF(AND(OR(L1261="131",M1261="131"),H1261='131-CT'!$E$7),"131",""))</f>
        <v/>
      </c>
      <c r="O1261" s="91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37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62"/>
        <v>10</v>
      </c>
      <c r="C1262" s="184">
        <f t="shared" si="163"/>
        <v>42282</v>
      </c>
      <c r="D1262" s="184" t="s">
        <v>1540</v>
      </c>
      <c r="E1262" s="37">
        <v>42282</v>
      </c>
      <c r="F1262" s="192" t="s">
        <v>757</v>
      </c>
      <c r="G1262" s="40" t="s">
        <v>1100</v>
      </c>
      <c r="H1262" s="7" t="s">
        <v>1960</v>
      </c>
      <c r="I1262" s="256"/>
      <c r="J1262" s="256"/>
      <c r="K1262" s="595">
        <v>381585</v>
      </c>
      <c r="L1262" s="596" t="s">
        <v>259</v>
      </c>
      <c r="M1262" s="596" t="s">
        <v>371</v>
      </c>
      <c r="N1262" s="52" t="str">
        <f>IF(AND('331-CT'!$E$7=TH!H1262,OR(L1262="331",M1262="331")),"331",IF(AND(OR(L1262="131",M1262="131"),H1262='131-CT'!$E$7),"131",""))</f>
        <v/>
      </c>
      <c r="O1262" s="91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37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62"/>
        <v>10</v>
      </c>
      <c r="C1263" s="184">
        <f t="shared" si="163"/>
        <v>42283</v>
      </c>
      <c r="D1263" s="184" t="s">
        <v>1541</v>
      </c>
      <c r="E1263" s="37">
        <v>42283</v>
      </c>
      <c r="F1263" s="40" t="s">
        <v>1101</v>
      </c>
      <c r="G1263" s="40" t="s">
        <v>1102</v>
      </c>
      <c r="H1263" s="7" t="s">
        <v>1039</v>
      </c>
      <c r="I1263" s="256">
        <v>998</v>
      </c>
      <c r="J1263" s="256">
        <v>13500</v>
      </c>
      <c r="K1263" s="595">
        <f>ROUND(I1263*J1263,0)</f>
        <v>13473000</v>
      </c>
      <c r="L1263" s="596" t="s">
        <v>259</v>
      </c>
      <c r="M1263" s="596" t="s">
        <v>174</v>
      </c>
      <c r="N1263" s="52" t="str">
        <f>IF(AND('331-CT'!$E$7=TH!H1263,OR(L1263="331",M1263="331")),"331",IF(AND(OR(L1263="131",M1263="131"),H1263='131-CT'!$E$7),"131",""))</f>
        <v/>
      </c>
      <c r="O1263" s="91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37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62"/>
        <v>10</v>
      </c>
      <c r="C1264" s="184">
        <f t="shared" si="163"/>
        <v>42283</v>
      </c>
      <c r="D1264" s="184" t="s">
        <v>1541</v>
      </c>
      <c r="E1264" s="37">
        <v>42283</v>
      </c>
      <c r="F1264" s="40" t="s">
        <v>428</v>
      </c>
      <c r="G1264" s="40" t="s">
        <v>1102</v>
      </c>
      <c r="H1264" s="7" t="s">
        <v>1039</v>
      </c>
      <c r="I1264" s="256"/>
      <c r="J1264" s="256"/>
      <c r="K1264" s="595">
        <v>1347300</v>
      </c>
      <c r="L1264" s="596" t="s">
        <v>259</v>
      </c>
      <c r="M1264" s="596" t="s">
        <v>371</v>
      </c>
      <c r="N1264" s="52" t="str">
        <f>IF(AND('331-CT'!$E$7=TH!H1264,OR(L1264="331",M1264="331")),"331",IF(AND(OR(L1264="131",M1264="131"),H1264='131-CT'!$E$7),"131",""))</f>
        <v/>
      </c>
      <c r="O1264" s="91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37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62"/>
        <v>10</v>
      </c>
      <c r="C1265" s="184">
        <f t="shared" si="163"/>
        <v>42283</v>
      </c>
      <c r="D1265" s="184" t="s">
        <v>1542</v>
      </c>
      <c r="E1265" s="37">
        <v>42283</v>
      </c>
      <c r="F1265" s="40" t="s">
        <v>435</v>
      </c>
      <c r="G1265" s="40" t="s">
        <v>1103</v>
      </c>
      <c r="H1265" s="7" t="s">
        <v>863</v>
      </c>
      <c r="I1265" s="256">
        <v>4110</v>
      </c>
      <c r="J1265" s="256">
        <v>7400</v>
      </c>
      <c r="K1265" s="595">
        <f>ROUND(I1265*J1265,0)</f>
        <v>30414000</v>
      </c>
      <c r="L1265" s="596" t="s">
        <v>259</v>
      </c>
      <c r="M1265" s="596" t="s">
        <v>174</v>
      </c>
      <c r="N1265" s="52" t="str">
        <f>IF(AND('331-CT'!$E$7=TH!H1265,OR(L1265="331",M1265="331")),"331",IF(AND(OR(L1265="131",M1265="131"),H1265='131-CT'!$E$7),"131",""))</f>
        <v/>
      </c>
      <c r="O1265" s="91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37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62"/>
        <v>10</v>
      </c>
      <c r="C1266" s="184">
        <f t="shared" si="163"/>
        <v>42283</v>
      </c>
      <c r="D1266" s="184" t="s">
        <v>1542</v>
      </c>
      <c r="E1266" s="37">
        <v>42283</v>
      </c>
      <c r="F1266" s="40" t="s">
        <v>428</v>
      </c>
      <c r="G1266" s="40" t="s">
        <v>1103</v>
      </c>
      <c r="H1266" s="7" t="s">
        <v>863</v>
      </c>
      <c r="I1266" s="256"/>
      <c r="J1266" s="256"/>
      <c r="K1266" s="595">
        <v>3041400</v>
      </c>
      <c r="L1266" s="596" t="s">
        <v>259</v>
      </c>
      <c r="M1266" s="596" t="s">
        <v>371</v>
      </c>
      <c r="N1266" s="52" t="str">
        <f>IF(AND('331-CT'!$E$7=TH!H1266,OR(L1266="331",M1266="331")),"331",IF(AND(OR(L1266="131",M1266="131"),H1266='131-CT'!$E$7),"131",""))</f>
        <v/>
      </c>
      <c r="O1266" s="91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37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62"/>
        <v>10</v>
      </c>
      <c r="C1267" s="184">
        <f t="shared" si="163"/>
        <v>42285</v>
      </c>
      <c r="D1267" s="184" t="s">
        <v>1543</v>
      </c>
      <c r="E1267" s="37">
        <v>42285</v>
      </c>
      <c r="F1267" s="189" t="s">
        <v>1974</v>
      </c>
      <c r="G1267" s="40" t="s">
        <v>1104</v>
      </c>
      <c r="H1267" s="7" t="s">
        <v>983</v>
      </c>
      <c r="I1267" s="256">
        <v>20</v>
      </c>
      <c r="J1267" s="256">
        <v>12400</v>
      </c>
      <c r="K1267" s="595">
        <f>ROUND(I1267*J1267,0)</f>
        <v>248000</v>
      </c>
      <c r="L1267" s="596" t="s">
        <v>259</v>
      </c>
      <c r="M1267" s="596" t="s">
        <v>174</v>
      </c>
      <c r="N1267" s="52" t="str">
        <f>IF(AND('331-CT'!$E$7=TH!H1267,OR(L1267="331",M1267="331")),"331",IF(AND(OR(L1267="131",M1267="131"),H1267='131-CT'!$E$7),"131",""))</f>
        <v/>
      </c>
      <c r="O1267" s="91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37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62"/>
        <v>10</v>
      </c>
      <c r="C1268" s="184">
        <f t="shared" si="163"/>
        <v>42285</v>
      </c>
      <c r="D1268" s="184" t="s">
        <v>1543</v>
      </c>
      <c r="E1268" s="37">
        <v>42285</v>
      </c>
      <c r="F1268" s="189" t="s">
        <v>1975</v>
      </c>
      <c r="G1268" s="40" t="s">
        <v>1104</v>
      </c>
      <c r="H1268" s="7" t="s">
        <v>983</v>
      </c>
      <c r="I1268" s="256">
        <v>20</v>
      </c>
      <c r="J1268" s="256">
        <v>14200</v>
      </c>
      <c r="K1268" s="595">
        <f>ROUND(I1268*J1268,0)</f>
        <v>284000</v>
      </c>
      <c r="L1268" s="596" t="s">
        <v>259</v>
      </c>
      <c r="M1268" s="596" t="s">
        <v>174</v>
      </c>
      <c r="N1268" s="52" t="str">
        <f>IF(AND('331-CT'!$E$7=TH!H1268,OR(L1268="331",M1268="331")),"331",IF(AND(OR(L1268="131",M1268="131"),H1268='131-CT'!$E$7),"131",""))</f>
        <v/>
      </c>
      <c r="O1268" s="91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37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62"/>
        <v>10</v>
      </c>
      <c r="C1269" s="184">
        <f t="shared" si="163"/>
        <v>42285</v>
      </c>
      <c r="D1269" s="184" t="s">
        <v>1543</v>
      </c>
      <c r="E1269" s="37">
        <v>42285</v>
      </c>
      <c r="F1269" s="189" t="s">
        <v>1976</v>
      </c>
      <c r="G1269" s="40" t="s">
        <v>1104</v>
      </c>
      <c r="H1269" s="7" t="s">
        <v>983</v>
      </c>
      <c r="I1269" s="256">
        <v>50</v>
      </c>
      <c r="J1269" s="256">
        <v>15300</v>
      </c>
      <c r="K1269" s="595">
        <f>ROUND(I1269*J1269,0)</f>
        <v>765000</v>
      </c>
      <c r="L1269" s="596" t="s">
        <v>259</v>
      </c>
      <c r="M1269" s="596" t="s">
        <v>174</v>
      </c>
      <c r="N1269" s="52" t="str">
        <f>IF(AND('331-CT'!$E$7=TH!H1269,OR(L1269="331",M1269="331")),"331",IF(AND(OR(L1269="131",M1269="131"),H1269='131-CT'!$E$7),"131",""))</f>
        <v/>
      </c>
      <c r="O1269" s="91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37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62"/>
        <v>10</v>
      </c>
      <c r="C1270" s="184">
        <f t="shared" si="163"/>
        <v>42285</v>
      </c>
      <c r="D1270" s="184" t="s">
        <v>1543</v>
      </c>
      <c r="E1270" s="37">
        <v>42285</v>
      </c>
      <c r="F1270" s="189" t="s">
        <v>1977</v>
      </c>
      <c r="G1270" s="40" t="s">
        <v>1104</v>
      </c>
      <c r="H1270" s="7" t="s">
        <v>983</v>
      </c>
      <c r="I1270" s="256">
        <v>20</v>
      </c>
      <c r="J1270" s="256">
        <v>16500</v>
      </c>
      <c r="K1270" s="595">
        <f>ROUND(I1270*J1270,0)</f>
        <v>330000</v>
      </c>
      <c r="L1270" s="596" t="s">
        <v>259</v>
      </c>
      <c r="M1270" s="596" t="s">
        <v>174</v>
      </c>
      <c r="N1270" s="52" t="str">
        <f>IF(AND('331-CT'!$E$7=TH!H1270,OR(L1270="331",M1270="331")),"331",IF(AND(OR(L1270="131",M1270="131"),H1270='131-CT'!$E$7),"131",""))</f>
        <v/>
      </c>
      <c r="O1270" s="91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37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62"/>
        <v>10</v>
      </c>
      <c r="C1271" s="184">
        <f t="shared" si="163"/>
        <v>42285</v>
      </c>
      <c r="D1271" s="184" t="s">
        <v>1543</v>
      </c>
      <c r="E1271" s="37">
        <v>42285</v>
      </c>
      <c r="F1271" s="189" t="s">
        <v>1978</v>
      </c>
      <c r="G1271" s="40" t="s">
        <v>1104</v>
      </c>
      <c r="H1271" s="7" t="s">
        <v>983</v>
      </c>
      <c r="I1271" s="256">
        <v>50</v>
      </c>
      <c r="J1271" s="256">
        <v>19940</v>
      </c>
      <c r="K1271" s="595">
        <f>ROUND(I1271*J1271,0)</f>
        <v>997000</v>
      </c>
      <c r="L1271" s="596" t="s">
        <v>259</v>
      </c>
      <c r="M1271" s="596" t="s">
        <v>174</v>
      </c>
      <c r="N1271" s="52" t="str">
        <f>IF(AND('331-CT'!$E$7=TH!H1271,OR(L1271="331",M1271="331")),"331",IF(AND(OR(L1271="131",M1271="131"),H1271='131-CT'!$E$7),"131",""))</f>
        <v/>
      </c>
      <c r="O1271" s="91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37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62"/>
        <v>10</v>
      </c>
      <c r="C1272" s="184">
        <f t="shared" si="163"/>
        <v>42285</v>
      </c>
      <c r="D1272" s="184" t="s">
        <v>1543</v>
      </c>
      <c r="E1272" s="37">
        <v>42285</v>
      </c>
      <c r="F1272" s="40" t="s">
        <v>428</v>
      </c>
      <c r="G1272" s="40" t="s">
        <v>1104</v>
      </c>
      <c r="H1272" s="7" t="s">
        <v>983</v>
      </c>
      <c r="I1272" s="256"/>
      <c r="J1272" s="256"/>
      <c r="K1272" s="595">
        <v>262400</v>
      </c>
      <c r="L1272" s="596" t="s">
        <v>259</v>
      </c>
      <c r="M1272" s="596" t="s">
        <v>371</v>
      </c>
      <c r="N1272" s="52" t="str">
        <f>IF(AND('331-CT'!$E$7=TH!H1272,OR(L1272="331",M1272="331")),"331",IF(AND(OR(L1272="131",M1272="131"),H1272='131-CT'!$E$7),"131",""))</f>
        <v/>
      </c>
      <c r="O1272" s="91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37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62"/>
        <v>10</v>
      </c>
      <c r="C1273" s="184">
        <f t="shared" si="163"/>
        <v>42285</v>
      </c>
      <c r="D1273" s="184" t="s">
        <v>1544</v>
      </c>
      <c r="E1273" s="191">
        <v>42285</v>
      </c>
      <c r="F1273" s="192" t="s">
        <v>424</v>
      </c>
      <c r="G1273" s="483" t="s">
        <v>1105</v>
      </c>
      <c r="H1273" s="193" t="s">
        <v>426</v>
      </c>
      <c r="I1273" s="256">
        <v>919</v>
      </c>
      <c r="J1273" s="256">
        <v>5000</v>
      </c>
      <c r="K1273" s="595">
        <f>ROUND(I1273*J1273,0)</f>
        <v>4595000</v>
      </c>
      <c r="L1273" s="596" t="s">
        <v>259</v>
      </c>
      <c r="M1273" s="596" t="s">
        <v>174</v>
      </c>
      <c r="N1273" s="52" t="str">
        <f>IF(AND('331-CT'!$E$7=TH!H1273,OR(L1273="331",M1273="331")),"331",IF(AND(OR(L1273="131",M1273="131"),H1273='131-CT'!$E$7),"131",""))</f>
        <v/>
      </c>
      <c r="O1273" s="91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37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62"/>
        <v>10</v>
      </c>
      <c r="C1274" s="184">
        <f t="shared" si="163"/>
        <v>42285</v>
      </c>
      <c r="D1274" s="184" t="s">
        <v>1544</v>
      </c>
      <c r="E1274" s="191">
        <v>42285</v>
      </c>
      <c r="F1274" s="192" t="s">
        <v>945</v>
      </c>
      <c r="G1274" s="483" t="s">
        <v>1105</v>
      </c>
      <c r="H1274" s="193" t="s">
        <v>426</v>
      </c>
      <c r="I1274" s="256">
        <v>311</v>
      </c>
      <c r="J1274" s="256">
        <v>5750</v>
      </c>
      <c r="K1274" s="595">
        <f>ROUND(I1274*J1274,0)</f>
        <v>1788250</v>
      </c>
      <c r="L1274" s="596" t="s">
        <v>259</v>
      </c>
      <c r="M1274" s="596" t="s">
        <v>174</v>
      </c>
      <c r="N1274" s="52" t="str">
        <f>IF(AND('331-CT'!$E$7=TH!H1274,OR(L1274="331",M1274="331")),"331",IF(AND(OR(L1274="131",M1274="131"),H1274='131-CT'!$E$7),"131",""))</f>
        <v/>
      </c>
      <c r="O1274" s="91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37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62"/>
        <v>10</v>
      </c>
      <c r="C1275" s="184">
        <f t="shared" si="163"/>
        <v>42285</v>
      </c>
      <c r="D1275" s="184" t="s">
        <v>1544</v>
      </c>
      <c r="E1275" s="191">
        <v>42285</v>
      </c>
      <c r="F1275" s="192" t="s">
        <v>428</v>
      </c>
      <c r="G1275" s="483" t="s">
        <v>1105</v>
      </c>
      <c r="H1275" s="193" t="s">
        <v>426</v>
      </c>
      <c r="I1275" s="257"/>
      <c r="J1275" s="257"/>
      <c r="K1275" s="595">
        <v>638325</v>
      </c>
      <c r="L1275" s="596" t="s">
        <v>259</v>
      </c>
      <c r="M1275" s="596" t="s">
        <v>371</v>
      </c>
      <c r="N1275" s="52" t="str">
        <f>IF(AND('331-CT'!$E$7=TH!H1275,OR(L1275="331",M1275="331")),"331",IF(AND(OR(L1275="131",M1275="131"),H1275='131-CT'!$E$7),"131",""))</f>
        <v/>
      </c>
      <c r="O1275" s="91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37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62"/>
        <v>10</v>
      </c>
      <c r="C1276" s="184">
        <f t="shared" si="163"/>
        <v>42286</v>
      </c>
      <c r="D1276" s="184" t="s">
        <v>1545</v>
      </c>
      <c r="E1276" s="191">
        <v>42286</v>
      </c>
      <c r="F1276" s="192" t="s">
        <v>544</v>
      </c>
      <c r="G1276" s="483" t="s">
        <v>1106</v>
      </c>
      <c r="H1276" s="193" t="s">
        <v>819</v>
      </c>
      <c r="I1276" s="256">
        <v>485</v>
      </c>
      <c r="J1276" s="256">
        <v>8600</v>
      </c>
      <c r="K1276" s="595">
        <f>ROUND(I1276*J1276,0)</f>
        <v>4171000</v>
      </c>
      <c r="L1276" s="596" t="s">
        <v>259</v>
      </c>
      <c r="M1276" s="596" t="s">
        <v>174</v>
      </c>
      <c r="N1276" s="52" t="str">
        <f>IF(AND('331-CT'!$E$7=TH!H1276,OR(L1276="331",M1276="331")),"331",IF(AND(OR(L1276="131",M1276="131"),H1276='131-CT'!$E$7),"131",""))</f>
        <v/>
      </c>
      <c r="O1276" s="91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37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62"/>
        <v>10</v>
      </c>
      <c r="C1277" s="184">
        <f t="shared" si="163"/>
        <v>42286</v>
      </c>
      <c r="D1277" s="184" t="s">
        <v>1545</v>
      </c>
      <c r="E1277" s="191">
        <v>42286</v>
      </c>
      <c r="F1277" s="192" t="s">
        <v>1702</v>
      </c>
      <c r="G1277" s="483" t="s">
        <v>1106</v>
      </c>
      <c r="H1277" s="193" t="s">
        <v>819</v>
      </c>
      <c r="I1277" s="256">
        <v>1000</v>
      </c>
      <c r="J1277" s="256">
        <v>1020</v>
      </c>
      <c r="K1277" s="595">
        <f>ROUND(I1277*J1277,0)</f>
        <v>1020000</v>
      </c>
      <c r="L1277" s="596" t="s">
        <v>259</v>
      </c>
      <c r="M1277" s="596" t="s">
        <v>174</v>
      </c>
      <c r="N1277" s="52" t="str">
        <f>IF(AND('331-CT'!$E$7=TH!H1277,OR(L1277="331",M1277="331")),"331",IF(AND(OR(L1277="131",M1277="131"),H1277='131-CT'!$E$7),"131",""))</f>
        <v/>
      </c>
      <c r="O1277" s="91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37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62"/>
        <v>10</v>
      </c>
      <c r="C1278" s="184">
        <f t="shared" si="163"/>
        <v>42286</v>
      </c>
      <c r="D1278" s="184" t="s">
        <v>1545</v>
      </c>
      <c r="E1278" s="191">
        <v>42286</v>
      </c>
      <c r="F1278" s="192" t="s">
        <v>428</v>
      </c>
      <c r="G1278" s="483" t="s">
        <v>1106</v>
      </c>
      <c r="H1278" s="193" t="s">
        <v>819</v>
      </c>
      <c r="I1278" s="256"/>
      <c r="J1278" s="256"/>
      <c r="K1278" s="595">
        <v>519100</v>
      </c>
      <c r="L1278" s="596" t="s">
        <v>259</v>
      </c>
      <c r="M1278" s="596" t="s">
        <v>371</v>
      </c>
      <c r="N1278" s="52" t="str">
        <f>IF(AND('331-CT'!$E$7=TH!H1278,OR(L1278="331",M1278="331")),"331",IF(AND(OR(L1278="131",M1278="131"),H1278='131-CT'!$E$7),"131",""))</f>
        <v/>
      </c>
      <c r="O1278" s="91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37"/>
    </row>
    <row r="1279" spans="1:28" s="211" customFormat="1" ht="15.75" customHeight="1">
      <c r="A1279" s="204" t="str">
        <f>IF(B1279&lt;&gt;"",IF(AND(B1279&gt;=_TM1,B1279&lt;=_TM2,OR(TH!L1279="1111",TH!M1279="1111")),TH!D1279,""),"")</f>
        <v>TP/X13</v>
      </c>
      <c r="B1279" s="36">
        <f t="shared" ref="B1279" si="164">IF(C1279&lt;&gt;"",MONTH(C1279),"")</f>
        <v>10</v>
      </c>
      <c r="C1279" s="184">
        <f t="shared" ref="C1279" si="165">E1279</f>
        <v>42286</v>
      </c>
      <c r="D1279" s="184" t="s">
        <v>1545</v>
      </c>
      <c r="E1279" s="191">
        <v>42286</v>
      </c>
      <c r="F1279" s="192" t="s">
        <v>1346</v>
      </c>
      <c r="G1279" s="483" t="s">
        <v>1106</v>
      </c>
      <c r="H1279" s="193" t="s">
        <v>819</v>
      </c>
      <c r="I1279" s="256"/>
      <c r="J1279" s="256"/>
      <c r="K1279" s="595">
        <v>5710100</v>
      </c>
      <c r="L1279" s="596" t="s">
        <v>47</v>
      </c>
      <c r="M1279" s="596" t="s">
        <v>259</v>
      </c>
      <c r="N1279" s="52" t="str">
        <f>IF(AND('331-CT'!$E$7=TH!H1279,OR(L1279="331",M1279="331")),"331",IF(AND(OR(L1279="131",M1279="131"),H1279='131-CT'!$E$7),"131",""))</f>
        <v/>
      </c>
      <c r="O1279" s="91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37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62"/>
        <v>10</v>
      </c>
      <c r="C1280" s="184">
        <f t="shared" si="163"/>
        <v>42286</v>
      </c>
      <c r="D1280" s="184" t="s">
        <v>1546</v>
      </c>
      <c r="E1280" s="191">
        <v>42286</v>
      </c>
      <c r="F1280" s="192" t="s">
        <v>978</v>
      </c>
      <c r="G1280" s="483" t="s">
        <v>1107</v>
      </c>
      <c r="H1280" s="193" t="s">
        <v>980</v>
      </c>
      <c r="I1280" s="256">
        <v>157</v>
      </c>
      <c r="J1280" s="256">
        <v>22750</v>
      </c>
      <c r="K1280" s="595">
        <f>ROUND(I1280*J1280,0)</f>
        <v>3571750</v>
      </c>
      <c r="L1280" s="596" t="s">
        <v>259</v>
      </c>
      <c r="M1280" s="596" t="s">
        <v>174</v>
      </c>
      <c r="N1280" s="52" t="str">
        <f>IF(AND('331-CT'!$E$7=TH!H1280,OR(L1280="331",M1280="331")),"331",IF(AND(OR(L1280="131",M1280="131"),H1280='131-CT'!$E$7),"131",""))</f>
        <v/>
      </c>
      <c r="O1280" s="91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37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62"/>
        <v>10</v>
      </c>
      <c r="C1281" s="184">
        <f t="shared" si="163"/>
        <v>42286</v>
      </c>
      <c r="D1281" s="184" t="s">
        <v>1546</v>
      </c>
      <c r="E1281" s="191">
        <v>42286</v>
      </c>
      <c r="F1281" s="192" t="s">
        <v>428</v>
      </c>
      <c r="G1281" s="483" t="s">
        <v>1107</v>
      </c>
      <c r="H1281" s="193" t="s">
        <v>980</v>
      </c>
      <c r="I1281" s="256"/>
      <c r="J1281" s="256"/>
      <c r="K1281" s="595">
        <v>357175</v>
      </c>
      <c r="L1281" s="596" t="s">
        <v>259</v>
      </c>
      <c r="M1281" s="596" t="s">
        <v>371</v>
      </c>
      <c r="N1281" s="52" t="str">
        <f>IF(AND('331-CT'!$E$7=TH!H1281,OR(L1281="331",M1281="331")),"331",IF(AND(OR(L1281="131",M1281="131"),H1281='131-CT'!$E$7),"131",""))</f>
        <v/>
      </c>
      <c r="O1281" s="91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37"/>
    </row>
    <row r="1282" spans="1:28" s="211" customFormat="1" ht="15.75" customHeight="1">
      <c r="A1282" s="204" t="str">
        <f>IF(B1282&lt;&gt;"",IF(AND(B1282&gt;=_TM1,B1282&lt;=_TM2,OR(TH!L1282="1111",TH!M1282="1111")),TH!D1282,""),"")</f>
        <v>TP/X14</v>
      </c>
      <c r="B1282" s="36">
        <f t="shared" ref="B1282" si="166">IF(C1282&lt;&gt;"",MONTH(C1282),"")</f>
        <v>10</v>
      </c>
      <c r="C1282" s="184">
        <f t="shared" ref="C1282" si="167">E1282</f>
        <v>42286</v>
      </c>
      <c r="D1282" s="184" t="s">
        <v>1546</v>
      </c>
      <c r="E1282" s="191">
        <v>42286</v>
      </c>
      <c r="F1282" s="192" t="s">
        <v>1346</v>
      </c>
      <c r="G1282" s="483" t="s">
        <v>1107</v>
      </c>
      <c r="H1282" s="193" t="s">
        <v>980</v>
      </c>
      <c r="I1282" s="256"/>
      <c r="J1282" s="256"/>
      <c r="K1282" s="595">
        <v>3928925</v>
      </c>
      <c r="L1282" s="596" t="s">
        <v>47</v>
      </c>
      <c r="M1282" s="596" t="s">
        <v>259</v>
      </c>
      <c r="N1282" s="52" t="str">
        <f>IF(AND('331-CT'!$E$7=TH!H1282,OR(L1282="331",M1282="331")),"331",IF(AND(OR(L1282="131",M1282="131"),H1282='131-CT'!$E$7),"131",""))</f>
        <v/>
      </c>
      <c r="O1282" s="91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37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62"/>
        <v>10</v>
      </c>
      <c r="C1283" s="184">
        <f t="shared" si="163"/>
        <v>42286</v>
      </c>
      <c r="D1283" s="184" t="s">
        <v>1547</v>
      </c>
      <c r="E1283" s="191">
        <v>42286</v>
      </c>
      <c r="F1283" s="192" t="s">
        <v>1828</v>
      </c>
      <c r="G1283" s="483" t="s">
        <v>1108</v>
      </c>
      <c r="H1283" s="7" t="s">
        <v>1960</v>
      </c>
      <c r="I1283" s="256">
        <v>200</v>
      </c>
      <c r="J1283" s="256">
        <v>5643</v>
      </c>
      <c r="K1283" s="595">
        <f>ROUND(I1283*J1283,0)</f>
        <v>1128600</v>
      </c>
      <c r="L1283" s="596" t="s">
        <v>259</v>
      </c>
      <c r="M1283" s="596" t="s">
        <v>174</v>
      </c>
      <c r="N1283" s="52" t="str">
        <f>IF(AND('331-CT'!$E$7=TH!H1283,OR(L1283="331",M1283="331")),"331",IF(AND(OR(L1283="131",M1283="131"),H1283='131-CT'!$E$7),"131",""))</f>
        <v/>
      </c>
      <c r="O1283" s="91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37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62"/>
        <v>10</v>
      </c>
      <c r="C1284" s="184">
        <f t="shared" si="163"/>
        <v>42286</v>
      </c>
      <c r="D1284" s="184" t="s">
        <v>1547</v>
      </c>
      <c r="E1284" s="759">
        <v>42286</v>
      </c>
      <c r="F1284" s="189" t="s">
        <v>1829</v>
      </c>
      <c r="G1284" s="40" t="s">
        <v>1108</v>
      </c>
      <c r="H1284" s="7" t="s">
        <v>1960</v>
      </c>
      <c r="I1284" s="786">
        <v>10</v>
      </c>
      <c r="J1284" s="256">
        <v>22422</v>
      </c>
      <c r="K1284" s="595">
        <f>ROUND(I1284*J1284,0)</f>
        <v>224220</v>
      </c>
      <c r="L1284" s="596" t="s">
        <v>259</v>
      </c>
      <c r="M1284" s="596" t="s">
        <v>174</v>
      </c>
      <c r="N1284" s="52" t="str">
        <f>IF(AND('331-CT'!$E$7=TH!H1284,OR(L1284="331",M1284="331")),"331",IF(AND(OR(L1284="131",M1284="131"),H1284='131-CT'!$E$7),"131",""))</f>
        <v/>
      </c>
      <c r="O1284" s="91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37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62"/>
        <v>10</v>
      </c>
      <c r="C1285" s="184">
        <f t="shared" si="163"/>
        <v>42286</v>
      </c>
      <c r="D1285" s="184" t="s">
        <v>1547</v>
      </c>
      <c r="E1285" s="759">
        <v>42286</v>
      </c>
      <c r="F1285" s="189" t="s">
        <v>1830</v>
      </c>
      <c r="G1285" s="40" t="s">
        <v>1108</v>
      </c>
      <c r="H1285" s="7" t="s">
        <v>1960</v>
      </c>
      <c r="I1285" s="256">
        <v>55</v>
      </c>
      <c r="J1285" s="256">
        <v>22805</v>
      </c>
      <c r="K1285" s="595">
        <f>ROUND(I1285*J1285,0)</f>
        <v>1254275</v>
      </c>
      <c r="L1285" s="596" t="s">
        <v>259</v>
      </c>
      <c r="M1285" s="596" t="s">
        <v>174</v>
      </c>
      <c r="N1285" s="52" t="str">
        <f>IF(AND('331-CT'!$E$7=TH!H1285,OR(L1285="331",M1285="331")),"331",IF(AND(OR(L1285="131",M1285="131"),H1285='131-CT'!$E$7),"131",""))</f>
        <v/>
      </c>
      <c r="O1285" s="91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37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62"/>
        <v>10</v>
      </c>
      <c r="C1286" s="184">
        <f t="shared" si="163"/>
        <v>42286</v>
      </c>
      <c r="D1286" s="184" t="s">
        <v>1547</v>
      </c>
      <c r="E1286" s="759">
        <v>42286</v>
      </c>
      <c r="F1286" s="40" t="s">
        <v>768</v>
      </c>
      <c r="G1286" s="40" t="s">
        <v>1108</v>
      </c>
      <c r="H1286" s="7" t="s">
        <v>1960</v>
      </c>
      <c r="I1286" s="256">
        <v>105</v>
      </c>
      <c r="J1286" s="256">
        <v>17836</v>
      </c>
      <c r="K1286" s="595">
        <f>ROUND(I1286*J1286,0)</f>
        <v>1872780</v>
      </c>
      <c r="L1286" s="596" t="s">
        <v>259</v>
      </c>
      <c r="M1286" s="596" t="s">
        <v>174</v>
      </c>
      <c r="N1286" s="52" t="str">
        <f>IF(AND('331-CT'!$E$7=TH!H1286,OR(L1286="331",M1286="331")),"331",IF(AND(OR(L1286="131",M1286="131"),H1286='131-CT'!$E$7),"131",""))</f>
        <v/>
      </c>
      <c r="O1286" s="91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37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62"/>
        <v>10</v>
      </c>
      <c r="C1287" s="184">
        <f t="shared" si="163"/>
        <v>42286</v>
      </c>
      <c r="D1287" s="184" t="s">
        <v>1547</v>
      </c>
      <c r="E1287" s="759">
        <v>42286</v>
      </c>
      <c r="F1287" s="189" t="s">
        <v>757</v>
      </c>
      <c r="G1287" s="40" t="s">
        <v>1108</v>
      </c>
      <c r="H1287" s="7" t="s">
        <v>1960</v>
      </c>
      <c r="I1287" s="256"/>
      <c r="J1287" s="256"/>
      <c r="K1287" s="595">
        <v>447988</v>
      </c>
      <c r="L1287" s="596" t="s">
        <v>259</v>
      </c>
      <c r="M1287" s="596" t="s">
        <v>371</v>
      </c>
      <c r="N1287" s="52" t="str">
        <f>IF(AND('331-CT'!$E$7=TH!H1287,OR(L1287="331",M1287="331")),"331",IF(AND(OR(L1287="131",M1287="131"),H1287='131-CT'!$E$7),"131",""))</f>
        <v/>
      </c>
      <c r="O1287" s="91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37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62"/>
        <v>10</v>
      </c>
      <c r="C1288" s="184">
        <f t="shared" si="163"/>
        <v>42287</v>
      </c>
      <c r="D1288" s="184" t="s">
        <v>1548</v>
      </c>
      <c r="E1288" s="759">
        <v>42287</v>
      </c>
      <c r="F1288" s="40" t="s">
        <v>1109</v>
      </c>
      <c r="G1288" s="40" t="s">
        <v>1110</v>
      </c>
      <c r="H1288" s="7" t="s">
        <v>809</v>
      </c>
      <c r="I1288" s="256">
        <v>710</v>
      </c>
      <c r="J1288" s="256">
        <v>25000</v>
      </c>
      <c r="K1288" s="595">
        <f>ROUND(I1288*J1288,0)</f>
        <v>17750000</v>
      </c>
      <c r="L1288" s="596" t="s">
        <v>259</v>
      </c>
      <c r="M1288" s="596" t="s">
        <v>174</v>
      </c>
      <c r="N1288" s="52" t="str">
        <f>IF(AND('331-CT'!$E$7=TH!H1288,OR(L1288="331",M1288="331")),"331",IF(AND(OR(L1288="131",M1288="131"),H1288='131-CT'!$E$7),"131",""))</f>
        <v/>
      </c>
      <c r="O1288" s="91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37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62"/>
        <v>10</v>
      </c>
      <c r="C1289" s="184">
        <f t="shared" si="163"/>
        <v>42287</v>
      </c>
      <c r="D1289" s="184" t="s">
        <v>1548</v>
      </c>
      <c r="E1289" s="37">
        <v>42287</v>
      </c>
      <c r="F1289" s="40" t="s">
        <v>428</v>
      </c>
      <c r="G1289" s="40" t="s">
        <v>1110</v>
      </c>
      <c r="H1289" s="7" t="s">
        <v>809</v>
      </c>
      <c r="I1289" s="256"/>
      <c r="J1289" s="256"/>
      <c r="K1289" s="595">
        <v>1775000</v>
      </c>
      <c r="L1289" s="596" t="s">
        <v>259</v>
      </c>
      <c r="M1289" s="596" t="s">
        <v>371</v>
      </c>
      <c r="N1289" s="52" t="str">
        <f>IF(AND('331-CT'!$E$7=TH!H1289,OR(L1289="331",M1289="331")),"331",IF(AND(OR(L1289="131",M1289="131"),H1289='131-CT'!$E$7),"131",""))</f>
        <v/>
      </c>
      <c r="O1289" s="91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37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62"/>
        <v>10</v>
      </c>
      <c r="C1290" s="184">
        <f t="shared" si="163"/>
        <v>42287</v>
      </c>
      <c r="D1290" s="184" t="s">
        <v>1549</v>
      </c>
      <c r="E1290" s="37">
        <v>42287</v>
      </c>
      <c r="F1290" s="40" t="s">
        <v>1717</v>
      </c>
      <c r="G1290" s="40" t="s">
        <v>1111</v>
      </c>
      <c r="H1290" s="7" t="s">
        <v>490</v>
      </c>
      <c r="I1290" s="256">
        <v>1000</v>
      </c>
      <c r="J1290" s="256">
        <v>460</v>
      </c>
      <c r="K1290" s="595">
        <f>ROUND(I1290*J1290,0)</f>
        <v>460000</v>
      </c>
      <c r="L1290" s="596" t="s">
        <v>259</v>
      </c>
      <c r="M1290" s="596" t="s">
        <v>174</v>
      </c>
      <c r="N1290" s="52" t="str">
        <f>IF(AND('331-CT'!$E$7=TH!H1290,OR(L1290="331",M1290="331")),"331",IF(AND(OR(L1290="131",M1290="131"),H1290='131-CT'!$E$7),"131",""))</f>
        <v/>
      </c>
      <c r="O1290" s="91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37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62"/>
        <v>10</v>
      </c>
      <c r="C1291" s="184">
        <f t="shared" si="163"/>
        <v>42287</v>
      </c>
      <c r="D1291" s="184" t="s">
        <v>1549</v>
      </c>
      <c r="E1291" s="37">
        <v>42287</v>
      </c>
      <c r="F1291" s="40" t="s">
        <v>1718</v>
      </c>
      <c r="G1291" s="40" t="s">
        <v>1111</v>
      </c>
      <c r="H1291" s="7" t="s">
        <v>490</v>
      </c>
      <c r="I1291" s="256">
        <v>1000</v>
      </c>
      <c r="J1291" s="256">
        <v>760</v>
      </c>
      <c r="K1291" s="595">
        <f>ROUND(I1291*J1291,0)</f>
        <v>760000</v>
      </c>
      <c r="L1291" s="596" t="s">
        <v>259</v>
      </c>
      <c r="M1291" s="596" t="s">
        <v>174</v>
      </c>
      <c r="N1291" s="52" t="str">
        <f>IF(AND('331-CT'!$E$7=TH!H1291,OR(L1291="331",M1291="331")),"331",IF(AND(OR(L1291="131",M1291="131"),H1291='131-CT'!$E$7),"131",""))</f>
        <v/>
      </c>
      <c r="O1291" s="91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37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62"/>
        <v>10</v>
      </c>
      <c r="C1292" s="184">
        <f t="shared" si="163"/>
        <v>42287</v>
      </c>
      <c r="D1292" s="184" t="s">
        <v>1549</v>
      </c>
      <c r="E1292" s="37">
        <v>42287</v>
      </c>
      <c r="F1292" s="40" t="s">
        <v>757</v>
      </c>
      <c r="G1292" s="40" t="s">
        <v>1111</v>
      </c>
      <c r="H1292" s="7" t="s">
        <v>490</v>
      </c>
      <c r="I1292" s="256"/>
      <c r="J1292" s="256"/>
      <c r="K1292" s="595">
        <v>122000</v>
      </c>
      <c r="L1292" s="596" t="s">
        <v>259</v>
      </c>
      <c r="M1292" s="596" t="s">
        <v>371</v>
      </c>
      <c r="N1292" s="52" t="str">
        <f>IF(AND('331-CT'!$E$7=TH!H1292,OR(L1292="331",M1292="331")),"331",IF(AND(OR(L1292="131",M1292="131"),H1292='131-CT'!$E$7),"131",""))</f>
        <v/>
      </c>
      <c r="O1292" s="91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37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62"/>
        <v>10</v>
      </c>
      <c r="C1293" s="184">
        <f t="shared" si="163"/>
        <v>42287</v>
      </c>
      <c r="D1293" s="184" t="s">
        <v>1550</v>
      </c>
      <c r="E1293" s="37">
        <v>42287</v>
      </c>
      <c r="F1293" s="40" t="s">
        <v>1831</v>
      </c>
      <c r="G1293" s="40" t="s">
        <v>1112</v>
      </c>
      <c r="H1293" s="7" t="s">
        <v>1960</v>
      </c>
      <c r="I1293" s="256">
        <v>65</v>
      </c>
      <c r="J1293" s="256">
        <v>11612</v>
      </c>
      <c r="K1293" s="595">
        <f t="shared" ref="K1293:K1298" si="168">ROUND(I1293*J1293,0)</f>
        <v>754780</v>
      </c>
      <c r="L1293" s="596" t="s">
        <v>259</v>
      </c>
      <c r="M1293" s="596" t="s">
        <v>174</v>
      </c>
      <c r="N1293" s="52" t="str">
        <f>IF(AND('331-CT'!$E$7=TH!H1293,OR(L1293="331",M1293="331")),"331",IF(AND(OR(L1293="131",M1293="131"),H1293='131-CT'!$E$7),"131",""))</f>
        <v/>
      </c>
      <c r="O1293" s="91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37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62"/>
        <v>10</v>
      </c>
      <c r="C1294" s="184">
        <f t="shared" si="163"/>
        <v>42287</v>
      </c>
      <c r="D1294" s="184" t="s">
        <v>1550</v>
      </c>
      <c r="E1294" s="37">
        <v>42287</v>
      </c>
      <c r="F1294" s="40" t="s">
        <v>1772</v>
      </c>
      <c r="G1294" s="40" t="s">
        <v>1112</v>
      </c>
      <c r="H1294" s="7" t="s">
        <v>1960</v>
      </c>
      <c r="I1294" s="256">
        <v>65</v>
      </c>
      <c r="J1294" s="256">
        <v>9769</v>
      </c>
      <c r="K1294" s="595">
        <f t="shared" si="168"/>
        <v>634985</v>
      </c>
      <c r="L1294" s="596" t="s">
        <v>259</v>
      </c>
      <c r="M1294" s="596" t="s">
        <v>174</v>
      </c>
      <c r="N1294" s="52" t="str">
        <f>IF(AND('331-CT'!$E$7=TH!H1294,OR(L1294="331",M1294="331")),"331",IF(AND(OR(L1294="131",M1294="131"),H1294='131-CT'!$E$7),"131",""))</f>
        <v/>
      </c>
      <c r="O1294" s="91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37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62"/>
        <v>10</v>
      </c>
      <c r="C1295" s="184">
        <f t="shared" si="163"/>
        <v>42287</v>
      </c>
      <c r="D1295" s="184" t="s">
        <v>1550</v>
      </c>
      <c r="E1295" s="37">
        <v>42287</v>
      </c>
      <c r="F1295" s="40" t="s">
        <v>1769</v>
      </c>
      <c r="G1295" s="40" t="s">
        <v>1112</v>
      </c>
      <c r="H1295" s="7" t="s">
        <v>1960</v>
      </c>
      <c r="I1295" s="256">
        <v>105</v>
      </c>
      <c r="J1295" s="256">
        <v>7826</v>
      </c>
      <c r="K1295" s="595">
        <f t="shared" si="168"/>
        <v>821730</v>
      </c>
      <c r="L1295" s="596" t="s">
        <v>259</v>
      </c>
      <c r="M1295" s="596" t="s">
        <v>174</v>
      </c>
      <c r="N1295" s="52" t="str">
        <f>IF(AND('331-CT'!$E$7=TH!H1295,OR(L1295="331",M1295="331")),"331",IF(AND(OR(L1295="131",M1295="131"),H1295='131-CT'!$E$7),"131",""))</f>
        <v/>
      </c>
      <c r="O1295" s="91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37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62"/>
        <v>10</v>
      </c>
      <c r="C1296" s="184">
        <f t="shared" si="163"/>
        <v>42287</v>
      </c>
      <c r="D1296" s="184" t="s">
        <v>1550</v>
      </c>
      <c r="E1296" s="37">
        <v>42287</v>
      </c>
      <c r="F1296" s="40" t="s">
        <v>1770</v>
      </c>
      <c r="G1296" s="40" t="s">
        <v>1112</v>
      </c>
      <c r="H1296" s="7" t="s">
        <v>1960</v>
      </c>
      <c r="I1296" s="256">
        <v>105</v>
      </c>
      <c r="J1296" s="256">
        <v>7175</v>
      </c>
      <c r="K1296" s="595">
        <f t="shared" si="168"/>
        <v>753375</v>
      </c>
      <c r="L1296" s="596" t="s">
        <v>259</v>
      </c>
      <c r="M1296" s="596" t="s">
        <v>174</v>
      </c>
      <c r="N1296" s="52" t="str">
        <f>IF(AND('331-CT'!$E$7=TH!H1296,OR(L1296="331",M1296="331")),"331",IF(AND(OR(L1296="131",M1296="131"),H1296='131-CT'!$E$7),"131",""))</f>
        <v/>
      </c>
      <c r="O1296" s="91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37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62"/>
        <v>10</v>
      </c>
      <c r="C1297" s="184">
        <f t="shared" si="163"/>
        <v>42287</v>
      </c>
      <c r="D1297" s="184" t="s">
        <v>1550</v>
      </c>
      <c r="E1297" s="37">
        <v>42287</v>
      </c>
      <c r="F1297" s="192" t="s">
        <v>774</v>
      </c>
      <c r="G1297" s="40" t="s">
        <v>1112</v>
      </c>
      <c r="H1297" s="7" t="s">
        <v>1960</v>
      </c>
      <c r="I1297" s="256">
        <v>150</v>
      </c>
      <c r="J1297" s="256">
        <v>11997</v>
      </c>
      <c r="K1297" s="595">
        <f t="shared" si="168"/>
        <v>1799550</v>
      </c>
      <c r="L1297" s="596" t="s">
        <v>259</v>
      </c>
      <c r="M1297" s="596" t="s">
        <v>174</v>
      </c>
      <c r="N1297" s="52" t="str">
        <f>IF(AND('331-CT'!$E$7=TH!H1297,OR(L1297="331",M1297="331")),"331",IF(AND(OR(L1297="131",M1297="131"),H1297='131-CT'!$E$7),"131",""))</f>
        <v/>
      </c>
      <c r="O1297" s="91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37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62"/>
        <v>10</v>
      </c>
      <c r="C1298" s="184">
        <f t="shared" si="163"/>
        <v>42287</v>
      </c>
      <c r="D1298" s="184" t="s">
        <v>1550</v>
      </c>
      <c r="E1298" s="37">
        <v>42287</v>
      </c>
      <c r="F1298" s="40" t="s">
        <v>754</v>
      </c>
      <c r="G1298" s="40" t="s">
        <v>1112</v>
      </c>
      <c r="H1298" s="7" t="s">
        <v>1960</v>
      </c>
      <c r="I1298" s="256">
        <v>300</v>
      </c>
      <c r="J1298" s="256">
        <v>10854</v>
      </c>
      <c r="K1298" s="595">
        <f t="shared" si="168"/>
        <v>3256200</v>
      </c>
      <c r="L1298" s="596" t="s">
        <v>259</v>
      </c>
      <c r="M1298" s="596" t="s">
        <v>174</v>
      </c>
      <c r="N1298" s="52" t="str">
        <f>IF(AND('331-CT'!$E$7=TH!H1298,OR(L1298="331",M1298="331")),"331",IF(AND(OR(L1298="131",M1298="131"),H1298='131-CT'!$E$7),"131",""))</f>
        <v/>
      </c>
      <c r="O1298" s="91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37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62"/>
        <v>10</v>
      </c>
      <c r="C1299" s="184">
        <f t="shared" si="163"/>
        <v>42287</v>
      </c>
      <c r="D1299" s="184" t="s">
        <v>1550</v>
      </c>
      <c r="E1299" s="37">
        <v>42287</v>
      </c>
      <c r="F1299" s="40" t="s">
        <v>757</v>
      </c>
      <c r="G1299" s="40" t="s">
        <v>1112</v>
      </c>
      <c r="H1299" s="7" t="s">
        <v>1960</v>
      </c>
      <c r="I1299" s="256"/>
      <c r="J1299" s="256"/>
      <c r="K1299" s="595">
        <v>802062</v>
      </c>
      <c r="L1299" s="596" t="s">
        <v>259</v>
      </c>
      <c r="M1299" s="596" t="s">
        <v>371</v>
      </c>
      <c r="N1299" s="52" t="str">
        <f>IF(AND('331-CT'!$E$7=TH!H1299,OR(L1299="331",M1299="331")),"331",IF(AND(OR(L1299="131",M1299="131"),H1299='131-CT'!$E$7),"131",""))</f>
        <v/>
      </c>
      <c r="O1299" s="91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37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62"/>
        <v>10</v>
      </c>
      <c r="C1300" s="184">
        <f t="shared" si="163"/>
        <v>42289</v>
      </c>
      <c r="D1300" s="184" t="s">
        <v>1551</v>
      </c>
      <c r="E1300" s="37">
        <v>42289</v>
      </c>
      <c r="F1300" s="40" t="s">
        <v>1832</v>
      </c>
      <c r="G1300" s="40" t="s">
        <v>1113</v>
      </c>
      <c r="H1300" s="7" t="s">
        <v>1960</v>
      </c>
      <c r="I1300" s="256">
        <v>220</v>
      </c>
      <c r="J1300" s="256">
        <v>11346</v>
      </c>
      <c r="K1300" s="595">
        <f>ROUND(I1300*J1300,0)</f>
        <v>2496120</v>
      </c>
      <c r="L1300" s="596" t="s">
        <v>259</v>
      </c>
      <c r="M1300" s="596" t="s">
        <v>174</v>
      </c>
      <c r="N1300" s="52" t="str">
        <f>IF(AND('331-CT'!$E$7=TH!H1300,OR(L1300="331",M1300="331")),"331",IF(AND(OR(L1300="131",M1300="131"),H1300='131-CT'!$E$7),"131",""))</f>
        <v/>
      </c>
      <c r="O1300" s="91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37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62"/>
        <v>10</v>
      </c>
      <c r="C1301" s="184">
        <f t="shared" si="163"/>
        <v>42289</v>
      </c>
      <c r="D1301" s="184" t="s">
        <v>1551</v>
      </c>
      <c r="E1301" s="37">
        <v>42289</v>
      </c>
      <c r="F1301" s="40" t="s">
        <v>1808</v>
      </c>
      <c r="G1301" s="40" t="s">
        <v>1113</v>
      </c>
      <c r="H1301" s="7" t="s">
        <v>1960</v>
      </c>
      <c r="I1301" s="256">
        <v>140</v>
      </c>
      <c r="J1301" s="256">
        <v>12886</v>
      </c>
      <c r="K1301" s="595">
        <f>ROUND(I1301*J1301,0)</f>
        <v>1804040</v>
      </c>
      <c r="L1301" s="596" t="s">
        <v>259</v>
      </c>
      <c r="M1301" s="596" t="s">
        <v>174</v>
      </c>
      <c r="N1301" s="52" t="str">
        <f>IF(AND('331-CT'!$E$7=TH!H1301,OR(L1301="331",M1301="331")),"331",IF(AND(OR(L1301="131",M1301="131"),H1301='131-CT'!$E$7),"131",""))</f>
        <v/>
      </c>
      <c r="O1301" s="91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37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62"/>
        <v>10</v>
      </c>
      <c r="C1302" s="184">
        <f t="shared" si="163"/>
        <v>42289</v>
      </c>
      <c r="D1302" s="184" t="s">
        <v>1551</v>
      </c>
      <c r="E1302" s="37">
        <v>42289</v>
      </c>
      <c r="F1302" s="40" t="s">
        <v>1833</v>
      </c>
      <c r="G1302" s="40" t="s">
        <v>1113</v>
      </c>
      <c r="H1302" s="7" t="s">
        <v>1960</v>
      </c>
      <c r="I1302" s="256">
        <v>20</v>
      </c>
      <c r="J1302" s="256">
        <v>12522</v>
      </c>
      <c r="K1302" s="595">
        <f>ROUND(I1302*J1302,0)</f>
        <v>250440</v>
      </c>
      <c r="L1302" s="596" t="s">
        <v>259</v>
      </c>
      <c r="M1302" s="596" t="s">
        <v>174</v>
      </c>
      <c r="N1302" s="52" t="str">
        <f>IF(AND('331-CT'!$E$7=TH!H1302,OR(L1302="331",M1302="331")),"331",IF(AND(OR(L1302="131",M1302="131"),H1302='131-CT'!$E$7),"131",""))</f>
        <v/>
      </c>
      <c r="O1302" s="91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37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62"/>
        <v>10</v>
      </c>
      <c r="C1303" s="184">
        <f t="shared" si="163"/>
        <v>42289</v>
      </c>
      <c r="D1303" s="184" t="s">
        <v>1551</v>
      </c>
      <c r="E1303" s="37">
        <v>42289</v>
      </c>
      <c r="F1303" s="40" t="s">
        <v>1787</v>
      </c>
      <c r="G1303" s="40" t="s">
        <v>1113</v>
      </c>
      <c r="H1303" s="7" t="s">
        <v>1960</v>
      </c>
      <c r="I1303" s="256">
        <v>102</v>
      </c>
      <c r="J1303" s="256">
        <v>13213</v>
      </c>
      <c r="K1303" s="595">
        <f>ROUND(I1303*J1303,0)</f>
        <v>1347726</v>
      </c>
      <c r="L1303" s="596" t="s">
        <v>259</v>
      </c>
      <c r="M1303" s="596" t="s">
        <v>174</v>
      </c>
      <c r="N1303" s="52" t="str">
        <f>IF(AND('331-CT'!$E$7=TH!H1303,OR(L1303="331",M1303="331")),"331",IF(AND(OR(L1303="131",M1303="131"),H1303='131-CT'!$E$7),"131",""))</f>
        <v/>
      </c>
      <c r="O1303" s="91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37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62"/>
        <v>10</v>
      </c>
      <c r="C1304" s="184">
        <f t="shared" si="163"/>
        <v>42289</v>
      </c>
      <c r="D1304" s="184" t="s">
        <v>1551</v>
      </c>
      <c r="E1304" s="37">
        <v>42289</v>
      </c>
      <c r="F1304" s="40" t="s">
        <v>757</v>
      </c>
      <c r="G1304" s="40" t="s">
        <v>1113</v>
      </c>
      <c r="H1304" s="7" t="s">
        <v>1960</v>
      </c>
      <c r="I1304" s="256"/>
      <c r="J1304" s="256"/>
      <c r="K1304" s="595">
        <v>589833</v>
      </c>
      <c r="L1304" s="596" t="s">
        <v>259</v>
      </c>
      <c r="M1304" s="596" t="s">
        <v>371</v>
      </c>
      <c r="N1304" s="52" t="str">
        <f>IF(AND('331-CT'!$E$7=TH!H1304,OR(L1304="331",M1304="331")),"331",IF(AND(OR(L1304="131",M1304="131"),H1304='131-CT'!$E$7),"131",""))</f>
        <v/>
      </c>
      <c r="O1304" s="91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37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62"/>
        <v>10</v>
      </c>
      <c r="C1305" s="184">
        <f t="shared" si="163"/>
        <v>42289</v>
      </c>
      <c r="D1305" s="184" t="s">
        <v>1552</v>
      </c>
      <c r="E1305" s="191">
        <v>42289</v>
      </c>
      <c r="F1305" s="192" t="s">
        <v>1114</v>
      </c>
      <c r="G1305" s="483" t="s">
        <v>1115</v>
      </c>
      <c r="H1305" s="193" t="s">
        <v>1116</v>
      </c>
      <c r="I1305" s="256">
        <v>300</v>
      </c>
      <c r="J1305" s="256">
        <v>8300</v>
      </c>
      <c r="K1305" s="595">
        <f>ROUND(I1305*J1305,0)</f>
        <v>2490000</v>
      </c>
      <c r="L1305" s="596" t="s">
        <v>259</v>
      </c>
      <c r="M1305" s="596" t="s">
        <v>174</v>
      </c>
      <c r="N1305" s="52" t="str">
        <f>IF(AND('331-CT'!$E$7=TH!H1305,OR(L1305="331",M1305="331")),"331",IF(AND(OR(L1305="131",M1305="131"),H1305='131-CT'!$E$7),"131",""))</f>
        <v/>
      </c>
      <c r="O1305" s="91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37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62"/>
        <v>10</v>
      </c>
      <c r="C1306" s="184">
        <f t="shared" si="163"/>
        <v>42289</v>
      </c>
      <c r="D1306" s="184" t="s">
        <v>1552</v>
      </c>
      <c r="E1306" s="191">
        <v>42289</v>
      </c>
      <c r="F1306" s="192" t="s">
        <v>428</v>
      </c>
      <c r="G1306" s="483" t="s">
        <v>1115</v>
      </c>
      <c r="H1306" s="193" t="s">
        <v>1116</v>
      </c>
      <c r="I1306" s="256"/>
      <c r="J1306" s="256"/>
      <c r="K1306" s="595">
        <v>249000</v>
      </c>
      <c r="L1306" s="596" t="s">
        <v>259</v>
      </c>
      <c r="M1306" s="596" t="s">
        <v>371</v>
      </c>
      <c r="N1306" s="52" t="str">
        <f>IF(AND('331-CT'!$E$7=TH!H1306,OR(L1306="331",M1306="331")),"331",IF(AND(OR(L1306="131",M1306="131"),H1306='131-CT'!$E$7),"131",""))</f>
        <v/>
      </c>
      <c r="O1306" s="91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37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62"/>
        <v>10</v>
      </c>
      <c r="C1307" s="184">
        <f t="shared" si="163"/>
        <v>42289</v>
      </c>
      <c r="D1307" s="184" t="s">
        <v>1553</v>
      </c>
      <c r="E1307" s="191">
        <v>42289</v>
      </c>
      <c r="F1307" s="192" t="s">
        <v>1117</v>
      </c>
      <c r="G1307" s="483" t="s">
        <v>1118</v>
      </c>
      <c r="H1307" s="193" t="s">
        <v>1119</v>
      </c>
      <c r="I1307" s="256">
        <v>300</v>
      </c>
      <c r="J1307" s="256">
        <v>38800</v>
      </c>
      <c r="K1307" s="595">
        <f>ROUND(I1307*J1307,0)</f>
        <v>11640000</v>
      </c>
      <c r="L1307" s="596" t="s">
        <v>259</v>
      </c>
      <c r="M1307" s="596" t="s">
        <v>174</v>
      </c>
      <c r="N1307" s="52" t="str">
        <f>IF(AND('331-CT'!$E$7=TH!H1307,OR(L1307="331",M1307="331")),"331",IF(AND(OR(L1307="131",M1307="131"),H1307='131-CT'!$E$7),"131",""))</f>
        <v/>
      </c>
      <c r="O1307" s="91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37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ref="B1308:B1372" si="169">IF(C1308&lt;&gt;"",MONTH(C1308),"")</f>
        <v>10</v>
      </c>
      <c r="C1308" s="184">
        <f t="shared" ref="C1308:C1372" si="170">E1308</f>
        <v>42289</v>
      </c>
      <c r="D1308" s="184" t="s">
        <v>1553</v>
      </c>
      <c r="E1308" s="191">
        <v>42289</v>
      </c>
      <c r="F1308" s="192" t="s">
        <v>1120</v>
      </c>
      <c r="G1308" s="483" t="s">
        <v>1118</v>
      </c>
      <c r="H1308" s="193" t="s">
        <v>1119</v>
      </c>
      <c r="I1308" s="256">
        <v>50</v>
      </c>
      <c r="J1308" s="256">
        <v>59700</v>
      </c>
      <c r="K1308" s="595">
        <f>ROUND(I1308*J1308,0)</f>
        <v>2985000</v>
      </c>
      <c r="L1308" s="596" t="s">
        <v>259</v>
      </c>
      <c r="M1308" s="596" t="s">
        <v>174</v>
      </c>
      <c r="N1308" s="52" t="str">
        <f>IF(AND('331-CT'!$E$7=TH!H1308,OR(L1308="331",M1308="331")),"331",IF(AND(OR(L1308="131",M1308="131"),H1308='131-CT'!$E$7),"131",""))</f>
        <v/>
      </c>
      <c r="O1308" s="91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37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69"/>
        <v>10</v>
      </c>
      <c r="C1309" s="184">
        <f t="shared" si="170"/>
        <v>42289</v>
      </c>
      <c r="D1309" s="184" t="s">
        <v>1553</v>
      </c>
      <c r="E1309" s="191">
        <v>42289</v>
      </c>
      <c r="F1309" s="192" t="s">
        <v>428</v>
      </c>
      <c r="G1309" s="483" t="s">
        <v>1118</v>
      </c>
      <c r="H1309" s="193" t="s">
        <v>1119</v>
      </c>
      <c r="I1309" s="256"/>
      <c r="J1309" s="256"/>
      <c r="K1309" s="595">
        <v>1462500</v>
      </c>
      <c r="L1309" s="596" t="s">
        <v>259</v>
      </c>
      <c r="M1309" s="596" t="s">
        <v>371</v>
      </c>
      <c r="N1309" s="52" t="str">
        <f>IF(AND('331-CT'!$E$7=TH!H1309,OR(L1309="331",M1309="331")),"331",IF(AND(OR(L1309="131",M1309="131"),H1309='131-CT'!$E$7),"131",""))</f>
        <v/>
      </c>
      <c r="O1309" s="91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37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69"/>
        <v>10</v>
      </c>
      <c r="C1310" s="184">
        <f t="shared" si="170"/>
        <v>42289</v>
      </c>
      <c r="D1310" s="184" t="s">
        <v>1554</v>
      </c>
      <c r="E1310" s="191">
        <v>42289</v>
      </c>
      <c r="F1310" s="40" t="s">
        <v>1766</v>
      </c>
      <c r="G1310" s="483" t="s">
        <v>1121</v>
      </c>
      <c r="H1310" s="193" t="s">
        <v>1122</v>
      </c>
      <c r="I1310" s="256">
        <v>1400</v>
      </c>
      <c r="J1310" s="256">
        <v>10300</v>
      </c>
      <c r="K1310" s="595">
        <f>ROUND(I1310*J1310,0)</f>
        <v>14420000</v>
      </c>
      <c r="L1310" s="596" t="s">
        <v>259</v>
      </c>
      <c r="M1310" s="596" t="s">
        <v>174</v>
      </c>
      <c r="N1310" s="52" t="str">
        <f>IF(AND('331-CT'!$E$7=TH!H1310,OR(L1310="331",M1310="331")),"331",IF(AND(OR(L1310="131",M1310="131"),H1310='131-CT'!$E$7),"131",""))</f>
        <v/>
      </c>
      <c r="O1310" s="91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37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69"/>
        <v>10</v>
      </c>
      <c r="C1311" s="184">
        <f t="shared" si="170"/>
        <v>42289</v>
      </c>
      <c r="D1311" s="184" t="s">
        <v>1554</v>
      </c>
      <c r="E1311" s="191">
        <v>42289</v>
      </c>
      <c r="F1311" s="192" t="s">
        <v>757</v>
      </c>
      <c r="G1311" s="483" t="s">
        <v>1121</v>
      </c>
      <c r="H1311" s="193" t="s">
        <v>1122</v>
      </c>
      <c r="I1311" s="256"/>
      <c r="J1311" s="256"/>
      <c r="K1311" s="595">
        <v>1442000</v>
      </c>
      <c r="L1311" s="596" t="s">
        <v>259</v>
      </c>
      <c r="M1311" s="596" t="s">
        <v>371</v>
      </c>
      <c r="N1311" s="52" t="str">
        <f>IF(AND('331-CT'!$E$7=TH!H1311,OR(L1311="331",M1311="331")),"331",IF(AND(OR(L1311="131",M1311="131"),H1311='131-CT'!$E$7),"131",""))</f>
        <v/>
      </c>
      <c r="O1311" s="91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37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69"/>
        <v>10</v>
      </c>
      <c r="C1312" s="184">
        <f t="shared" si="170"/>
        <v>42290</v>
      </c>
      <c r="D1312" s="184" t="s">
        <v>1555</v>
      </c>
      <c r="E1312" s="191">
        <v>42290</v>
      </c>
      <c r="F1312" s="192" t="s">
        <v>2034</v>
      </c>
      <c r="G1312" s="483" t="s">
        <v>1123</v>
      </c>
      <c r="H1312" s="193" t="s">
        <v>983</v>
      </c>
      <c r="I1312" s="256">
        <v>200</v>
      </c>
      <c r="J1312" s="256">
        <v>3550</v>
      </c>
      <c r="K1312" s="595">
        <f>ROUND(I1312*J1312,0)</f>
        <v>710000</v>
      </c>
      <c r="L1312" s="596" t="s">
        <v>259</v>
      </c>
      <c r="M1312" s="596" t="s">
        <v>174</v>
      </c>
      <c r="N1312" s="52" t="str">
        <f>IF(AND('331-CT'!$E$7=TH!H1312,OR(L1312="331",M1312="331")),"331",IF(AND(OR(L1312="131",M1312="131"),H1312='131-CT'!$E$7),"131",""))</f>
        <v/>
      </c>
      <c r="O1312" s="91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37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69"/>
        <v>10</v>
      </c>
      <c r="C1313" s="184">
        <f t="shared" si="170"/>
        <v>42290</v>
      </c>
      <c r="D1313" s="184" t="s">
        <v>1555</v>
      </c>
      <c r="E1313" s="191">
        <v>42290</v>
      </c>
      <c r="F1313" s="192" t="s">
        <v>428</v>
      </c>
      <c r="G1313" s="483" t="s">
        <v>1123</v>
      </c>
      <c r="H1313" s="193" t="s">
        <v>983</v>
      </c>
      <c r="I1313" s="256"/>
      <c r="J1313" s="256"/>
      <c r="K1313" s="595">
        <v>71000</v>
      </c>
      <c r="L1313" s="596" t="s">
        <v>259</v>
      </c>
      <c r="M1313" s="596" t="s">
        <v>371</v>
      </c>
      <c r="N1313" s="52" t="str">
        <f>IF(AND('331-CT'!$E$7=TH!H1313,OR(L1313="331",M1313="331")),"331",IF(AND(OR(L1313="131",M1313="131"),H1313='131-CT'!$E$7),"131",""))</f>
        <v/>
      </c>
      <c r="O1313" s="91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37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69"/>
        <v>10</v>
      </c>
      <c r="C1314" s="184">
        <f t="shared" si="170"/>
        <v>42290</v>
      </c>
      <c r="D1314" s="184" t="s">
        <v>1556</v>
      </c>
      <c r="E1314" s="759">
        <v>42290</v>
      </c>
      <c r="F1314" s="40" t="s">
        <v>772</v>
      </c>
      <c r="G1314" s="40" t="s">
        <v>1124</v>
      </c>
      <c r="H1314" s="7" t="s">
        <v>1960</v>
      </c>
      <c r="I1314" s="256">
        <v>1000</v>
      </c>
      <c r="J1314" s="256">
        <v>12719</v>
      </c>
      <c r="K1314" s="595">
        <f>ROUND(I1314*J1314,0)</f>
        <v>12719000</v>
      </c>
      <c r="L1314" s="596" t="s">
        <v>259</v>
      </c>
      <c r="M1314" s="596" t="s">
        <v>174</v>
      </c>
      <c r="N1314" s="52" t="str">
        <f>IF(AND('331-CT'!$E$7=TH!H1314,OR(L1314="331",M1314="331")),"331",IF(AND(OR(L1314="131",M1314="131"),H1314='131-CT'!$E$7),"131",""))</f>
        <v/>
      </c>
      <c r="O1314" s="91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37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69"/>
        <v>10</v>
      </c>
      <c r="C1315" s="184">
        <f t="shared" si="170"/>
        <v>42290</v>
      </c>
      <c r="D1315" s="184" t="s">
        <v>1556</v>
      </c>
      <c r="E1315" s="759">
        <v>42290</v>
      </c>
      <c r="F1315" s="40" t="s">
        <v>757</v>
      </c>
      <c r="G1315" s="40" t="s">
        <v>1124</v>
      </c>
      <c r="H1315" s="7" t="s">
        <v>1960</v>
      </c>
      <c r="I1315" s="786"/>
      <c r="J1315" s="256"/>
      <c r="K1315" s="595">
        <v>1271900</v>
      </c>
      <c r="L1315" s="596" t="s">
        <v>259</v>
      </c>
      <c r="M1315" s="596" t="s">
        <v>371</v>
      </c>
      <c r="N1315" s="52" t="str">
        <f>IF(AND('331-CT'!$E$7=TH!H1315,OR(L1315="331",M1315="331")),"331",IF(AND(OR(L1315="131",M1315="131"),H1315='131-CT'!$E$7),"131",""))</f>
        <v/>
      </c>
      <c r="O1315" s="91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37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69"/>
        <v>10</v>
      </c>
      <c r="C1316" s="184">
        <f t="shared" si="170"/>
        <v>42291</v>
      </c>
      <c r="D1316" s="184" t="s">
        <v>1557</v>
      </c>
      <c r="E1316" s="759">
        <v>42291</v>
      </c>
      <c r="F1316" s="189" t="s">
        <v>1974</v>
      </c>
      <c r="G1316" s="40" t="s">
        <v>1125</v>
      </c>
      <c r="H1316" s="7" t="s">
        <v>983</v>
      </c>
      <c r="I1316" s="256">
        <v>2107</v>
      </c>
      <c r="J1316" s="256">
        <v>11800</v>
      </c>
      <c r="K1316" s="595">
        <f>ROUND(I1316*J1316,0)</f>
        <v>24862600</v>
      </c>
      <c r="L1316" s="596" t="s">
        <v>259</v>
      </c>
      <c r="M1316" s="596" t="s">
        <v>174</v>
      </c>
      <c r="N1316" s="52" t="str">
        <f>IF(AND('331-CT'!$E$7=TH!H1316,OR(L1316="331",M1316="331")),"331",IF(AND(OR(L1316="131",M1316="131"),H1316='131-CT'!$E$7),"131",""))</f>
        <v/>
      </c>
      <c r="O1316" s="91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37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69"/>
        <v>10</v>
      </c>
      <c r="C1317" s="184">
        <f t="shared" si="170"/>
        <v>42291</v>
      </c>
      <c r="D1317" s="184" t="s">
        <v>1557</v>
      </c>
      <c r="E1317" s="37">
        <v>42291</v>
      </c>
      <c r="F1317" s="40" t="s">
        <v>428</v>
      </c>
      <c r="G1317" s="40" t="s">
        <v>1125</v>
      </c>
      <c r="H1317" s="7" t="s">
        <v>983</v>
      </c>
      <c r="I1317" s="256"/>
      <c r="J1317" s="256"/>
      <c r="K1317" s="595">
        <v>2486260</v>
      </c>
      <c r="L1317" s="596" t="s">
        <v>259</v>
      </c>
      <c r="M1317" s="596" t="s">
        <v>371</v>
      </c>
      <c r="N1317" s="52" t="str">
        <f>IF(AND('331-CT'!$E$7=TH!H1317,OR(L1317="331",M1317="331")),"331",IF(AND(OR(L1317="131",M1317="131"),H1317='131-CT'!$E$7),"131",""))</f>
        <v/>
      </c>
      <c r="O1317" s="91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37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69"/>
        <v>10</v>
      </c>
      <c r="C1318" s="184">
        <f t="shared" si="170"/>
        <v>42293</v>
      </c>
      <c r="D1318" s="184" t="s">
        <v>1558</v>
      </c>
      <c r="E1318" s="37">
        <v>42293</v>
      </c>
      <c r="F1318" s="40" t="s">
        <v>1792</v>
      </c>
      <c r="G1318" s="40" t="s">
        <v>1126</v>
      </c>
      <c r="H1318" s="7" t="s">
        <v>1960</v>
      </c>
      <c r="I1318" s="256">
        <v>1500</v>
      </c>
      <c r="J1318" s="256">
        <v>7649</v>
      </c>
      <c r="K1318" s="595">
        <f>ROUND(I1318*J1318,0)</f>
        <v>11473500</v>
      </c>
      <c r="L1318" s="596" t="s">
        <v>259</v>
      </c>
      <c r="M1318" s="596" t="s">
        <v>174</v>
      </c>
      <c r="N1318" s="52" t="str">
        <f>IF(AND('331-CT'!$E$7=TH!H1318,OR(L1318="331",M1318="331")),"331",IF(AND(OR(L1318="131",M1318="131"),H1318='131-CT'!$E$7),"131",""))</f>
        <v/>
      </c>
      <c r="O1318" s="91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37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69"/>
        <v>10</v>
      </c>
      <c r="C1319" s="184">
        <f t="shared" si="170"/>
        <v>42293</v>
      </c>
      <c r="D1319" s="184" t="s">
        <v>1558</v>
      </c>
      <c r="E1319" s="37">
        <v>42293</v>
      </c>
      <c r="F1319" s="192" t="s">
        <v>757</v>
      </c>
      <c r="G1319" s="40" t="s">
        <v>1126</v>
      </c>
      <c r="H1319" s="7" t="s">
        <v>1960</v>
      </c>
      <c r="I1319" s="256"/>
      <c r="J1319" s="256"/>
      <c r="K1319" s="595">
        <v>1147350</v>
      </c>
      <c r="L1319" s="596" t="s">
        <v>259</v>
      </c>
      <c r="M1319" s="596" t="s">
        <v>371</v>
      </c>
      <c r="N1319" s="52" t="str">
        <f>IF(AND('331-CT'!$E$7=TH!H1319,OR(L1319="331",M1319="331")),"331",IF(AND(OR(L1319="131",M1319="131"),H1319='131-CT'!$E$7),"131",""))</f>
        <v/>
      </c>
      <c r="O1319" s="91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37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69"/>
        <v>10</v>
      </c>
      <c r="C1320" s="184">
        <f t="shared" si="170"/>
        <v>42293</v>
      </c>
      <c r="D1320" s="184" t="s">
        <v>1559</v>
      </c>
      <c r="E1320" s="37">
        <v>42293</v>
      </c>
      <c r="F1320" s="40" t="s">
        <v>424</v>
      </c>
      <c r="G1320" s="40" t="s">
        <v>1127</v>
      </c>
      <c r="H1320" s="7" t="s">
        <v>426</v>
      </c>
      <c r="I1320" s="256">
        <v>1233</v>
      </c>
      <c r="J1320" s="256">
        <v>5000</v>
      </c>
      <c r="K1320" s="595">
        <f>ROUND(I1320*J1320,0)</f>
        <v>6165000</v>
      </c>
      <c r="L1320" s="596" t="s">
        <v>259</v>
      </c>
      <c r="M1320" s="596" t="s">
        <v>174</v>
      </c>
      <c r="N1320" s="52" t="str">
        <f>IF(AND('331-CT'!$E$7=TH!H1320,OR(L1320="331",M1320="331")),"331",IF(AND(OR(L1320="131",M1320="131"),H1320='131-CT'!$E$7),"131",""))</f>
        <v/>
      </c>
      <c r="O1320" s="91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37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69"/>
        <v>10</v>
      </c>
      <c r="C1321" s="184">
        <f t="shared" si="170"/>
        <v>42293</v>
      </c>
      <c r="D1321" s="184" t="s">
        <v>1559</v>
      </c>
      <c r="E1321" s="37">
        <v>42293</v>
      </c>
      <c r="F1321" s="40" t="s">
        <v>472</v>
      </c>
      <c r="G1321" s="40" t="s">
        <v>1127</v>
      </c>
      <c r="H1321" s="7" t="s">
        <v>426</v>
      </c>
      <c r="I1321" s="256">
        <v>607</v>
      </c>
      <c r="J1321" s="256">
        <v>5550</v>
      </c>
      <c r="K1321" s="595">
        <f>ROUND(I1321*J1321,0)</f>
        <v>3368850</v>
      </c>
      <c r="L1321" s="596" t="s">
        <v>259</v>
      </c>
      <c r="M1321" s="596" t="s">
        <v>174</v>
      </c>
      <c r="N1321" s="52" t="str">
        <f>IF(AND('331-CT'!$E$7=TH!H1321,OR(L1321="331",M1321="331")),"331",IF(AND(OR(L1321="131",M1321="131"),H1321='131-CT'!$E$7),"131",""))</f>
        <v/>
      </c>
      <c r="O1321" s="91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37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69"/>
        <v>10</v>
      </c>
      <c r="C1322" s="184">
        <f t="shared" si="170"/>
        <v>42293</v>
      </c>
      <c r="D1322" s="184" t="s">
        <v>1559</v>
      </c>
      <c r="E1322" s="37">
        <v>42293</v>
      </c>
      <c r="F1322" s="189" t="s">
        <v>428</v>
      </c>
      <c r="G1322" s="40" t="s">
        <v>1127</v>
      </c>
      <c r="H1322" s="7" t="s">
        <v>426</v>
      </c>
      <c r="I1322" s="256"/>
      <c r="J1322" s="256"/>
      <c r="K1322" s="595">
        <v>953385</v>
      </c>
      <c r="L1322" s="596" t="s">
        <v>259</v>
      </c>
      <c r="M1322" s="596" t="s">
        <v>371</v>
      </c>
      <c r="N1322" s="52" t="str">
        <f>IF(AND('331-CT'!$E$7=TH!H1322,OR(L1322="331",M1322="331")),"331",IF(AND(OR(L1322="131",M1322="131"),H1322='131-CT'!$E$7),"131",""))</f>
        <v/>
      </c>
      <c r="O1322" s="91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37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69"/>
        <v>10</v>
      </c>
      <c r="C1323" s="184">
        <f t="shared" si="170"/>
        <v>42293</v>
      </c>
      <c r="D1323" s="184" t="s">
        <v>1560</v>
      </c>
      <c r="E1323" s="37">
        <v>42293</v>
      </c>
      <c r="F1323" s="189" t="s">
        <v>439</v>
      </c>
      <c r="G1323" s="40" t="s">
        <v>1128</v>
      </c>
      <c r="H1323" s="7" t="s">
        <v>438</v>
      </c>
      <c r="I1323" s="256">
        <v>411</v>
      </c>
      <c r="J1323" s="256">
        <v>10500</v>
      </c>
      <c r="K1323" s="595">
        <f>ROUND(I1323*J1323,0)</f>
        <v>4315500</v>
      </c>
      <c r="L1323" s="596" t="s">
        <v>259</v>
      </c>
      <c r="M1323" s="596" t="s">
        <v>174</v>
      </c>
      <c r="N1323" s="52" t="str">
        <f>IF(AND('331-CT'!$E$7=TH!H1323,OR(L1323="331",M1323="331")),"331",IF(AND(OR(L1323="131",M1323="131"),H1323='131-CT'!$E$7),"131",""))</f>
        <v/>
      </c>
      <c r="O1323" s="91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37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69"/>
        <v>10</v>
      </c>
      <c r="C1324" s="184">
        <f t="shared" si="170"/>
        <v>42293</v>
      </c>
      <c r="D1324" s="184" t="s">
        <v>1560</v>
      </c>
      <c r="E1324" s="37">
        <v>42293</v>
      </c>
      <c r="F1324" s="40" t="s">
        <v>1025</v>
      </c>
      <c r="G1324" s="40" t="s">
        <v>1128</v>
      </c>
      <c r="H1324" s="7" t="s">
        <v>438</v>
      </c>
      <c r="I1324" s="256">
        <v>536</v>
      </c>
      <c r="J1324" s="256">
        <v>6400</v>
      </c>
      <c r="K1324" s="595">
        <f>ROUND(I1324*J1324,0)</f>
        <v>3430400</v>
      </c>
      <c r="L1324" s="596" t="s">
        <v>259</v>
      </c>
      <c r="M1324" s="596" t="s">
        <v>174</v>
      </c>
      <c r="N1324" s="52" t="str">
        <f>IF(AND('331-CT'!$E$7=TH!H1324,OR(L1324="331",M1324="331")),"331",IF(AND(OR(L1324="131",M1324="131"),H1324='131-CT'!$E$7),"131",""))</f>
        <v/>
      </c>
      <c r="O1324" s="91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37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69"/>
        <v>10</v>
      </c>
      <c r="C1325" s="184">
        <f t="shared" si="170"/>
        <v>42293</v>
      </c>
      <c r="D1325" s="184" t="s">
        <v>1560</v>
      </c>
      <c r="E1325" s="37">
        <v>42293</v>
      </c>
      <c r="F1325" s="40" t="s">
        <v>428</v>
      </c>
      <c r="G1325" s="40" t="s">
        <v>1128</v>
      </c>
      <c r="H1325" s="7" t="s">
        <v>438</v>
      </c>
      <c r="I1325" s="256"/>
      <c r="J1325" s="256"/>
      <c r="K1325" s="595">
        <v>774590</v>
      </c>
      <c r="L1325" s="596" t="s">
        <v>259</v>
      </c>
      <c r="M1325" s="596" t="s">
        <v>371</v>
      </c>
      <c r="N1325" s="52" t="str">
        <f>IF(AND('331-CT'!$E$7=TH!H1325,OR(L1325="331",M1325="331")),"331",IF(AND(OR(L1325="131",M1325="131"),H1325='131-CT'!$E$7),"131",""))</f>
        <v/>
      </c>
      <c r="O1325" s="91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37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69"/>
        <v>10</v>
      </c>
      <c r="C1326" s="184">
        <f t="shared" si="170"/>
        <v>42293</v>
      </c>
      <c r="D1326" s="184" t="s">
        <v>1561</v>
      </c>
      <c r="E1326" s="37">
        <v>42293</v>
      </c>
      <c r="F1326" s="40" t="s">
        <v>1129</v>
      </c>
      <c r="G1326" s="40" t="s">
        <v>1130</v>
      </c>
      <c r="H1326" s="7" t="s">
        <v>1131</v>
      </c>
      <c r="I1326" s="256">
        <v>203</v>
      </c>
      <c r="J1326" s="256">
        <v>6000</v>
      </c>
      <c r="K1326" s="595">
        <f>ROUND(I1326*J1326,0)</f>
        <v>1218000</v>
      </c>
      <c r="L1326" s="596" t="s">
        <v>259</v>
      </c>
      <c r="M1326" s="596" t="s">
        <v>174</v>
      </c>
      <c r="N1326" s="52" t="str">
        <f>IF(AND('331-CT'!$E$7=TH!H1326,OR(L1326="331",M1326="331")),"331",IF(AND(OR(L1326="131",M1326="131"),H1326='131-CT'!$E$7),"131",""))</f>
        <v/>
      </c>
      <c r="O1326" s="91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37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69"/>
        <v>10</v>
      </c>
      <c r="C1327" s="184">
        <f t="shared" si="170"/>
        <v>42293</v>
      </c>
      <c r="D1327" s="184" t="s">
        <v>1561</v>
      </c>
      <c r="E1327" s="37">
        <v>42293</v>
      </c>
      <c r="F1327" s="192" t="s">
        <v>1132</v>
      </c>
      <c r="G1327" s="40" t="s">
        <v>1130</v>
      </c>
      <c r="H1327" s="7" t="s">
        <v>1131</v>
      </c>
      <c r="I1327" s="256">
        <v>312</v>
      </c>
      <c r="J1327" s="256">
        <v>6600</v>
      </c>
      <c r="K1327" s="595">
        <f>ROUND(I1327*J1327,0)</f>
        <v>2059200</v>
      </c>
      <c r="L1327" s="596" t="s">
        <v>259</v>
      </c>
      <c r="M1327" s="596" t="s">
        <v>174</v>
      </c>
      <c r="N1327" s="52" t="str">
        <f>IF(AND('331-CT'!$E$7=TH!H1327,OR(L1327="331",M1327="331")),"331",IF(AND(OR(L1327="131",M1327="131"),H1327='131-CT'!$E$7),"131",""))</f>
        <v/>
      </c>
      <c r="O1327" s="91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37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69"/>
        <v>10</v>
      </c>
      <c r="C1328" s="184">
        <f t="shared" si="170"/>
        <v>42293</v>
      </c>
      <c r="D1328" s="184" t="s">
        <v>1561</v>
      </c>
      <c r="E1328" s="37">
        <v>42293</v>
      </c>
      <c r="F1328" s="40" t="s">
        <v>1133</v>
      </c>
      <c r="G1328" s="40" t="s">
        <v>1130</v>
      </c>
      <c r="H1328" s="7" t="s">
        <v>1131</v>
      </c>
      <c r="I1328" s="256">
        <v>513</v>
      </c>
      <c r="J1328" s="256">
        <v>11700</v>
      </c>
      <c r="K1328" s="595">
        <f>ROUND(I1328*J1328,0)</f>
        <v>6002100</v>
      </c>
      <c r="L1328" s="596" t="s">
        <v>259</v>
      </c>
      <c r="M1328" s="596" t="s">
        <v>174</v>
      </c>
      <c r="N1328" s="52" t="str">
        <f>IF(AND('331-CT'!$E$7=TH!H1328,OR(L1328="331",M1328="331")),"331",IF(AND(OR(L1328="131",M1328="131"),H1328='131-CT'!$E$7),"131",""))</f>
        <v/>
      </c>
      <c r="O1328" s="91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37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69"/>
        <v>10</v>
      </c>
      <c r="C1329" s="184">
        <f t="shared" si="170"/>
        <v>42293</v>
      </c>
      <c r="D1329" s="184" t="s">
        <v>1561</v>
      </c>
      <c r="E1329" s="37">
        <v>42293</v>
      </c>
      <c r="F1329" s="40" t="s">
        <v>428</v>
      </c>
      <c r="G1329" s="40" t="s">
        <v>1130</v>
      </c>
      <c r="H1329" s="7" t="s">
        <v>1131</v>
      </c>
      <c r="I1329" s="256"/>
      <c r="J1329" s="256"/>
      <c r="K1329" s="595">
        <v>927930</v>
      </c>
      <c r="L1329" s="596" t="s">
        <v>259</v>
      </c>
      <c r="M1329" s="596" t="s">
        <v>371</v>
      </c>
      <c r="N1329" s="52" t="str">
        <f>IF(AND('331-CT'!$E$7=TH!H1329,OR(L1329="331",M1329="331")),"331",IF(AND(OR(L1329="131",M1329="131"),H1329='131-CT'!$E$7),"131",""))</f>
        <v/>
      </c>
      <c r="O1329" s="91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37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69"/>
        <v>10</v>
      </c>
      <c r="C1330" s="184">
        <f t="shared" si="170"/>
        <v>42294</v>
      </c>
      <c r="D1330" s="184" t="s">
        <v>1562</v>
      </c>
      <c r="E1330" s="37">
        <v>42294</v>
      </c>
      <c r="F1330" s="189" t="s">
        <v>642</v>
      </c>
      <c r="G1330" s="40" t="s">
        <v>1134</v>
      </c>
      <c r="H1330" s="7" t="s">
        <v>1002</v>
      </c>
      <c r="I1330" s="256">
        <v>1056</v>
      </c>
      <c r="J1330" s="256">
        <v>5500</v>
      </c>
      <c r="K1330" s="595">
        <f>ROUND(I1330*J1330,0)</f>
        <v>5808000</v>
      </c>
      <c r="L1330" s="596" t="s">
        <v>259</v>
      </c>
      <c r="M1330" s="596" t="s">
        <v>174</v>
      </c>
      <c r="N1330" s="52" t="str">
        <f>IF(AND('331-CT'!$E$7=TH!H1330,OR(L1330="331",M1330="331")),"331",IF(AND(OR(L1330="131",M1330="131"),H1330='131-CT'!$E$7),"131",""))</f>
        <v/>
      </c>
      <c r="O1330" s="91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37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69"/>
        <v>10</v>
      </c>
      <c r="C1331" s="184">
        <f t="shared" si="170"/>
        <v>42294</v>
      </c>
      <c r="D1331" s="184" t="s">
        <v>1562</v>
      </c>
      <c r="E1331" s="37">
        <v>42294</v>
      </c>
      <c r="F1331" s="40" t="s">
        <v>428</v>
      </c>
      <c r="G1331" s="40" t="s">
        <v>1134</v>
      </c>
      <c r="H1331" s="7" t="s">
        <v>1002</v>
      </c>
      <c r="I1331" s="256"/>
      <c r="J1331" s="256"/>
      <c r="K1331" s="595">
        <v>580800</v>
      </c>
      <c r="L1331" s="596" t="s">
        <v>259</v>
      </c>
      <c r="M1331" s="596" t="s">
        <v>371</v>
      </c>
      <c r="N1331" s="52" t="str">
        <f>IF(AND('331-CT'!$E$7=TH!H1331,OR(L1331="331",M1331="331")),"331",IF(AND(OR(L1331="131",M1331="131"),H1331='131-CT'!$E$7),"131",""))</f>
        <v/>
      </c>
      <c r="O1331" s="91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37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69"/>
        <v>10</v>
      </c>
      <c r="C1332" s="184">
        <f t="shared" si="170"/>
        <v>42294</v>
      </c>
      <c r="D1332" s="184" t="s">
        <v>1563</v>
      </c>
      <c r="E1332" s="37">
        <v>42294</v>
      </c>
      <c r="F1332" s="40" t="s">
        <v>991</v>
      </c>
      <c r="G1332" s="40" t="s">
        <v>1135</v>
      </c>
      <c r="H1332" s="7" t="s">
        <v>993</v>
      </c>
      <c r="I1332" s="256">
        <v>500</v>
      </c>
      <c r="J1332" s="256">
        <v>18000</v>
      </c>
      <c r="K1332" s="595">
        <f>ROUND(I1332*J1332,0)</f>
        <v>9000000</v>
      </c>
      <c r="L1332" s="596" t="s">
        <v>259</v>
      </c>
      <c r="M1332" s="596" t="s">
        <v>174</v>
      </c>
      <c r="N1332" s="52" t="str">
        <f>IF(AND('331-CT'!$E$7=TH!H1332,OR(L1332="331",M1332="331")),"331",IF(AND(OR(L1332="131",M1332="131"),H1332='131-CT'!$E$7),"131",""))</f>
        <v/>
      </c>
      <c r="O1332" s="91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37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69"/>
        <v>10</v>
      </c>
      <c r="C1333" s="184">
        <f t="shared" si="170"/>
        <v>42294</v>
      </c>
      <c r="D1333" s="184" t="s">
        <v>1563</v>
      </c>
      <c r="E1333" s="191">
        <v>42294</v>
      </c>
      <c r="F1333" s="192" t="s">
        <v>428</v>
      </c>
      <c r="G1333" s="483" t="s">
        <v>1135</v>
      </c>
      <c r="H1333" s="193" t="s">
        <v>993</v>
      </c>
      <c r="I1333" s="256"/>
      <c r="J1333" s="256"/>
      <c r="K1333" s="595">
        <v>900000</v>
      </c>
      <c r="L1333" s="596" t="s">
        <v>259</v>
      </c>
      <c r="M1333" s="596" t="s">
        <v>371</v>
      </c>
      <c r="N1333" s="52" t="str">
        <f>IF(AND('331-CT'!$E$7=TH!H1333,OR(L1333="331",M1333="331")),"331",IF(AND(OR(L1333="131",M1333="131"),H1333='131-CT'!$E$7),"131",""))</f>
        <v/>
      </c>
      <c r="O1333" s="91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37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69"/>
        <v>10</v>
      </c>
      <c r="C1334" s="184">
        <f t="shared" si="170"/>
        <v>42294</v>
      </c>
      <c r="D1334" s="184" t="s">
        <v>1564</v>
      </c>
      <c r="E1334" s="191">
        <v>42294</v>
      </c>
      <c r="F1334" s="192" t="s">
        <v>1136</v>
      </c>
      <c r="G1334" s="483" t="s">
        <v>1137</v>
      </c>
      <c r="H1334" s="193" t="s">
        <v>825</v>
      </c>
      <c r="I1334" s="256">
        <v>252</v>
      </c>
      <c r="J1334" s="256">
        <v>10100</v>
      </c>
      <c r="K1334" s="595">
        <f>ROUND(I1334*J1334,0)</f>
        <v>2545200</v>
      </c>
      <c r="L1334" s="596" t="s">
        <v>259</v>
      </c>
      <c r="M1334" s="596" t="s">
        <v>174</v>
      </c>
      <c r="N1334" s="52" t="str">
        <f>IF(AND('331-CT'!$E$7=TH!H1334,OR(L1334="331",M1334="331")),"331",IF(AND(OR(L1334="131",M1334="131"),H1334='131-CT'!$E$7),"131",""))</f>
        <v/>
      </c>
      <c r="O1334" s="91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37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69"/>
        <v>10</v>
      </c>
      <c r="C1335" s="184">
        <f t="shared" si="170"/>
        <v>42294</v>
      </c>
      <c r="D1335" s="184" t="s">
        <v>1564</v>
      </c>
      <c r="E1335" s="191">
        <v>42294</v>
      </c>
      <c r="F1335" s="192" t="s">
        <v>428</v>
      </c>
      <c r="G1335" s="483" t="s">
        <v>1137</v>
      </c>
      <c r="H1335" s="193" t="s">
        <v>825</v>
      </c>
      <c r="I1335" s="256"/>
      <c r="J1335" s="256"/>
      <c r="K1335" s="595">
        <v>254520</v>
      </c>
      <c r="L1335" s="596" t="s">
        <v>259</v>
      </c>
      <c r="M1335" s="596" t="s">
        <v>371</v>
      </c>
      <c r="N1335" s="52" t="str">
        <f>IF(AND('331-CT'!$E$7=TH!H1335,OR(L1335="331",M1335="331")),"331",IF(AND(OR(L1335="131",M1335="131"),H1335='131-CT'!$E$7),"131",""))</f>
        <v/>
      </c>
      <c r="O1335" s="91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37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69"/>
        <v>10</v>
      </c>
      <c r="C1336" s="184">
        <f t="shared" si="170"/>
        <v>42296</v>
      </c>
      <c r="D1336" s="184" t="s">
        <v>1565</v>
      </c>
      <c r="E1336" s="191">
        <v>42296</v>
      </c>
      <c r="F1336" s="189" t="s">
        <v>2035</v>
      </c>
      <c r="G1336" s="483" t="s">
        <v>1138</v>
      </c>
      <c r="H1336" s="193" t="s">
        <v>983</v>
      </c>
      <c r="I1336" s="256">
        <v>44</v>
      </c>
      <c r="J1336" s="256">
        <v>10900</v>
      </c>
      <c r="K1336" s="595">
        <f t="shared" ref="K1336:K1341" si="171">ROUND(I1336*J1336,0)</f>
        <v>479600</v>
      </c>
      <c r="L1336" s="596" t="s">
        <v>259</v>
      </c>
      <c r="M1336" s="596" t="s">
        <v>174</v>
      </c>
      <c r="N1336" s="52" t="str">
        <f>IF(AND('331-CT'!$E$7=TH!H1336,OR(L1336="331",M1336="331")),"331",IF(AND(OR(L1336="131",M1336="131"),H1336='131-CT'!$E$7),"131",""))</f>
        <v/>
      </c>
      <c r="O1336" s="91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37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69"/>
        <v>10</v>
      </c>
      <c r="C1337" s="184">
        <f t="shared" si="170"/>
        <v>42296</v>
      </c>
      <c r="D1337" s="184" t="s">
        <v>1565</v>
      </c>
      <c r="E1337" s="800">
        <v>42296</v>
      </c>
      <c r="F1337" s="189" t="s">
        <v>1974</v>
      </c>
      <c r="G1337" s="483" t="s">
        <v>1138</v>
      </c>
      <c r="H1337" s="193" t="s">
        <v>983</v>
      </c>
      <c r="I1337" s="256">
        <v>44</v>
      </c>
      <c r="J1337" s="256">
        <v>12400</v>
      </c>
      <c r="K1337" s="595">
        <f t="shared" si="171"/>
        <v>545600</v>
      </c>
      <c r="L1337" s="596" t="s">
        <v>259</v>
      </c>
      <c r="M1337" s="596" t="s">
        <v>174</v>
      </c>
      <c r="N1337" s="52" t="str">
        <f>IF(AND('331-CT'!$E$7=TH!H1337,OR(L1337="331",M1337="331")),"331",IF(AND(OR(L1337="131",M1337="131"),H1337='131-CT'!$E$7),"131",""))</f>
        <v/>
      </c>
      <c r="O1337" s="91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37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69"/>
        <v>10</v>
      </c>
      <c r="C1338" s="184">
        <f t="shared" si="170"/>
        <v>42296</v>
      </c>
      <c r="D1338" s="184" t="s">
        <v>1565</v>
      </c>
      <c r="E1338" s="800">
        <v>42296</v>
      </c>
      <c r="F1338" s="189" t="s">
        <v>1975</v>
      </c>
      <c r="G1338" s="483" t="s">
        <v>1138</v>
      </c>
      <c r="H1338" s="193" t="s">
        <v>983</v>
      </c>
      <c r="I1338" s="256">
        <v>44</v>
      </c>
      <c r="J1338" s="256">
        <v>14200</v>
      </c>
      <c r="K1338" s="595">
        <f t="shared" si="171"/>
        <v>624800</v>
      </c>
      <c r="L1338" s="596" t="s">
        <v>259</v>
      </c>
      <c r="M1338" s="596" t="s">
        <v>174</v>
      </c>
      <c r="N1338" s="52" t="str">
        <f>IF(AND('331-CT'!$E$7=TH!H1338,OR(L1338="331",M1338="331")),"331",IF(AND(OR(L1338="131",M1338="131"),H1338='131-CT'!$E$7),"131",""))</f>
        <v/>
      </c>
      <c r="O1338" s="91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37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69"/>
        <v>10</v>
      </c>
      <c r="C1339" s="184">
        <f t="shared" si="170"/>
        <v>42296</v>
      </c>
      <c r="D1339" s="184" t="s">
        <v>1565</v>
      </c>
      <c r="E1339" s="757">
        <v>42296</v>
      </c>
      <c r="F1339" s="189" t="s">
        <v>1976</v>
      </c>
      <c r="G1339" s="40" t="s">
        <v>1138</v>
      </c>
      <c r="H1339" s="7" t="s">
        <v>983</v>
      </c>
      <c r="I1339" s="256">
        <v>50</v>
      </c>
      <c r="J1339" s="256">
        <v>15300</v>
      </c>
      <c r="K1339" s="595">
        <f t="shared" si="171"/>
        <v>765000</v>
      </c>
      <c r="L1339" s="596" t="s">
        <v>259</v>
      </c>
      <c r="M1339" s="596" t="s">
        <v>174</v>
      </c>
      <c r="N1339" s="52" t="str">
        <f>IF(AND('331-CT'!$E$7=TH!H1339,OR(L1339="331",M1339="331")),"331",IF(AND(OR(L1339="131",M1339="131"),H1339='131-CT'!$E$7),"131",""))</f>
        <v/>
      </c>
      <c r="O1339" s="91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37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69"/>
        <v>10</v>
      </c>
      <c r="C1340" s="184">
        <f t="shared" si="170"/>
        <v>42296</v>
      </c>
      <c r="D1340" s="184" t="s">
        <v>1565</v>
      </c>
      <c r="E1340" s="799">
        <v>42296</v>
      </c>
      <c r="F1340" s="189" t="s">
        <v>1978</v>
      </c>
      <c r="G1340" s="40" t="s">
        <v>1138</v>
      </c>
      <c r="H1340" s="7" t="s">
        <v>983</v>
      </c>
      <c r="I1340" s="256">
        <v>50</v>
      </c>
      <c r="J1340" s="256">
        <v>19940</v>
      </c>
      <c r="K1340" s="595">
        <f t="shared" si="171"/>
        <v>997000</v>
      </c>
      <c r="L1340" s="596" t="s">
        <v>259</v>
      </c>
      <c r="M1340" s="596" t="s">
        <v>174</v>
      </c>
      <c r="N1340" s="52" t="str">
        <f>IF(AND('331-CT'!$E$7=TH!H1340,OR(L1340="331",M1340="331")),"331",IF(AND(OR(L1340="131",M1340="131"),H1340='131-CT'!$E$7),"131",""))</f>
        <v/>
      </c>
      <c r="O1340" s="91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37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69"/>
        <v>10</v>
      </c>
      <c r="C1341" s="184">
        <f t="shared" si="170"/>
        <v>42296</v>
      </c>
      <c r="D1341" s="184" t="s">
        <v>1565</v>
      </c>
      <c r="E1341" s="799">
        <v>42296</v>
      </c>
      <c r="F1341" s="189" t="s">
        <v>2037</v>
      </c>
      <c r="G1341" s="40" t="s">
        <v>1138</v>
      </c>
      <c r="H1341" s="7" t="s">
        <v>983</v>
      </c>
      <c r="I1341" s="256">
        <v>50</v>
      </c>
      <c r="J1341" s="256">
        <v>20900</v>
      </c>
      <c r="K1341" s="595">
        <f t="shared" si="171"/>
        <v>1045000</v>
      </c>
      <c r="L1341" s="596" t="s">
        <v>259</v>
      </c>
      <c r="M1341" s="596" t="s">
        <v>174</v>
      </c>
      <c r="N1341" s="52" t="str">
        <f>IF(AND('331-CT'!$E$7=TH!H1341,OR(L1341="331",M1341="331")),"331",IF(AND(OR(L1341="131",M1341="131"),H1341='131-CT'!$E$7),"131",""))</f>
        <v/>
      </c>
      <c r="O1341" s="91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37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69"/>
        <v>10</v>
      </c>
      <c r="C1342" s="184">
        <f t="shared" si="170"/>
        <v>42296</v>
      </c>
      <c r="D1342" s="184" t="s">
        <v>1565</v>
      </c>
      <c r="E1342" s="799">
        <v>42296</v>
      </c>
      <c r="F1342" s="40" t="s">
        <v>428</v>
      </c>
      <c r="G1342" s="40" t="s">
        <v>1138</v>
      </c>
      <c r="H1342" s="7" t="s">
        <v>983</v>
      </c>
      <c r="I1342" s="256"/>
      <c r="J1342" s="256"/>
      <c r="K1342" s="595">
        <v>445700</v>
      </c>
      <c r="L1342" s="596" t="s">
        <v>259</v>
      </c>
      <c r="M1342" s="596" t="s">
        <v>371</v>
      </c>
      <c r="N1342" s="52" t="str">
        <f>IF(AND('331-CT'!$E$7=TH!H1342,OR(L1342="331",M1342="331")),"331",IF(AND(OR(L1342="131",M1342="131"),H1342='131-CT'!$E$7),"131",""))</f>
        <v/>
      </c>
      <c r="O1342" s="91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37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69"/>
        <v>10</v>
      </c>
      <c r="C1343" s="184">
        <f t="shared" si="170"/>
        <v>42296</v>
      </c>
      <c r="D1343" s="184" t="s">
        <v>1566</v>
      </c>
      <c r="E1343" s="799">
        <v>42296</v>
      </c>
      <c r="F1343" s="297" t="s">
        <v>767</v>
      </c>
      <c r="G1343" s="40" t="s">
        <v>1139</v>
      </c>
      <c r="H1343" s="7" t="s">
        <v>825</v>
      </c>
      <c r="I1343" s="256">
        <v>338</v>
      </c>
      <c r="J1343" s="256">
        <v>9300</v>
      </c>
      <c r="K1343" s="595">
        <f>ROUND(I1343*J1343,0)</f>
        <v>3143400</v>
      </c>
      <c r="L1343" s="596" t="s">
        <v>259</v>
      </c>
      <c r="M1343" s="596" t="s">
        <v>174</v>
      </c>
      <c r="N1343" s="52" t="str">
        <f>IF(AND('331-CT'!$E$7=TH!H1343,OR(L1343="331",M1343="331")),"331",IF(AND(OR(L1343="131",M1343="131"),H1343='131-CT'!$E$7),"131",""))</f>
        <v/>
      </c>
      <c r="O1343" s="91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37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69"/>
        <v>10</v>
      </c>
      <c r="C1344" s="184">
        <f t="shared" si="170"/>
        <v>42296</v>
      </c>
      <c r="D1344" s="184" t="s">
        <v>1566</v>
      </c>
      <c r="E1344" s="799">
        <v>42296</v>
      </c>
      <c r="F1344" s="40" t="s">
        <v>757</v>
      </c>
      <c r="G1344" s="40" t="s">
        <v>1139</v>
      </c>
      <c r="H1344" s="7" t="s">
        <v>825</v>
      </c>
      <c r="I1344" s="256"/>
      <c r="J1344" s="256"/>
      <c r="K1344" s="595">
        <v>314340</v>
      </c>
      <c r="L1344" s="596" t="s">
        <v>259</v>
      </c>
      <c r="M1344" s="596" t="s">
        <v>371</v>
      </c>
      <c r="N1344" s="52" t="str">
        <f>IF(AND('331-CT'!$E$7=TH!H1344,OR(L1344="331",M1344="331")),"331",IF(AND(OR(L1344="131",M1344="131"),H1344='131-CT'!$E$7),"131",""))</f>
        <v/>
      </c>
      <c r="O1344" s="91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37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69"/>
        <v>10</v>
      </c>
      <c r="C1345" s="184">
        <f t="shared" si="170"/>
        <v>42296</v>
      </c>
      <c r="D1345" s="184" t="s">
        <v>1567</v>
      </c>
      <c r="E1345" s="37">
        <v>42296</v>
      </c>
      <c r="F1345" s="40" t="s">
        <v>875</v>
      </c>
      <c r="G1345" s="40" t="s">
        <v>1140</v>
      </c>
      <c r="H1345" s="7" t="s">
        <v>877</v>
      </c>
      <c r="I1345" s="256">
        <v>50</v>
      </c>
      <c r="J1345" s="256">
        <v>17693</v>
      </c>
      <c r="K1345" s="595">
        <f>ROUND(I1345*J1345,0)</f>
        <v>884650</v>
      </c>
      <c r="L1345" s="596" t="s">
        <v>259</v>
      </c>
      <c r="M1345" s="596" t="s">
        <v>174</v>
      </c>
      <c r="N1345" s="52" t="str">
        <f>IF(AND('331-CT'!$E$7=TH!H1345,OR(L1345="331",M1345="331")),"331",IF(AND(OR(L1345="131",M1345="131"),H1345='131-CT'!$E$7),"131",""))</f>
        <v/>
      </c>
      <c r="O1345" s="91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37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69"/>
        <v>10</v>
      </c>
      <c r="C1346" s="184">
        <f t="shared" si="170"/>
        <v>42296</v>
      </c>
      <c r="D1346" s="184" t="s">
        <v>1567</v>
      </c>
      <c r="E1346" s="37">
        <v>42296</v>
      </c>
      <c r="F1346" s="40" t="s">
        <v>878</v>
      </c>
      <c r="G1346" s="40" t="s">
        <v>1140</v>
      </c>
      <c r="H1346" s="7" t="s">
        <v>877</v>
      </c>
      <c r="I1346" s="256">
        <v>200</v>
      </c>
      <c r="J1346" s="256">
        <v>20027</v>
      </c>
      <c r="K1346" s="595">
        <f>ROUND(I1346*J1346,0)</f>
        <v>4005400</v>
      </c>
      <c r="L1346" s="596" t="s">
        <v>259</v>
      </c>
      <c r="M1346" s="596" t="s">
        <v>174</v>
      </c>
      <c r="N1346" s="52" t="str">
        <f>IF(AND('331-CT'!$E$7=TH!H1346,OR(L1346="331",M1346="331")),"331",IF(AND(OR(L1346="131",M1346="131"),H1346='131-CT'!$E$7),"131",""))</f>
        <v/>
      </c>
      <c r="O1346" s="910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37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69"/>
        <v>10</v>
      </c>
      <c r="C1347" s="184">
        <f t="shared" si="170"/>
        <v>42296</v>
      </c>
      <c r="D1347" s="184" t="s">
        <v>1567</v>
      </c>
      <c r="E1347" s="37">
        <v>42296</v>
      </c>
      <c r="F1347" s="40" t="s">
        <v>879</v>
      </c>
      <c r="G1347" s="40" t="s">
        <v>1140</v>
      </c>
      <c r="H1347" s="7" t="s">
        <v>877</v>
      </c>
      <c r="I1347" s="256">
        <v>100</v>
      </c>
      <c r="J1347" s="256">
        <v>22253</v>
      </c>
      <c r="K1347" s="595">
        <f>ROUND(I1347*J1347,0)</f>
        <v>2225300</v>
      </c>
      <c r="L1347" s="596" t="s">
        <v>259</v>
      </c>
      <c r="M1347" s="596" t="s">
        <v>174</v>
      </c>
      <c r="N1347" s="52" t="str">
        <f>IF(AND('331-CT'!$E$7=TH!H1347,OR(L1347="331",M1347="331")),"331",IF(AND(OR(L1347="131",M1347="131"),H1347='131-CT'!$E$7),"131",""))</f>
        <v/>
      </c>
      <c r="O1347" s="91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37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69"/>
        <v>10</v>
      </c>
      <c r="C1348" s="184">
        <f t="shared" si="170"/>
        <v>42296</v>
      </c>
      <c r="D1348" s="184" t="s">
        <v>1567</v>
      </c>
      <c r="E1348" s="37">
        <v>42296</v>
      </c>
      <c r="F1348" s="192" t="s">
        <v>428</v>
      </c>
      <c r="G1348" s="40" t="s">
        <v>1140</v>
      </c>
      <c r="H1348" s="7" t="s">
        <v>877</v>
      </c>
      <c r="I1348" s="256"/>
      <c r="J1348" s="256"/>
      <c r="K1348" s="595">
        <v>711535</v>
      </c>
      <c r="L1348" s="596" t="s">
        <v>259</v>
      </c>
      <c r="M1348" s="596" t="s">
        <v>371</v>
      </c>
      <c r="N1348" s="52" t="str">
        <f>IF(AND('331-CT'!$E$7=TH!H1348,OR(L1348="331",M1348="331")),"331",IF(AND(OR(L1348="131",M1348="131"),H1348='131-CT'!$E$7),"131",""))</f>
        <v/>
      </c>
      <c r="O1348" s="91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37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69"/>
        <v>10</v>
      </c>
      <c r="C1349" s="184">
        <f t="shared" si="170"/>
        <v>42297</v>
      </c>
      <c r="D1349" s="184" t="s">
        <v>1568</v>
      </c>
      <c r="E1349" s="37">
        <v>42297</v>
      </c>
      <c r="F1349" s="40" t="s">
        <v>1141</v>
      </c>
      <c r="G1349" s="40" t="s">
        <v>1142</v>
      </c>
      <c r="H1349" s="7" t="s">
        <v>993</v>
      </c>
      <c r="I1349" s="256">
        <v>300</v>
      </c>
      <c r="J1349" s="256">
        <v>10415</v>
      </c>
      <c r="K1349" s="595">
        <f>ROUND(I1349*J1349,0)</f>
        <v>3124500</v>
      </c>
      <c r="L1349" s="596" t="s">
        <v>259</v>
      </c>
      <c r="M1349" s="596" t="s">
        <v>174</v>
      </c>
      <c r="N1349" s="52" t="str">
        <f>IF(AND('331-CT'!$E$7=TH!H1349,OR(L1349="331",M1349="331")),"331",IF(AND(OR(L1349="131",M1349="131"),H1349='131-CT'!$E$7),"131",""))</f>
        <v/>
      </c>
      <c r="O1349" s="91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37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69"/>
        <v>10</v>
      </c>
      <c r="C1350" s="184">
        <f t="shared" si="170"/>
        <v>42297</v>
      </c>
      <c r="D1350" s="184" t="s">
        <v>1568</v>
      </c>
      <c r="E1350" s="184">
        <v>42297</v>
      </c>
      <c r="F1350" s="189" t="s">
        <v>428</v>
      </c>
      <c r="G1350" s="597" t="s">
        <v>1142</v>
      </c>
      <c r="H1350" s="193" t="s">
        <v>993</v>
      </c>
      <c r="I1350" s="256"/>
      <c r="J1350" s="256"/>
      <c r="K1350" s="595">
        <v>312450</v>
      </c>
      <c r="L1350" s="596" t="s">
        <v>259</v>
      </c>
      <c r="M1350" s="596" t="s">
        <v>371</v>
      </c>
      <c r="N1350" s="52" t="str">
        <f>IF(AND('331-CT'!$E$7=TH!H1350,OR(L1350="331",M1350="331")),"331",IF(AND(OR(L1350="131",M1350="131"),H1350='131-CT'!$E$7),"131",""))</f>
        <v/>
      </c>
      <c r="O1350" s="91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37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69"/>
        <v>10</v>
      </c>
      <c r="C1351" s="184">
        <f t="shared" si="170"/>
        <v>42297</v>
      </c>
      <c r="D1351" s="184" t="s">
        <v>1569</v>
      </c>
      <c r="E1351" s="191">
        <v>42297</v>
      </c>
      <c r="F1351" s="192" t="s">
        <v>1143</v>
      </c>
      <c r="G1351" s="483" t="s">
        <v>1144</v>
      </c>
      <c r="H1351" s="193" t="s">
        <v>1119</v>
      </c>
      <c r="I1351" s="256">
        <v>200</v>
      </c>
      <c r="J1351" s="256">
        <v>45000</v>
      </c>
      <c r="K1351" s="595">
        <f>ROUND(I1351*J1351,0)</f>
        <v>9000000</v>
      </c>
      <c r="L1351" s="596" t="s">
        <v>259</v>
      </c>
      <c r="M1351" s="596" t="s">
        <v>174</v>
      </c>
      <c r="N1351" s="52" t="str">
        <f>IF(AND('331-CT'!$E$7=TH!H1351,OR(L1351="331",M1351="331")),"331",IF(AND(OR(L1351="131",M1351="131"),H1351='131-CT'!$E$7),"131",""))</f>
        <v/>
      </c>
      <c r="O1351" s="91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37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69"/>
        <v>10</v>
      </c>
      <c r="C1352" s="184">
        <f t="shared" si="170"/>
        <v>42297</v>
      </c>
      <c r="D1352" s="184" t="s">
        <v>1569</v>
      </c>
      <c r="E1352" s="191">
        <v>42297</v>
      </c>
      <c r="F1352" s="192" t="s">
        <v>1145</v>
      </c>
      <c r="G1352" s="483" t="s">
        <v>1144</v>
      </c>
      <c r="H1352" s="193" t="s">
        <v>1119</v>
      </c>
      <c r="I1352" s="256">
        <v>150</v>
      </c>
      <c r="J1352" s="256">
        <v>45300</v>
      </c>
      <c r="K1352" s="595">
        <f>ROUND(I1352*J1352,0)</f>
        <v>6795000</v>
      </c>
      <c r="L1352" s="596" t="s">
        <v>259</v>
      </c>
      <c r="M1352" s="596" t="s">
        <v>174</v>
      </c>
      <c r="N1352" s="52" t="str">
        <f>IF(AND('331-CT'!$E$7=TH!H1352,OR(L1352="331",M1352="331")),"331",IF(AND(OR(L1352="131",M1352="131"),H1352='131-CT'!$E$7),"131",""))</f>
        <v/>
      </c>
      <c r="O1352" s="91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37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69"/>
        <v>10</v>
      </c>
      <c r="C1353" s="184">
        <f t="shared" si="170"/>
        <v>42297</v>
      </c>
      <c r="D1353" s="184" t="s">
        <v>1569</v>
      </c>
      <c r="E1353" s="191">
        <v>42297</v>
      </c>
      <c r="F1353" s="192" t="s">
        <v>428</v>
      </c>
      <c r="G1353" s="483" t="s">
        <v>1144</v>
      </c>
      <c r="H1353" s="193" t="s">
        <v>1119</v>
      </c>
      <c r="I1353" s="256"/>
      <c r="J1353" s="256"/>
      <c r="K1353" s="595">
        <v>1579500</v>
      </c>
      <c r="L1353" s="596" t="s">
        <v>259</v>
      </c>
      <c r="M1353" s="596" t="s">
        <v>371</v>
      </c>
      <c r="N1353" s="52" t="str">
        <f>IF(AND('331-CT'!$E$7=TH!H1353,OR(L1353="331",M1353="331")),"331",IF(AND(OR(L1353="131",M1353="131"),H1353='131-CT'!$E$7),"131",""))</f>
        <v/>
      </c>
      <c r="O1353" s="91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37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69"/>
        <v>10</v>
      </c>
      <c r="C1354" s="184">
        <f t="shared" si="170"/>
        <v>42298</v>
      </c>
      <c r="D1354" s="184" t="s">
        <v>1570</v>
      </c>
      <c r="E1354" s="191">
        <v>42298</v>
      </c>
      <c r="F1354" s="192" t="s">
        <v>1146</v>
      </c>
      <c r="G1354" s="483" t="s">
        <v>1147</v>
      </c>
      <c r="H1354" s="193" t="s">
        <v>1039</v>
      </c>
      <c r="I1354" s="256">
        <v>1000</v>
      </c>
      <c r="J1354" s="256">
        <v>13300</v>
      </c>
      <c r="K1354" s="595">
        <f>ROUND(I1354*J1354,0)</f>
        <v>13300000</v>
      </c>
      <c r="L1354" s="596" t="s">
        <v>259</v>
      </c>
      <c r="M1354" s="596" t="s">
        <v>174</v>
      </c>
      <c r="N1354" s="52" t="str">
        <f>IF(AND('331-CT'!$E$7=TH!H1354,OR(L1354="331",M1354="331")),"331",IF(AND(OR(L1354="131",M1354="131"),H1354='131-CT'!$E$7),"131",""))</f>
        <v/>
      </c>
      <c r="O1354" s="91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37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69"/>
        <v>10</v>
      </c>
      <c r="C1355" s="184">
        <f t="shared" si="170"/>
        <v>42298</v>
      </c>
      <c r="D1355" s="184" t="s">
        <v>1570</v>
      </c>
      <c r="E1355" s="37">
        <v>42298</v>
      </c>
      <c r="F1355" s="40" t="s">
        <v>428</v>
      </c>
      <c r="G1355" s="40" t="s">
        <v>1147</v>
      </c>
      <c r="H1355" s="7" t="s">
        <v>1039</v>
      </c>
      <c r="I1355" s="256"/>
      <c r="J1355" s="256"/>
      <c r="K1355" s="595">
        <v>1330000</v>
      </c>
      <c r="L1355" s="596" t="s">
        <v>259</v>
      </c>
      <c r="M1355" s="596" t="s">
        <v>371</v>
      </c>
      <c r="N1355" s="52" t="str">
        <f>IF(AND('331-CT'!$E$7=TH!H1355,OR(L1355="331",M1355="331")),"331",IF(AND(OR(L1355="131",M1355="131"),H1355='131-CT'!$E$7),"131",""))</f>
        <v/>
      </c>
      <c r="O1355" s="91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37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69"/>
        <v>10</v>
      </c>
      <c r="C1356" s="184">
        <f t="shared" si="170"/>
        <v>42299</v>
      </c>
      <c r="D1356" s="184" t="s">
        <v>1571</v>
      </c>
      <c r="E1356" s="37">
        <v>42299</v>
      </c>
      <c r="F1356" s="40" t="s">
        <v>1148</v>
      </c>
      <c r="G1356" s="40" t="s">
        <v>1149</v>
      </c>
      <c r="H1356" s="7" t="s">
        <v>479</v>
      </c>
      <c r="I1356" s="256">
        <v>173</v>
      </c>
      <c r="J1356" s="256">
        <v>11250</v>
      </c>
      <c r="K1356" s="595">
        <f>ROUND(I1356*J1356,0)</f>
        <v>1946250</v>
      </c>
      <c r="L1356" s="596" t="s">
        <v>259</v>
      </c>
      <c r="M1356" s="596" t="s">
        <v>174</v>
      </c>
      <c r="N1356" s="52" t="str">
        <f>IF(AND('331-CT'!$E$7=TH!H1356,OR(L1356="331",M1356="331")),"331",IF(AND(OR(L1356="131",M1356="131"),H1356='131-CT'!$E$7),"131",""))</f>
        <v/>
      </c>
      <c r="O1356" s="91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37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69"/>
        <v>10</v>
      </c>
      <c r="C1357" s="184">
        <f t="shared" si="170"/>
        <v>42299</v>
      </c>
      <c r="D1357" s="184" t="s">
        <v>1571</v>
      </c>
      <c r="E1357" s="37">
        <v>42299</v>
      </c>
      <c r="F1357" s="40" t="s">
        <v>566</v>
      </c>
      <c r="G1357" s="40" t="s">
        <v>1149</v>
      </c>
      <c r="H1357" s="7" t="s">
        <v>479</v>
      </c>
      <c r="I1357" s="256">
        <v>318</v>
      </c>
      <c r="J1357" s="256">
        <v>8600</v>
      </c>
      <c r="K1357" s="595">
        <f>ROUND(I1357*J1357,0)</f>
        <v>2734800</v>
      </c>
      <c r="L1357" s="596" t="s">
        <v>259</v>
      </c>
      <c r="M1357" s="596" t="s">
        <v>174</v>
      </c>
      <c r="N1357" s="52" t="str">
        <f>IF(AND('331-CT'!$E$7=TH!H1357,OR(L1357="331",M1357="331")),"331",IF(AND(OR(L1357="131",M1357="131"),H1357='131-CT'!$E$7),"131",""))</f>
        <v/>
      </c>
      <c r="O1357" s="91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37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69"/>
        <v>10</v>
      </c>
      <c r="C1358" s="184">
        <f t="shared" si="170"/>
        <v>42299</v>
      </c>
      <c r="D1358" s="184" t="s">
        <v>1571</v>
      </c>
      <c r="E1358" s="37">
        <v>42299</v>
      </c>
      <c r="F1358" s="40" t="s">
        <v>477</v>
      </c>
      <c r="G1358" s="40" t="s">
        <v>1149</v>
      </c>
      <c r="H1358" s="7" t="s">
        <v>479</v>
      </c>
      <c r="I1358" s="256">
        <v>512</v>
      </c>
      <c r="J1358" s="256">
        <v>12900</v>
      </c>
      <c r="K1358" s="595">
        <f>ROUND(I1358*J1358,0)</f>
        <v>6604800</v>
      </c>
      <c r="L1358" s="596" t="s">
        <v>259</v>
      </c>
      <c r="M1358" s="596" t="s">
        <v>174</v>
      </c>
      <c r="N1358" s="52" t="str">
        <f>IF(AND('331-CT'!$E$7=TH!H1358,OR(L1358="331",M1358="331")),"331",IF(AND(OR(L1358="131",M1358="131"),H1358='131-CT'!$E$7),"131",""))</f>
        <v/>
      </c>
      <c r="O1358" s="91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37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69"/>
        <v>10</v>
      </c>
      <c r="C1359" s="184">
        <f t="shared" si="170"/>
        <v>42299</v>
      </c>
      <c r="D1359" s="184" t="s">
        <v>1571</v>
      </c>
      <c r="E1359" s="37">
        <v>42299</v>
      </c>
      <c r="F1359" s="40" t="s">
        <v>957</v>
      </c>
      <c r="G1359" s="40" t="s">
        <v>1149</v>
      </c>
      <c r="H1359" s="7" t="s">
        <v>479</v>
      </c>
      <c r="I1359" s="256">
        <v>207</v>
      </c>
      <c r="J1359" s="256">
        <v>9800</v>
      </c>
      <c r="K1359" s="595">
        <f>ROUND(I1359*J1359,0)</f>
        <v>2028600</v>
      </c>
      <c r="L1359" s="596" t="s">
        <v>259</v>
      </c>
      <c r="M1359" s="596" t="s">
        <v>174</v>
      </c>
      <c r="N1359" s="52" t="str">
        <f>IF(AND('331-CT'!$E$7=TH!H1359,OR(L1359="331",M1359="331")),"331",IF(AND(OR(L1359="131",M1359="131"),H1359='131-CT'!$E$7),"131",""))</f>
        <v/>
      </c>
      <c r="O1359" s="91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37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69"/>
        <v>10</v>
      </c>
      <c r="C1360" s="184">
        <f t="shared" si="170"/>
        <v>42299</v>
      </c>
      <c r="D1360" s="184" t="s">
        <v>1571</v>
      </c>
      <c r="E1360" s="37">
        <v>42299</v>
      </c>
      <c r="F1360" s="40" t="s">
        <v>428</v>
      </c>
      <c r="G1360" s="40" t="s">
        <v>1149</v>
      </c>
      <c r="H1360" s="7" t="s">
        <v>479</v>
      </c>
      <c r="I1360" s="256"/>
      <c r="J1360" s="256"/>
      <c r="K1360" s="595">
        <v>1331445</v>
      </c>
      <c r="L1360" s="596" t="s">
        <v>259</v>
      </c>
      <c r="M1360" s="596" t="s">
        <v>371</v>
      </c>
      <c r="N1360" s="52" t="str">
        <f>IF(AND('331-CT'!$E$7=TH!H1360,OR(L1360="331",M1360="331")),"331",IF(AND(OR(L1360="131",M1360="131"),H1360='131-CT'!$E$7),"131",""))</f>
        <v/>
      </c>
      <c r="O1360" s="91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37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69"/>
        <v>10</v>
      </c>
      <c r="C1361" s="184">
        <f t="shared" si="170"/>
        <v>42299</v>
      </c>
      <c r="D1361" s="184" t="s">
        <v>1572</v>
      </c>
      <c r="E1361" s="191">
        <v>42299</v>
      </c>
      <c r="F1361" s="192" t="s">
        <v>1150</v>
      </c>
      <c r="G1361" s="483" t="s">
        <v>1151</v>
      </c>
      <c r="H1361" s="193" t="s">
        <v>1152</v>
      </c>
      <c r="I1361" s="256">
        <v>300</v>
      </c>
      <c r="J1361" s="256">
        <v>7600</v>
      </c>
      <c r="K1361" s="595">
        <f>ROUND(I1361*J1361,0)</f>
        <v>2280000</v>
      </c>
      <c r="L1361" s="596" t="s">
        <v>259</v>
      </c>
      <c r="M1361" s="596" t="s">
        <v>174</v>
      </c>
      <c r="N1361" s="52" t="str">
        <f>IF(AND('331-CT'!$E$7=TH!H1361,OR(L1361="331",M1361="331")),"331",IF(AND(OR(L1361="131",M1361="131"),H1361='131-CT'!$E$7),"131",""))</f>
        <v/>
      </c>
      <c r="O1361" s="91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37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69"/>
        <v>10</v>
      </c>
      <c r="C1362" s="184">
        <f t="shared" si="170"/>
        <v>42299</v>
      </c>
      <c r="D1362" s="184" t="s">
        <v>1572</v>
      </c>
      <c r="E1362" s="191">
        <v>42299</v>
      </c>
      <c r="F1362" s="192" t="s">
        <v>428</v>
      </c>
      <c r="G1362" s="483" t="s">
        <v>1151</v>
      </c>
      <c r="H1362" s="193" t="s">
        <v>1152</v>
      </c>
      <c r="I1362" s="257"/>
      <c r="J1362" s="257"/>
      <c r="K1362" s="595">
        <v>228000</v>
      </c>
      <c r="L1362" s="596" t="s">
        <v>259</v>
      </c>
      <c r="M1362" s="596" t="s">
        <v>371</v>
      </c>
      <c r="N1362" s="52" t="str">
        <f>IF(AND('331-CT'!$E$7=TH!H1362,OR(L1362="331",M1362="331")),"331",IF(AND(OR(L1362="131",M1362="131"),H1362='131-CT'!$E$7),"131",""))</f>
        <v/>
      </c>
      <c r="O1362" s="91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37"/>
    </row>
    <row r="1363" spans="1:28" s="211" customFormat="1" ht="15.75" customHeight="1">
      <c r="A1363" s="204" t="str">
        <f>IF(B1363&lt;&gt;"",IF(AND(B1363&gt;=_TM1,B1363&lt;=_TM2,OR(TH!L1363="1111",TH!M1363="1111")),TH!D1363,""),"")</f>
        <v>TP/X40</v>
      </c>
      <c r="B1363" s="36">
        <f t="shared" ref="B1363" si="172">IF(C1363&lt;&gt;"",MONTH(C1363),"")</f>
        <v>10</v>
      </c>
      <c r="C1363" s="184">
        <f t="shared" ref="C1363" si="173">E1363</f>
        <v>42299</v>
      </c>
      <c r="D1363" s="184" t="s">
        <v>1572</v>
      </c>
      <c r="E1363" s="191">
        <v>42299</v>
      </c>
      <c r="F1363" s="189" t="s">
        <v>1346</v>
      </c>
      <c r="G1363" s="483" t="s">
        <v>1151</v>
      </c>
      <c r="H1363" s="193" t="s">
        <v>1152</v>
      </c>
      <c r="I1363" s="257"/>
      <c r="J1363" s="257"/>
      <c r="K1363" s="595">
        <v>2508000</v>
      </c>
      <c r="L1363" s="596" t="s">
        <v>47</v>
      </c>
      <c r="M1363" s="596" t="s">
        <v>259</v>
      </c>
      <c r="N1363" s="52" t="str">
        <f>IF(AND('331-CT'!$E$7=TH!H1363,OR(L1363="331",M1363="331")),"331",IF(AND(OR(L1363="131",M1363="131"),H1363='131-CT'!$E$7),"131",""))</f>
        <v/>
      </c>
      <c r="O1363" s="910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37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69"/>
        <v>10</v>
      </c>
      <c r="C1364" s="184">
        <f t="shared" si="170"/>
        <v>42299</v>
      </c>
      <c r="D1364" s="184" t="s">
        <v>1573</v>
      </c>
      <c r="E1364" s="37">
        <v>42299</v>
      </c>
      <c r="F1364" s="40" t="s">
        <v>1979</v>
      </c>
      <c r="G1364" s="40" t="s">
        <v>1153</v>
      </c>
      <c r="H1364" s="7" t="s">
        <v>1154</v>
      </c>
      <c r="I1364" s="256">
        <v>800</v>
      </c>
      <c r="J1364" s="256">
        <v>10200</v>
      </c>
      <c r="K1364" s="595">
        <f>ROUND(I1364*J1364,0)</f>
        <v>8160000</v>
      </c>
      <c r="L1364" s="596" t="s">
        <v>259</v>
      </c>
      <c r="M1364" s="596" t="s">
        <v>174</v>
      </c>
      <c r="N1364" s="52" t="str">
        <f>IF(AND('331-CT'!$E$7=TH!H1364,OR(L1364="331",M1364="331")),"331",IF(AND(OR(L1364="131",M1364="131"),H1364='131-CT'!$E$7),"131",""))</f>
        <v/>
      </c>
      <c r="O1364" s="91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37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69"/>
        <v>10</v>
      </c>
      <c r="C1365" s="184">
        <f t="shared" si="170"/>
        <v>42299</v>
      </c>
      <c r="D1365" s="184" t="s">
        <v>1573</v>
      </c>
      <c r="E1365" s="37">
        <v>42299</v>
      </c>
      <c r="F1365" s="40" t="s">
        <v>428</v>
      </c>
      <c r="G1365" s="40" t="s">
        <v>1153</v>
      </c>
      <c r="H1365" s="7" t="s">
        <v>1154</v>
      </c>
      <c r="I1365" s="256"/>
      <c r="J1365" s="256"/>
      <c r="K1365" s="595">
        <v>816000</v>
      </c>
      <c r="L1365" s="596" t="s">
        <v>259</v>
      </c>
      <c r="M1365" s="596" t="s">
        <v>371</v>
      </c>
      <c r="N1365" s="52" t="str">
        <f>IF(AND('331-CT'!$E$7=TH!H1365,OR(L1365="331",M1365="331")),"331",IF(AND(OR(L1365="131",M1365="131"),H1365='131-CT'!$E$7),"131",""))</f>
        <v/>
      </c>
      <c r="O1365" s="91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37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69"/>
        <v>10</v>
      </c>
      <c r="C1366" s="184">
        <f t="shared" si="170"/>
        <v>42300</v>
      </c>
      <c r="D1366" s="184" t="s">
        <v>1574</v>
      </c>
      <c r="E1366" s="191">
        <v>42300</v>
      </c>
      <c r="F1366" s="189" t="s">
        <v>462</v>
      </c>
      <c r="G1366" s="597" t="s">
        <v>1155</v>
      </c>
      <c r="H1366" s="7" t="s">
        <v>464</v>
      </c>
      <c r="I1366" s="256">
        <v>221</v>
      </c>
      <c r="J1366" s="256">
        <v>7200</v>
      </c>
      <c r="K1366" s="595">
        <f>ROUND(I1366*J1366,0)</f>
        <v>1591200</v>
      </c>
      <c r="L1366" s="596" t="s">
        <v>259</v>
      </c>
      <c r="M1366" s="596" t="s">
        <v>174</v>
      </c>
      <c r="N1366" s="52" t="str">
        <f>IF(AND('331-CT'!$E$7=TH!H1366,OR(L1366="331",M1366="331")),"331",IF(AND(OR(L1366="131",M1366="131"),H1366='131-CT'!$E$7),"131",""))</f>
        <v/>
      </c>
      <c r="O1366" s="91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37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69"/>
        <v>10</v>
      </c>
      <c r="C1367" s="184">
        <f t="shared" si="170"/>
        <v>42300</v>
      </c>
      <c r="D1367" s="184" t="s">
        <v>1574</v>
      </c>
      <c r="E1367" s="191">
        <v>42300</v>
      </c>
      <c r="F1367" s="189" t="s">
        <v>467</v>
      </c>
      <c r="G1367" s="483" t="s">
        <v>1155</v>
      </c>
      <c r="H1367" s="193" t="s">
        <v>464</v>
      </c>
      <c r="I1367" s="256">
        <v>518</v>
      </c>
      <c r="J1367" s="256">
        <v>4400</v>
      </c>
      <c r="K1367" s="595">
        <f>ROUND(I1367*J1367,0)</f>
        <v>2279200</v>
      </c>
      <c r="L1367" s="596" t="s">
        <v>259</v>
      </c>
      <c r="M1367" s="596" t="s">
        <v>174</v>
      </c>
      <c r="N1367" s="52" t="str">
        <f>IF(AND('331-CT'!$E$7=TH!H1367,OR(L1367="331",M1367="331")),"331",IF(AND(OR(L1367="131",M1367="131"),H1367='131-CT'!$E$7),"131",""))</f>
        <v/>
      </c>
      <c r="O1367" s="910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37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69"/>
        <v>10</v>
      </c>
      <c r="C1368" s="184">
        <f t="shared" si="170"/>
        <v>42300</v>
      </c>
      <c r="D1368" s="184" t="s">
        <v>1574</v>
      </c>
      <c r="E1368" s="191">
        <v>42300</v>
      </c>
      <c r="F1368" s="40" t="s">
        <v>548</v>
      </c>
      <c r="G1368" s="483" t="s">
        <v>1155</v>
      </c>
      <c r="H1368" s="193" t="s">
        <v>464</v>
      </c>
      <c r="I1368" s="256">
        <v>227</v>
      </c>
      <c r="J1368" s="256">
        <v>4700</v>
      </c>
      <c r="K1368" s="595">
        <f>ROUND(I1368*J1368,0)</f>
        <v>1066900</v>
      </c>
      <c r="L1368" s="596" t="s">
        <v>259</v>
      </c>
      <c r="M1368" s="596" t="s">
        <v>174</v>
      </c>
      <c r="N1368" s="52" t="str">
        <f>IF(AND('331-CT'!$E$7=TH!H1368,OR(L1368="331",M1368="331")),"331",IF(AND(OR(L1368="131",M1368="131"),H1368='131-CT'!$E$7),"131",""))</f>
        <v/>
      </c>
      <c r="O1368" s="91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37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69"/>
        <v>10</v>
      </c>
      <c r="C1369" s="184">
        <f t="shared" si="170"/>
        <v>42300</v>
      </c>
      <c r="D1369" s="184" t="s">
        <v>1574</v>
      </c>
      <c r="E1369" s="191">
        <v>42300</v>
      </c>
      <c r="F1369" s="189" t="s">
        <v>465</v>
      </c>
      <c r="G1369" s="597" t="s">
        <v>1155</v>
      </c>
      <c r="H1369" s="7" t="s">
        <v>464</v>
      </c>
      <c r="I1369" s="256">
        <v>204</v>
      </c>
      <c r="J1369" s="256">
        <v>5300</v>
      </c>
      <c r="K1369" s="595">
        <f>ROUND(I1369*J1369,0)</f>
        <v>1081200</v>
      </c>
      <c r="L1369" s="596" t="s">
        <v>259</v>
      </c>
      <c r="M1369" s="596" t="s">
        <v>174</v>
      </c>
      <c r="N1369" s="52" t="str">
        <f>IF(AND('331-CT'!$E$7=TH!H1369,OR(L1369="331",M1369="331")),"331",IF(AND(OR(L1369="131",M1369="131"),H1369='131-CT'!$E$7),"131",""))</f>
        <v/>
      </c>
      <c r="O1369" s="91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37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69"/>
        <v>10</v>
      </c>
      <c r="C1370" s="184">
        <f t="shared" si="170"/>
        <v>42300</v>
      </c>
      <c r="D1370" s="184" t="s">
        <v>1574</v>
      </c>
      <c r="E1370" s="191">
        <v>42300</v>
      </c>
      <c r="F1370" s="189" t="s">
        <v>428</v>
      </c>
      <c r="G1370" s="597" t="s">
        <v>1155</v>
      </c>
      <c r="H1370" s="7" t="s">
        <v>464</v>
      </c>
      <c r="I1370" s="256"/>
      <c r="J1370" s="256"/>
      <c r="K1370" s="595">
        <v>601850</v>
      </c>
      <c r="L1370" s="596" t="s">
        <v>259</v>
      </c>
      <c r="M1370" s="596" t="s">
        <v>371</v>
      </c>
      <c r="N1370" s="52" t="str">
        <f>IF(AND('331-CT'!$E$7=TH!H1370,OR(L1370="331",M1370="331")),"331",IF(AND(OR(L1370="131",M1370="131"),H1370='131-CT'!$E$7),"131",""))</f>
        <v/>
      </c>
      <c r="O1370" s="91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37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69"/>
        <v>10</v>
      </c>
      <c r="C1371" s="184">
        <f t="shared" si="170"/>
        <v>42300</v>
      </c>
      <c r="D1371" s="184" t="s">
        <v>1575</v>
      </c>
      <c r="E1371" s="759">
        <v>42300</v>
      </c>
      <c r="F1371" s="40" t="s">
        <v>1156</v>
      </c>
      <c r="G1371" s="40" t="s">
        <v>1157</v>
      </c>
      <c r="H1371" s="7" t="s">
        <v>759</v>
      </c>
      <c r="I1371" s="256">
        <v>50</v>
      </c>
      <c r="J1371" s="256">
        <v>31317</v>
      </c>
      <c r="K1371" s="595">
        <f>ROUND(I1371*J1371,0)</f>
        <v>1565850</v>
      </c>
      <c r="L1371" s="596" t="s">
        <v>259</v>
      </c>
      <c r="M1371" s="596" t="s">
        <v>174</v>
      </c>
      <c r="N1371" s="52" t="str">
        <f>IF(AND('331-CT'!$E$7=TH!H1371,OR(L1371="331",M1371="331")),"331",IF(AND(OR(L1371="131",M1371="131"),H1371='131-CT'!$E$7),"131",""))</f>
        <v/>
      </c>
      <c r="O1371" s="91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37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69"/>
        <v>10</v>
      </c>
      <c r="C1372" s="184">
        <f t="shared" si="170"/>
        <v>42300</v>
      </c>
      <c r="D1372" s="184" t="s">
        <v>1575</v>
      </c>
      <c r="E1372" s="772">
        <v>42300</v>
      </c>
      <c r="F1372" s="192" t="s">
        <v>1158</v>
      </c>
      <c r="G1372" s="483" t="s">
        <v>1157</v>
      </c>
      <c r="H1372" s="7" t="s">
        <v>759</v>
      </c>
      <c r="I1372" s="256">
        <v>38</v>
      </c>
      <c r="J1372" s="256">
        <v>34538</v>
      </c>
      <c r="K1372" s="595">
        <f>ROUND(I1372*J1372,0)</f>
        <v>1312444</v>
      </c>
      <c r="L1372" s="596" t="s">
        <v>259</v>
      </c>
      <c r="M1372" s="596" t="s">
        <v>174</v>
      </c>
      <c r="N1372" s="52" t="str">
        <f>IF(AND('331-CT'!$E$7=TH!H1372,OR(L1372="331",M1372="331")),"331",IF(AND(OR(L1372="131",M1372="131"),H1372='131-CT'!$E$7),"131",""))</f>
        <v/>
      </c>
      <c r="O1372" s="91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37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ref="B1373:B1437" si="174">IF(C1373&lt;&gt;"",MONTH(C1373),"")</f>
        <v>10</v>
      </c>
      <c r="C1373" s="184">
        <f t="shared" ref="C1373:C1437" si="175">E1373</f>
        <v>42300</v>
      </c>
      <c r="D1373" s="184" t="s">
        <v>1575</v>
      </c>
      <c r="E1373" s="772">
        <v>42300</v>
      </c>
      <c r="F1373" s="192" t="s">
        <v>480</v>
      </c>
      <c r="G1373" s="483" t="s">
        <v>1157</v>
      </c>
      <c r="H1373" s="7" t="s">
        <v>759</v>
      </c>
      <c r="I1373" s="256">
        <v>257</v>
      </c>
      <c r="J1373" s="256">
        <v>47449</v>
      </c>
      <c r="K1373" s="595">
        <f>ROUND(I1373*J1373,0)</f>
        <v>12194393</v>
      </c>
      <c r="L1373" s="596" t="s">
        <v>259</v>
      </c>
      <c r="M1373" s="596" t="s">
        <v>174</v>
      </c>
      <c r="N1373" s="52" t="str">
        <f>IF(AND('331-CT'!$E$7=TH!H1373,OR(L1373="331",M1373="331")),"331",IF(AND(OR(L1373="131",M1373="131"),H1373='131-CT'!$E$7),"131",""))</f>
        <v/>
      </c>
      <c r="O1373" s="91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37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74"/>
        <v>10</v>
      </c>
      <c r="C1374" s="184">
        <f t="shared" si="175"/>
        <v>42300</v>
      </c>
      <c r="D1374" s="184" t="s">
        <v>1575</v>
      </c>
      <c r="E1374" s="191">
        <v>42300</v>
      </c>
      <c r="F1374" s="297" t="s">
        <v>1033</v>
      </c>
      <c r="G1374" s="483" t="s">
        <v>1157</v>
      </c>
      <c r="H1374" s="7" t="s">
        <v>759</v>
      </c>
      <c r="I1374" s="256">
        <v>31</v>
      </c>
      <c r="J1374" s="256">
        <v>54530</v>
      </c>
      <c r="K1374" s="595">
        <f>ROUND(I1374*J1374,0)</f>
        <v>1690430</v>
      </c>
      <c r="L1374" s="596" t="s">
        <v>259</v>
      </c>
      <c r="M1374" s="596" t="s">
        <v>174</v>
      </c>
      <c r="N1374" s="52" t="str">
        <f>IF(AND('331-CT'!$E$7=TH!H1374,OR(L1374="331",M1374="331")),"331",IF(AND(OR(L1374="131",M1374="131"),H1374='131-CT'!$E$7),"131",""))</f>
        <v/>
      </c>
      <c r="O1374" s="91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37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74"/>
        <v>10</v>
      </c>
      <c r="C1375" s="184">
        <f t="shared" si="175"/>
        <v>42300</v>
      </c>
      <c r="D1375" s="184" t="s">
        <v>1575</v>
      </c>
      <c r="E1375" s="191">
        <v>42300</v>
      </c>
      <c r="F1375" s="297" t="s">
        <v>428</v>
      </c>
      <c r="G1375" s="483" t="s">
        <v>1157</v>
      </c>
      <c r="H1375" s="7" t="s">
        <v>759</v>
      </c>
      <c r="I1375" s="256"/>
      <c r="J1375" s="256"/>
      <c r="K1375" s="38">
        <v>1676312</v>
      </c>
      <c r="L1375" s="596" t="s">
        <v>259</v>
      </c>
      <c r="M1375" s="596" t="s">
        <v>371</v>
      </c>
      <c r="N1375" s="52" t="str">
        <f>IF(AND('331-CT'!$E$7=TH!H1375,OR(L1375="331",M1375="331")),"331",IF(AND(OR(L1375="131",M1375="131"),H1375='131-CT'!$E$7),"131",""))</f>
        <v/>
      </c>
      <c r="O1375" s="91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37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74"/>
        <v>10</v>
      </c>
      <c r="C1376" s="184">
        <f t="shared" si="175"/>
        <v>42300</v>
      </c>
      <c r="D1376" s="184" t="s">
        <v>1576</v>
      </c>
      <c r="E1376" s="184">
        <v>42300</v>
      </c>
      <c r="F1376" s="189" t="s">
        <v>687</v>
      </c>
      <c r="G1376" s="597" t="s">
        <v>1159</v>
      </c>
      <c r="H1376" s="193" t="s">
        <v>976</v>
      </c>
      <c r="I1376" s="256">
        <v>180</v>
      </c>
      <c r="J1376" s="256">
        <v>10800</v>
      </c>
      <c r="K1376" s="595">
        <f>ROUND(I1376*J1376,0)</f>
        <v>1944000</v>
      </c>
      <c r="L1376" s="596" t="s">
        <v>259</v>
      </c>
      <c r="M1376" s="596" t="s">
        <v>174</v>
      </c>
      <c r="N1376" s="52" t="str">
        <f>IF(AND('331-CT'!$E$7=TH!H1376,OR(L1376="331",M1376="331")),"331",IF(AND(OR(L1376="131",M1376="131"),H1376='131-CT'!$E$7),"131",""))</f>
        <v/>
      </c>
      <c r="O1376" s="91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37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74"/>
        <v>10</v>
      </c>
      <c r="C1377" s="184">
        <f t="shared" si="175"/>
        <v>42300</v>
      </c>
      <c r="D1377" s="184" t="s">
        <v>1576</v>
      </c>
      <c r="E1377" s="759">
        <v>42300</v>
      </c>
      <c r="F1377" s="189" t="s">
        <v>458</v>
      </c>
      <c r="G1377" s="40" t="s">
        <v>1159</v>
      </c>
      <c r="H1377" s="7" t="s">
        <v>976</v>
      </c>
      <c r="I1377" s="256">
        <v>120</v>
      </c>
      <c r="J1377" s="256">
        <v>13000</v>
      </c>
      <c r="K1377" s="595">
        <f>ROUND(I1377*J1377,0)</f>
        <v>1560000</v>
      </c>
      <c r="L1377" s="596" t="s">
        <v>259</v>
      </c>
      <c r="M1377" s="596" t="s">
        <v>174</v>
      </c>
      <c r="N1377" s="52" t="str">
        <f>IF(AND('331-CT'!$E$7=TH!H1377,OR(L1377="331",M1377="331")),"331",IF(AND(OR(L1377="131",M1377="131"),H1377='131-CT'!$E$7),"131",""))</f>
        <v/>
      </c>
      <c r="O1377" s="91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37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74"/>
        <v>10</v>
      </c>
      <c r="C1378" s="184">
        <f t="shared" si="175"/>
        <v>42300</v>
      </c>
      <c r="D1378" s="184" t="s">
        <v>1576</v>
      </c>
      <c r="E1378" s="759">
        <v>42300</v>
      </c>
      <c r="F1378" s="40" t="s">
        <v>1160</v>
      </c>
      <c r="G1378" s="40" t="s">
        <v>1159</v>
      </c>
      <c r="H1378" s="7" t="s">
        <v>976</v>
      </c>
      <c r="I1378" s="256">
        <v>220</v>
      </c>
      <c r="J1378" s="256">
        <v>10800</v>
      </c>
      <c r="K1378" s="595">
        <f>ROUND(I1378*J1378,0)</f>
        <v>2376000</v>
      </c>
      <c r="L1378" s="596" t="s">
        <v>259</v>
      </c>
      <c r="M1378" s="596" t="s">
        <v>174</v>
      </c>
      <c r="N1378" s="52" t="str">
        <f>IF(AND('331-CT'!$E$7=TH!H1378,OR(L1378="331",M1378="331")),"331",IF(AND(OR(L1378="131",M1378="131"),H1378='131-CT'!$E$7),"131",""))</f>
        <v/>
      </c>
      <c r="O1378" s="910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37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74"/>
        <v>10</v>
      </c>
      <c r="C1379" s="184">
        <f t="shared" si="175"/>
        <v>42300</v>
      </c>
      <c r="D1379" s="184" t="s">
        <v>1576</v>
      </c>
      <c r="E1379" s="759">
        <v>42300</v>
      </c>
      <c r="F1379" s="189" t="s">
        <v>1161</v>
      </c>
      <c r="G1379" s="40" t="s">
        <v>1159</v>
      </c>
      <c r="H1379" s="7" t="s">
        <v>976</v>
      </c>
      <c r="I1379" s="786">
        <v>360</v>
      </c>
      <c r="J1379" s="256">
        <v>12300</v>
      </c>
      <c r="K1379" s="595">
        <f>ROUND(I1379*J1379,0)</f>
        <v>4428000</v>
      </c>
      <c r="L1379" s="596" t="s">
        <v>259</v>
      </c>
      <c r="M1379" s="596" t="s">
        <v>174</v>
      </c>
      <c r="N1379" s="52" t="str">
        <f>IF(AND('331-CT'!$E$7=TH!H1379,OR(L1379="331",M1379="331")),"331",IF(AND(OR(L1379="131",M1379="131"),H1379='131-CT'!$E$7),"131",""))</f>
        <v/>
      </c>
      <c r="O1379" s="91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37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74"/>
        <v>10</v>
      </c>
      <c r="C1380" s="184">
        <f t="shared" si="175"/>
        <v>42300</v>
      </c>
      <c r="D1380" s="184" t="s">
        <v>1576</v>
      </c>
      <c r="E1380" s="759">
        <v>42300</v>
      </c>
      <c r="F1380" s="40" t="s">
        <v>628</v>
      </c>
      <c r="G1380" s="40" t="s">
        <v>1159</v>
      </c>
      <c r="H1380" s="7" t="s">
        <v>976</v>
      </c>
      <c r="I1380" s="256">
        <v>767</v>
      </c>
      <c r="J1380" s="256">
        <v>8950</v>
      </c>
      <c r="K1380" s="595">
        <f>ROUND(I1380*J1380,0)</f>
        <v>6864650</v>
      </c>
      <c r="L1380" s="596" t="s">
        <v>259</v>
      </c>
      <c r="M1380" s="596" t="s">
        <v>174</v>
      </c>
      <c r="N1380" s="52" t="str">
        <f>IF(AND('331-CT'!$E$7=TH!H1380,OR(L1380="331",M1380="331")),"331",IF(AND(OR(L1380="131",M1380="131"),H1380='131-CT'!$E$7),"131",""))</f>
        <v/>
      </c>
      <c r="O1380" s="91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37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74"/>
        <v>10</v>
      </c>
      <c r="C1381" s="184">
        <f t="shared" si="175"/>
        <v>42300</v>
      </c>
      <c r="D1381" s="184" t="s">
        <v>1576</v>
      </c>
      <c r="E1381" s="759">
        <v>42300</v>
      </c>
      <c r="F1381" s="189" t="s">
        <v>428</v>
      </c>
      <c r="G1381" s="40" t="s">
        <v>1159</v>
      </c>
      <c r="H1381" s="7" t="s">
        <v>976</v>
      </c>
      <c r="I1381" s="256"/>
      <c r="J1381" s="256"/>
      <c r="K1381" s="595">
        <v>1717265</v>
      </c>
      <c r="L1381" s="596" t="s">
        <v>259</v>
      </c>
      <c r="M1381" s="596" t="s">
        <v>371</v>
      </c>
      <c r="N1381" s="52" t="str">
        <f>IF(AND('331-CT'!$E$7=TH!H1381,OR(L1381="331",M1381="331")),"331",IF(AND(OR(L1381="131",M1381="131"),H1381='131-CT'!$E$7),"131",""))</f>
        <v/>
      </c>
      <c r="O1381" s="91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37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74"/>
        <v>10</v>
      </c>
      <c r="C1382" s="184">
        <f t="shared" si="175"/>
        <v>42300</v>
      </c>
      <c r="D1382" s="184" t="s">
        <v>1577</v>
      </c>
      <c r="E1382" s="759">
        <v>42300</v>
      </c>
      <c r="F1382" s="40" t="s">
        <v>2036</v>
      </c>
      <c r="G1382" s="40" t="s">
        <v>1162</v>
      </c>
      <c r="H1382" s="7" t="s">
        <v>983</v>
      </c>
      <c r="I1382" s="256">
        <v>100</v>
      </c>
      <c r="J1382" s="256">
        <v>11700</v>
      </c>
      <c r="K1382" s="595">
        <f>ROUND(I1382*J1382,0)</f>
        <v>1170000</v>
      </c>
      <c r="L1382" s="596" t="s">
        <v>259</v>
      </c>
      <c r="M1382" s="596" t="s">
        <v>174</v>
      </c>
      <c r="N1382" s="52" t="str">
        <f>IF(AND('331-CT'!$E$7=TH!H1382,OR(L1382="331",M1382="331")),"331",IF(AND(OR(L1382="131",M1382="131"),H1382='131-CT'!$E$7),"131",""))</f>
        <v/>
      </c>
      <c r="O1382" s="91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37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74"/>
        <v>10</v>
      </c>
      <c r="C1383" s="184">
        <f t="shared" si="175"/>
        <v>42300</v>
      </c>
      <c r="D1383" s="184" t="s">
        <v>1577</v>
      </c>
      <c r="E1383" s="759">
        <v>42300</v>
      </c>
      <c r="F1383" s="189" t="s">
        <v>1974</v>
      </c>
      <c r="G1383" s="40" t="s">
        <v>1162</v>
      </c>
      <c r="H1383" s="7" t="s">
        <v>983</v>
      </c>
      <c r="I1383" s="256">
        <v>50</v>
      </c>
      <c r="J1383" s="256">
        <v>12400</v>
      </c>
      <c r="K1383" s="595">
        <f>ROUND(I1383*J1383,0)</f>
        <v>620000</v>
      </c>
      <c r="L1383" s="596" t="s">
        <v>259</v>
      </c>
      <c r="M1383" s="596" t="s">
        <v>174</v>
      </c>
      <c r="N1383" s="52" t="str">
        <f>IF(AND('331-CT'!$E$7=TH!H1383,OR(L1383="331",M1383="331")),"331",IF(AND(OR(L1383="131",M1383="131"),H1383='131-CT'!$E$7),"131",""))</f>
        <v/>
      </c>
      <c r="O1383" s="91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37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74"/>
        <v>10</v>
      </c>
      <c r="C1384" s="184">
        <f t="shared" si="175"/>
        <v>42300</v>
      </c>
      <c r="D1384" s="184" t="s">
        <v>1577</v>
      </c>
      <c r="E1384" s="759">
        <v>42300</v>
      </c>
      <c r="F1384" s="189" t="s">
        <v>1975</v>
      </c>
      <c r="G1384" s="40" t="s">
        <v>1162</v>
      </c>
      <c r="H1384" s="7" t="s">
        <v>983</v>
      </c>
      <c r="I1384" s="256">
        <v>50</v>
      </c>
      <c r="J1384" s="256">
        <v>14200</v>
      </c>
      <c r="K1384" s="595">
        <f>ROUND(I1384*J1384,0)</f>
        <v>710000</v>
      </c>
      <c r="L1384" s="596" t="s">
        <v>259</v>
      </c>
      <c r="M1384" s="596" t="s">
        <v>174</v>
      </c>
      <c r="N1384" s="52" t="str">
        <f>IF(AND('331-CT'!$E$7=TH!H1384,OR(L1384="331",M1384="331")),"331",IF(AND(OR(L1384="131",M1384="131"),H1384='131-CT'!$E$7),"131",""))</f>
        <v/>
      </c>
      <c r="O1384" s="91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37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74"/>
        <v>10</v>
      </c>
      <c r="C1385" s="184">
        <f t="shared" si="175"/>
        <v>42300</v>
      </c>
      <c r="D1385" s="184" t="s">
        <v>1577</v>
      </c>
      <c r="E1385" s="759">
        <v>42300</v>
      </c>
      <c r="F1385" s="189" t="s">
        <v>1977</v>
      </c>
      <c r="G1385" s="40" t="s">
        <v>1162</v>
      </c>
      <c r="H1385" s="7" t="s">
        <v>983</v>
      </c>
      <c r="I1385" s="256">
        <v>50</v>
      </c>
      <c r="J1385" s="256">
        <v>16500</v>
      </c>
      <c r="K1385" s="595">
        <f>ROUND(I1385*J1385,0)</f>
        <v>825000</v>
      </c>
      <c r="L1385" s="596" t="s">
        <v>259</v>
      </c>
      <c r="M1385" s="596" t="s">
        <v>174</v>
      </c>
      <c r="N1385" s="52" t="str">
        <f>IF(AND('331-CT'!$E$7=TH!H1385,OR(L1385="331",M1385="331")),"331",IF(AND(OR(L1385="131",M1385="131"),H1385='131-CT'!$E$7),"131",""))</f>
        <v/>
      </c>
      <c r="O1385" s="910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37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74"/>
        <v>10</v>
      </c>
      <c r="C1386" s="184">
        <f t="shared" si="175"/>
        <v>42300</v>
      </c>
      <c r="D1386" s="184" t="s">
        <v>1577</v>
      </c>
      <c r="E1386" s="191">
        <v>42300</v>
      </c>
      <c r="F1386" s="192" t="s">
        <v>428</v>
      </c>
      <c r="G1386" s="483" t="s">
        <v>1162</v>
      </c>
      <c r="H1386" s="193" t="s">
        <v>983</v>
      </c>
      <c r="I1386" s="256"/>
      <c r="J1386" s="256"/>
      <c r="K1386" s="38">
        <v>332500</v>
      </c>
      <c r="L1386" s="596" t="s">
        <v>259</v>
      </c>
      <c r="M1386" s="596" t="s">
        <v>371</v>
      </c>
      <c r="N1386" s="52" t="str">
        <f>IF(AND('331-CT'!$E$7=TH!H1386,OR(L1386="331",M1386="331")),"331",IF(AND(OR(L1386="131",M1386="131"),H1386='131-CT'!$E$7),"131",""))</f>
        <v/>
      </c>
      <c r="O1386" s="910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37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74"/>
        <v>10</v>
      </c>
      <c r="C1387" s="184">
        <f t="shared" si="175"/>
        <v>42300</v>
      </c>
      <c r="D1387" s="184" t="s">
        <v>1578</v>
      </c>
      <c r="E1387" s="191">
        <v>42300</v>
      </c>
      <c r="F1387" s="192" t="s">
        <v>1163</v>
      </c>
      <c r="G1387" s="483" t="s">
        <v>1164</v>
      </c>
      <c r="H1387" s="193" t="s">
        <v>1119</v>
      </c>
      <c r="I1387" s="256">
        <v>1418</v>
      </c>
      <c r="J1387" s="256">
        <v>10603</v>
      </c>
      <c r="K1387" s="595">
        <f>ROUND(I1387*J1387,0)</f>
        <v>15035054</v>
      </c>
      <c r="L1387" s="596" t="s">
        <v>259</v>
      </c>
      <c r="M1387" s="596" t="s">
        <v>174</v>
      </c>
      <c r="N1387" s="52" t="str">
        <f>IF(AND('331-CT'!$E$7=TH!H1387,OR(L1387="331",M1387="331")),"331",IF(AND(OR(L1387="131",M1387="131"),H1387='131-CT'!$E$7),"131",""))</f>
        <v/>
      </c>
      <c r="O1387" s="91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37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74"/>
        <v>10</v>
      </c>
      <c r="C1388" s="184">
        <f t="shared" si="175"/>
        <v>42300</v>
      </c>
      <c r="D1388" s="184" t="s">
        <v>1578</v>
      </c>
      <c r="E1388" s="759">
        <v>42300</v>
      </c>
      <c r="F1388" s="40" t="s">
        <v>428</v>
      </c>
      <c r="G1388" s="40" t="s">
        <v>1164</v>
      </c>
      <c r="H1388" s="7" t="s">
        <v>1119</v>
      </c>
      <c r="I1388" s="256"/>
      <c r="J1388" s="256"/>
      <c r="K1388" s="595">
        <v>1503505</v>
      </c>
      <c r="L1388" s="596" t="s">
        <v>259</v>
      </c>
      <c r="M1388" s="596" t="s">
        <v>371</v>
      </c>
      <c r="N1388" s="52" t="str">
        <f>IF(AND('331-CT'!$E$7=TH!H1388,OR(L1388="331",M1388="331")),"331",IF(AND(OR(L1388="131",M1388="131"),H1388='131-CT'!$E$7),"131",""))</f>
        <v/>
      </c>
      <c r="O1388" s="91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37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74"/>
        <v>10</v>
      </c>
      <c r="C1389" s="184">
        <f t="shared" si="175"/>
        <v>42303</v>
      </c>
      <c r="D1389" s="184" t="s">
        <v>1579</v>
      </c>
      <c r="E1389" s="759">
        <v>42303</v>
      </c>
      <c r="F1389" s="189" t="s">
        <v>439</v>
      </c>
      <c r="G1389" s="40" t="s">
        <v>1165</v>
      </c>
      <c r="H1389" s="7" t="s">
        <v>438</v>
      </c>
      <c r="I1389" s="256">
        <v>430</v>
      </c>
      <c r="J1389" s="256">
        <v>10500</v>
      </c>
      <c r="K1389" s="595">
        <f>ROUND(I1389*J1389,0)</f>
        <v>4515000</v>
      </c>
      <c r="L1389" s="596" t="s">
        <v>259</v>
      </c>
      <c r="M1389" s="596" t="s">
        <v>174</v>
      </c>
      <c r="N1389" s="52" t="str">
        <f>IF(AND('331-CT'!$E$7=TH!H1389,OR(L1389="331",M1389="331")),"331",IF(AND(OR(L1389="131",M1389="131"),H1389='131-CT'!$E$7),"131",""))</f>
        <v/>
      </c>
      <c r="O1389" s="91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37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74"/>
        <v>10</v>
      </c>
      <c r="C1390" s="184">
        <f t="shared" si="175"/>
        <v>42303</v>
      </c>
      <c r="D1390" s="184" t="s">
        <v>1579</v>
      </c>
      <c r="E1390" s="759">
        <v>42303</v>
      </c>
      <c r="F1390" s="189" t="s">
        <v>439</v>
      </c>
      <c r="G1390" s="40" t="s">
        <v>1165</v>
      </c>
      <c r="H1390" s="7" t="s">
        <v>438</v>
      </c>
      <c r="I1390" s="256">
        <v>409</v>
      </c>
      <c r="J1390" s="256">
        <v>10500</v>
      </c>
      <c r="K1390" s="595">
        <f>ROUND(I1390*J1390,0)</f>
        <v>4294500</v>
      </c>
      <c r="L1390" s="596" t="s">
        <v>259</v>
      </c>
      <c r="M1390" s="596" t="s">
        <v>174</v>
      </c>
      <c r="N1390" s="52" t="str">
        <f>IF(AND('331-CT'!$E$7=TH!H1390,OR(L1390="331",M1390="331")),"331",IF(AND(OR(L1390="131",M1390="131"),H1390='131-CT'!$E$7),"131",""))</f>
        <v/>
      </c>
      <c r="O1390" s="91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37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74"/>
        <v>10</v>
      </c>
      <c r="C1391" s="184">
        <f t="shared" si="175"/>
        <v>42303</v>
      </c>
      <c r="D1391" s="184" t="s">
        <v>1579</v>
      </c>
      <c r="E1391" s="759">
        <v>42303</v>
      </c>
      <c r="F1391" s="189" t="s">
        <v>428</v>
      </c>
      <c r="G1391" s="40" t="s">
        <v>1165</v>
      </c>
      <c r="H1391" s="7" t="s">
        <v>438</v>
      </c>
      <c r="I1391" s="256"/>
      <c r="J1391" s="256"/>
      <c r="K1391" s="595">
        <v>880950</v>
      </c>
      <c r="L1391" s="596" t="s">
        <v>259</v>
      </c>
      <c r="M1391" s="596" t="s">
        <v>371</v>
      </c>
      <c r="N1391" s="52" t="str">
        <f>IF(AND('331-CT'!$E$7=TH!H1391,OR(L1391="331",M1391="331")),"331",IF(AND(OR(L1391="131",M1391="131"),H1391='131-CT'!$E$7),"131",""))</f>
        <v/>
      </c>
      <c r="O1391" s="91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37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74"/>
        <v>10</v>
      </c>
      <c r="C1392" s="184">
        <f t="shared" si="175"/>
        <v>42304</v>
      </c>
      <c r="D1392" s="184" t="s">
        <v>1580</v>
      </c>
      <c r="E1392" s="759">
        <v>42304</v>
      </c>
      <c r="F1392" s="189" t="s">
        <v>1166</v>
      </c>
      <c r="G1392" s="40" t="s">
        <v>1167</v>
      </c>
      <c r="H1392" s="7" t="s">
        <v>499</v>
      </c>
      <c r="I1392" s="256">
        <v>726</v>
      </c>
      <c r="J1392" s="256">
        <v>13800</v>
      </c>
      <c r="K1392" s="595">
        <f>ROUND(I1392*J1392,0)</f>
        <v>10018800</v>
      </c>
      <c r="L1392" s="596" t="s">
        <v>259</v>
      </c>
      <c r="M1392" s="596" t="s">
        <v>174</v>
      </c>
      <c r="N1392" s="52" t="str">
        <f>IF(AND('331-CT'!$E$7=TH!H1392,OR(L1392="331",M1392="331")),"331",IF(AND(OR(L1392="131",M1392="131"),H1392='131-CT'!$E$7),"131",""))</f>
        <v/>
      </c>
      <c r="O1392" s="91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37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74"/>
        <v>10</v>
      </c>
      <c r="C1393" s="184">
        <f t="shared" si="175"/>
        <v>42304</v>
      </c>
      <c r="D1393" s="184" t="s">
        <v>1580</v>
      </c>
      <c r="E1393" s="759">
        <v>42304</v>
      </c>
      <c r="F1393" s="189" t="s">
        <v>1166</v>
      </c>
      <c r="G1393" s="40" t="s">
        <v>1167</v>
      </c>
      <c r="H1393" s="7" t="s">
        <v>499</v>
      </c>
      <c r="I1393" s="256">
        <v>100</v>
      </c>
      <c r="J1393" s="256">
        <v>12182</v>
      </c>
      <c r="K1393" s="595">
        <f>ROUND(I1393*J1393,0)</f>
        <v>1218200</v>
      </c>
      <c r="L1393" s="596" t="s">
        <v>259</v>
      </c>
      <c r="M1393" s="596" t="s">
        <v>174</v>
      </c>
      <c r="N1393" s="52" t="str">
        <f>IF(AND('331-CT'!$E$7=TH!H1393,OR(L1393="331",M1393="331")),"331",IF(AND(OR(L1393="131",M1393="131"),H1393='131-CT'!$E$7),"131",""))</f>
        <v/>
      </c>
      <c r="O1393" s="91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37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74"/>
        <v>10</v>
      </c>
      <c r="C1394" s="184">
        <f t="shared" si="175"/>
        <v>42304</v>
      </c>
      <c r="D1394" s="184" t="s">
        <v>1580</v>
      </c>
      <c r="E1394" s="759">
        <v>42304</v>
      </c>
      <c r="F1394" s="189" t="s">
        <v>1703</v>
      </c>
      <c r="G1394" s="40" t="s">
        <v>1167</v>
      </c>
      <c r="H1394" s="7" t="s">
        <v>499</v>
      </c>
      <c r="I1394" s="256">
        <v>1652</v>
      </c>
      <c r="J1394" s="256">
        <v>1182</v>
      </c>
      <c r="K1394" s="595">
        <f>ROUND(I1394*J1394,0)</f>
        <v>1952664</v>
      </c>
      <c r="L1394" s="596" t="s">
        <v>259</v>
      </c>
      <c r="M1394" s="596" t="s">
        <v>174</v>
      </c>
      <c r="N1394" s="52" t="str">
        <f>IF(AND('331-CT'!$E$7=TH!H1394,OR(L1394="331",M1394="331")),"331",IF(AND(OR(L1394="131",M1394="131"),H1394='131-CT'!$E$7),"131",""))</f>
        <v/>
      </c>
      <c r="O1394" s="91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37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74"/>
        <v>10</v>
      </c>
      <c r="C1395" s="184">
        <f t="shared" si="175"/>
        <v>42304</v>
      </c>
      <c r="D1395" s="184" t="s">
        <v>1580</v>
      </c>
      <c r="E1395" s="759">
        <v>42304</v>
      </c>
      <c r="F1395" s="189" t="s">
        <v>428</v>
      </c>
      <c r="G1395" s="40" t="s">
        <v>1167</v>
      </c>
      <c r="H1395" s="7" t="s">
        <v>499</v>
      </c>
      <c r="I1395" s="786"/>
      <c r="J1395" s="256"/>
      <c r="K1395" s="595">
        <v>1318935</v>
      </c>
      <c r="L1395" s="596" t="s">
        <v>259</v>
      </c>
      <c r="M1395" s="596" t="s">
        <v>371</v>
      </c>
      <c r="N1395" s="52" t="str">
        <f>IF(AND('331-CT'!$E$7=TH!H1395,OR(L1395="331",M1395="331")),"331",IF(AND(OR(L1395="131",M1395="131"),H1395='131-CT'!$E$7),"131",""))</f>
        <v/>
      </c>
      <c r="O1395" s="91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37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74"/>
        <v>10</v>
      </c>
      <c r="C1396" s="184">
        <f t="shared" si="175"/>
        <v>42305</v>
      </c>
      <c r="D1396" s="184" t="s">
        <v>1581</v>
      </c>
      <c r="E1396" s="191">
        <v>42305</v>
      </c>
      <c r="F1396" s="192" t="s">
        <v>1148</v>
      </c>
      <c r="G1396" s="483" t="s">
        <v>1168</v>
      </c>
      <c r="H1396" s="193" t="s">
        <v>479</v>
      </c>
      <c r="I1396" s="256">
        <v>103</v>
      </c>
      <c r="J1396" s="256">
        <v>11250</v>
      </c>
      <c r="K1396" s="595">
        <f>ROUND(I1396*J1396,0)</f>
        <v>1158750</v>
      </c>
      <c r="L1396" s="596" t="s">
        <v>259</v>
      </c>
      <c r="M1396" s="596" t="s">
        <v>174</v>
      </c>
      <c r="N1396" s="52" t="str">
        <f>IF(AND('331-CT'!$E$7=TH!H1396,OR(L1396="331",M1396="331")),"331",IF(AND(OR(L1396="131",M1396="131"),H1396='131-CT'!$E$7),"131",""))</f>
        <v/>
      </c>
      <c r="O1396" s="91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37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74"/>
        <v>10</v>
      </c>
      <c r="C1397" s="184">
        <f t="shared" si="175"/>
        <v>42305</v>
      </c>
      <c r="D1397" s="184" t="s">
        <v>1581</v>
      </c>
      <c r="E1397" s="191">
        <v>42305</v>
      </c>
      <c r="F1397" s="192" t="s">
        <v>428</v>
      </c>
      <c r="G1397" s="483" t="s">
        <v>1168</v>
      </c>
      <c r="H1397" s="193" t="s">
        <v>479</v>
      </c>
      <c r="I1397" s="256"/>
      <c r="J1397" s="256"/>
      <c r="K1397" s="595">
        <v>115875</v>
      </c>
      <c r="L1397" s="596" t="s">
        <v>259</v>
      </c>
      <c r="M1397" s="596" t="s">
        <v>371</v>
      </c>
      <c r="N1397" s="52" t="str">
        <f>IF(AND('331-CT'!$E$7=TH!H1397,OR(L1397="331",M1397="331")),"331",IF(AND(OR(L1397="131",M1397="131"),H1397='131-CT'!$E$7),"131",""))</f>
        <v/>
      </c>
      <c r="O1397" s="91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37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74"/>
        <v>10</v>
      </c>
      <c r="C1398" s="184">
        <f t="shared" si="175"/>
        <v>42306</v>
      </c>
      <c r="D1398" s="184" t="s">
        <v>1582</v>
      </c>
      <c r="E1398" s="191">
        <v>42306</v>
      </c>
      <c r="F1398" s="192" t="s">
        <v>457</v>
      </c>
      <c r="G1398" s="483" t="s">
        <v>1169</v>
      </c>
      <c r="H1398" s="193" t="s">
        <v>976</v>
      </c>
      <c r="I1398" s="256">
        <v>110</v>
      </c>
      <c r="J1398" s="256">
        <v>7600</v>
      </c>
      <c r="K1398" s="595">
        <f t="shared" ref="K1398:K1406" si="176">ROUND(I1398*J1398,0)</f>
        <v>836000</v>
      </c>
      <c r="L1398" s="596" t="s">
        <v>259</v>
      </c>
      <c r="M1398" s="596" t="s">
        <v>174</v>
      </c>
      <c r="N1398" s="52" t="str">
        <f>IF(AND('331-CT'!$E$7=TH!H1398,OR(L1398="331",M1398="331")),"331",IF(AND(OR(L1398="131",M1398="131"),H1398='131-CT'!$E$7),"131",""))</f>
        <v/>
      </c>
      <c r="O1398" s="91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37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74"/>
        <v>10</v>
      </c>
      <c r="C1399" s="184">
        <f t="shared" si="175"/>
        <v>42306</v>
      </c>
      <c r="D1399" s="184" t="s">
        <v>1582</v>
      </c>
      <c r="E1399" s="37">
        <v>42306</v>
      </c>
      <c r="F1399" s="40" t="s">
        <v>1170</v>
      </c>
      <c r="G1399" s="40" t="s">
        <v>1169</v>
      </c>
      <c r="H1399" s="7" t="s">
        <v>976</v>
      </c>
      <c r="I1399" s="256">
        <v>52</v>
      </c>
      <c r="J1399" s="256">
        <v>8800</v>
      </c>
      <c r="K1399" s="595">
        <f t="shared" si="176"/>
        <v>457600</v>
      </c>
      <c r="L1399" s="596" t="s">
        <v>259</v>
      </c>
      <c r="M1399" s="596" t="s">
        <v>174</v>
      </c>
      <c r="N1399" s="52" t="str">
        <f>IF(AND('331-CT'!$E$7=TH!H1399,OR(L1399="331",M1399="331")),"331",IF(AND(OR(L1399="131",M1399="131"),H1399='131-CT'!$E$7),"131",""))</f>
        <v/>
      </c>
      <c r="O1399" s="91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37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74"/>
        <v>10</v>
      </c>
      <c r="C1400" s="184">
        <f t="shared" si="175"/>
        <v>42306</v>
      </c>
      <c r="D1400" s="184" t="s">
        <v>1582</v>
      </c>
      <c r="E1400" s="37">
        <v>42306</v>
      </c>
      <c r="F1400" s="40" t="s">
        <v>628</v>
      </c>
      <c r="G1400" s="40" t="s">
        <v>1169</v>
      </c>
      <c r="H1400" s="7" t="s">
        <v>976</v>
      </c>
      <c r="I1400" s="256">
        <v>204</v>
      </c>
      <c r="J1400" s="256">
        <v>8950</v>
      </c>
      <c r="K1400" s="595">
        <f t="shared" si="176"/>
        <v>1825800</v>
      </c>
      <c r="L1400" s="596" t="s">
        <v>259</v>
      </c>
      <c r="M1400" s="596" t="s">
        <v>174</v>
      </c>
      <c r="N1400" s="52" t="str">
        <f>IF(AND('331-CT'!$E$7=TH!H1400,OR(L1400="331",M1400="331")),"331",IF(AND(OR(L1400="131",M1400="131"),H1400='131-CT'!$E$7),"131",""))</f>
        <v/>
      </c>
      <c r="O1400" s="91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37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74"/>
        <v>10</v>
      </c>
      <c r="C1401" s="184">
        <f t="shared" si="175"/>
        <v>42306</v>
      </c>
      <c r="D1401" s="184" t="s">
        <v>1582</v>
      </c>
      <c r="E1401" s="184">
        <v>42306</v>
      </c>
      <c r="F1401" s="189" t="s">
        <v>456</v>
      </c>
      <c r="G1401" s="597" t="s">
        <v>1169</v>
      </c>
      <c r="H1401" s="7" t="s">
        <v>976</v>
      </c>
      <c r="I1401" s="256">
        <v>52</v>
      </c>
      <c r="J1401" s="256">
        <v>9100</v>
      </c>
      <c r="K1401" s="595">
        <f t="shared" si="176"/>
        <v>473200</v>
      </c>
      <c r="L1401" s="596" t="s">
        <v>259</v>
      </c>
      <c r="M1401" s="596" t="s">
        <v>174</v>
      </c>
      <c r="N1401" s="52" t="str">
        <f>IF(AND('331-CT'!$E$7=TH!H1401,OR(L1401="331",M1401="331")),"331",IF(AND(OR(L1401="131",M1401="131"),H1401='131-CT'!$E$7),"131",""))</f>
        <v/>
      </c>
      <c r="O1401" s="91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37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74"/>
        <v>10</v>
      </c>
      <c r="C1402" s="184">
        <f t="shared" si="175"/>
        <v>42306</v>
      </c>
      <c r="D1402" s="184" t="s">
        <v>1582</v>
      </c>
      <c r="E1402" s="184">
        <v>42306</v>
      </c>
      <c r="F1402" s="189" t="s">
        <v>549</v>
      </c>
      <c r="G1402" s="597" t="s">
        <v>1169</v>
      </c>
      <c r="H1402" s="7" t="s">
        <v>976</v>
      </c>
      <c r="I1402" s="256">
        <v>110</v>
      </c>
      <c r="J1402" s="256">
        <v>9500</v>
      </c>
      <c r="K1402" s="595">
        <f t="shared" si="176"/>
        <v>1045000</v>
      </c>
      <c r="L1402" s="596" t="s">
        <v>259</v>
      </c>
      <c r="M1402" s="596" t="s">
        <v>174</v>
      </c>
      <c r="N1402" s="52" t="str">
        <f>IF(AND('331-CT'!$E$7=TH!H1402,OR(L1402="331",M1402="331")),"331",IF(AND(OR(L1402="131",M1402="131"),H1402='131-CT'!$E$7),"131",""))</f>
        <v/>
      </c>
      <c r="O1402" s="91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37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74"/>
        <v>10</v>
      </c>
      <c r="C1403" s="184">
        <f t="shared" si="175"/>
        <v>42306</v>
      </c>
      <c r="D1403" s="184" t="s">
        <v>1582</v>
      </c>
      <c r="E1403" s="184">
        <v>42306</v>
      </c>
      <c r="F1403" s="189" t="s">
        <v>1171</v>
      </c>
      <c r="G1403" s="597" t="s">
        <v>1169</v>
      </c>
      <c r="H1403" s="7" t="s">
        <v>976</v>
      </c>
      <c r="I1403" s="256">
        <v>52</v>
      </c>
      <c r="J1403" s="256">
        <v>11500</v>
      </c>
      <c r="K1403" s="595">
        <f t="shared" si="176"/>
        <v>598000</v>
      </c>
      <c r="L1403" s="596" t="s">
        <v>259</v>
      </c>
      <c r="M1403" s="596" t="s">
        <v>174</v>
      </c>
      <c r="N1403" s="52" t="str">
        <f>IF(AND('331-CT'!$E$7=TH!H1403,OR(L1403="331",M1403="331")),"331",IF(AND(OR(L1403="131",M1403="131"),H1403='131-CT'!$E$7),"131",""))</f>
        <v/>
      </c>
      <c r="O1403" s="91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37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74"/>
        <v>10</v>
      </c>
      <c r="C1404" s="184">
        <f t="shared" si="175"/>
        <v>42306</v>
      </c>
      <c r="D1404" s="184" t="s">
        <v>1582</v>
      </c>
      <c r="E1404" s="184">
        <v>42306</v>
      </c>
      <c r="F1404" s="189" t="s">
        <v>1172</v>
      </c>
      <c r="G1404" s="597" t="s">
        <v>1169</v>
      </c>
      <c r="H1404" s="7" t="s">
        <v>976</v>
      </c>
      <c r="I1404" s="256">
        <v>52</v>
      </c>
      <c r="J1404" s="256">
        <v>11800</v>
      </c>
      <c r="K1404" s="595">
        <f t="shared" si="176"/>
        <v>613600</v>
      </c>
      <c r="L1404" s="596" t="s">
        <v>259</v>
      </c>
      <c r="M1404" s="596" t="s">
        <v>174</v>
      </c>
      <c r="N1404" s="52" t="str">
        <f>IF(AND('331-CT'!$E$7=TH!H1404,OR(L1404="331",M1404="331")),"331",IF(AND(OR(L1404="131",M1404="131"),H1404='131-CT'!$E$7),"131",""))</f>
        <v/>
      </c>
      <c r="O1404" s="910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37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74"/>
        <v>10</v>
      </c>
      <c r="C1405" s="184">
        <f t="shared" si="175"/>
        <v>42306</v>
      </c>
      <c r="D1405" s="184" t="s">
        <v>1582</v>
      </c>
      <c r="E1405" s="184">
        <v>42306</v>
      </c>
      <c r="F1405" s="189" t="s">
        <v>458</v>
      </c>
      <c r="G1405" s="597" t="s">
        <v>1169</v>
      </c>
      <c r="H1405" s="193" t="s">
        <v>976</v>
      </c>
      <c r="I1405" s="256">
        <v>131</v>
      </c>
      <c r="J1405" s="256">
        <v>13000</v>
      </c>
      <c r="K1405" s="595">
        <f t="shared" si="176"/>
        <v>1703000</v>
      </c>
      <c r="L1405" s="596" t="s">
        <v>259</v>
      </c>
      <c r="M1405" s="596" t="s">
        <v>174</v>
      </c>
      <c r="N1405" s="52" t="str">
        <f>IF(AND('331-CT'!$E$7=TH!H1405,OR(L1405="331",M1405="331")),"331",IF(AND(OR(L1405="131",M1405="131"),H1405='131-CT'!$E$7),"131",""))</f>
        <v/>
      </c>
      <c r="O1405" s="91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37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74"/>
        <v>10</v>
      </c>
      <c r="C1406" s="184">
        <f t="shared" si="175"/>
        <v>42306</v>
      </c>
      <c r="D1406" s="184" t="s">
        <v>1582</v>
      </c>
      <c r="E1406" s="759">
        <v>42306</v>
      </c>
      <c r="F1406" s="189" t="s">
        <v>549</v>
      </c>
      <c r="G1406" s="40" t="s">
        <v>1169</v>
      </c>
      <c r="H1406" s="7" t="s">
        <v>976</v>
      </c>
      <c r="I1406" s="256">
        <v>104</v>
      </c>
      <c r="J1406" s="256">
        <v>13300</v>
      </c>
      <c r="K1406" s="595">
        <f t="shared" si="176"/>
        <v>1383200</v>
      </c>
      <c r="L1406" s="596" t="s">
        <v>259</v>
      </c>
      <c r="M1406" s="596" t="s">
        <v>174</v>
      </c>
      <c r="N1406" s="52" t="str">
        <f>IF(AND('331-CT'!$E$7=TH!H1406,OR(L1406="331",M1406="331")),"331",IF(AND(OR(L1406="131",M1406="131"),H1406='131-CT'!$E$7),"131",""))</f>
        <v/>
      </c>
      <c r="O1406" s="91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37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74"/>
        <v>10</v>
      </c>
      <c r="C1407" s="184">
        <f t="shared" si="175"/>
        <v>42306</v>
      </c>
      <c r="D1407" s="184" t="s">
        <v>1582</v>
      </c>
      <c r="E1407" s="759">
        <v>42306</v>
      </c>
      <c r="F1407" s="189" t="s">
        <v>428</v>
      </c>
      <c r="G1407" s="40" t="s">
        <v>1169</v>
      </c>
      <c r="H1407" s="7" t="s">
        <v>976</v>
      </c>
      <c r="I1407" s="256"/>
      <c r="J1407" s="256"/>
      <c r="K1407" s="595">
        <v>893540</v>
      </c>
      <c r="L1407" s="596" t="s">
        <v>259</v>
      </c>
      <c r="M1407" s="596" t="s">
        <v>371</v>
      </c>
      <c r="N1407" s="52" t="str">
        <f>IF(AND('331-CT'!$E$7=TH!H1407,OR(L1407="331",M1407="331")),"331",IF(AND(OR(L1407="131",M1407="131"),H1407='131-CT'!$E$7),"131",""))</f>
        <v/>
      </c>
      <c r="O1407" s="91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37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74"/>
        <v>10</v>
      </c>
      <c r="C1408" s="184">
        <f t="shared" si="175"/>
        <v>42306</v>
      </c>
      <c r="D1408" s="184" t="s">
        <v>1583</v>
      </c>
      <c r="E1408" s="759">
        <v>42306</v>
      </c>
      <c r="F1408" s="40" t="s">
        <v>1766</v>
      </c>
      <c r="G1408" s="40" t="s">
        <v>1173</v>
      </c>
      <c r="H1408" s="193" t="s">
        <v>1122</v>
      </c>
      <c r="I1408" s="256">
        <v>1490</v>
      </c>
      <c r="J1408" s="256">
        <v>10300</v>
      </c>
      <c r="K1408" s="595">
        <f>ROUND(I1408*J1408,0)</f>
        <v>15347000</v>
      </c>
      <c r="L1408" s="596" t="s">
        <v>259</v>
      </c>
      <c r="M1408" s="596" t="s">
        <v>174</v>
      </c>
      <c r="N1408" s="52" t="str">
        <f>IF(AND('331-CT'!$E$7=TH!H1408,OR(L1408="331",M1408="331")),"331",IF(AND(OR(L1408="131",M1408="131"),H1408='131-CT'!$E$7),"131",""))</f>
        <v/>
      </c>
      <c r="O1408" s="91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37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74"/>
        <v>10</v>
      </c>
      <c r="C1409" s="184">
        <f t="shared" si="175"/>
        <v>42306</v>
      </c>
      <c r="D1409" s="184" t="s">
        <v>1583</v>
      </c>
      <c r="E1409" s="759">
        <v>42306</v>
      </c>
      <c r="F1409" s="189" t="s">
        <v>757</v>
      </c>
      <c r="G1409" s="40" t="s">
        <v>1173</v>
      </c>
      <c r="H1409" s="193" t="s">
        <v>1122</v>
      </c>
      <c r="I1409" s="786"/>
      <c r="J1409" s="256"/>
      <c r="K1409" s="595">
        <v>1534700</v>
      </c>
      <c r="L1409" s="596" t="s">
        <v>259</v>
      </c>
      <c r="M1409" s="596" t="s">
        <v>371</v>
      </c>
      <c r="N1409" s="52" t="str">
        <f>IF(AND('331-CT'!$E$7=TH!H1409,OR(L1409="331",M1409="331")),"331",IF(AND(OR(L1409="131",M1409="131"),H1409='131-CT'!$E$7),"131",""))</f>
        <v/>
      </c>
      <c r="O1409" s="91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37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74"/>
        <v>10</v>
      </c>
      <c r="C1410" s="184">
        <f t="shared" si="175"/>
        <v>42308</v>
      </c>
      <c r="D1410" s="184" t="s">
        <v>1584</v>
      </c>
      <c r="E1410" s="759">
        <v>42308</v>
      </c>
      <c r="F1410" s="189" t="s">
        <v>1146</v>
      </c>
      <c r="G1410" s="40" t="s">
        <v>1174</v>
      </c>
      <c r="H1410" s="7" t="s">
        <v>1039</v>
      </c>
      <c r="I1410" s="786">
        <v>1000</v>
      </c>
      <c r="J1410" s="256">
        <v>13300</v>
      </c>
      <c r="K1410" s="595">
        <f>ROUND(I1410*J1410,0)</f>
        <v>13300000</v>
      </c>
      <c r="L1410" s="596" t="s">
        <v>259</v>
      </c>
      <c r="M1410" s="596" t="s">
        <v>174</v>
      </c>
      <c r="N1410" s="52" t="str">
        <f>IF(AND('331-CT'!$E$7=TH!H1410,OR(L1410="331",M1410="331")),"331",IF(AND(OR(L1410="131",M1410="131"),H1410='131-CT'!$E$7),"131",""))</f>
        <v/>
      </c>
      <c r="O1410" s="91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37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74"/>
        <v>10</v>
      </c>
      <c r="C1411" s="184">
        <f t="shared" si="175"/>
        <v>42308</v>
      </c>
      <c r="D1411" s="184" t="s">
        <v>1584</v>
      </c>
      <c r="E1411" s="759">
        <v>42308</v>
      </c>
      <c r="F1411" s="189" t="s">
        <v>428</v>
      </c>
      <c r="G1411" s="40" t="s">
        <v>1174</v>
      </c>
      <c r="H1411" s="7" t="s">
        <v>1039</v>
      </c>
      <c r="I1411" s="256"/>
      <c r="J1411" s="256"/>
      <c r="K1411" s="595">
        <v>1330000</v>
      </c>
      <c r="L1411" s="596" t="s">
        <v>259</v>
      </c>
      <c r="M1411" s="596" t="s">
        <v>371</v>
      </c>
      <c r="N1411" s="52" t="str">
        <f>IF(AND('331-CT'!$E$7=TH!H1411,OR(L1411="331",M1411="331")),"331",IF(AND(OR(L1411="131",M1411="131"),H1411='131-CT'!$E$7),"131",""))</f>
        <v/>
      </c>
      <c r="O1411" s="91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37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74"/>
        <v>10</v>
      </c>
      <c r="C1412" s="184">
        <f t="shared" si="175"/>
        <v>42308</v>
      </c>
      <c r="D1412" s="184" t="s">
        <v>1585</v>
      </c>
      <c r="E1412" s="759">
        <v>42308</v>
      </c>
      <c r="F1412" s="189" t="s">
        <v>1974</v>
      </c>
      <c r="G1412" s="40" t="s">
        <v>1175</v>
      </c>
      <c r="H1412" s="7" t="s">
        <v>983</v>
      </c>
      <c r="I1412" s="256">
        <v>1667</v>
      </c>
      <c r="J1412" s="256">
        <v>11800</v>
      </c>
      <c r="K1412" s="595">
        <f>ROUND(I1412*J1412,0)</f>
        <v>19670600</v>
      </c>
      <c r="L1412" s="596" t="s">
        <v>259</v>
      </c>
      <c r="M1412" s="596" t="s">
        <v>174</v>
      </c>
      <c r="N1412" s="52" t="str">
        <f>IF(AND('331-CT'!$E$7=TH!H1412,OR(L1412="331",M1412="331")),"331",IF(AND(OR(L1412="131",M1412="131"),H1412='131-CT'!$E$7),"131",""))</f>
        <v/>
      </c>
      <c r="O1412" s="91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37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74"/>
        <v>10</v>
      </c>
      <c r="C1413" s="184">
        <f t="shared" si="175"/>
        <v>42308</v>
      </c>
      <c r="D1413" s="184" t="s">
        <v>1585</v>
      </c>
      <c r="E1413" s="759">
        <v>42308</v>
      </c>
      <c r="F1413" s="297" t="s">
        <v>428</v>
      </c>
      <c r="G1413" s="40" t="s">
        <v>1175</v>
      </c>
      <c r="H1413" s="7" t="s">
        <v>983</v>
      </c>
      <c r="I1413" s="256"/>
      <c r="J1413" s="256"/>
      <c r="K1413" s="595">
        <v>1967060</v>
      </c>
      <c r="L1413" s="596" t="s">
        <v>259</v>
      </c>
      <c r="M1413" s="596" t="s">
        <v>371</v>
      </c>
      <c r="N1413" s="52" t="str">
        <f>IF(AND('331-CT'!$E$7=TH!H1413,OR(L1413="331",M1413="331")),"331",IF(AND(OR(L1413="131",M1413="131"),H1413='131-CT'!$E$7),"131",""))</f>
        <v/>
      </c>
      <c r="O1413" s="91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37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74"/>
        <v>10</v>
      </c>
      <c r="C1414" s="184">
        <f t="shared" si="175"/>
        <v>42308</v>
      </c>
      <c r="D1414" s="184" t="s">
        <v>1586</v>
      </c>
      <c r="E1414" s="759">
        <v>42308</v>
      </c>
      <c r="F1414" s="40" t="s">
        <v>480</v>
      </c>
      <c r="G1414" s="40" t="s">
        <v>1176</v>
      </c>
      <c r="H1414" s="7" t="s">
        <v>759</v>
      </c>
      <c r="I1414" s="256">
        <v>300</v>
      </c>
      <c r="J1414" s="256">
        <v>47449</v>
      </c>
      <c r="K1414" s="595">
        <f>ROUND(I1414*J1414,0)</f>
        <v>14234700</v>
      </c>
      <c r="L1414" s="596" t="s">
        <v>259</v>
      </c>
      <c r="M1414" s="596" t="s">
        <v>174</v>
      </c>
      <c r="N1414" s="52" t="str">
        <f>IF(AND('331-CT'!$E$7=TH!H1414,OR(L1414="331",M1414="331")),"331",IF(AND(OR(L1414="131",M1414="131"),H1414='131-CT'!$E$7),"131",""))</f>
        <v/>
      </c>
      <c r="O1414" s="91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37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74"/>
        <v>10</v>
      </c>
      <c r="C1415" s="184">
        <f t="shared" si="175"/>
        <v>42308</v>
      </c>
      <c r="D1415" s="184" t="s">
        <v>1586</v>
      </c>
      <c r="E1415" s="759">
        <v>42308</v>
      </c>
      <c r="F1415" s="189" t="s">
        <v>428</v>
      </c>
      <c r="G1415" s="40" t="s">
        <v>1176</v>
      </c>
      <c r="H1415" s="7" t="s">
        <v>759</v>
      </c>
      <c r="I1415" s="256"/>
      <c r="J1415" s="256"/>
      <c r="K1415" s="595">
        <v>1423470</v>
      </c>
      <c r="L1415" s="596" t="s">
        <v>259</v>
      </c>
      <c r="M1415" s="596" t="s">
        <v>371</v>
      </c>
      <c r="N1415" s="52" t="str">
        <f>IF(AND('331-CT'!$E$7=TH!H1415,OR(L1415="331",M1415="331")),"331",IF(AND(OR(L1415="131",M1415="131"),H1415='131-CT'!$E$7),"131",""))</f>
        <v/>
      </c>
      <c r="O1415" s="91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37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74"/>
        <v>11</v>
      </c>
      <c r="C1416" s="184">
        <f t="shared" si="175"/>
        <v>42311</v>
      </c>
      <c r="D1416" s="184" t="s">
        <v>1587</v>
      </c>
      <c r="E1416" s="759">
        <v>42311</v>
      </c>
      <c r="F1416" s="189" t="s">
        <v>480</v>
      </c>
      <c r="G1416" s="40" t="s">
        <v>1177</v>
      </c>
      <c r="H1416" s="7" t="s">
        <v>759</v>
      </c>
      <c r="I1416" s="256">
        <v>248</v>
      </c>
      <c r="J1416" s="256">
        <v>47449</v>
      </c>
      <c r="K1416" s="595">
        <f>ROUND(I1416*J1416,0)</f>
        <v>11767352</v>
      </c>
      <c r="L1416" s="596" t="s">
        <v>259</v>
      </c>
      <c r="M1416" s="596" t="s">
        <v>174</v>
      </c>
      <c r="N1416" s="52" t="str">
        <f>IF(AND('331-CT'!$E$7=TH!H1416,OR(L1416="331",M1416="331")),"331",IF(AND(OR(L1416="131",M1416="131"),H1416='131-CT'!$E$7),"131",""))</f>
        <v/>
      </c>
      <c r="O1416" s="91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37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74"/>
        <v>11</v>
      </c>
      <c r="C1417" s="184">
        <f t="shared" si="175"/>
        <v>42311</v>
      </c>
      <c r="D1417" s="184" t="s">
        <v>1587</v>
      </c>
      <c r="E1417" s="759">
        <v>42311</v>
      </c>
      <c r="F1417" s="189" t="s">
        <v>428</v>
      </c>
      <c r="G1417" s="40" t="s">
        <v>1177</v>
      </c>
      <c r="H1417" s="7" t="s">
        <v>759</v>
      </c>
      <c r="I1417" s="256"/>
      <c r="J1417" s="256"/>
      <c r="K1417" s="595">
        <v>1176735</v>
      </c>
      <c r="L1417" s="596" t="s">
        <v>259</v>
      </c>
      <c r="M1417" s="596" t="s">
        <v>371</v>
      </c>
      <c r="N1417" s="52" t="str">
        <f>IF(AND('331-CT'!$E$7=TH!H1417,OR(L1417="331",M1417="331")),"331",IF(AND(OR(L1417="131",M1417="131"),H1417='131-CT'!$E$7),"131",""))</f>
        <v/>
      </c>
      <c r="O1417" s="91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37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74"/>
        <v>11</v>
      </c>
      <c r="C1418" s="184">
        <f t="shared" si="175"/>
        <v>42311</v>
      </c>
      <c r="D1418" s="184" t="s">
        <v>1588</v>
      </c>
      <c r="E1418" s="759">
        <v>42311</v>
      </c>
      <c r="F1418" s="189" t="s">
        <v>544</v>
      </c>
      <c r="G1418" s="40" t="s">
        <v>1178</v>
      </c>
      <c r="H1418" s="193" t="s">
        <v>819</v>
      </c>
      <c r="I1418" s="256">
        <v>511</v>
      </c>
      <c r="J1418" s="256">
        <v>8600</v>
      </c>
      <c r="K1418" s="595">
        <f>ROUND(I1418*J1418,0)</f>
        <v>4394600</v>
      </c>
      <c r="L1418" s="596" t="s">
        <v>259</v>
      </c>
      <c r="M1418" s="596" t="s">
        <v>174</v>
      </c>
      <c r="N1418" s="52" t="str">
        <f>IF(AND('331-CT'!$E$7=TH!H1418,OR(L1418="331",M1418="331")),"331",IF(AND(OR(L1418="131",M1418="131"),H1418='131-CT'!$E$7),"131",""))</f>
        <v/>
      </c>
      <c r="O1418" s="91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37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74"/>
        <v>11</v>
      </c>
      <c r="C1419" s="184">
        <f t="shared" si="175"/>
        <v>42311</v>
      </c>
      <c r="D1419" s="184" t="s">
        <v>1588</v>
      </c>
      <c r="E1419" s="759">
        <v>42311</v>
      </c>
      <c r="F1419" s="40" t="s">
        <v>1702</v>
      </c>
      <c r="G1419" s="40" t="s">
        <v>1178</v>
      </c>
      <c r="H1419" s="193" t="s">
        <v>819</v>
      </c>
      <c r="I1419" s="256">
        <v>511</v>
      </c>
      <c r="J1419" s="256">
        <v>1020</v>
      </c>
      <c r="K1419" s="595">
        <f>ROUND(I1419*J1419,0)</f>
        <v>521220</v>
      </c>
      <c r="L1419" s="596" t="s">
        <v>259</v>
      </c>
      <c r="M1419" s="596" t="s">
        <v>174</v>
      </c>
      <c r="N1419" s="52" t="str">
        <f>IF(AND('331-CT'!$E$7=TH!H1419,OR(L1419="331",M1419="331")),"331",IF(AND(OR(L1419="131",M1419="131"),H1419='131-CT'!$E$7),"131",""))</f>
        <v/>
      </c>
      <c r="O1419" s="91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37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74"/>
        <v>11</v>
      </c>
      <c r="C1420" s="184">
        <f t="shared" si="175"/>
        <v>42311</v>
      </c>
      <c r="D1420" s="184" t="s">
        <v>1588</v>
      </c>
      <c r="E1420" s="759">
        <v>42311</v>
      </c>
      <c r="F1420" s="40" t="s">
        <v>428</v>
      </c>
      <c r="G1420" s="40" t="s">
        <v>1178</v>
      </c>
      <c r="H1420" s="193" t="s">
        <v>819</v>
      </c>
      <c r="I1420" s="256"/>
      <c r="J1420" s="256"/>
      <c r="K1420" s="595">
        <v>491582</v>
      </c>
      <c r="L1420" s="596" t="s">
        <v>259</v>
      </c>
      <c r="M1420" s="596" t="s">
        <v>371</v>
      </c>
      <c r="N1420" s="52" t="str">
        <f>IF(AND('331-CT'!$E$7=TH!H1420,OR(L1420="331",M1420="331")),"331",IF(AND(OR(L1420="131",M1420="131"),H1420='131-CT'!$E$7),"131",""))</f>
        <v/>
      </c>
      <c r="O1420" s="91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37"/>
    </row>
    <row r="1421" spans="1:28" s="211" customFormat="1" ht="15.75" customHeight="1">
      <c r="A1421" s="204" t="str">
        <f>IF(B1421&lt;&gt;"",IF(AND(B1421&gt;=_TM1,B1421&lt;=_TM2,OR(TH!L1421="1111",TH!M1421="1111")),TH!D1421,""),"")</f>
        <v>TP/X56</v>
      </c>
      <c r="B1421" s="36">
        <f t="shared" ref="B1421" si="177">IF(C1421&lt;&gt;"",MONTH(C1421),"")</f>
        <v>11</v>
      </c>
      <c r="C1421" s="184">
        <f t="shared" ref="C1421" si="178">E1421</f>
        <v>42311</v>
      </c>
      <c r="D1421" s="184" t="s">
        <v>1588</v>
      </c>
      <c r="E1421" s="759">
        <v>42311</v>
      </c>
      <c r="F1421" s="40" t="s">
        <v>428</v>
      </c>
      <c r="G1421" s="40" t="s">
        <v>1178</v>
      </c>
      <c r="H1421" s="193" t="s">
        <v>819</v>
      </c>
      <c r="I1421" s="256"/>
      <c r="J1421" s="256"/>
      <c r="K1421" s="595">
        <v>5407402</v>
      </c>
      <c r="L1421" s="596" t="s">
        <v>47</v>
      </c>
      <c r="M1421" s="596" t="s">
        <v>259</v>
      </c>
      <c r="N1421" s="52" t="str">
        <f>IF(AND('331-CT'!$E$7=TH!H1421,OR(L1421="331",M1421="331")),"331",IF(AND(OR(L1421="131",M1421="131"),H1421='131-CT'!$E$7),"131",""))</f>
        <v/>
      </c>
      <c r="O1421" s="91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37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74"/>
        <v>11</v>
      </c>
      <c r="C1422" s="184">
        <f t="shared" si="175"/>
        <v>42311</v>
      </c>
      <c r="D1422" s="184" t="s">
        <v>1589</v>
      </c>
      <c r="E1422" s="759">
        <v>42311</v>
      </c>
      <c r="F1422" s="189" t="s">
        <v>424</v>
      </c>
      <c r="G1422" s="40" t="s">
        <v>1179</v>
      </c>
      <c r="H1422" s="7" t="s">
        <v>426</v>
      </c>
      <c r="I1422" s="256">
        <v>643</v>
      </c>
      <c r="J1422" s="256">
        <v>5000</v>
      </c>
      <c r="K1422" s="595">
        <f>ROUND(I1422*J1422,0)</f>
        <v>3215000</v>
      </c>
      <c r="L1422" s="596" t="s">
        <v>259</v>
      </c>
      <c r="M1422" s="596" t="s">
        <v>174</v>
      </c>
      <c r="N1422" s="52" t="str">
        <f>IF(AND('331-CT'!$E$7=TH!H1422,OR(L1422="331",M1422="331")),"331",IF(AND(OR(L1422="131",M1422="131"),H1422='131-CT'!$E$7),"131",""))</f>
        <v/>
      </c>
      <c r="O1422" s="91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37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74"/>
        <v>11</v>
      </c>
      <c r="C1423" s="184">
        <f t="shared" si="175"/>
        <v>42311</v>
      </c>
      <c r="D1423" s="184" t="s">
        <v>1589</v>
      </c>
      <c r="E1423" s="191">
        <v>42311</v>
      </c>
      <c r="F1423" s="192" t="s">
        <v>527</v>
      </c>
      <c r="G1423" s="483" t="s">
        <v>1179</v>
      </c>
      <c r="H1423" s="7" t="s">
        <v>426</v>
      </c>
      <c r="I1423" s="256">
        <v>601</v>
      </c>
      <c r="J1423" s="256">
        <v>9700</v>
      </c>
      <c r="K1423" s="595">
        <f>ROUND(I1423*J1423,0)</f>
        <v>5829700</v>
      </c>
      <c r="L1423" s="596" t="s">
        <v>259</v>
      </c>
      <c r="M1423" s="596" t="s">
        <v>174</v>
      </c>
      <c r="N1423" s="52" t="str">
        <f>IF(AND('331-CT'!$E$7=TH!H1423,OR(L1423="331",M1423="331")),"331",IF(AND(OR(L1423="131",M1423="131"),H1423='131-CT'!$E$7),"131",""))</f>
        <v/>
      </c>
      <c r="O1423" s="91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37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74"/>
        <v>11</v>
      </c>
      <c r="C1424" s="184">
        <f t="shared" si="175"/>
        <v>42311</v>
      </c>
      <c r="D1424" s="184" t="s">
        <v>1589</v>
      </c>
      <c r="E1424" s="191">
        <v>42311</v>
      </c>
      <c r="F1424" s="192" t="s">
        <v>1020</v>
      </c>
      <c r="G1424" s="483" t="s">
        <v>1179</v>
      </c>
      <c r="H1424" s="7" t="s">
        <v>426</v>
      </c>
      <c r="I1424" s="256">
        <v>610</v>
      </c>
      <c r="J1424" s="256">
        <v>8000</v>
      </c>
      <c r="K1424" s="595">
        <f>ROUND(I1424*J1424,0)</f>
        <v>4880000</v>
      </c>
      <c r="L1424" s="596" t="s">
        <v>259</v>
      </c>
      <c r="M1424" s="596" t="s">
        <v>174</v>
      </c>
      <c r="N1424" s="52" t="str">
        <f>IF(AND('331-CT'!$E$7=TH!H1424,OR(L1424="331",M1424="331")),"331",IF(AND(OR(L1424="131",M1424="131"),H1424='131-CT'!$E$7),"131",""))</f>
        <v/>
      </c>
      <c r="O1424" s="91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37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74"/>
        <v>11</v>
      </c>
      <c r="C1425" s="184">
        <f t="shared" si="175"/>
        <v>42311</v>
      </c>
      <c r="D1425" s="184" t="s">
        <v>1589</v>
      </c>
      <c r="E1425" s="184">
        <v>42311</v>
      </c>
      <c r="F1425" s="189" t="s">
        <v>428</v>
      </c>
      <c r="G1425" s="597" t="s">
        <v>1179</v>
      </c>
      <c r="H1425" s="193" t="s">
        <v>426</v>
      </c>
      <c r="I1425" s="256"/>
      <c r="J1425" s="256"/>
      <c r="K1425" s="595">
        <v>1392470</v>
      </c>
      <c r="L1425" s="596" t="s">
        <v>259</v>
      </c>
      <c r="M1425" s="596" t="s">
        <v>371</v>
      </c>
      <c r="N1425" s="52" t="str">
        <f>IF(AND('331-CT'!$E$7=TH!H1425,OR(L1425="331",M1425="331")),"331",IF(AND(OR(L1425="131",M1425="131"),H1425='131-CT'!$E$7),"131",""))</f>
        <v/>
      </c>
      <c r="O1425" s="91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37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74"/>
        <v>11</v>
      </c>
      <c r="C1426" s="184">
        <f t="shared" si="175"/>
        <v>42311</v>
      </c>
      <c r="D1426" s="184" t="s">
        <v>1590</v>
      </c>
      <c r="E1426" s="191">
        <v>42311</v>
      </c>
      <c r="F1426" s="192" t="s">
        <v>1834</v>
      </c>
      <c r="G1426" s="483" t="s">
        <v>1180</v>
      </c>
      <c r="H1426" s="7" t="s">
        <v>1960</v>
      </c>
      <c r="I1426" s="256">
        <v>86</v>
      </c>
      <c r="J1426" s="256">
        <v>3074</v>
      </c>
      <c r="K1426" s="595">
        <f t="shared" ref="K1426:K1435" si="179">ROUND(I1426*J1426,0)</f>
        <v>264364</v>
      </c>
      <c r="L1426" s="596" t="s">
        <v>259</v>
      </c>
      <c r="M1426" s="596" t="s">
        <v>174</v>
      </c>
      <c r="N1426" s="52" t="str">
        <f>IF(AND('331-CT'!$E$7=TH!H1426,OR(L1426="331",M1426="331")),"331",IF(AND(OR(L1426="131",M1426="131"),H1426='131-CT'!$E$7),"131",""))</f>
        <v/>
      </c>
      <c r="O1426" s="91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37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74"/>
        <v>11</v>
      </c>
      <c r="C1427" s="184">
        <f t="shared" si="175"/>
        <v>42311</v>
      </c>
      <c r="D1427" s="184" t="s">
        <v>1590</v>
      </c>
      <c r="E1427" s="191">
        <v>42311</v>
      </c>
      <c r="F1427" s="192" t="s">
        <v>1835</v>
      </c>
      <c r="G1427" s="483" t="s">
        <v>1180</v>
      </c>
      <c r="H1427" s="7" t="s">
        <v>1960</v>
      </c>
      <c r="I1427" s="256">
        <v>250</v>
      </c>
      <c r="J1427" s="256">
        <v>4996</v>
      </c>
      <c r="K1427" s="595">
        <f t="shared" si="179"/>
        <v>1249000</v>
      </c>
      <c r="L1427" s="596" t="s">
        <v>259</v>
      </c>
      <c r="M1427" s="596" t="s">
        <v>174</v>
      </c>
      <c r="N1427" s="52" t="str">
        <f>IF(AND('331-CT'!$E$7=TH!H1427,OR(L1427="331",M1427="331")),"331",IF(AND(OR(L1427="131",M1427="131"),H1427='131-CT'!$E$7),"131",""))</f>
        <v/>
      </c>
      <c r="O1427" s="91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37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74"/>
        <v>11</v>
      </c>
      <c r="C1428" s="184">
        <f t="shared" si="175"/>
        <v>42311</v>
      </c>
      <c r="D1428" s="184" t="s">
        <v>1590</v>
      </c>
      <c r="E1428" s="191">
        <v>42311</v>
      </c>
      <c r="F1428" s="192" t="s">
        <v>1836</v>
      </c>
      <c r="G1428" s="483" t="s">
        <v>1180</v>
      </c>
      <c r="H1428" s="7" t="s">
        <v>1960</v>
      </c>
      <c r="I1428" s="256">
        <v>313</v>
      </c>
      <c r="J1428" s="256">
        <v>5100</v>
      </c>
      <c r="K1428" s="595">
        <f t="shared" si="179"/>
        <v>1596300</v>
      </c>
      <c r="L1428" s="596" t="s">
        <v>259</v>
      </c>
      <c r="M1428" s="596" t="s">
        <v>174</v>
      </c>
      <c r="N1428" s="52" t="str">
        <f>IF(AND('331-CT'!$E$7=TH!H1428,OR(L1428="331",M1428="331")),"331",IF(AND(OR(L1428="131",M1428="131"),H1428='131-CT'!$E$7),"131",""))</f>
        <v/>
      </c>
      <c r="O1428" s="91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37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74"/>
        <v>11</v>
      </c>
      <c r="C1429" s="184">
        <f t="shared" si="175"/>
        <v>42311</v>
      </c>
      <c r="D1429" s="184" t="s">
        <v>1590</v>
      </c>
      <c r="E1429" s="191">
        <v>42311</v>
      </c>
      <c r="F1429" s="192" t="s">
        <v>1837</v>
      </c>
      <c r="G1429" s="483" t="s">
        <v>1180</v>
      </c>
      <c r="H1429" s="7" t="s">
        <v>1960</v>
      </c>
      <c r="I1429" s="256">
        <v>100</v>
      </c>
      <c r="J1429" s="256">
        <v>12804</v>
      </c>
      <c r="K1429" s="595">
        <f t="shared" si="179"/>
        <v>1280400</v>
      </c>
      <c r="L1429" s="596" t="s">
        <v>259</v>
      </c>
      <c r="M1429" s="596" t="s">
        <v>174</v>
      </c>
      <c r="N1429" s="52" t="str">
        <f>IF(AND('331-CT'!$E$7=TH!H1429,OR(L1429="331",M1429="331")),"331",IF(AND(OR(L1429="131",M1429="131"),H1429='131-CT'!$E$7),"131",""))</f>
        <v/>
      </c>
      <c r="O1429" s="91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37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74"/>
        <v>11</v>
      </c>
      <c r="C1430" s="184">
        <f t="shared" si="175"/>
        <v>42311</v>
      </c>
      <c r="D1430" s="184" t="s">
        <v>1590</v>
      </c>
      <c r="E1430" s="191">
        <v>42311</v>
      </c>
      <c r="F1430" s="192" t="s">
        <v>1754</v>
      </c>
      <c r="G1430" s="483" t="s">
        <v>1180</v>
      </c>
      <c r="H1430" s="7" t="s">
        <v>1960</v>
      </c>
      <c r="I1430" s="256">
        <v>10</v>
      </c>
      <c r="J1430" s="256">
        <v>15616</v>
      </c>
      <c r="K1430" s="595">
        <f t="shared" si="179"/>
        <v>156160</v>
      </c>
      <c r="L1430" s="596" t="s">
        <v>259</v>
      </c>
      <c r="M1430" s="596" t="s">
        <v>174</v>
      </c>
      <c r="N1430" s="52" t="str">
        <f>IF(AND('331-CT'!$E$7=TH!H1430,OR(L1430="331",M1430="331")),"331",IF(AND(OR(L1430="131",M1430="131"),H1430='131-CT'!$E$7),"131",""))</f>
        <v/>
      </c>
      <c r="O1430" s="91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37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74"/>
        <v>11</v>
      </c>
      <c r="C1431" s="184">
        <f t="shared" si="175"/>
        <v>42311</v>
      </c>
      <c r="D1431" s="184" t="s">
        <v>1590</v>
      </c>
      <c r="E1431" s="191">
        <v>42311</v>
      </c>
      <c r="F1431" s="192" t="s">
        <v>1762</v>
      </c>
      <c r="G1431" s="483" t="s">
        <v>1180</v>
      </c>
      <c r="H1431" s="7" t="s">
        <v>1960</v>
      </c>
      <c r="I1431" s="256">
        <v>10</v>
      </c>
      <c r="J1431" s="256">
        <v>16380</v>
      </c>
      <c r="K1431" s="595">
        <f t="shared" si="179"/>
        <v>163800</v>
      </c>
      <c r="L1431" s="596" t="s">
        <v>259</v>
      </c>
      <c r="M1431" s="596" t="s">
        <v>174</v>
      </c>
      <c r="N1431" s="52" t="str">
        <f>IF(AND('331-CT'!$E$7=TH!H1431,OR(L1431="331",M1431="331")),"331",IF(AND(OR(L1431="131",M1431="131"),H1431='131-CT'!$E$7),"131",""))</f>
        <v/>
      </c>
      <c r="O1431" s="91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37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74"/>
        <v>11</v>
      </c>
      <c r="C1432" s="184">
        <f t="shared" si="175"/>
        <v>42311</v>
      </c>
      <c r="D1432" s="184" t="s">
        <v>1590</v>
      </c>
      <c r="E1432" s="191">
        <v>42311</v>
      </c>
      <c r="F1432" s="192" t="s">
        <v>718</v>
      </c>
      <c r="G1432" s="483" t="s">
        <v>1180</v>
      </c>
      <c r="H1432" s="7" t="s">
        <v>1960</v>
      </c>
      <c r="I1432" s="256">
        <v>40</v>
      </c>
      <c r="J1432" s="256">
        <v>16244</v>
      </c>
      <c r="K1432" s="595">
        <f t="shared" si="179"/>
        <v>649760</v>
      </c>
      <c r="L1432" s="596" t="s">
        <v>259</v>
      </c>
      <c r="M1432" s="596" t="s">
        <v>174</v>
      </c>
      <c r="N1432" s="52" t="str">
        <f>IF(AND('331-CT'!$E$7=TH!H1432,OR(L1432="331",M1432="331")),"331",IF(AND(OR(L1432="131",M1432="131"),H1432='131-CT'!$E$7),"131",""))</f>
        <v/>
      </c>
      <c r="O1432" s="91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37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74"/>
        <v>11</v>
      </c>
      <c r="C1433" s="184">
        <f t="shared" si="175"/>
        <v>42311</v>
      </c>
      <c r="D1433" s="184" t="s">
        <v>1590</v>
      </c>
      <c r="E1433" s="191">
        <v>42311</v>
      </c>
      <c r="F1433" s="192" t="s">
        <v>1778</v>
      </c>
      <c r="G1433" s="483" t="s">
        <v>1180</v>
      </c>
      <c r="H1433" s="7" t="s">
        <v>1960</v>
      </c>
      <c r="I1433" s="257">
        <v>25</v>
      </c>
      <c r="J1433" s="257">
        <v>14414</v>
      </c>
      <c r="K1433" s="595">
        <f t="shared" si="179"/>
        <v>360350</v>
      </c>
      <c r="L1433" s="596" t="s">
        <v>259</v>
      </c>
      <c r="M1433" s="596" t="s">
        <v>174</v>
      </c>
      <c r="N1433" s="52" t="str">
        <f>IF(AND('331-CT'!$E$7=TH!H1433,OR(L1433="331",M1433="331")),"331",IF(AND(OR(L1433="131",M1433="131"),H1433='131-CT'!$E$7),"131",""))</f>
        <v/>
      </c>
      <c r="O1433" s="91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37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74"/>
        <v>11</v>
      </c>
      <c r="C1434" s="184">
        <f t="shared" si="175"/>
        <v>42311</v>
      </c>
      <c r="D1434" s="184" t="s">
        <v>1590</v>
      </c>
      <c r="E1434" s="191">
        <v>42311</v>
      </c>
      <c r="F1434" s="192" t="s">
        <v>1795</v>
      </c>
      <c r="G1434" s="483" t="s">
        <v>1180</v>
      </c>
      <c r="H1434" s="7" t="s">
        <v>1960</v>
      </c>
      <c r="I1434" s="256">
        <v>25</v>
      </c>
      <c r="J1434" s="256">
        <v>14196</v>
      </c>
      <c r="K1434" s="595">
        <f t="shared" si="179"/>
        <v>354900</v>
      </c>
      <c r="L1434" s="596" t="s">
        <v>259</v>
      </c>
      <c r="M1434" s="596" t="s">
        <v>174</v>
      </c>
      <c r="N1434" s="52" t="str">
        <f>IF(AND('331-CT'!$E$7=TH!H1434,OR(L1434="331",M1434="331")),"331",IF(AND(OR(L1434="131",M1434="131"),H1434='131-CT'!$E$7),"131",""))</f>
        <v/>
      </c>
      <c r="O1434" s="91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37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74"/>
        <v>11</v>
      </c>
      <c r="C1435" s="184">
        <f t="shared" si="175"/>
        <v>42311</v>
      </c>
      <c r="D1435" s="184" t="s">
        <v>1590</v>
      </c>
      <c r="E1435" s="191">
        <v>42311</v>
      </c>
      <c r="F1435" s="192" t="s">
        <v>1838</v>
      </c>
      <c r="G1435" s="483" t="s">
        <v>1180</v>
      </c>
      <c r="H1435" s="7" t="s">
        <v>1960</v>
      </c>
      <c r="I1435" s="256">
        <v>400</v>
      </c>
      <c r="J1435" s="256">
        <v>5712</v>
      </c>
      <c r="K1435" s="595">
        <f t="shared" si="179"/>
        <v>2284800</v>
      </c>
      <c r="L1435" s="596" t="s">
        <v>259</v>
      </c>
      <c r="M1435" s="596" t="s">
        <v>174</v>
      </c>
      <c r="N1435" s="52" t="str">
        <f>IF(AND('331-CT'!$E$7=TH!H1435,OR(L1435="331",M1435="331")),"331",IF(AND(OR(L1435="131",M1435="131"),H1435='131-CT'!$E$7),"131",""))</f>
        <v/>
      </c>
      <c r="O1435" s="91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37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74"/>
        <v>11</v>
      </c>
      <c r="C1436" s="184">
        <f t="shared" si="175"/>
        <v>42311</v>
      </c>
      <c r="D1436" s="184" t="s">
        <v>1590</v>
      </c>
      <c r="E1436" s="191">
        <v>42311</v>
      </c>
      <c r="F1436" s="192" t="s">
        <v>757</v>
      </c>
      <c r="G1436" s="483" t="s">
        <v>1180</v>
      </c>
      <c r="H1436" s="7" t="s">
        <v>1960</v>
      </c>
      <c r="I1436" s="256"/>
      <c r="J1436" s="256"/>
      <c r="K1436" s="595">
        <v>835983</v>
      </c>
      <c r="L1436" s="596" t="s">
        <v>259</v>
      </c>
      <c r="M1436" s="596" t="s">
        <v>371</v>
      </c>
      <c r="N1436" s="52" t="str">
        <f>IF(AND('331-CT'!$E$7=TH!H1436,OR(L1436="331",M1436="331")),"331",IF(AND(OR(L1436="131",M1436="131"),H1436='131-CT'!$E$7),"131",""))</f>
        <v/>
      </c>
      <c r="O1436" s="91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37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74"/>
        <v>11</v>
      </c>
      <c r="C1437" s="184">
        <f t="shared" si="175"/>
        <v>42312</v>
      </c>
      <c r="D1437" s="184" t="s">
        <v>1591</v>
      </c>
      <c r="E1437" s="191">
        <v>42312</v>
      </c>
      <c r="F1437" s="192" t="s">
        <v>1181</v>
      </c>
      <c r="G1437" s="483" t="s">
        <v>1182</v>
      </c>
      <c r="H1437" s="7" t="s">
        <v>671</v>
      </c>
      <c r="I1437" s="256">
        <v>497</v>
      </c>
      <c r="J1437" s="256">
        <v>6950</v>
      </c>
      <c r="K1437" s="595">
        <f>ROUND(I1437*J1437,0)</f>
        <v>3454150</v>
      </c>
      <c r="L1437" s="596" t="s">
        <v>259</v>
      </c>
      <c r="M1437" s="596" t="s">
        <v>174</v>
      </c>
      <c r="N1437" s="52" t="str">
        <f>IF(AND('331-CT'!$E$7=TH!H1437,OR(L1437="331",M1437="331")),"331",IF(AND(OR(L1437="131",M1437="131"),H1437='131-CT'!$E$7),"131",""))</f>
        <v/>
      </c>
      <c r="O1437" s="91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37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ref="B1438:B1505" si="180">IF(C1438&lt;&gt;"",MONTH(C1438),"")</f>
        <v>11</v>
      </c>
      <c r="C1438" s="184">
        <f t="shared" ref="C1438:C1505" si="181">E1438</f>
        <v>42312</v>
      </c>
      <c r="D1438" s="184" t="s">
        <v>1591</v>
      </c>
      <c r="E1438" s="37">
        <v>42312</v>
      </c>
      <c r="F1438" s="40" t="s">
        <v>428</v>
      </c>
      <c r="G1438" s="40" t="s">
        <v>1182</v>
      </c>
      <c r="H1438" s="7" t="s">
        <v>671</v>
      </c>
      <c r="I1438" s="256"/>
      <c r="J1438" s="256"/>
      <c r="K1438" s="595">
        <v>345415</v>
      </c>
      <c r="L1438" s="596" t="s">
        <v>259</v>
      </c>
      <c r="M1438" s="596" t="s">
        <v>371</v>
      </c>
      <c r="N1438" s="52" t="str">
        <f>IF(AND('331-CT'!$E$7=TH!H1438,OR(L1438="331",M1438="331")),"331",IF(AND(OR(L1438="131",M1438="131"),H1438='131-CT'!$E$7),"131",""))</f>
        <v/>
      </c>
      <c r="O1438" s="91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37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80"/>
        <v>11</v>
      </c>
      <c r="C1439" s="184">
        <f t="shared" si="181"/>
        <v>42312</v>
      </c>
      <c r="D1439" s="184" t="s">
        <v>1592</v>
      </c>
      <c r="E1439" s="37">
        <v>42312</v>
      </c>
      <c r="F1439" s="40" t="s">
        <v>1183</v>
      </c>
      <c r="G1439" s="40" t="s">
        <v>1184</v>
      </c>
      <c r="H1439" s="7" t="s">
        <v>877</v>
      </c>
      <c r="I1439" s="256">
        <v>122</v>
      </c>
      <c r="J1439" s="256">
        <v>17693</v>
      </c>
      <c r="K1439" s="595">
        <f>ROUND(I1439*J1439,0)</f>
        <v>2158546</v>
      </c>
      <c r="L1439" s="596" t="s">
        <v>259</v>
      </c>
      <c r="M1439" s="596" t="s">
        <v>174</v>
      </c>
      <c r="N1439" s="52" t="str">
        <f>IF(AND('331-CT'!$E$7=TH!H1439,OR(L1439="331",M1439="331")),"331",IF(AND(OR(L1439="131",M1439="131"),H1439='131-CT'!$E$7),"131",""))</f>
        <v/>
      </c>
      <c r="O1439" s="91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37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80"/>
        <v>11</v>
      </c>
      <c r="C1440" s="184">
        <f t="shared" si="181"/>
        <v>42312</v>
      </c>
      <c r="D1440" s="184" t="s">
        <v>1592</v>
      </c>
      <c r="E1440" s="37">
        <v>42312</v>
      </c>
      <c r="F1440" s="40" t="s">
        <v>1185</v>
      </c>
      <c r="G1440" s="40" t="s">
        <v>1184</v>
      </c>
      <c r="H1440" s="7" t="s">
        <v>877</v>
      </c>
      <c r="I1440" s="256">
        <v>201</v>
      </c>
      <c r="J1440" s="256">
        <v>20027</v>
      </c>
      <c r="K1440" s="595">
        <f>ROUND(I1440*J1440,0)</f>
        <v>4025427</v>
      </c>
      <c r="L1440" s="596" t="s">
        <v>259</v>
      </c>
      <c r="M1440" s="596" t="s">
        <v>174</v>
      </c>
      <c r="N1440" s="52" t="str">
        <f>IF(AND('331-CT'!$E$7=TH!H1440,OR(L1440="331",M1440="331")),"331",IF(AND(OR(L1440="131",M1440="131"),H1440='131-CT'!$E$7),"131",""))</f>
        <v/>
      </c>
      <c r="O1440" s="91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37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80"/>
        <v>11</v>
      </c>
      <c r="C1441" s="184">
        <f t="shared" si="181"/>
        <v>42312</v>
      </c>
      <c r="D1441" s="184" t="s">
        <v>1592</v>
      </c>
      <c r="E1441" s="37">
        <v>42312</v>
      </c>
      <c r="F1441" s="40" t="s">
        <v>428</v>
      </c>
      <c r="G1441" s="40" t="s">
        <v>1184</v>
      </c>
      <c r="H1441" s="7" t="s">
        <v>877</v>
      </c>
      <c r="I1441" s="256"/>
      <c r="J1441" s="256"/>
      <c r="K1441" s="595">
        <v>618397</v>
      </c>
      <c r="L1441" s="596" t="s">
        <v>259</v>
      </c>
      <c r="M1441" s="596" t="s">
        <v>371</v>
      </c>
      <c r="N1441" s="52" t="str">
        <f>IF(AND('331-CT'!$E$7=TH!H1441,OR(L1441="331",M1441="331")),"331",IF(AND(OR(L1441="131",M1441="131"),H1441='131-CT'!$E$7),"131",""))</f>
        <v/>
      </c>
      <c r="O1441" s="91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37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80"/>
        <v>11</v>
      </c>
      <c r="C1442" s="184">
        <f t="shared" si="181"/>
        <v>42312</v>
      </c>
      <c r="D1442" s="184" t="s">
        <v>1593</v>
      </c>
      <c r="E1442" s="37">
        <v>42312</v>
      </c>
      <c r="F1442" s="40" t="s">
        <v>1839</v>
      </c>
      <c r="G1442" s="40" t="s">
        <v>1186</v>
      </c>
      <c r="H1442" s="7" t="s">
        <v>1960</v>
      </c>
      <c r="I1442" s="256">
        <v>510</v>
      </c>
      <c r="J1442" s="256">
        <v>5737</v>
      </c>
      <c r="K1442" s="595">
        <f t="shared" ref="K1442:K1450" si="182">ROUND(I1442*J1442,0)</f>
        <v>2925870</v>
      </c>
      <c r="L1442" s="596" t="s">
        <v>259</v>
      </c>
      <c r="M1442" s="596" t="s">
        <v>174</v>
      </c>
      <c r="N1442" s="52" t="str">
        <f>IF(AND('331-CT'!$E$7=TH!H1442,OR(L1442="331",M1442="331")),"331",IF(AND(OR(L1442="131",M1442="131"),H1442='131-CT'!$E$7),"131",""))</f>
        <v/>
      </c>
      <c r="O1442" s="91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37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80"/>
        <v>11</v>
      </c>
      <c r="C1443" s="184">
        <f t="shared" si="181"/>
        <v>42312</v>
      </c>
      <c r="D1443" s="184" t="s">
        <v>1593</v>
      </c>
      <c r="E1443" s="37">
        <v>42312</v>
      </c>
      <c r="F1443" s="40" t="s">
        <v>1840</v>
      </c>
      <c r="G1443" s="40" t="s">
        <v>1186</v>
      </c>
      <c r="H1443" s="7" t="s">
        <v>1960</v>
      </c>
      <c r="I1443" s="256">
        <v>350</v>
      </c>
      <c r="J1443" s="256">
        <v>5603</v>
      </c>
      <c r="K1443" s="595">
        <f t="shared" si="182"/>
        <v>1961050</v>
      </c>
      <c r="L1443" s="596" t="s">
        <v>259</v>
      </c>
      <c r="M1443" s="596" t="s">
        <v>174</v>
      </c>
      <c r="N1443" s="52" t="str">
        <f>IF(AND('331-CT'!$E$7=TH!H1443,OR(L1443="331",M1443="331")),"331",IF(AND(OR(L1443="131",M1443="131"),H1443='131-CT'!$E$7),"131",""))</f>
        <v/>
      </c>
      <c r="O1443" s="91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37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80"/>
        <v>11</v>
      </c>
      <c r="C1444" s="184">
        <f t="shared" si="181"/>
        <v>42312</v>
      </c>
      <c r="D1444" s="184" t="s">
        <v>1593</v>
      </c>
      <c r="E1444" s="37">
        <v>42312</v>
      </c>
      <c r="F1444" s="40" t="s">
        <v>1841</v>
      </c>
      <c r="G1444" s="40" t="s">
        <v>1186</v>
      </c>
      <c r="H1444" s="7" t="s">
        <v>1960</v>
      </c>
      <c r="I1444" s="256">
        <v>340</v>
      </c>
      <c r="J1444" s="256">
        <v>14014</v>
      </c>
      <c r="K1444" s="595">
        <f t="shared" si="182"/>
        <v>4764760</v>
      </c>
      <c r="L1444" s="596" t="s">
        <v>259</v>
      </c>
      <c r="M1444" s="596" t="s">
        <v>174</v>
      </c>
      <c r="N1444" s="52" t="str">
        <f>IF(AND('331-CT'!$E$7=TH!H1444,OR(L1444="331",M1444="331")),"331",IF(AND(OR(L1444="131",M1444="131"),H1444='131-CT'!$E$7),"131",""))</f>
        <v/>
      </c>
      <c r="O1444" s="91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37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80"/>
        <v>11</v>
      </c>
      <c r="C1445" s="184">
        <f t="shared" si="181"/>
        <v>42312</v>
      </c>
      <c r="D1445" s="184" t="s">
        <v>1593</v>
      </c>
      <c r="E1445" s="37">
        <v>42312</v>
      </c>
      <c r="F1445" s="40" t="s">
        <v>1777</v>
      </c>
      <c r="G1445" s="40" t="s">
        <v>1186</v>
      </c>
      <c r="H1445" s="7" t="s">
        <v>1960</v>
      </c>
      <c r="I1445" s="256">
        <v>40</v>
      </c>
      <c r="J1445" s="256">
        <v>14646</v>
      </c>
      <c r="K1445" s="595">
        <f t="shared" si="182"/>
        <v>585840</v>
      </c>
      <c r="L1445" s="596" t="s">
        <v>259</v>
      </c>
      <c r="M1445" s="596" t="s">
        <v>174</v>
      </c>
      <c r="N1445" s="52" t="str">
        <f>IF(AND('331-CT'!$E$7=TH!H1445,OR(L1445="331",M1445="331")),"331",IF(AND(OR(L1445="131",M1445="131"),H1445='131-CT'!$E$7),"131",""))</f>
        <v/>
      </c>
      <c r="O1445" s="91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37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80"/>
        <v>11</v>
      </c>
      <c r="C1446" s="184">
        <f t="shared" si="181"/>
        <v>42312</v>
      </c>
      <c r="D1446" s="184" t="s">
        <v>1593</v>
      </c>
      <c r="E1446" s="37">
        <v>42312</v>
      </c>
      <c r="F1446" s="40" t="s">
        <v>1842</v>
      </c>
      <c r="G1446" s="40" t="s">
        <v>1186</v>
      </c>
      <c r="H1446" s="7" t="s">
        <v>1960</v>
      </c>
      <c r="I1446" s="256">
        <v>2104</v>
      </c>
      <c r="J1446" s="256">
        <v>300</v>
      </c>
      <c r="K1446" s="595">
        <f t="shared" si="182"/>
        <v>631200</v>
      </c>
      <c r="L1446" s="596" t="s">
        <v>259</v>
      </c>
      <c r="M1446" s="596" t="s">
        <v>174</v>
      </c>
      <c r="N1446" s="52" t="str">
        <f>IF(AND('331-CT'!$E$7=TH!H1446,OR(L1446="331",M1446="331")),"331",IF(AND(OR(L1446="131",M1446="131"),H1446='131-CT'!$E$7),"131",""))</f>
        <v/>
      </c>
      <c r="O1446" s="91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37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80"/>
        <v>11</v>
      </c>
      <c r="C1447" s="184">
        <f t="shared" si="181"/>
        <v>42312</v>
      </c>
      <c r="D1447" s="184" t="s">
        <v>1593</v>
      </c>
      <c r="E1447" s="37">
        <v>42312</v>
      </c>
      <c r="F1447" s="40" t="s">
        <v>1843</v>
      </c>
      <c r="G1447" s="40" t="s">
        <v>1186</v>
      </c>
      <c r="H1447" s="7" t="s">
        <v>1960</v>
      </c>
      <c r="I1447" s="256">
        <v>34</v>
      </c>
      <c r="J1447" s="256">
        <v>7726</v>
      </c>
      <c r="K1447" s="595">
        <f t="shared" si="182"/>
        <v>262684</v>
      </c>
      <c r="L1447" s="596" t="s">
        <v>259</v>
      </c>
      <c r="M1447" s="596" t="s">
        <v>174</v>
      </c>
      <c r="N1447" s="52" t="str">
        <f>IF(AND('331-CT'!$E$7=TH!H1447,OR(L1447="331",M1447="331")),"331",IF(AND(OR(L1447="131",M1447="131"),H1447='131-CT'!$E$7),"131",""))</f>
        <v/>
      </c>
      <c r="O1447" s="91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37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80"/>
        <v>11</v>
      </c>
      <c r="C1448" s="184">
        <f t="shared" si="181"/>
        <v>42312</v>
      </c>
      <c r="D1448" s="184" t="s">
        <v>1593</v>
      </c>
      <c r="E1448" s="37">
        <v>42312</v>
      </c>
      <c r="F1448" s="40" t="s">
        <v>1844</v>
      </c>
      <c r="G1448" s="40" t="s">
        <v>1186</v>
      </c>
      <c r="H1448" s="7" t="s">
        <v>1960</v>
      </c>
      <c r="I1448" s="256">
        <v>125</v>
      </c>
      <c r="J1448" s="256">
        <v>11974</v>
      </c>
      <c r="K1448" s="595">
        <f t="shared" si="182"/>
        <v>1496750</v>
      </c>
      <c r="L1448" s="596" t="s">
        <v>259</v>
      </c>
      <c r="M1448" s="596" t="s">
        <v>174</v>
      </c>
      <c r="N1448" s="52" t="str">
        <f>IF(AND('331-CT'!$E$7=TH!H1448,OR(L1448="331",M1448="331")),"331",IF(AND(OR(L1448="131",M1448="131"),H1448='131-CT'!$E$7),"131",""))</f>
        <v/>
      </c>
      <c r="O1448" s="91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37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80"/>
        <v>11</v>
      </c>
      <c r="C1449" s="184">
        <f t="shared" si="181"/>
        <v>42312</v>
      </c>
      <c r="D1449" s="184" t="s">
        <v>1593</v>
      </c>
      <c r="E1449" s="37">
        <v>42312</v>
      </c>
      <c r="F1449" s="40" t="s">
        <v>720</v>
      </c>
      <c r="G1449" s="40" t="s">
        <v>1186</v>
      </c>
      <c r="H1449" s="7" t="s">
        <v>1960</v>
      </c>
      <c r="I1449" s="256">
        <v>35</v>
      </c>
      <c r="J1449" s="256">
        <v>13377</v>
      </c>
      <c r="K1449" s="595">
        <f t="shared" si="182"/>
        <v>468195</v>
      </c>
      <c r="L1449" s="596" t="s">
        <v>259</v>
      </c>
      <c r="M1449" s="596" t="s">
        <v>174</v>
      </c>
      <c r="N1449" s="52" t="str">
        <f>IF(AND('331-CT'!$E$7=TH!H1449,OR(L1449="331",M1449="331")),"331",IF(AND(OR(L1449="131",M1449="131"),H1449='131-CT'!$E$7),"131",""))</f>
        <v/>
      </c>
      <c r="O1449" s="91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37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80"/>
        <v>11</v>
      </c>
      <c r="C1450" s="184">
        <f t="shared" si="181"/>
        <v>42312</v>
      </c>
      <c r="D1450" s="184" t="s">
        <v>1593</v>
      </c>
      <c r="E1450" s="37">
        <v>42312</v>
      </c>
      <c r="F1450" s="40" t="s">
        <v>1767</v>
      </c>
      <c r="G1450" s="40" t="s">
        <v>1186</v>
      </c>
      <c r="H1450" s="7" t="s">
        <v>1960</v>
      </c>
      <c r="I1450" s="256">
        <v>40</v>
      </c>
      <c r="J1450" s="256">
        <v>10056</v>
      </c>
      <c r="K1450" s="595">
        <f t="shared" si="182"/>
        <v>402240</v>
      </c>
      <c r="L1450" s="596" t="s">
        <v>259</v>
      </c>
      <c r="M1450" s="596" t="s">
        <v>174</v>
      </c>
      <c r="N1450" s="52" t="str">
        <f>IF(AND('331-CT'!$E$7=TH!H1450,OR(L1450="331",M1450="331")),"331",IF(AND(OR(L1450="131",M1450="131"),H1450='131-CT'!$E$7),"131",""))</f>
        <v/>
      </c>
      <c r="O1450" s="91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37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80"/>
        <v>11</v>
      </c>
      <c r="C1451" s="184">
        <f t="shared" si="181"/>
        <v>42312</v>
      </c>
      <c r="D1451" s="184" t="s">
        <v>1593</v>
      </c>
      <c r="E1451" s="37">
        <v>42312</v>
      </c>
      <c r="F1451" s="40" t="s">
        <v>757</v>
      </c>
      <c r="G1451" s="40" t="s">
        <v>1186</v>
      </c>
      <c r="H1451" s="7" t="s">
        <v>1960</v>
      </c>
      <c r="I1451" s="256"/>
      <c r="J1451" s="256"/>
      <c r="K1451" s="595">
        <v>1349859</v>
      </c>
      <c r="L1451" s="596" t="s">
        <v>259</v>
      </c>
      <c r="M1451" s="596" t="s">
        <v>371</v>
      </c>
      <c r="N1451" s="52" t="str">
        <f>IF(AND('331-CT'!$E$7=TH!H1451,OR(L1451="331",M1451="331")),"331",IF(AND(OR(L1451="131",M1451="131"),H1451='131-CT'!$E$7),"131",""))</f>
        <v/>
      </c>
      <c r="O1451" s="91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37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80"/>
        <v>11</v>
      </c>
      <c r="C1452" s="184">
        <f t="shared" si="181"/>
        <v>42313</v>
      </c>
      <c r="D1452" s="184" t="s">
        <v>1594</v>
      </c>
      <c r="E1452" s="37">
        <v>42313</v>
      </c>
      <c r="F1452" s="40" t="s">
        <v>1187</v>
      </c>
      <c r="G1452" s="40" t="s">
        <v>1188</v>
      </c>
      <c r="H1452" s="7" t="s">
        <v>976</v>
      </c>
      <c r="I1452" s="256">
        <v>650</v>
      </c>
      <c r="J1452" s="256">
        <v>5900</v>
      </c>
      <c r="K1452" s="595">
        <f>ROUND(I1452*J1452,0)</f>
        <v>3835000</v>
      </c>
      <c r="L1452" s="596" t="s">
        <v>259</v>
      </c>
      <c r="M1452" s="596" t="s">
        <v>174</v>
      </c>
      <c r="N1452" s="52" t="str">
        <f>IF(AND('331-CT'!$E$7=TH!H1452,OR(L1452="331",M1452="331")),"331",IF(AND(OR(L1452="131",M1452="131"),H1452='131-CT'!$E$7),"131",""))</f>
        <v/>
      </c>
      <c r="O1452" s="91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37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80"/>
        <v>11</v>
      </c>
      <c r="C1453" s="184">
        <f t="shared" si="181"/>
        <v>42313</v>
      </c>
      <c r="D1453" s="184" t="s">
        <v>1594</v>
      </c>
      <c r="E1453" s="37">
        <v>42313</v>
      </c>
      <c r="F1453" s="40" t="s">
        <v>628</v>
      </c>
      <c r="G1453" s="40" t="s">
        <v>1188</v>
      </c>
      <c r="H1453" s="7" t="s">
        <v>976</v>
      </c>
      <c r="I1453" s="256">
        <v>357</v>
      </c>
      <c r="J1453" s="256">
        <v>8950</v>
      </c>
      <c r="K1453" s="595">
        <f>ROUND(I1453*J1453,0)</f>
        <v>3195150</v>
      </c>
      <c r="L1453" s="596" t="s">
        <v>259</v>
      </c>
      <c r="M1453" s="596" t="s">
        <v>174</v>
      </c>
      <c r="N1453" s="52" t="str">
        <f>IF(AND('331-CT'!$E$7=TH!H1453,OR(L1453="331",M1453="331")),"331",IF(AND(OR(L1453="131",M1453="131"),H1453='131-CT'!$E$7),"131",""))</f>
        <v/>
      </c>
      <c r="O1453" s="91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37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80"/>
        <v>11</v>
      </c>
      <c r="C1454" s="184">
        <f t="shared" si="181"/>
        <v>42313</v>
      </c>
      <c r="D1454" s="184" t="s">
        <v>1594</v>
      </c>
      <c r="E1454" s="37">
        <v>42313</v>
      </c>
      <c r="F1454" s="40" t="s">
        <v>684</v>
      </c>
      <c r="G1454" s="40" t="s">
        <v>1188</v>
      </c>
      <c r="H1454" s="7" t="s">
        <v>976</v>
      </c>
      <c r="I1454" s="256">
        <v>90</v>
      </c>
      <c r="J1454" s="256">
        <v>7300</v>
      </c>
      <c r="K1454" s="595">
        <f>ROUND(I1454*J1454,0)</f>
        <v>657000</v>
      </c>
      <c r="L1454" s="596" t="s">
        <v>259</v>
      </c>
      <c r="M1454" s="596" t="s">
        <v>174</v>
      </c>
      <c r="N1454" s="52" t="str">
        <f>IF(AND('331-CT'!$E$7=TH!H1454,OR(L1454="331",M1454="331")),"331",IF(AND(OR(L1454="131",M1454="131"),H1454='131-CT'!$E$7),"131",""))</f>
        <v/>
      </c>
      <c r="O1454" s="91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37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80"/>
        <v>11</v>
      </c>
      <c r="C1455" s="184">
        <f t="shared" si="181"/>
        <v>42313</v>
      </c>
      <c r="D1455" s="184" t="s">
        <v>1594</v>
      </c>
      <c r="E1455" s="37">
        <v>42313</v>
      </c>
      <c r="F1455" s="40" t="s">
        <v>1189</v>
      </c>
      <c r="G1455" s="40" t="s">
        <v>1188</v>
      </c>
      <c r="H1455" s="7" t="s">
        <v>976</v>
      </c>
      <c r="I1455" s="256">
        <v>23</v>
      </c>
      <c r="J1455" s="256">
        <v>7300</v>
      </c>
      <c r="K1455" s="595">
        <f>ROUND(I1455*J1455,0)</f>
        <v>167900</v>
      </c>
      <c r="L1455" s="596" t="s">
        <v>259</v>
      </c>
      <c r="M1455" s="596" t="s">
        <v>174</v>
      </c>
      <c r="N1455" s="52" t="str">
        <f>IF(AND('331-CT'!$E$7=TH!H1455,OR(L1455="331",M1455="331")),"331",IF(AND(OR(L1455="131",M1455="131"),H1455='131-CT'!$E$7),"131",""))</f>
        <v/>
      </c>
      <c r="O1455" s="91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37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80"/>
        <v>11</v>
      </c>
      <c r="C1456" s="184">
        <f t="shared" si="181"/>
        <v>42313</v>
      </c>
      <c r="D1456" s="184" t="s">
        <v>1594</v>
      </c>
      <c r="E1456" s="191">
        <v>42313</v>
      </c>
      <c r="F1456" s="192" t="s">
        <v>1190</v>
      </c>
      <c r="G1456" s="483" t="s">
        <v>1188</v>
      </c>
      <c r="H1456" s="7" t="s">
        <v>976</v>
      </c>
      <c r="I1456" s="256">
        <v>23</v>
      </c>
      <c r="J1456" s="256">
        <v>6200</v>
      </c>
      <c r="K1456" s="595">
        <f>ROUND(I1456*J1456,0)</f>
        <v>142600</v>
      </c>
      <c r="L1456" s="596" t="s">
        <v>259</v>
      </c>
      <c r="M1456" s="596" t="s">
        <v>174</v>
      </c>
      <c r="N1456" s="52" t="str">
        <f>IF(AND('331-CT'!$E$7=TH!H1456,OR(L1456="331",M1456="331")),"331",IF(AND(OR(L1456="131",M1456="131"),H1456='131-CT'!$E$7),"131",""))</f>
        <v/>
      </c>
      <c r="O1456" s="91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37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80"/>
        <v>11</v>
      </c>
      <c r="C1457" s="184">
        <f t="shared" si="181"/>
        <v>42313</v>
      </c>
      <c r="D1457" s="184" t="s">
        <v>1594</v>
      </c>
      <c r="E1457" s="191">
        <v>42313</v>
      </c>
      <c r="F1457" s="192" t="s">
        <v>428</v>
      </c>
      <c r="G1457" s="483" t="s">
        <v>1188</v>
      </c>
      <c r="H1457" s="7" t="s">
        <v>976</v>
      </c>
      <c r="I1457" s="256"/>
      <c r="J1457" s="256"/>
      <c r="K1457" s="595">
        <v>799765</v>
      </c>
      <c r="L1457" s="596" t="s">
        <v>259</v>
      </c>
      <c r="M1457" s="596" t="s">
        <v>371</v>
      </c>
      <c r="N1457" s="52" t="str">
        <f>IF(AND('331-CT'!$E$7=TH!H1457,OR(L1457="331",M1457="331")),"331",IF(AND(OR(L1457="131",M1457="131"),H1457='131-CT'!$E$7),"131",""))</f>
        <v/>
      </c>
      <c r="O1457" s="91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37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80"/>
        <v>11</v>
      </c>
      <c r="C1458" s="184">
        <f t="shared" si="181"/>
        <v>42313</v>
      </c>
      <c r="D1458" s="184" t="s">
        <v>1595</v>
      </c>
      <c r="E1458" s="191">
        <v>42313</v>
      </c>
      <c r="F1458" s="192" t="s">
        <v>1191</v>
      </c>
      <c r="G1458" s="483" t="s">
        <v>1192</v>
      </c>
      <c r="H1458" s="7" t="s">
        <v>877</v>
      </c>
      <c r="I1458" s="256">
        <v>70</v>
      </c>
      <c r="J1458" s="256">
        <v>22253</v>
      </c>
      <c r="K1458" s="595">
        <f>ROUND(I1458*J1458,0)</f>
        <v>1557710</v>
      </c>
      <c r="L1458" s="596" t="s">
        <v>259</v>
      </c>
      <c r="M1458" s="596" t="s">
        <v>174</v>
      </c>
      <c r="N1458" s="52" t="str">
        <f>IF(AND('331-CT'!$E$7=TH!H1458,OR(L1458="331",M1458="331")),"331",IF(AND(OR(L1458="131",M1458="131"),H1458='131-CT'!$E$7),"131",""))</f>
        <v/>
      </c>
      <c r="O1458" s="91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37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80"/>
        <v>11</v>
      </c>
      <c r="C1459" s="184">
        <f t="shared" si="181"/>
        <v>42313</v>
      </c>
      <c r="D1459" s="184" t="s">
        <v>1595</v>
      </c>
      <c r="E1459" s="191">
        <v>42313</v>
      </c>
      <c r="F1459" s="192" t="s">
        <v>428</v>
      </c>
      <c r="G1459" s="483" t="s">
        <v>1192</v>
      </c>
      <c r="H1459" s="7" t="s">
        <v>877</v>
      </c>
      <c r="I1459" s="256"/>
      <c r="J1459" s="256"/>
      <c r="K1459" s="595">
        <v>155771</v>
      </c>
      <c r="L1459" s="596" t="s">
        <v>259</v>
      </c>
      <c r="M1459" s="596" t="s">
        <v>371</v>
      </c>
      <c r="N1459" s="52" t="str">
        <f>IF(AND('331-CT'!$E$7=TH!H1459,OR(L1459="331",M1459="331")),"331",IF(AND(OR(L1459="131",M1459="131"),H1459='131-CT'!$E$7),"131",""))</f>
        <v/>
      </c>
      <c r="O1459" s="91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37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80"/>
        <v>11</v>
      </c>
      <c r="C1460" s="184">
        <f t="shared" si="181"/>
        <v>42315</v>
      </c>
      <c r="D1460" s="184" t="s">
        <v>1596</v>
      </c>
      <c r="E1460" s="191">
        <v>42315</v>
      </c>
      <c r="F1460" s="192" t="s">
        <v>2034</v>
      </c>
      <c r="G1460" s="483" t="s">
        <v>1193</v>
      </c>
      <c r="H1460" s="7" t="s">
        <v>983</v>
      </c>
      <c r="I1460" s="256">
        <v>150</v>
      </c>
      <c r="J1460" s="256">
        <v>3550</v>
      </c>
      <c r="K1460" s="595">
        <f>ROUND(I1460*J1460,0)</f>
        <v>532500</v>
      </c>
      <c r="L1460" s="596" t="s">
        <v>259</v>
      </c>
      <c r="M1460" s="596" t="s">
        <v>174</v>
      </c>
      <c r="N1460" s="52" t="str">
        <f>IF(AND('331-CT'!$E$7=TH!H1460,OR(L1460="331",M1460="331")),"331",IF(AND(OR(L1460="131",M1460="131"),H1460='131-CT'!$E$7),"131",""))</f>
        <v/>
      </c>
      <c r="O1460" s="91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37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80"/>
        <v>11</v>
      </c>
      <c r="C1461" s="184">
        <f t="shared" si="181"/>
        <v>42315</v>
      </c>
      <c r="D1461" s="184" t="s">
        <v>1596</v>
      </c>
      <c r="E1461" s="191">
        <v>42315</v>
      </c>
      <c r="F1461" s="192" t="s">
        <v>428</v>
      </c>
      <c r="G1461" s="483" t="s">
        <v>1193</v>
      </c>
      <c r="H1461" s="7" t="s">
        <v>983</v>
      </c>
      <c r="I1461" s="256"/>
      <c r="J1461" s="256"/>
      <c r="K1461" s="595">
        <v>53250</v>
      </c>
      <c r="L1461" s="596" t="s">
        <v>259</v>
      </c>
      <c r="M1461" s="596" t="s">
        <v>371</v>
      </c>
      <c r="N1461" s="52" t="str">
        <f>IF(AND('331-CT'!$E$7=TH!H1461,OR(L1461="331",M1461="331")),"331",IF(AND(OR(L1461="131",M1461="131"),H1461='131-CT'!$E$7),"131",""))</f>
        <v/>
      </c>
      <c r="O1461" s="91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37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80"/>
        <v>11</v>
      </c>
      <c r="C1462" s="184">
        <f t="shared" si="181"/>
        <v>42315</v>
      </c>
      <c r="D1462" s="184" t="s">
        <v>1597</v>
      </c>
      <c r="E1462" s="191">
        <v>42315</v>
      </c>
      <c r="F1462" s="192" t="s">
        <v>424</v>
      </c>
      <c r="G1462" s="483" t="s">
        <v>1194</v>
      </c>
      <c r="H1462" s="7" t="s">
        <v>426</v>
      </c>
      <c r="I1462" s="256">
        <v>1188</v>
      </c>
      <c r="J1462" s="256">
        <v>5000</v>
      </c>
      <c r="K1462" s="595">
        <f>ROUND(I1462*J1462,0)</f>
        <v>5940000</v>
      </c>
      <c r="L1462" s="596" t="s">
        <v>259</v>
      </c>
      <c r="M1462" s="596" t="s">
        <v>174</v>
      </c>
      <c r="N1462" s="52" t="str">
        <f>IF(AND('331-CT'!$E$7=TH!H1462,OR(L1462="331",M1462="331")),"331",IF(AND(OR(L1462="131",M1462="131"),H1462='131-CT'!$E$7),"131",""))</f>
        <v/>
      </c>
      <c r="O1462" s="91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37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80"/>
        <v>11</v>
      </c>
      <c r="C1463" s="184">
        <f t="shared" si="181"/>
        <v>42315</v>
      </c>
      <c r="D1463" s="184" t="s">
        <v>1597</v>
      </c>
      <c r="E1463" s="191">
        <v>42315</v>
      </c>
      <c r="F1463" s="189" t="s">
        <v>1195</v>
      </c>
      <c r="G1463" s="483" t="s">
        <v>1194</v>
      </c>
      <c r="H1463" s="7" t="s">
        <v>426</v>
      </c>
      <c r="I1463" s="256">
        <v>304</v>
      </c>
      <c r="J1463" s="256">
        <v>5800</v>
      </c>
      <c r="K1463" s="595">
        <f>ROUND(I1463*J1463,0)</f>
        <v>1763200</v>
      </c>
      <c r="L1463" s="596" t="s">
        <v>259</v>
      </c>
      <c r="M1463" s="596" t="s">
        <v>174</v>
      </c>
      <c r="N1463" s="52" t="str">
        <f>IF(AND('331-CT'!$E$7=TH!H1463,OR(L1463="331",M1463="331")),"331",IF(AND(OR(L1463="131",M1463="131"),H1463='131-CT'!$E$7),"131",""))</f>
        <v/>
      </c>
      <c r="O1463" s="91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37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80"/>
        <v>11</v>
      </c>
      <c r="C1464" s="184">
        <f t="shared" si="181"/>
        <v>42315</v>
      </c>
      <c r="D1464" s="184" t="s">
        <v>1597</v>
      </c>
      <c r="E1464" s="191">
        <v>42315</v>
      </c>
      <c r="F1464" s="192" t="s">
        <v>428</v>
      </c>
      <c r="G1464" s="483" t="s">
        <v>1194</v>
      </c>
      <c r="H1464" s="7" t="s">
        <v>426</v>
      </c>
      <c r="I1464" s="256"/>
      <c r="J1464" s="256"/>
      <c r="K1464" s="38">
        <v>770320</v>
      </c>
      <c r="L1464" s="596" t="s">
        <v>259</v>
      </c>
      <c r="M1464" s="596" t="s">
        <v>371</v>
      </c>
      <c r="N1464" s="52" t="str">
        <f>IF(AND('331-CT'!$E$7=TH!H1464,OR(L1464="331",M1464="331")),"331",IF(AND(OR(L1464="131",M1464="131"),H1464='131-CT'!$E$7),"131",""))</f>
        <v/>
      </c>
      <c r="O1464" s="91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37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80"/>
        <v>11</v>
      </c>
      <c r="C1465" s="184">
        <f t="shared" si="181"/>
        <v>42317</v>
      </c>
      <c r="D1465" s="184" t="s">
        <v>1598</v>
      </c>
      <c r="E1465" s="37">
        <v>42317</v>
      </c>
      <c r="F1465" s="40" t="s">
        <v>786</v>
      </c>
      <c r="G1465" s="40" t="s">
        <v>1196</v>
      </c>
      <c r="H1465" s="7" t="s">
        <v>788</v>
      </c>
      <c r="I1465" s="256">
        <v>519</v>
      </c>
      <c r="J1465" s="256">
        <v>6400</v>
      </c>
      <c r="K1465" s="595">
        <f>ROUND(I1465*J1465,0)</f>
        <v>3321600</v>
      </c>
      <c r="L1465" s="596" t="s">
        <v>259</v>
      </c>
      <c r="M1465" s="596" t="s">
        <v>174</v>
      </c>
      <c r="N1465" s="52" t="str">
        <f>IF(AND('331-CT'!$E$7=TH!H1465,OR(L1465="331",M1465="331")),"331",IF(AND(OR(L1465="131",M1465="131"),H1465='131-CT'!$E$7),"131",""))</f>
        <v/>
      </c>
      <c r="O1465" s="91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37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80"/>
        <v>11</v>
      </c>
      <c r="C1466" s="184">
        <f t="shared" si="181"/>
        <v>42317</v>
      </c>
      <c r="D1466" s="184" t="s">
        <v>1598</v>
      </c>
      <c r="E1466" s="37">
        <v>42317</v>
      </c>
      <c r="F1466" s="40" t="s">
        <v>428</v>
      </c>
      <c r="G1466" s="40" t="s">
        <v>1196</v>
      </c>
      <c r="H1466" s="7" t="s">
        <v>788</v>
      </c>
      <c r="I1466" s="256"/>
      <c r="J1466" s="256"/>
      <c r="K1466" s="595">
        <v>332160</v>
      </c>
      <c r="L1466" s="596" t="s">
        <v>259</v>
      </c>
      <c r="M1466" s="596" t="s">
        <v>371</v>
      </c>
      <c r="N1466" s="52" t="str">
        <f>IF(AND('331-CT'!$E$7=TH!H1466,OR(L1466="331",M1466="331")),"331",IF(AND(OR(L1466="131",M1466="131"),H1466='131-CT'!$E$7),"131",""))</f>
        <v/>
      </c>
      <c r="O1466" s="91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37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80"/>
        <v>11</v>
      </c>
      <c r="C1467" s="184">
        <f t="shared" si="181"/>
        <v>42317</v>
      </c>
      <c r="D1467" s="184" t="s">
        <v>1599</v>
      </c>
      <c r="E1467" s="37">
        <v>42317</v>
      </c>
      <c r="F1467" s="192" t="s">
        <v>477</v>
      </c>
      <c r="G1467" s="40" t="s">
        <v>1197</v>
      </c>
      <c r="H1467" s="7" t="s">
        <v>1198</v>
      </c>
      <c r="I1467" s="256">
        <v>100</v>
      </c>
      <c r="J1467" s="256">
        <v>12970</v>
      </c>
      <c r="K1467" s="595">
        <f>ROUND(I1467*J1467,0)</f>
        <v>1297000</v>
      </c>
      <c r="L1467" s="596" t="s">
        <v>259</v>
      </c>
      <c r="M1467" s="596" t="s">
        <v>174</v>
      </c>
      <c r="N1467" s="52" t="str">
        <f>IF(AND('331-CT'!$E$7=TH!H1467,OR(L1467="331",M1467="331")),"331",IF(AND(OR(L1467="131",M1467="131"),H1467='131-CT'!$E$7),"131",""))</f>
        <v/>
      </c>
      <c r="O1467" s="91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37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80"/>
        <v>11</v>
      </c>
      <c r="C1468" s="184">
        <f t="shared" si="181"/>
        <v>42317</v>
      </c>
      <c r="D1468" s="184" t="s">
        <v>1599</v>
      </c>
      <c r="E1468" s="37">
        <v>42317</v>
      </c>
      <c r="F1468" s="40" t="s">
        <v>428</v>
      </c>
      <c r="G1468" s="40" t="s">
        <v>1197</v>
      </c>
      <c r="H1468" s="7" t="s">
        <v>1198</v>
      </c>
      <c r="I1468" s="256"/>
      <c r="J1468" s="256"/>
      <c r="K1468" s="595">
        <v>129700</v>
      </c>
      <c r="L1468" s="596" t="s">
        <v>259</v>
      </c>
      <c r="M1468" s="596" t="s">
        <v>371</v>
      </c>
      <c r="N1468" s="52" t="str">
        <f>IF(AND('331-CT'!$E$7=TH!H1468,OR(L1468="331",M1468="331")),"331",IF(AND(OR(L1468="131",M1468="131"),H1468='131-CT'!$E$7),"131",""))</f>
        <v/>
      </c>
      <c r="O1468" s="91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37"/>
    </row>
    <row r="1469" spans="1:28" s="211" customFormat="1" ht="15.75" customHeight="1">
      <c r="A1469" s="204" t="str">
        <f>IF(B1469&lt;&gt;"",IF(AND(B1469&gt;=_TM1,B1469&lt;=_TM2,OR(TH!L1469="1111",TH!M1469="1111")),TH!D1469,""),"")</f>
        <v>TP/X67</v>
      </c>
      <c r="B1469" s="36">
        <f t="shared" ref="B1469" si="183">IF(C1469&lt;&gt;"",MONTH(C1469),"")</f>
        <v>11</v>
      </c>
      <c r="C1469" s="184">
        <f t="shared" ref="C1469" si="184">E1469</f>
        <v>42317</v>
      </c>
      <c r="D1469" s="184" t="s">
        <v>1599</v>
      </c>
      <c r="E1469" s="37">
        <v>42317</v>
      </c>
      <c r="F1469" s="40" t="s">
        <v>1346</v>
      </c>
      <c r="G1469" s="40" t="s">
        <v>1197</v>
      </c>
      <c r="H1469" s="7" t="s">
        <v>1198</v>
      </c>
      <c r="I1469" s="256"/>
      <c r="J1469" s="256"/>
      <c r="K1469" s="595">
        <v>1426700</v>
      </c>
      <c r="L1469" s="596" t="s">
        <v>47</v>
      </c>
      <c r="M1469" s="596" t="s">
        <v>259</v>
      </c>
      <c r="N1469" s="52" t="str">
        <f>IF(AND('331-CT'!$E$7=TH!H1469,OR(L1469="331",M1469="331")),"331",IF(AND(OR(L1469="131",M1469="131"),H1469='131-CT'!$E$7),"131",""))</f>
        <v/>
      </c>
      <c r="O1469" s="91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37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80"/>
        <v>11</v>
      </c>
      <c r="C1470" s="184">
        <f t="shared" si="181"/>
        <v>42317</v>
      </c>
      <c r="D1470" s="184" t="s">
        <v>1600</v>
      </c>
      <c r="E1470" s="37">
        <v>42317</v>
      </c>
      <c r="F1470" s="40" t="s">
        <v>1199</v>
      </c>
      <c r="G1470" s="40" t="s">
        <v>1200</v>
      </c>
      <c r="H1470" s="7" t="s">
        <v>1201</v>
      </c>
      <c r="I1470" s="256">
        <v>400</v>
      </c>
      <c r="J1470" s="256">
        <v>12200</v>
      </c>
      <c r="K1470" s="595">
        <f>ROUND(I1470*J1470,0)</f>
        <v>4880000</v>
      </c>
      <c r="L1470" s="596" t="s">
        <v>259</v>
      </c>
      <c r="M1470" s="596" t="s">
        <v>174</v>
      </c>
      <c r="N1470" s="52" t="str">
        <f>IF(AND('331-CT'!$E$7=TH!H1470,OR(L1470="331",M1470="331")),"331",IF(AND(OR(L1470="131",M1470="131"),H1470='131-CT'!$E$7),"131",""))</f>
        <v/>
      </c>
      <c r="O1470" s="91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37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80"/>
        <v>11</v>
      </c>
      <c r="C1471" s="184">
        <f t="shared" si="181"/>
        <v>42317</v>
      </c>
      <c r="D1471" s="184" t="s">
        <v>1600</v>
      </c>
      <c r="E1471" s="37">
        <v>42317</v>
      </c>
      <c r="F1471" s="40" t="s">
        <v>428</v>
      </c>
      <c r="G1471" s="40" t="s">
        <v>1200</v>
      </c>
      <c r="H1471" s="7" t="s">
        <v>1201</v>
      </c>
      <c r="I1471" s="256"/>
      <c r="J1471" s="256"/>
      <c r="K1471" s="595">
        <v>488000</v>
      </c>
      <c r="L1471" s="596" t="s">
        <v>259</v>
      </c>
      <c r="M1471" s="596" t="s">
        <v>371</v>
      </c>
      <c r="N1471" s="52" t="str">
        <f>IF(AND('331-CT'!$E$7=TH!H1471,OR(L1471="331",M1471="331")),"331",IF(AND(OR(L1471="131",M1471="131"),H1471='131-CT'!$E$7),"131",""))</f>
        <v/>
      </c>
      <c r="O1471" s="91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37"/>
    </row>
    <row r="1472" spans="1:28" s="211" customFormat="1" ht="15.75" customHeight="1">
      <c r="A1472" s="204" t="str">
        <f>IF(B1472&lt;&gt;"",IF(AND(B1472&gt;=_TM1,B1472&lt;=_TM2,OR(TH!L1472="1111",TH!M1472="1111")),TH!D1472,""),"")</f>
        <v>TP/X68</v>
      </c>
      <c r="B1472" s="36">
        <f t="shared" ref="B1472" si="185">IF(C1472&lt;&gt;"",MONTH(C1472),"")</f>
        <v>11</v>
      </c>
      <c r="C1472" s="184">
        <f t="shared" ref="C1472" si="186">E1472</f>
        <v>42317</v>
      </c>
      <c r="D1472" s="184" t="s">
        <v>1600</v>
      </c>
      <c r="E1472" s="37">
        <v>42317</v>
      </c>
      <c r="F1472" s="40" t="s">
        <v>1346</v>
      </c>
      <c r="G1472" s="40" t="s">
        <v>1200</v>
      </c>
      <c r="H1472" s="7" t="s">
        <v>1201</v>
      </c>
      <c r="I1472" s="256"/>
      <c r="J1472" s="256"/>
      <c r="K1472" s="595">
        <v>5368000</v>
      </c>
      <c r="L1472" s="596" t="s">
        <v>47</v>
      </c>
      <c r="M1472" s="596" t="s">
        <v>259</v>
      </c>
      <c r="N1472" s="52" t="str">
        <f>IF(AND('331-CT'!$E$7=TH!H1472,OR(L1472="331",M1472="331")),"331",IF(AND(OR(L1472="131",M1472="131"),H1472='131-CT'!$E$7),"131",""))</f>
        <v/>
      </c>
      <c r="O1472" s="91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37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80"/>
        <v>11</v>
      </c>
      <c r="C1473" s="184">
        <f t="shared" si="181"/>
        <v>42317</v>
      </c>
      <c r="D1473" s="184" t="s">
        <v>1601</v>
      </c>
      <c r="E1473" s="37">
        <v>42317</v>
      </c>
      <c r="F1473" s="40" t="s">
        <v>1845</v>
      </c>
      <c r="G1473" s="40" t="s">
        <v>1202</v>
      </c>
      <c r="H1473" s="7" t="s">
        <v>1960</v>
      </c>
      <c r="I1473" s="256">
        <v>500</v>
      </c>
      <c r="J1473" s="256">
        <v>10708</v>
      </c>
      <c r="K1473" s="595">
        <f>ROUND(I1473*J1473,0)</f>
        <v>5354000</v>
      </c>
      <c r="L1473" s="596" t="s">
        <v>259</v>
      </c>
      <c r="M1473" s="596" t="s">
        <v>174</v>
      </c>
      <c r="N1473" s="52" t="str">
        <f>IF(AND('331-CT'!$E$7=TH!H1473,OR(L1473="331",M1473="331")),"331",IF(AND(OR(L1473="131",M1473="131"),H1473='131-CT'!$E$7),"131",""))</f>
        <v/>
      </c>
      <c r="O1473" s="91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37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80"/>
        <v>11</v>
      </c>
      <c r="C1474" s="184">
        <f t="shared" si="181"/>
        <v>42317</v>
      </c>
      <c r="D1474" s="184" t="s">
        <v>1601</v>
      </c>
      <c r="E1474" s="37">
        <v>42317</v>
      </c>
      <c r="F1474" s="192" t="s">
        <v>1777</v>
      </c>
      <c r="G1474" s="40" t="s">
        <v>1202</v>
      </c>
      <c r="H1474" s="7" t="s">
        <v>1960</v>
      </c>
      <c r="I1474" s="256">
        <v>340</v>
      </c>
      <c r="J1474" s="256">
        <v>14646</v>
      </c>
      <c r="K1474" s="595">
        <f>ROUND(I1474*J1474,0)</f>
        <v>4979640</v>
      </c>
      <c r="L1474" s="596" t="s">
        <v>259</v>
      </c>
      <c r="M1474" s="596" t="s">
        <v>174</v>
      </c>
      <c r="N1474" s="52" t="str">
        <f>IF(AND('331-CT'!$E$7=TH!H1474,OR(L1474="331",M1474="331")),"331",IF(AND(OR(L1474="131",M1474="131"),H1474='131-CT'!$E$7),"131",""))</f>
        <v/>
      </c>
      <c r="O1474" s="91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37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80"/>
        <v>11</v>
      </c>
      <c r="C1475" s="184">
        <f t="shared" si="181"/>
        <v>42317</v>
      </c>
      <c r="D1475" s="184" t="s">
        <v>1601</v>
      </c>
      <c r="E1475" s="37">
        <v>42317</v>
      </c>
      <c r="F1475" s="40" t="s">
        <v>1846</v>
      </c>
      <c r="G1475" s="40" t="s">
        <v>1202</v>
      </c>
      <c r="H1475" s="7" t="s">
        <v>1960</v>
      </c>
      <c r="I1475" s="256">
        <v>422</v>
      </c>
      <c r="J1475" s="256">
        <v>15461</v>
      </c>
      <c r="K1475" s="595">
        <f>ROUND(I1475*J1475,0)</f>
        <v>6524542</v>
      </c>
      <c r="L1475" s="596" t="s">
        <v>259</v>
      </c>
      <c r="M1475" s="596" t="s">
        <v>174</v>
      </c>
      <c r="N1475" s="52" t="str">
        <f>IF(AND('331-CT'!$E$7=TH!H1475,OR(L1475="331",M1475="331")),"331",IF(AND(OR(L1475="131",M1475="131"),H1475='131-CT'!$E$7),"131",""))</f>
        <v/>
      </c>
      <c r="O1475" s="91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37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80"/>
        <v>11</v>
      </c>
      <c r="C1476" s="184">
        <f t="shared" si="181"/>
        <v>42317</v>
      </c>
      <c r="D1476" s="184" t="s">
        <v>1601</v>
      </c>
      <c r="E1476" s="37">
        <v>42317</v>
      </c>
      <c r="F1476" s="40" t="s">
        <v>757</v>
      </c>
      <c r="G1476" s="40" t="s">
        <v>1202</v>
      </c>
      <c r="H1476" s="7" t="s">
        <v>1960</v>
      </c>
      <c r="I1476" s="256"/>
      <c r="J1476" s="256"/>
      <c r="K1476" s="595">
        <v>1685818</v>
      </c>
      <c r="L1476" s="596" t="s">
        <v>259</v>
      </c>
      <c r="M1476" s="596" t="s">
        <v>371</v>
      </c>
      <c r="N1476" s="52" t="str">
        <f>IF(AND('331-CT'!$E$7=TH!H1476,OR(L1476="331",M1476="331")),"331",IF(AND(OR(L1476="131",M1476="131"),H1476='131-CT'!$E$7),"131",""))</f>
        <v/>
      </c>
      <c r="O1476" s="91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37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80"/>
        <v>11</v>
      </c>
      <c r="C1477" s="184">
        <f t="shared" si="181"/>
        <v>42319</v>
      </c>
      <c r="D1477" s="184" t="s">
        <v>1602</v>
      </c>
      <c r="E1477" s="37">
        <v>42319</v>
      </c>
      <c r="F1477" s="40" t="s">
        <v>500</v>
      </c>
      <c r="G1477" s="40" t="s">
        <v>1203</v>
      </c>
      <c r="H1477" s="7" t="s">
        <v>1204</v>
      </c>
      <c r="I1477" s="256">
        <v>154</v>
      </c>
      <c r="J1477" s="256">
        <v>14000</v>
      </c>
      <c r="K1477" s="595">
        <f>ROUND(I1477*J1477,0)</f>
        <v>2156000</v>
      </c>
      <c r="L1477" s="596" t="s">
        <v>259</v>
      </c>
      <c r="M1477" s="596" t="s">
        <v>174</v>
      </c>
      <c r="N1477" s="52" t="str">
        <f>IF(AND('331-CT'!$E$7=TH!H1477,OR(L1477="331",M1477="331")),"331",IF(AND(OR(L1477="131",M1477="131"),H1477='131-CT'!$E$7),"131",""))</f>
        <v/>
      </c>
      <c r="O1477" s="91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37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80"/>
        <v>11</v>
      </c>
      <c r="C1478" s="184">
        <f t="shared" si="181"/>
        <v>42319</v>
      </c>
      <c r="D1478" s="184" t="s">
        <v>1602</v>
      </c>
      <c r="E1478" s="37">
        <v>42319</v>
      </c>
      <c r="F1478" s="40" t="s">
        <v>428</v>
      </c>
      <c r="G1478" s="40" t="s">
        <v>1203</v>
      </c>
      <c r="H1478" s="7" t="s">
        <v>1204</v>
      </c>
      <c r="I1478" s="256"/>
      <c r="J1478" s="256"/>
      <c r="K1478" s="595">
        <v>215600</v>
      </c>
      <c r="L1478" s="596" t="s">
        <v>259</v>
      </c>
      <c r="M1478" s="596" t="s">
        <v>371</v>
      </c>
      <c r="N1478" s="52" t="str">
        <f>IF(AND('331-CT'!$E$7=TH!H1478,OR(L1478="331",M1478="331")),"331",IF(AND(OR(L1478="131",M1478="131"),H1478='131-CT'!$E$7),"131",""))</f>
        <v/>
      </c>
      <c r="O1478" s="91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37"/>
    </row>
    <row r="1479" spans="1:28" s="211" customFormat="1" ht="15.75" customHeight="1">
      <c r="A1479" s="204" t="str">
        <f>IF(B1479&lt;&gt;"",IF(AND(B1479&gt;=_TM1,B1479&lt;=_TM2,OR(TH!L1479="1111",TH!M1479="1111")),TH!D1479,""),"")</f>
        <v>TP/X70</v>
      </c>
      <c r="B1479" s="36">
        <f t="shared" ref="B1479" si="187">IF(C1479&lt;&gt;"",MONTH(C1479),"")</f>
        <v>11</v>
      </c>
      <c r="C1479" s="184">
        <f t="shared" ref="C1479" si="188">E1479</f>
        <v>42319</v>
      </c>
      <c r="D1479" s="184" t="s">
        <v>1602</v>
      </c>
      <c r="E1479" s="37">
        <v>42319</v>
      </c>
      <c r="F1479" s="40" t="s">
        <v>1346</v>
      </c>
      <c r="G1479" s="40" t="s">
        <v>1203</v>
      </c>
      <c r="H1479" s="7" t="s">
        <v>1204</v>
      </c>
      <c r="I1479" s="256"/>
      <c r="J1479" s="256"/>
      <c r="K1479" s="595">
        <v>2371600</v>
      </c>
      <c r="L1479" s="596" t="s">
        <v>47</v>
      </c>
      <c r="M1479" s="596" t="s">
        <v>259</v>
      </c>
      <c r="N1479" s="52" t="str">
        <f>IF(AND('331-CT'!$E$7=TH!H1479,OR(L1479="331",M1479="331")),"331",IF(AND(OR(L1479="131",M1479="131"),H1479='131-CT'!$E$7),"131",""))</f>
        <v/>
      </c>
      <c r="O1479" s="91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37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80"/>
        <v>11</v>
      </c>
      <c r="C1480" s="184">
        <f t="shared" si="181"/>
        <v>42321</v>
      </c>
      <c r="D1480" s="184" t="s">
        <v>1603</v>
      </c>
      <c r="E1480" s="37">
        <v>42321</v>
      </c>
      <c r="F1480" s="40" t="s">
        <v>1056</v>
      </c>
      <c r="G1480" s="40" t="s">
        <v>1205</v>
      </c>
      <c r="H1480" s="7" t="s">
        <v>858</v>
      </c>
      <c r="I1480" s="256">
        <v>104</v>
      </c>
      <c r="J1480" s="256">
        <v>15500</v>
      </c>
      <c r="K1480" s="595">
        <f>ROUND(I1480*J1480,0)</f>
        <v>1612000</v>
      </c>
      <c r="L1480" s="596" t="s">
        <v>259</v>
      </c>
      <c r="M1480" s="596" t="s">
        <v>174</v>
      </c>
      <c r="N1480" s="52" t="str">
        <f>IF(AND('331-CT'!$E$7=TH!H1480,OR(L1480="331",M1480="331")),"331",IF(AND(OR(L1480="131",M1480="131"),H1480='131-CT'!$E$7),"131",""))</f>
        <v/>
      </c>
      <c r="O1480" s="91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37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80"/>
        <v>11</v>
      </c>
      <c r="C1481" s="184">
        <f t="shared" si="181"/>
        <v>42321</v>
      </c>
      <c r="D1481" s="184" t="s">
        <v>1603</v>
      </c>
      <c r="E1481" s="37">
        <v>42321</v>
      </c>
      <c r="F1481" s="40" t="s">
        <v>428</v>
      </c>
      <c r="G1481" s="40" t="s">
        <v>1205</v>
      </c>
      <c r="H1481" s="7" t="s">
        <v>858</v>
      </c>
      <c r="I1481" s="256"/>
      <c r="J1481" s="256"/>
      <c r="K1481" s="595">
        <v>161200</v>
      </c>
      <c r="L1481" s="596" t="s">
        <v>259</v>
      </c>
      <c r="M1481" s="596" t="s">
        <v>371</v>
      </c>
      <c r="N1481" s="52" t="str">
        <f>IF(AND('331-CT'!$E$7=TH!H1481,OR(L1481="331",M1481="331")),"331",IF(AND(OR(L1481="131",M1481="131"),H1481='131-CT'!$E$7),"131",""))</f>
        <v/>
      </c>
      <c r="O1481" s="91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7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80"/>
        <v>11</v>
      </c>
      <c r="C1482" s="184">
        <f t="shared" si="181"/>
        <v>42321</v>
      </c>
      <c r="D1482" s="184" t="s">
        <v>1604</v>
      </c>
      <c r="E1482" s="37">
        <v>42321</v>
      </c>
      <c r="F1482" s="192" t="s">
        <v>520</v>
      </c>
      <c r="G1482" s="40" t="s">
        <v>1206</v>
      </c>
      <c r="H1482" s="7" t="s">
        <v>860</v>
      </c>
      <c r="I1482" s="256">
        <v>736</v>
      </c>
      <c r="J1482" s="256">
        <v>5900</v>
      </c>
      <c r="K1482" s="595">
        <f>ROUND(I1482*J1482,0)</f>
        <v>4342400</v>
      </c>
      <c r="L1482" s="596" t="s">
        <v>259</v>
      </c>
      <c r="M1482" s="596" t="s">
        <v>174</v>
      </c>
      <c r="N1482" s="52" t="str">
        <f>IF(AND('331-CT'!$E$7=TH!H1482,OR(L1482="331",M1482="331")),"331",IF(AND(OR(L1482="131",M1482="131"),H1482='131-CT'!$E$7),"131",""))</f>
        <v/>
      </c>
      <c r="O1482" s="91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7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80"/>
        <v>11</v>
      </c>
      <c r="C1483" s="184">
        <f t="shared" si="181"/>
        <v>42321</v>
      </c>
      <c r="D1483" s="184" t="s">
        <v>1604</v>
      </c>
      <c r="E1483" s="191">
        <v>42321</v>
      </c>
      <c r="F1483" s="192" t="s">
        <v>428</v>
      </c>
      <c r="G1483" s="483" t="s">
        <v>1206</v>
      </c>
      <c r="H1483" s="7" t="s">
        <v>860</v>
      </c>
      <c r="I1483" s="256"/>
      <c r="J1483" s="256"/>
      <c r="K1483" s="595">
        <v>434240</v>
      </c>
      <c r="L1483" s="596" t="s">
        <v>259</v>
      </c>
      <c r="M1483" s="596" t="s">
        <v>371</v>
      </c>
      <c r="N1483" s="52" t="str">
        <f>IF(AND('331-CT'!$E$7=TH!H1483,OR(L1483="331",M1483="331")),"331",IF(AND(OR(L1483="131",M1483="131"),H1483='131-CT'!$E$7),"131",""))</f>
        <v/>
      </c>
      <c r="O1483" s="91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7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80"/>
        <v>11</v>
      </c>
      <c r="C1484" s="184">
        <f t="shared" si="181"/>
        <v>42321</v>
      </c>
      <c r="D1484" s="184" t="s">
        <v>1605</v>
      </c>
      <c r="E1484" s="191">
        <v>42321</v>
      </c>
      <c r="F1484" s="189" t="s">
        <v>1974</v>
      </c>
      <c r="G1484" s="483" t="s">
        <v>1207</v>
      </c>
      <c r="H1484" s="45" t="s">
        <v>983</v>
      </c>
      <c r="I1484" s="256">
        <v>2667</v>
      </c>
      <c r="J1484" s="256">
        <v>11800</v>
      </c>
      <c r="K1484" s="595">
        <f>ROUND(I1484*J1484,0)</f>
        <v>31470600</v>
      </c>
      <c r="L1484" s="596" t="s">
        <v>259</v>
      </c>
      <c r="M1484" s="596" t="s">
        <v>174</v>
      </c>
      <c r="N1484" s="52" t="str">
        <f>IF(AND('331-CT'!$E$7=TH!H1484,OR(L1484="331",M1484="331")),"331",IF(AND(OR(L1484="131",M1484="131"),H1484='131-CT'!$E$7),"131",""))</f>
        <v/>
      </c>
      <c r="O1484" s="91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7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80"/>
        <v>11</v>
      </c>
      <c r="C1485" s="184">
        <f t="shared" si="181"/>
        <v>42321</v>
      </c>
      <c r="D1485" s="184" t="s">
        <v>1605</v>
      </c>
      <c r="E1485" s="191">
        <v>42321</v>
      </c>
      <c r="F1485" s="192" t="s">
        <v>428</v>
      </c>
      <c r="G1485" s="480" t="s">
        <v>1207</v>
      </c>
      <c r="H1485" s="45" t="s">
        <v>983</v>
      </c>
      <c r="I1485" s="257"/>
      <c r="J1485" s="256"/>
      <c r="K1485" s="38">
        <v>3147060</v>
      </c>
      <c r="L1485" s="596" t="s">
        <v>259</v>
      </c>
      <c r="M1485" s="596" t="s">
        <v>371</v>
      </c>
      <c r="N1485" s="52" t="str">
        <f>IF(AND('331-CT'!$E$7=TH!H1485,OR(L1485="331",M1485="331")),"331",IF(AND(OR(L1485="131",M1485="131"),H1485='131-CT'!$E$7),"131",""))</f>
        <v/>
      </c>
      <c r="O1485" s="91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7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80"/>
        <v>11</v>
      </c>
      <c r="C1486" s="184">
        <f t="shared" si="181"/>
        <v>42321</v>
      </c>
      <c r="D1486" s="184" t="s">
        <v>1606</v>
      </c>
      <c r="E1486" s="191">
        <v>42321</v>
      </c>
      <c r="F1486" s="189" t="s">
        <v>467</v>
      </c>
      <c r="G1486" s="480" t="s">
        <v>1208</v>
      </c>
      <c r="H1486" s="45" t="s">
        <v>464</v>
      </c>
      <c r="I1486" s="257">
        <v>1010</v>
      </c>
      <c r="J1486" s="256">
        <v>4400</v>
      </c>
      <c r="K1486" s="595">
        <f>ROUND(I1486*J1486,0)</f>
        <v>4444000</v>
      </c>
      <c r="L1486" s="596" t="s">
        <v>259</v>
      </c>
      <c r="M1486" s="596" t="s">
        <v>174</v>
      </c>
      <c r="N1486" s="52" t="str">
        <f>IF(AND('331-CT'!$E$7=TH!H1486,OR(L1486="331",M1486="331")),"331",IF(AND(OR(L1486="131",M1486="131"),H1486='131-CT'!$E$7),"131",""))</f>
        <v/>
      </c>
      <c r="O1486" s="91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7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80"/>
        <v>11</v>
      </c>
      <c r="C1487" s="184">
        <f t="shared" si="181"/>
        <v>42321</v>
      </c>
      <c r="D1487" s="184" t="s">
        <v>1606</v>
      </c>
      <c r="E1487" s="759">
        <v>42321</v>
      </c>
      <c r="F1487" s="40" t="s">
        <v>428</v>
      </c>
      <c r="G1487" s="40" t="s">
        <v>1208</v>
      </c>
      <c r="H1487" s="7" t="s">
        <v>464</v>
      </c>
      <c r="I1487" s="256"/>
      <c r="J1487" s="256"/>
      <c r="K1487" s="595">
        <v>444400</v>
      </c>
      <c r="L1487" s="596" t="s">
        <v>259</v>
      </c>
      <c r="M1487" s="596" t="s">
        <v>371</v>
      </c>
      <c r="N1487" s="52" t="str">
        <f>IF(AND('331-CT'!$E$7=TH!H1487,OR(L1487="331",M1487="331")),"331",IF(AND(OR(L1487="131",M1487="131"),H1487='131-CT'!$E$7),"131",""))</f>
        <v/>
      </c>
      <c r="O1487" s="91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7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80"/>
        <v>11</v>
      </c>
      <c r="C1488" s="184">
        <f t="shared" si="181"/>
        <v>42324</v>
      </c>
      <c r="D1488" s="184" t="s">
        <v>1607</v>
      </c>
      <c r="E1488" s="759">
        <v>42324</v>
      </c>
      <c r="F1488" s="189" t="s">
        <v>1209</v>
      </c>
      <c r="G1488" s="40" t="s">
        <v>1210</v>
      </c>
      <c r="H1488" s="7" t="s">
        <v>825</v>
      </c>
      <c r="I1488" s="256">
        <v>103</v>
      </c>
      <c r="J1488" s="256">
        <v>8900</v>
      </c>
      <c r="K1488" s="595">
        <f>ROUND(I1488*J1488,0)</f>
        <v>916700</v>
      </c>
      <c r="L1488" s="596" t="s">
        <v>259</v>
      </c>
      <c r="M1488" s="596" t="s">
        <v>174</v>
      </c>
      <c r="N1488" s="52" t="str">
        <f>IF(AND('331-CT'!$E$7=TH!H1488,OR(L1488="331",M1488="331")),"331",IF(AND(OR(L1488="131",M1488="131"),H1488='131-CT'!$E$7),"131",""))</f>
        <v/>
      </c>
      <c r="O1488" s="91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7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80"/>
        <v>11</v>
      </c>
      <c r="C1489" s="184">
        <f t="shared" si="181"/>
        <v>42324</v>
      </c>
      <c r="D1489" s="184" t="s">
        <v>1607</v>
      </c>
      <c r="E1489" s="759">
        <v>42324</v>
      </c>
      <c r="F1489" s="189" t="s">
        <v>1211</v>
      </c>
      <c r="G1489" s="40" t="s">
        <v>1210</v>
      </c>
      <c r="H1489" s="7" t="s">
        <v>825</v>
      </c>
      <c r="I1489" s="256">
        <v>104</v>
      </c>
      <c r="J1489" s="256">
        <v>11500</v>
      </c>
      <c r="K1489" s="595">
        <f>ROUND(I1489*J1489,0)</f>
        <v>1196000</v>
      </c>
      <c r="L1489" s="596" t="s">
        <v>259</v>
      </c>
      <c r="M1489" s="596" t="s">
        <v>174</v>
      </c>
      <c r="N1489" s="52" t="str">
        <f>IF(AND('331-CT'!$E$7=TH!H1489,OR(L1489="331",M1489="331")),"331",IF(AND(OR(L1489="131",M1489="131"),H1489='131-CT'!$E$7),"131",""))</f>
        <v/>
      </c>
      <c r="O1489" s="91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7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80"/>
        <v>11</v>
      </c>
      <c r="C1490" s="184">
        <f t="shared" si="181"/>
        <v>42324</v>
      </c>
      <c r="D1490" s="184" t="s">
        <v>1607</v>
      </c>
      <c r="E1490" s="759">
        <v>42324</v>
      </c>
      <c r="F1490" s="189" t="s">
        <v>428</v>
      </c>
      <c r="G1490" s="40" t="s">
        <v>1210</v>
      </c>
      <c r="H1490" s="7" t="s">
        <v>825</v>
      </c>
      <c r="I1490" s="256"/>
      <c r="J1490" s="256"/>
      <c r="K1490" s="595">
        <v>211270</v>
      </c>
      <c r="L1490" s="596" t="s">
        <v>259</v>
      </c>
      <c r="M1490" s="596" t="s">
        <v>371</v>
      </c>
      <c r="N1490" s="52" t="str">
        <f>IF(AND('331-CT'!$E$7=TH!H1490,OR(L1490="331",M1490="331")),"331",IF(AND(OR(L1490="131",M1490="131"),H1490='131-CT'!$E$7),"131",""))</f>
        <v/>
      </c>
      <c r="O1490" s="91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7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80"/>
        <v>11</v>
      </c>
      <c r="C1491" s="184">
        <f t="shared" si="181"/>
        <v>42324</v>
      </c>
      <c r="D1491" s="184" t="s">
        <v>1608</v>
      </c>
      <c r="E1491" s="759">
        <v>42324</v>
      </c>
      <c r="F1491" s="189" t="s">
        <v>1975</v>
      </c>
      <c r="G1491" s="40" t="s">
        <v>1212</v>
      </c>
      <c r="H1491" s="7" t="s">
        <v>983</v>
      </c>
      <c r="I1491" s="786">
        <v>100</v>
      </c>
      <c r="J1491" s="256">
        <v>19940</v>
      </c>
      <c r="K1491" s="595">
        <f>ROUND(I1491*J1491,0)</f>
        <v>1994000</v>
      </c>
      <c r="L1491" s="596" t="s">
        <v>259</v>
      </c>
      <c r="M1491" s="596" t="s">
        <v>174</v>
      </c>
      <c r="N1491" s="52" t="str">
        <f>IF(AND('331-CT'!$E$7=TH!H1491,OR(L1491="331",M1491="331")),"331",IF(AND(OR(L1491="131",M1491="131"),H1491='131-CT'!$E$7),"131",""))</f>
        <v/>
      </c>
      <c r="O1491" s="91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7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80"/>
        <v>11</v>
      </c>
      <c r="C1492" s="184">
        <f t="shared" si="181"/>
        <v>42324</v>
      </c>
      <c r="D1492" s="184" t="s">
        <v>1608</v>
      </c>
      <c r="E1492" s="759">
        <v>42324</v>
      </c>
      <c r="F1492" s="297" t="s">
        <v>428</v>
      </c>
      <c r="G1492" s="40" t="s">
        <v>1212</v>
      </c>
      <c r="H1492" s="7" t="s">
        <v>983</v>
      </c>
      <c r="I1492" s="256"/>
      <c r="J1492" s="256"/>
      <c r="K1492" s="595">
        <v>199400</v>
      </c>
      <c r="L1492" s="596" t="s">
        <v>259</v>
      </c>
      <c r="M1492" s="596" t="s">
        <v>371</v>
      </c>
      <c r="N1492" s="52" t="str">
        <f>IF(AND('331-CT'!$E$7=TH!H1492,OR(L1492="331",M1492="331")),"331",IF(AND(OR(L1492="131",M1492="131"),H1492='131-CT'!$E$7),"131",""))</f>
        <v/>
      </c>
      <c r="O1492" s="91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7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80"/>
        <v>11</v>
      </c>
      <c r="C1493" s="184">
        <f t="shared" si="181"/>
        <v>42326</v>
      </c>
      <c r="D1493" s="184" t="s">
        <v>1609</v>
      </c>
      <c r="E1493" s="759">
        <v>42326</v>
      </c>
      <c r="F1493" s="297" t="s">
        <v>1983</v>
      </c>
      <c r="G1493" s="40" t="s">
        <v>1213</v>
      </c>
      <c r="H1493" s="7" t="s">
        <v>1154</v>
      </c>
      <c r="I1493" s="256">
        <v>600</v>
      </c>
      <c r="J1493" s="256">
        <v>17000</v>
      </c>
      <c r="K1493" s="595">
        <f>ROUND(I1493*J1493,0)</f>
        <v>10200000</v>
      </c>
      <c r="L1493" s="596" t="s">
        <v>259</v>
      </c>
      <c r="M1493" s="596" t="s">
        <v>174</v>
      </c>
      <c r="N1493" s="52" t="str">
        <f>IF(AND('331-CT'!$E$7=TH!H1493,OR(L1493="331",M1493="331")),"331",IF(AND(OR(L1493="131",M1493="131"),H1493='131-CT'!$E$7),"131",""))</f>
        <v/>
      </c>
      <c r="O1493" s="91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7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80"/>
        <v>11</v>
      </c>
      <c r="C1494" s="184">
        <f t="shared" si="181"/>
        <v>42326</v>
      </c>
      <c r="D1494" s="184" t="s">
        <v>1609</v>
      </c>
      <c r="E1494" s="184">
        <v>42326</v>
      </c>
      <c r="F1494" s="40" t="s">
        <v>1982</v>
      </c>
      <c r="G1494" s="597" t="s">
        <v>1213</v>
      </c>
      <c r="H1494" s="7" t="s">
        <v>1154</v>
      </c>
      <c r="I1494" s="256">
        <v>1500</v>
      </c>
      <c r="J1494" s="256">
        <v>5200</v>
      </c>
      <c r="K1494" s="595">
        <f>ROUND(I1494*J1494,0)</f>
        <v>7800000</v>
      </c>
      <c r="L1494" s="596" t="s">
        <v>259</v>
      </c>
      <c r="M1494" s="596" t="s">
        <v>174</v>
      </c>
      <c r="N1494" s="52" t="str">
        <f>IF(AND('331-CT'!$E$7=TH!H1494,OR(L1494="331",M1494="331")),"331",IF(AND(OR(L1494="131",M1494="131"),H1494='131-CT'!$E$7),"131",""))</f>
        <v/>
      </c>
      <c r="O1494" s="91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7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80"/>
        <v>11</v>
      </c>
      <c r="C1495" s="184">
        <f t="shared" si="181"/>
        <v>42326</v>
      </c>
      <c r="D1495" s="184" t="s">
        <v>1609</v>
      </c>
      <c r="E1495" s="191">
        <v>42326</v>
      </c>
      <c r="F1495" s="192" t="s">
        <v>428</v>
      </c>
      <c r="G1495" s="483" t="s">
        <v>1213</v>
      </c>
      <c r="H1495" s="7" t="s">
        <v>1154</v>
      </c>
      <c r="I1495" s="256"/>
      <c r="J1495" s="256"/>
      <c r="K1495" s="595">
        <v>1800000</v>
      </c>
      <c r="L1495" s="596" t="s">
        <v>259</v>
      </c>
      <c r="M1495" s="596" t="s">
        <v>371</v>
      </c>
      <c r="N1495" s="52" t="str">
        <f>IF(AND('331-CT'!$E$7=TH!H1495,OR(L1495="331",M1495="331")),"331",IF(AND(OR(L1495="131",M1495="131"),H1495='131-CT'!$E$7),"131",""))</f>
        <v/>
      </c>
      <c r="O1495" s="91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7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80"/>
        <v>11</v>
      </c>
      <c r="C1496" s="184">
        <f t="shared" si="181"/>
        <v>42326</v>
      </c>
      <c r="D1496" s="184" t="s">
        <v>1610</v>
      </c>
      <c r="E1496" s="191">
        <v>42326</v>
      </c>
      <c r="F1496" s="192" t="s">
        <v>1214</v>
      </c>
      <c r="G1496" s="483" t="s">
        <v>1215</v>
      </c>
      <c r="H1496" s="193" t="s">
        <v>819</v>
      </c>
      <c r="I1496" s="256">
        <v>505</v>
      </c>
      <c r="J1496" s="256">
        <v>8000</v>
      </c>
      <c r="K1496" s="595">
        <f>ROUND(I1496*J1496,0)</f>
        <v>4040000</v>
      </c>
      <c r="L1496" s="596" t="s">
        <v>259</v>
      </c>
      <c r="M1496" s="596" t="s">
        <v>174</v>
      </c>
      <c r="N1496" s="52" t="str">
        <f>IF(AND('331-CT'!$E$7=TH!H1496,OR(L1496="331",M1496="331")),"331",IF(AND(OR(L1496="131",M1496="131"),H1496='131-CT'!$E$7),"131",""))</f>
        <v/>
      </c>
      <c r="O1496" s="91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7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80"/>
        <v>11</v>
      </c>
      <c r="C1497" s="184">
        <f t="shared" si="181"/>
        <v>42326</v>
      </c>
      <c r="D1497" s="184" t="s">
        <v>1610</v>
      </c>
      <c r="E1497" s="191">
        <v>42326</v>
      </c>
      <c r="F1497" s="192" t="s">
        <v>1704</v>
      </c>
      <c r="G1497" s="483" t="s">
        <v>1215</v>
      </c>
      <c r="H1497" s="193" t="s">
        <v>819</v>
      </c>
      <c r="I1497" s="257">
        <v>505</v>
      </c>
      <c r="J1497" s="257">
        <v>900</v>
      </c>
      <c r="K1497" s="595">
        <f>ROUND(I1497*J1497,0)</f>
        <v>454500</v>
      </c>
      <c r="L1497" s="596" t="s">
        <v>259</v>
      </c>
      <c r="M1497" s="596" t="s">
        <v>174</v>
      </c>
      <c r="N1497" s="52" t="str">
        <f>IF(AND('331-CT'!$E$7=TH!H1497,OR(L1497="331",M1497="331")),"331",IF(AND(OR(L1497="131",M1497="131"),H1497='131-CT'!$E$7),"131",""))</f>
        <v/>
      </c>
      <c r="O1497" s="91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7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80"/>
        <v>11</v>
      </c>
      <c r="C1498" s="184">
        <f t="shared" si="181"/>
        <v>42326</v>
      </c>
      <c r="D1498" s="184" t="s">
        <v>1610</v>
      </c>
      <c r="E1498" s="37">
        <v>42326</v>
      </c>
      <c r="F1498" s="40" t="s">
        <v>544</v>
      </c>
      <c r="G1498" s="40" t="s">
        <v>1215</v>
      </c>
      <c r="H1498" s="193" t="s">
        <v>819</v>
      </c>
      <c r="I1498" s="256">
        <v>1002</v>
      </c>
      <c r="J1498" s="256">
        <v>8500</v>
      </c>
      <c r="K1498" s="595">
        <f>ROUND(I1498*J1498,0)</f>
        <v>8517000</v>
      </c>
      <c r="L1498" s="596" t="s">
        <v>259</v>
      </c>
      <c r="M1498" s="596" t="s">
        <v>174</v>
      </c>
      <c r="N1498" s="52" t="str">
        <f>IF(AND('331-CT'!$E$7=TH!H1498,OR(L1498="331",M1498="331")),"331",IF(AND(OR(L1498="131",M1498="131"),H1498='131-CT'!$E$7),"131",""))</f>
        <v/>
      </c>
      <c r="O1498" s="91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7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80"/>
        <v>11</v>
      </c>
      <c r="C1499" s="184">
        <f t="shared" si="181"/>
        <v>42326</v>
      </c>
      <c r="D1499" s="184" t="s">
        <v>1610</v>
      </c>
      <c r="E1499" s="37">
        <v>42326</v>
      </c>
      <c r="F1499" s="40" t="s">
        <v>1702</v>
      </c>
      <c r="G1499" s="40" t="s">
        <v>1215</v>
      </c>
      <c r="H1499" s="193" t="s">
        <v>819</v>
      </c>
      <c r="I1499" s="256">
        <v>1002</v>
      </c>
      <c r="J1499" s="256">
        <v>1020</v>
      </c>
      <c r="K1499" s="595">
        <f>ROUND(I1499*J1499,0)</f>
        <v>1022040</v>
      </c>
      <c r="L1499" s="596" t="s">
        <v>259</v>
      </c>
      <c r="M1499" s="596" t="s">
        <v>174</v>
      </c>
      <c r="N1499" s="52" t="str">
        <f>IF(AND('331-CT'!$E$7=TH!H1499,OR(L1499="331",M1499="331")),"331",IF(AND(OR(L1499="131",M1499="131"),H1499='131-CT'!$E$7),"131",""))</f>
        <v/>
      </c>
      <c r="O1499" s="91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7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80"/>
        <v>11</v>
      </c>
      <c r="C1500" s="184">
        <f t="shared" si="181"/>
        <v>42326</v>
      </c>
      <c r="D1500" s="184" t="s">
        <v>1610</v>
      </c>
      <c r="E1500" s="191">
        <v>42326</v>
      </c>
      <c r="F1500" s="192" t="s">
        <v>428</v>
      </c>
      <c r="G1500" s="483" t="s">
        <v>1215</v>
      </c>
      <c r="H1500" s="193" t="s">
        <v>819</v>
      </c>
      <c r="I1500" s="256"/>
      <c r="J1500" s="256"/>
      <c r="K1500" s="595">
        <v>1403354</v>
      </c>
      <c r="L1500" s="596" t="s">
        <v>259</v>
      </c>
      <c r="M1500" s="596" t="s">
        <v>371</v>
      </c>
      <c r="N1500" s="52" t="str">
        <f>IF(AND('331-CT'!$E$7=TH!H1500,OR(L1500="331",M1500="331")),"331",IF(AND(OR(L1500="131",M1500="131"),H1500='131-CT'!$E$7),"131",""))</f>
        <v/>
      </c>
      <c r="O1500" s="91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7"/>
    </row>
    <row r="1501" spans="1:28" s="211" customFormat="1" ht="15.75" customHeight="1">
      <c r="A1501" s="204" t="str">
        <f>IF(B1501&lt;&gt;"",IF(AND(B1501&gt;=_TM1,B1501&lt;=_TM2,OR(TH!L1501="1111",TH!M1501="1111")),TH!D1501,""),"")</f>
        <v>TP/X78</v>
      </c>
      <c r="B1501" s="36">
        <f t="shared" ref="B1501" si="189">IF(C1501&lt;&gt;"",MONTH(C1501),"")</f>
        <v>11</v>
      </c>
      <c r="C1501" s="184">
        <f t="shared" ref="C1501" si="190">E1501</f>
        <v>42326</v>
      </c>
      <c r="D1501" s="184" t="s">
        <v>1610</v>
      </c>
      <c r="E1501" s="191">
        <v>42326</v>
      </c>
      <c r="F1501" s="192" t="s">
        <v>1346</v>
      </c>
      <c r="G1501" s="483" t="s">
        <v>1215</v>
      </c>
      <c r="H1501" s="193" t="s">
        <v>819</v>
      </c>
      <c r="I1501" s="256"/>
      <c r="J1501" s="256"/>
      <c r="K1501" s="595">
        <v>15436894</v>
      </c>
      <c r="L1501" s="596" t="s">
        <v>47</v>
      </c>
      <c r="M1501" s="596" t="s">
        <v>259</v>
      </c>
      <c r="N1501" s="52" t="str">
        <f>IF(AND('331-CT'!$E$7=TH!H1501,OR(L1501="331",M1501="331")),"331",IF(AND(OR(L1501="131",M1501="131"),H1501='131-CT'!$E$7),"131",""))</f>
        <v/>
      </c>
      <c r="O1501" s="91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7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80"/>
        <v>11</v>
      </c>
      <c r="C1502" s="184">
        <f t="shared" si="181"/>
        <v>42326</v>
      </c>
      <c r="D1502" s="184" t="s">
        <v>1611</v>
      </c>
      <c r="E1502" s="191">
        <v>42326</v>
      </c>
      <c r="F1502" s="192" t="s">
        <v>1216</v>
      </c>
      <c r="G1502" s="483" t="s">
        <v>1217</v>
      </c>
      <c r="H1502" s="7" t="s">
        <v>993</v>
      </c>
      <c r="I1502" s="256">
        <v>195</v>
      </c>
      <c r="J1502" s="256">
        <v>10590</v>
      </c>
      <c r="K1502" s="595">
        <f>ROUND(I1502*J1502,0)</f>
        <v>2065050</v>
      </c>
      <c r="L1502" s="596" t="s">
        <v>259</v>
      </c>
      <c r="M1502" s="596" t="s">
        <v>174</v>
      </c>
      <c r="N1502" s="52" t="str">
        <f>IF(AND('331-CT'!$E$7=TH!H1502,OR(L1502="331",M1502="331")),"331",IF(AND(OR(L1502="131",M1502="131"),H1502='131-CT'!$E$7),"131",""))</f>
        <v/>
      </c>
      <c r="O1502" s="91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7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80"/>
        <v>11</v>
      </c>
      <c r="C1503" s="184">
        <f t="shared" si="181"/>
        <v>42326</v>
      </c>
      <c r="D1503" s="184" t="s">
        <v>1611</v>
      </c>
      <c r="E1503" s="191">
        <v>42326</v>
      </c>
      <c r="F1503" s="192" t="s">
        <v>1218</v>
      </c>
      <c r="G1503" s="483" t="s">
        <v>1217</v>
      </c>
      <c r="H1503" s="7" t="s">
        <v>993</v>
      </c>
      <c r="I1503" s="256">
        <v>102</v>
      </c>
      <c r="J1503" s="256">
        <v>13954</v>
      </c>
      <c r="K1503" s="595">
        <f>ROUND(I1503*J1503,0)</f>
        <v>1423308</v>
      </c>
      <c r="L1503" s="596" t="s">
        <v>259</v>
      </c>
      <c r="M1503" s="596" t="s">
        <v>174</v>
      </c>
      <c r="N1503" s="52" t="str">
        <f>IF(AND('331-CT'!$E$7=TH!H1503,OR(L1503="331",M1503="331")),"331",IF(AND(OR(L1503="131",M1503="131"),H1503='131-CT'!$E$7),"131",""))</f>
        <v/>
      </c>
      <c r="O1503" s="91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7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80"/>
        <v>11</v>
      </c>
      <c r="C1504" s="184">
        <f t="shared" si="181"/>
        <v>42326</v>
      </c>
      <c r="D1504" s="184" t="s">
        <v>1611</v>
      </c>
      <c r="E1504" s="191">
        <v>42326</v>
      </c>
      <c r="F1504" s="192" t="s">
        <v>428</v>
      </c>
      <c r="G1504" s="483" t="s">
        <v>1217</v>
      </c>
      <c r="H1504" s="7" t="s">
        <v>993</v>
      </c>
      <c r="I1504" s="256"/>
      <c r="J1504" s="256"/>
      <c r="K1504" s="595">
        <v>348836</v>
      </c>
      <c r="L1504" s="596" t="s">
        <v>259</v>
      </c>
      <c r="M1504" s="596" t="s">
        <v>371</v>
      </c>
      <c r="N1504" s="52" t="str">
        <f>IF(AND('331-CT'!$E$7=TH!H1504,OR(L1504="331",M1504="331")),"331",IF(AND(OR(L1504="131",M1504="131"),H1504='131-CT'!$E$7),"131",""))</f>
        <v/>
      </c>
      <c r="O1504" s="91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7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80"/>
        <v>11</v>
      </c>
      <c r="C1505" s="184">
        <f t="shared" si="181"/>
        <v>42327</v>
      </c>
      <c r="D1505" s="184" t="s">
        <v>1612</v>
      </c>
      <c r="E1505" s="191">
        <v>42327</v>
      </c>
      <c r="F1505" s="192" t="s">
        <v>1219</v>
      </c>
      <c r="G1505" s="483" t="s">
        <v>1220</v>
      </c>
      <c r="H1505" s="7" t="s">
        <v>788</v>
      </c>
      <c r="I1505" s="256">
        <v>305</v>
      </c>
      <c r="J1505" s="256">
        <v>5800</v>
      </c>
      <c r="K1505" s="595">
        <f>ROUND(I1505*J1505,0)</f>
        <v>1769000</v>
      </c>
      <c r="L1505" s="596" t="s">
        <v>259</v>
      </c>
      <c r="M1505" s="596" t="s">
        <v>174</v>
      </c>
      <c r="N1505" s="52" t="str">
        <f>IF(AND('331-CT'!$E$7=TH!H1505,OR(L1505="331",M1505="331")),"331",IF(AND(OR(L1505="131",M1505="131"),H1505='131-CT'!$E$7),"131",""))</f>
        <v/>
      </c>
      <c r="O1505" s="91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7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ref="B1506:B1570" si="191">IF(C1506&lt;&gt;"",MONTH(C1506),"")</f>
        <v>11</v>
      </c>
      <c r="C1506" s="184">
        <f t="shared" ref="C1506:C1570" si="192">E1506</f>
        <v>42327</v>
      </c>
      <c r="D1506" s="184" t="s">
        <v>1612</v>
      </c>
      <c r="E1506" s="191">
        <v>42327</v>
      </c>
      <c r="F1506" s="192" t="s">
        <v>428</v>
      </c>
      <c r="G1506" s="483" t="s">
        <v>1220</v>
      </c>
      <c r="H1506" s="7" t="s">
        <v>788</v>
      </c>
      <c r="I1506" s="256"/>
      <c r="J1506" s="256"/>
      <c r="K1506" s="595">
        <v>176900</v>
      </c>
      <c r="L1506" s="596" t="s">
        <v>259</v>
      </c>
      <c r="M1506" s="596" t="s">
        <v>371</v>
      </c>
      <c r="N1506" s="52" t="str">
        <f>IF(AND('331-CT'!$E$7=TH!H1506,OR(L1506="331",M1506="331")),"331",IF(AND(OR(L1506="131",M1506="131"),H1506='131-CT'!$E$7),"131",""))</f>
        <v/>
      </c>
      <c r="O1506" s="91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7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91"/>
        <v>11</v>
      </c>
      <c r="C1507" s="184">
        <f t="shared" si="192"/>
        <v>42327</v>
      </c>
      <c r="D1507" s="184" t="s">
        <v>1613</v>
      </c>
      <c r="E1507" s="191">
        <v>42327</v>
      </c>
      <c r="F1507" s="189" t="s">
        <v>439</v>
      </c>
      <c r="G1507" s="483" t="s">
        <v>1221</v>
      </c>
      <c r="H1507" s="7" t="s">
        <v>438</v>
      </c>
      <c r="I1507" s="256">
        <v>486</v>
      </c>
      <c r="J1507" s="256">
        <v>10500</v>
      </c>
      <c r="K1507" s="595">
        <f>ROUND(I1507*J1507,0)</f>
        <v>5103000</v>
      </c>
      <c r="L1507" s="596" t="s">
        <v>259</v>
      </c>
      <c r="M1507" s="596" t="s">
        <v>174</v>
      </c>
      <c r="N1507" s="52" t="str">
        <f>IF(AND('331-CT'!$E$7=TH!H1507,OR(L1507="331",M1507="331")),"331",IF(AND(OR(L1507="131",M1507="131"),H1507='131-CT'!$E$7),"131",""))</f>
        <v/>
      </c>
      <c r="O1507" s="91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7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91"/>
        <v>11</v>
      </c>
      <c r="C1508" s="184">
        <f t="shared" si="192"/>
        <v>42327</v>
      </c>
      <c r="D1508" s="184" t="s">
        <v>1613</v>
      </c>
      <c r="E1508" s="191">
        <v>42327</v>
      </c>
      <c r="F1508" s="189" t="s">
        <v>439</v>
      </c>
      <c r="G1508" s="483" t="s">
        <v>1221</v>
      </c>
      <c r="H1508" s="7" t="s">
        <v>438</v>
      </c>
      <c r="I1508" s="256">
        <v>200</v>
      </c>
      <c r="J1508" s="256">
        <v>10500</v>
      </c>
      <c r="K1508" s="595">
        <f>ROUND(I1508*J1508,0)</f>
        <v>2100000</v>
      </c>
      <c r="L1508" s="596" t="s">
        <v>259</v>
      </c>
      <c r="M1508" s="596" t="s">
        <v>174</v>
      </c>
      <c r="N1508" s="52" t="str">
        <f>IF(AND('331-CT'!$E$7=TH!H1508,OR(L1508="331",M1508="331")),"331",IF(AND(OR(L1508="131",M1508="131"),H1508='131-CT'!$E$7),"131",""))</f>
        <v/>
      </c>
      <c r="O1508" s="91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7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91"/>
        <v>11</v>
      </c>
      <c r="C1509" s="184">
        <f t="shared" si="192"/>
        <v>42327</v>
      </c>
      <c r="D1509" s="184" t="s">
        <v>1613</v>
      </c>
      <c r="E1509" s="191">
        <v>42327</v>
      </c>
      <c r="F1509" s="189" t="s">
        <v>439</v>
      </c>
      <c r="G1509" s="483" t="s">
        <v>1221</v>
      </c>
      <c r="H1509" s="7" t="s">
        <v>438</v>
      </c>
      <c r="I1509" s="256">
        <v>100</v>
      </c>
      <c r="J1509" s="256">
        <v>10500</v>
      </c>
      <c r="K1509" s="595">
        <f>ROUND(I1509*J1509,0)</f>
        <v>1050000</v>
      </c>
      <c r="L1509" s="596" t="s">
        <v>259</v>
      </c>
      <c r="M1509" s="596" t="s">
        <v>174</v>
      </c>
      <c r="N1509" s="52" t="str">
        <f>IF(AND('331-CT'!$E$7=TH!H1509,OR(L1509="331",M1509="331")),"331",IF(AND(OR(L1509="131",M1509="131"),H1509='131-CT'!$E$7),"131",""))</f>
        <v/>
      </c>
      <c r="O1509" s="91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7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91"/>
        <v>11</v>
      </c>
      <c r="C1510" s="184">
        <f t="shared" si="192"/>
        <v>42327</v>
      </c>
      <c r="D1510" s="184" t="s">
        <v>1613</v>
      </c>
      <c r="E1510" s="191">
        <v>42327</v>
      </c>
      <c r="F1510" s="189" t="s">
        <v>439</v>
      </c>
      <c r="G1510" s="483" t="s">
        <v>1221</v>
      </c>
      <c r="H1510" s="7" t="s">
        <v>438</v>
      </c>
      <c r="I1510" s="256">
        <v>102</v>
      </c>
      <c r="J1510" s="256">
        <v>10500</v>
      </c>
      <c r="K1510" s="595">
        <f>ROUND(I1510*J1510,0)</f>
        <v>1071000</v>
      </c>
      <c r="L1510" s="596" t="s">
        <v>259</v>
      </c>
      <c r="M1510" s="596" t="s">
        <v>174</v>
      </c>
      <c r="N1510" s="52" t="str">
        <f>IF(AND('331-CT'!$E$7=TH!H1510,OR(L1510="331",M1510="331")),"331",IF(AND(OR(L1510="131",M1510="131"),H1510='131-CT'!$E$7),"131",""))</f>
        <v/>
      </c>
      <c r="O1510" s="91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7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91"/>
        <v>11</v>
      </c>
      <c r="C1511" s="184">
        <f t="shared" si="192"/>
        <v>42327</v>
      </c>
      <c r="D1511" s="184" t="s">
        <v>1613</v>
      </c>
      <c r="E1511" s="191">
        <v>42327</v>
      </c>
      <c r="F1511" s="192" t="s">
        <v>428</v>
      </c>
      <c r="G1511" s="483" t="s">
        <v>1221</v>
      </c>
      <c r="H1511" s="7" t="s">
        <v>438</v>
      </c>
      <c r="I1511" s="257"/>
      <c r="J1511" s="257"/>
      <c r="K1511" s="595">
        <v>932400</v>
      </c>
      <c r="L1511" s="596" t="s">
        <v>259</v>
      </c>
      <c r="M1511" s="596" t="s">
        <v>371</v>
      </c>
      <c r="N1511" s="52" t="str">
        <f>IF(AND('331-CT'!$E$7=TH!H1511,OR(L1511="331",M1511="331")),"331",IF(AND(OR(L1511="131",M1511="131"),H1511='131-CT'!$E$7),"131",""))</f>
        <v/>
      </c>
      <c r="O1511" s="91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7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91"/>
        <v>11</v>
      </c>
      <c r="C1512" s="184">
        <f t="shared" si="192"/>
        <v>42329</v>
      </c>
      <c r="D1512" s="184" t="s">
        <v>1614</v>
      </c>
      <c r="E1512" s="191">
        <v>42329</v>
      </c>
      <c r="F1512" s="192" t="s">
        <v>1222</v>
      </c>
      <c r="G1512" s="483" t="s">
        <v>1223</v>
      </c>
      <c r="H1512" s="7" t="s">
        <v>426</v>
      </c>
      <c r="I1512" s="256">
        <v>1200</v>
      </c>
      <c r="J1512" s="256">
        <v>5000</v>
      </c>
      <c r="K1512" s="595">
        <f>ROUND(I1512*J1512,0)</f>
        <v>6000000</v>
      </c>
      <c r="L1512" s="596" t="s">
        <v>259</v>
      </c>
      <c r="M1512" s="596" t="s">
        <v>174</v>
      </c>
      <c r="N1512" s="52" t="str">
        <f>IF(AND('331-CT'!$E$7=TH!H1512,OR(L1512="331",M1512="331")),"331",IF(AND(OR(L1512="131",M1512="131"),H1512='131-CT'!$E$7),"131",""))</f>
        <v/>
      </c>
      <c r="O1512" s="91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7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91"/>
        <v>11</v>
      </c>
      <c r="C1513" s="184">
        <f t="shared" si="192"/>
        <v>42329</v>
      </c>
      <c r="D1513" s="184" t="s">
        <v>1614</v>
      </c>
      <c r="E1513" s="191">
        <v>42329</v>
      </c>
      <c r="F1513" s="192" t="s">
        <v>472</v>
      </c>
      <c r="G1513" s="483" t="s">
        <v>1223</v>
      </c>
      <c r="H1513" s="7" t="s">
        <v>426</v>
      </c>
      <c r="I1513" s="256">
        <v>634</v>
      </c>
      <c r="J1513" s="256">
        <v>5550</v>
      </c>
      <c r="K1513" s="595">
        <f>ROUND(I1513*J1513,0)</f>
        <v>3518700</v>
      </c>
      <c r="L1513" s="596" t="s">
        <v>259</v>
      </c>
      <c r="M1513" s="596" t="s">
        <v>174</v>
      </c>
      <c r="N1513" s="52" t="str">
        <f>IF(AND('331-CT'!$E$7=TH!H1513,OR(L1513="331",M1513="331")),"331",IF(AND(OR(L1513="131",M1513="131"),H1513='131-CT'!$E$7),"131",""))</f>
        <v/>
      </c>
      <c r="O1513" s="91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7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91"/>
        <v>11</v>
      </c>
      <c r="C1514" s="184">
        <f t="shared" si="192"/>
        <v>42329</v>
      </c>
      <c r="D1514" s="184" t="s">
        <v>1614</v>
      </c>
      <c r="E1514" s="191">
        <v>42329</v>
      </c>
      <c r="F1514" s="192" t="s">
        <v>428</v>
      </c>
      <c r="G1514" s="483" t="s">
        <v>1223</v>
      </c>
      <c r="H1514" s="7" t="s">
        <v>426</v>
      </c>
      <c r="I1514" s="257"/>
      <c r="J1514" s="257"/>
      <c r="K1514" s="595">
        <v>951870</v>
      </c>
      <c r="L1514" s="596" t="s">
        <v>259</v>
      </c>
      <c r="M1514" s="596" t="s">
        <v>371</v>
      </c>
      <c r="N1514" s="52" t="str">
        <f>IF(AND('331-CT'!$E$7=TH!H1514,OR(L1514="331",M1514="331")),"331",IF(AND(OR(L1514="131",M1514="131"),H1514='131-CT'!$E$7),"131",""))</f>
        <v/>
      </c>
      <c r="O1514" s="91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7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91"/>
        <v>11</v>
      </c>
      <c r="C1515" s="184">
        <f t="shared" si="192"/>
        <v>42329</v>
      </c>
      <c r="D1515" s="184" t="s">
        <v>1615</v>
      </c>
      <c r="E1515" s="191">
        <v>42329</v>
      </c>
      <c r="F1515" s="192" t="s">
        <v>621</v>
      </c>
      <c r="G1515" s="483" t="s">
        <v>1224</v>
      </c>
      <c r="H1515" s="7" t="s">
        <v>479</v>
      </c>
      <c r="I1515" s="256">
        <v>422</v>
      </c>
      <c r="J1515" s="256">
        <v>6400</v>
      </c>
      <c r="K1515" s="595">
        <f>ROUND(I1515*J1515,0)</f>
        <v>2700800</v>
      </c>
      <c r="L1515" s="596" t="s">
        <v>259</v>
      </c>
      <c r="M1515" s="596" t="s">
        <v>174</v>
      </c>
      <c r="N1515" s="52" t="str">
        <f>IF(AND('331-CT'!$E$7=TH!H1515,OR(L1515="331",M1515="331")),"331",IF(AND(OR(L1515="131",M1515="131"),H1515='131-CT'!$E$7),"131",""))</f>
        <v/>
      </c>
      <c r="O1515" s="91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7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91"/>
        <v>11</v>
      </c>
      <c r="C1516" s="184">
        <f t="shared" si="192"/>
        <v>42329</v>
      </c>
      <c r="D1516" s="184" t="s">
        <v>1615</v>
      </c>
      <c r="E1516" s="191">
        <v>42329</v>
      </c>
      <c r="F1516" s="192" t="s">
        <v>565</v>
      </c>
      <c r="G1516" s="483" t="s">
        <v>1224</v>
      </c>
      <c r="H1516" s="7" t="s">
        <v>479</v>
      </c>
      <c r="I1516" s="256">
        <v>204</v>
      </c>
      <c r="J1516" s="256">
        <v>9400</v>
      </c>
      <c r="K1516" s="595">
        <f>ROUND(I1516*J1516,0)</f>
        <v>1917600</v>
      </c>
      <c r="L1516" s="596" t="s">
        <v>259</v>
      </c>
      <c r="M1516" s="596" t="s">
        <v>174</v>
      </c>
      <c r="N1516" s="52" t="str">
        <f>IF(AND('331-CT'!$E$7=TH!H1516,OR(L1516="331",M1516="331")),"331",IF(AND(OR(L1516="131",M1516="131"),H1516='131-CT'!$E$7),"131",""))</f>
        <v/>
      </c>
      <c r="O1516" s="91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7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91"/>
        <v>11</v>
      </c>
      <c r="C1517" s="184">
        <f t="shared" si="192"/>
        <v>42329</v>
      </c>
      <c r="D1517" s="184" t="s">
        <v>1615</v>
      </c>
      <c r="E1517" s="191">
        <v>42329</v>
      </c>
      <c r="F1517" s="192" t="s">
        <v>1024</v>
      </c>
      <c r="G1517" s="483" t="s">
        <v>1224</v>
      </c>
      <c r="H1517" s="7" t="s">
        <v>479</v>
      </c>
      <c r="I1517" s="256">
        <v>104</v>
      </c>
      <c r="J1517" s="256">
        <v>11600</v>
      </c>
      <c r="K1517" s="595">
        <f>ROUND(I1517*J1517,0)</f>
        <v>1206400</v>
      </c>
      <c r="L1517" s="596" t="s">
        <v>259</v>
      </c>
      <c r="M1517" s="596" t="s">
        <v>174</v>
      </c>
      <c r="N1517" s="52" t="str">
        <f>IF(AND('331-CT'!$E$7=TH!H1517,OR(L1517="331",M1517="331")),"331",IF(AND(OR(L1517="131",M1517="131"),H1517='131-CT'!$E$7),"131",""))</f>
        <v/>
      </c>
      <c r="O1517" s="91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7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91"/>
        <v>11</v>
      </c>
      <c r="C1518" s="184">
        <f t="shared" si="192"/>
        <v>42329</v>
      </c>
      <c r="D1518" s="184" t="s">
        <v>1615</v>
      </c>
      <c r="E1518" s="37">
        <v>42329</v>
      </c>
      <c r="F1518" s="40" t="s">
        <v>477</v>
      </c>
      <c r="G1518" s="40" t="s">
        <v>1224</v>
      </c>
      <c r="H1518" s="7" t="s">
        <v>479</v>
      </c>
      <c r="I1518" s="256">
        <v>316</v>
      </c>
      <c r="J1518" s="256">
        <v>12900</v>
      </c>
      <c r="K1518" s="595">
        <f>ROUND(I1518*J1518,0)</f>
        <v>4076400</v>
      </c>
      <c r="L1518" s="596" t="s">
        <v>259</v>
      </c>
      <c r="M1518" s="596" t="s">
        <v>174</v>
      </c>
      <c r="N1518" s="52" t="str">
        <f>IF(AND('331-CT'!$E$7=TH!H1518,OR(L1518="331",M1518="331")),"331",IF(AND(OR(L1518="131",M1518="131"),H1518='131-CT'!$E$7),"131",""))</f>
        <v/>
      </c>
      <c r="O1518" s="91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7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91"/>
        <v>11</v>
      </c>
      <c r="C1519" s="184">
        <f t="shared" si="192"/>
        <v>42329</v>
      </c>
      <c r="D1519" s="184" t="s">
        <v>1615</v>
      </c>
      <c r="E1519" s="37">
        <v>42329</v>
      </c>
      <c r="F1519" s="40" t="s">
        <v>428</v>
      </c>
      <c r="G1519" s="40" t="s">
        <v>1224</v>
      </c>
      <c r="H1519" s="7" t="s">
        <v>479</v>
      </c>
      <c r="I1519" s="256"/>
      <c r="J1519" s="256"/>
      <c r="K1519" s="595">
        <v>990120</v>
      </c>
      <c r="L1519" s="596" t="s">
        <v>259</v>
      </c>
      <c r="M1519" s="596" t="s">
        <v>371</v>
      </c>
      <c r="N1519" s="52" t="str">
        <f>IF(AND('331-CT'!$E$7=TH!H1519,OR(L1519="331",M1519="331")),"331",IF(AND(OR(L1519="131",M1519="131"),H1519='131-CT'!$E$7),"131",""))</f>
        <v/>
      </c>
      <c r="O1519" s="91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7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91"/>
        <v>11</v>
      </c>
      <c r="C1520" s="184">
        <f t="shared" si="192"/>
        <v>42331</v>
      </c>
      <c r="D1520" s="184" t="s">
        <v>1616</v>
      </c>
      <c r="E1520" s="37">
        <v>42331</v>
      </c>
      <c r="F1520" s="40" t="s">
        <v>1225</v>
      </c>
      <c r="G1520" s="40" t="s">
        <v>1226</v>
      </c>
      <c r="H1520" s="7" t="s">
        <v>825</v>
      </c>
      <c r="I1520" s="256">
        <v>212</v>
      </c>
      <c r="J1520" s="256">
        <v>10300</v>
      </c>
      <c r="K1520" s="595">
        <f>ROUND(I1520*J1520,0)</f>
        <v>2183600</v>
      </c>
      <c r="L1520" s="596" t="s">
        <v>259</v>
      </c>
      <c r="M1520" s="596" t="s">
        <v>174</v>
      </c>
      <c r="N1520" s="52" t="str">
        <f>IF(AND('331-CT'!$E$7=TH!H1520,OR(L1520="331",M1520="331")),"331",IF(AND(OR(L1520="131",M1520="131"),H1520='131-CT'!$E$7),"131",""))</f>
        <v/>
      </c>
      <c r="O1520" s="91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7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91"/>
        <v>11</v>
      </c>
      <c r="C1521" s="184">
        <f t="shared" si="192"/>
        <v>42331</v>
      </c>
      <c r="D1521" s="184" t="s">
        <v>1616</v>
      </c>
      <c r="E1521" s="37">
        <v>42331</v>
      </c>
      <c r="F1521" s="40" t="s">
        <v>428</v>
      </c>
      <c r="G1521" s="40" t="s">
        <v>1226</v>
      </c>
      <c r="H1521" s="7" t="s">
        <v>825</v>
      </c>
      <c r="I1521" s="256"/>
      <c r="J1521" s="256"/>
      <c r="K1521" s="595">
        <v>218360</v>
      </c>
      <c r="L1521" s="596" t="s">
        <v>259</v>
      </c>
      <c r="M1521" s="596" t="s">
        <v>371</v>
      </c>
      <c r="N1521" s="52" t="str">
        <f>IF(AND('331-CT'!$E$7=TH!H1521,OR(L1521="331",M1521="331")),"331",IF(AND(OR(L1521="131",M1521="131"),H1521='131-CT'!$E$7),"131",""))</f>
        <v/>
      </c>
      <c r="O1521" s="91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7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91"/>
        <v>11</v>
      </c>
      <c r="C1522" s="184">
        <f t="shared" si="192"/>
        <v>42332</v>
      </c>
      <c r="D1522" s="184" t="s">
        <v>1617</v>
      </c>
      <c r="E1522" s="37">
        <v>42332</v>
      </c>
      <c r="F1522" s="40" t="s">
        <v>564</v>
      </c>
      <c r="G1522" s="40" t="s">
        <v>1227</v>
      </c>
      <c r="H1522" s="7" t="s">
        <v>479</v>
      </c>
      <c r="I1522" s="256">
        <v>100</v>
      </c>
      <c r="J1522" s="256">
        <v>9300</v>
      </c>
      <c r="K1522" s="595">
        <f>ROUND(I1522*J1522,0)</f>
        <v>930000</v>
      </c>
      <c r="L1522" s="596" t="s">
        <v>259</v>
      </c>
      <c r="M1522" s="596" t="s">
        <v>174</v>
      </c>
      <c r="N1522" s="52" t="str">
        <f>IF(AND('331-CT'!$E$7=TH!H1522,OR(L1522="331",M1522="331")),"331",IF(AND(OR(L1522="131",M1522="131"),H1522='131-CT'!$E$7),"131",""))</f>
        <v/>
      </c>
      <c r="O1522" s="91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7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91"/>
        <v>11</v>
      </c>
      <c r="C1523" s="184">
        <f t="shared" si="192"/>
        <v>42332</v>
      </c>
      <c r="D1523" s="184" t="s">
        <v>1617</v>
      </c>
      <c r="E1523" s="37">
        <v>42332</v>
      </c>
      <c r="F1523" s="40" t="s">
        <v>565</v>
      </c>
      <c r="G1523" s="40" t="s">
        <v>1227</v>
      </c>
      <c r="H1523" s="7" t="s">
        <v>479</v>
      </c>
      <c r="I1523" s="256">
        <v>181</v>
      </c>
      <c r="J1523" s="256">
        <v>9400</v>
      </c>
      <c r="K1523" s="595">
        <f>ROUND(I1523*J1523,0)</f>
        <v>1701400</v>
      </c>
      <c r="L1523" s="596" t="s">
        <v>259</v>
      </c>
      <c r="M1523" s="596" t="s">
        <v>174</v>
      </c>
      <c r="N1523" s="52" t="str">
        <f>IF(AND('331-CT'!$E$7=TH!H1523,OR(L1523="331",M1523="331")),"331",IF(AND(OR(L1523="131",M1523="131"),H1523='131-CT'!$E$7),"131",""))</f>
        <v/>
      </c>
      <c r="O1523" s="91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7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91"/>
        <v>11</v>
      </c>
      <c r="C1524" s="184">
        <f t="shared" si="192"/>
        <v>42332</v>
      </c>
      <c r="D1524" s="184" t="s">
        <v>1617</v>
      </c>
      <c r="E1524" s="37">
        <v>42332</v>
      </c>
      <c r="F1524" s="40" t="s">
        <v>428</v>
      </c>
      <c r="G1524" s="40" t="s">
        <v>1227</v>
      </c>
      <c r="H1524" s="7" t="s">
        <v>479</v>
      </c>
      <c r="I1524" s="256"/>
      <c r="J1524" s="256"/>
      <c r="K1524" s="595">
        <v>263140</v>
      </c>
      <c r="L1524" s="596" t="s">
        <v>259</v>
      </c>
      <c r="M1524" s="596" t="s">
        <v>371</v>
      </c>
      <c r="N1524" s="52" t="str">
        <f>IF(AND('331-CT'!$E$7=TH!H1524,OR(L1524="331",M1524="331")),"331",IF(AND(OR(L1524="131",M1524="131"),H1524='131-CT'!$E$7),"131",""))</f>
        <v/>
      </c>
      <c r="O1524" s="91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7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91"/>
        <v>11</v>
      </c>
      <c r="C1525" s="184">
        <f t="shared" si="192"/>
        <v>42332</v>
      </c>
      <c r="D1525" s="184" t="s">
        <v>1618</v>
      </c>
      <c r="E1525" s="37">
        <v>42332</v>
      </c>
      <c r="F1525" s="40" t="s">
        <v>2036</v>
      </c>
      <c r="G1525" s="40" t="s">
        <v>1228</v>
      </c>
      <c r="H1525" s="7" t="s">
        <v>983</v>
      </c>
      <c r="I1525" s="256">
        <v>2000</v>
      </c>
      <c r="J1525" s="256">
        <v>11300</v>
      </c>
      <c r="K1525" s="595">
        <f>ROUND(I1525*J1525,0)</f>
        <v>22600000</v>
      </c>
      <c r="L1525" s="596" t="s">
        <v>259</v>
      </c>
      <c r="M1525" s="596" t="s">
        <v>174</v>
      </c>
      <c r="N1525" s="52" t="str">
        <f>IF(AND('331-CT'!$E$7=TH!H1525,OR(L1525="331",M1525="331")),"331",IF(AND(OR(L1525="131",M1525="131"),H1525='131-CT'!$E$7),"131",""))</f>
        <v/>
      </c>
      <c r="O1525" s="91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7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91"/>
        <v>11</v>
      </c>
      <c r="C1526" s="184">
        <f t="shared" si="192"/>
        <v>42332</v>
      </c>
      <c r="D1526" s="184" t="s">
        <v>1618</v>
      </c>
      <c r="E1526" s="37">
        <v>42332</v>
      </c>
      <c r="F1526" s="40" t="s">
        <v>428</v>
      </c>
      <c r="G1526" s="40" t="s">
        <v>1228</v>
      </c>
      <c r="H1526" s="7" t="s">
        <v>983</v>
      </c>
      <c r="I1526" s="256"/>
      <c r="J1526" s="256"/>
      <c r="K1526" s="595">
        <v>2260000</v>
      </c>
      <c r="L1526" s="596" t="s">
        <v>259</v>
      </c>
      <c r="M1526" s="596" t="s">
        <v>371</v>
      </c>
      <c r="N1526" s="52" t="str">
        <f>IF(AND('331-CT'!$E$7=TH!H1526,OR(L1526="331",M1526="331")),"331",IF(AND(OR(L1526="131",M1526="131"),H1526='131-CT'!$E$7),"131",""))</f>
        <v/>
      </c>
      <c r="O1526" s="91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7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91"/>
        <v>11</v>
      </c>
      <c r="C1527" s="184">
        <f t="shared" si="192"/>
        <v>42332</v>
      </c>
      <c r="D1527" s="184" t="s">
        <v>1619</v>
      </c>
      <c r="E1527" s="37">
        <v>42332</v>
      </c>
      <c r="F1527" s="40" t="s">
        <v>807</v>
      </c>
      <c r="G1527" s="40" t="s">
        <v>1229</v>
      </c>
      <c r="H1527" s="7" t="s">
        <v>809</v>
      </c>
      <c r="I1527" s="256">
        <v>800</v>
      </c>
      <c r="J1527" s="256">
        <v>20000</v>
      </c>
      <c r="K1527" s="595">
        <f>ROUND(I1527*J1527,0)</f>
        <v>16000000</v>
      </c>
      <c r="L1527" s="596" t="s">
        <v>259</v>
      </c>
      <c r="M1527" s="596" t="s">
        <v>174</v>
      </c>
      <c r="N1527" s="52" t="str">
        <f>IF(AND('331-CT'!$E$7=TH!H1527,OR(L1527="331",M1527="331")),"331",IF(AND(OR(L1527="131",M1527="131"),H1527='131-CT'!$E$7),"131",""))</f>
        <v/>
      </c>
      <c r="O1527" s="91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7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91"/>
        <v>11</v>
      </c>
      <c r="C1528" s="184">
        <f t="shared" si="192"/>
        <v>42332</v>
      </c>
      <c r="D1528" s="184" t="s">
        <v>1619</v>
      </c>
      <c r="E1528" s="37">
        <v>42332</v>
      </c>
      <c r="F1528" s="40" t="s">
        <v>428</v>
      </c>
      <c r="G1528" s="40" t="s">
        <v>1229</v>
      </c>
      <c r="H1528" s="7" t="s">
        <v>809</v>
      </c>
      <c r="I1528" s="256"/>
      <c r="J1528" s="256"/>
      <c r="K1528" s="595">
        <v>1600000</v>
      </c>
      <c r="L1528" s="596" t="s">
        <v>259</v>
      </c>
      <c r="M1528" s="596" t="s">
        <v>371</v>
      </c>
      <c r="N1528" s="52" t="str">
        <f>IF(AND('331-CT'!$E$7=TH!H1528,OR(L1528="331",M1528="331")),"331",IF(AND(OR(L1528="131",M1528="131"),H1528='131-CT'!$E$7),"131",""))</f>
        <v/>
      </c>
      <c r="O1528" s="91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7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91"/>
        <v>11</v>
      </c>
      <c r="C1529" s="184">
        <f t="shared" si="192"/>
        <v>42332</v>
      </c>
      <c r="D1529" s="184" t="s">
        <v>1620</v>
      </c>
      <c r="E1529" s="37">
        <v>42332</v>
      </c>
      <c r="F1529" s="40" t="s">
        <v>1847</v>
      </c>
      <c r="G1529" s="40" t="s">
        <v>1230</v>
      </c>
      <c r="H1529" s="7" t="s">
        <v>1960</v>
      </c>
      <c r="I1529" s="256">
        <v>130</v>
      </c>
      <c r="J1529" s="256">
        <v>25202</v>
      </c>
      <c r="K1529" s="595">
        <f>ROUND(I1529*J1529,0)</f>
        <v>3276260</v>
      </c>
      <c r="L1529" s="596" t="s">
        <v>259</v>
      </c>
      <c r="M1529" s="596" t="s">
        <v>174</v>
      </c>
      <c r="N1529" s="52" t="str">
        <f>IF(AND('331-CT'!$E$7=TH!H1529,OR(L1529="331",M1529="331")),"331",IF(AND(OR(L1529="131",M1529="131"),H1529='131-CT'!$E$7),"131",""))</f>
        <v/>
      </c>
      <c r="O1529" s="91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7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91"/>
        <v>11</v>
      </c>
      <c r="C1530" s="184">
        <f t="shared" si="192"/>
        <v>42332</v>
      </c>
      <c r="D1530" s="184" t="s">
        <v>1620</v>
      </c>
      <c r="E1530" s="37">
        <v>42332</v>
      </c>
      <c r="F1530" s="40" t="s">
        <v>1848</v>
      </c>
      <c r="G1530" s="40" t="s">
        <v>1230</v>
      </c>
      <c r="H1530" s="7" t="s">
        <v>1960</v>
      </c>
      <c r="I1530" s="256">
        <v>200</v>
      </c>
      <c r="J1530" s="256">
        <v>15379</v>
      </c>
      <c r="K1530" s="595">
        <f>ROUND(I1530*J1530,0)</f>
        <v>3075800</v>
      </c>
      <c r="L1530" s="596" t="s">
        <v>259</v>
      </c>
      <c r="M1530" s="596" t="s">
        <v>174</v>
      </c>
      <c r="N1530" s="52" t="str">
        <f>IF(AND('331-CT'!$E$7=TH!H1530,OR(L1530="331",M1530="331")),"331",IF(AND(OR(L1530="131",M1530="131"),H1530='131-CT'!$E$7),"131",""))</f>
        <v/>
      </c>
      <c r="O1530" s="91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7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91"/>
        <v>11</v>
      </c>
      <c r="C1531" s="184">
        <f t="shared" si="192"/>
        <v>42332</v>
      </c>
      <c r="D1531" s="184" t="s">
        <v>1620</v>
      </c>
      <c r="E1531" s="37">
        <v>42332</v>
      </c>
      <c r="F1531" s="40" t="s">
        <v>1849</v>
      </c>
      <c r="G1531" s="40" t="s">
        <v>1230</v>
      </c>
      <c r="H1531" s="7" t="s">
        <v>1960</v>
      </c>
      <c r="I1531" s="256">
        <v>510</v>
      </c>
      <c r="J1531" s="256">
        <v>12583</v>
      </c>
      <c r="K1531" s="595">
        <f>ROUND(I1531*J1531,0)</f>
        <v>6417330</v>
      </c>
      <c r="L1531" s="596" t="s">
        <v>259</v>
      </c>
      <c r="M1531" s="596" t="s">
        <v>174</v>
      </c>
      <c r="N1531" s="52" t="str">
        <f>IF(AND('331-CT'!$E$7=TH!H1531,OR(L1531="331",M1531="331")),"331",IF(AND(OR(L1531="131",M1531="131"),H1531='131-CT'!$E$7),"131",""))</f>
        <v/>
      </c>
      <c r="O1531" s="91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7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91"/>
        <v>11</v>
      </c>
      <c r="C1532" s="184">
        <f t="shared" si="192"/>
        <v>42332</v>
      </c>
      <c r="D1532" s="184" t="s">
        <v>1620</v>
      </c>
      <c r="E1532" s="37">
        <v>42332</v>
      </c>
      <c r="F1532" s="40" t="s">
        <v>1850</v>
      </c>
      <c r="G1532" s="40" t="s">
        <v>1230</v>
      </c>
      <c r="H1532" s="7" t="s">
        <v>1960</v>
      </c>
      <c r="I1532" s="256">
        <v>250</v>
      </c>
      <c r="J1532" s="256">
        <v>11816</v>
      </c>
      <c r="K1532" s="595">
        <f>ROUND(I1532*J1532,0)</f>
        <v>2954000</v>
      </c>
      <c r="L1532" s="596" t="s">
        <v>259</v>
      </c>
      <c r="M1532" s="596" t="s">
        <v>174</v>
      </c>
      <c r="N1532" s="52" t="str">
        <f>IF(AND('331-CT'!$E$7=TH!H1532,OR(L1532="331",M1532="331")),"331",IF(AND(OR(L1532="131",M1532="131"),H1532='131-CT'!$E$7),"131",""))</f>
        <v/>
      </c>
      <c r="O1532" s="91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7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91"/>
        <v>11</v>
      </c>
      <c r="C1533" s="184">
        <f t="shared" si="192"/>
        <v>42332</v>
      </c>
      <c r="D1533" s="184" t="s">
        <v>1620</v>
      </c>
      <c r="E1533" s="37">
        <v>42332</v>
      </c>
      <c r="F1533" s="40" t="s">
        <v>757</v>
      </c>
      <c r="G1533" s="40" t="s">
        <v>1230</v>
      </c>
      <c r="H1533" s="7" t="s">
        <v>1960</v>
      </c>
      <c r="I1533" s="256"/>
      <c r="J1533" s="256"/>
      <c r="K1533" s="595">
        <v>1572339</v>
      </c>
      <c r="L1533" s="596" t="s">
        <v>259</v>
      </c>
      <c r="M1533" s="596" t="s">
        <v>371</v>
      </c>
      <c r="N1533" s="52" t="str">
        <f>IF(AND('331-CT'!$E$7=TH!H1533,OR(L1533="331",M1533="331")),"331",IF(AND(OR(L1533="131",M1533="131"),H1533='131-CT'!$E$7),"131",""))</f>
        <v/>
      </c>
      <c r="O1533" s="91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7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91"/>
        <v>11</v>
      </c>
      <c r="C1534" s="184">
        <f t="shared" si="192"/>
        <v>42334</v>
      </c>
      <c r="D1534" s="184" t="s">
        <v>1621</v>
      </c>
      <c r="E1534" s="37">
        <v>42334</v>
      </c>
      <c r="F1534" s="40" t="s">
        <v>807</v>
      </c>
      <c r="G1534" s="40" t="s">
        <v>1231</v>
      </c>
      <c r="H1534" s="7" t="s">
        <v>809</v>
      </c>
      <c r="I1534" s="256">
        <v>600</v>
      </c>
      <c r="J1534" s="256">
        <v>20000</v>
      </c>
      <c r="K1534" s="595">
        <f>ROUND(I1534*J1534,0)</f>
        <v>12000000</v>
      </c>
      <c r="L1534" s="596" t="s">
        <v>259</v>
      </c>
      <c r="M1534" s="596" t="s">
        <v>174</v>
      </c>
      <c r="N1534" s="52" t="str">
        <f>IF(AND('331-CT'!$E$7=TH!H1534,OR(L1534="331",M1534="331")),"331",IF(AND(OR(L1534="131",M1534="131"),H1534='131-CT'!$E$7),"131",""))</f>
        <v/>
      </c>
      <c r="O1534" s="91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7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91"/>
        <v>11</v>
      </c>
      <c r="C1535" s="184">
        <f t="shared" si="192"/>
        <v>42334</v>
      </c>
      <c r="D1535" s="184" t="s">
        <v>1621</v>
      </c>
      <c r="E1535" s="37">
        <v>42334</v>
      </c>
      <c r="F1535" s="40" t="s">
        <v>428</v>
      </c>
      <c r="G1535" s="40" t="s">
        <v>1231</v>
      </c>
      <c r="H1535" s="7" t="s">
        <v>809</v>
      </c>
      <c r="I1535" s="256"/>
      <c r="J1535" s="256"/>
      <c r="K1535" s="595">
        <v>1200000</v>
      </c>
      <c r="L1535" s="596" t="s">
        <v>259</v>
      </c>
      <c r="M1535" s="596" t="s">
        <v>371</v>
      </c>
      <c r="N1535" s="52" t="str">
        <f>IF(AND('331-CT'!$E$7=TH!H1535,OR(L1535="331",M1535="331")),"331",IF(AND(OR(L1535="131",M1535="131"),H1535='131-CT'!$E$7),"131",""))</f>
        <v/>
      </c>
      <c r="O1535" s="91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7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91"/>
        <v>11</v>
      </c>
      <c r="C1536" s="184">
        <f t="shared" si="192"/>
        <v>42335</v>
      </c>
      <c r="D1536" s="184" t="s">
        <v>1622</v>
      </c>
      <c r="E1536" s="37">
        <v>42335</v>
      </c>
      <c r="F1536" s="40" t="s">
        <v>642</v>
      </c>
      <c r="G1536" s="40" t="s">
        <v>1232</v>
      </c>
      <c r="H1536" s="7" t="s">
        <v>1002</v>
      </c>
      <c r="I1536" s="256">
        <v>1031</v>
      </c>
      <c r="J1536" s="256">
        <v>5500</v>
      </c>
      <c r="K1536" s="595">
        <f>ROUND(I1536*J1536,0)</f>
        <v>5670500</v>
      </c>
      <c r="L1536" s="596" t="s">
        <v>259</v>
      </c>
      <c r="M1536" s="596" t="s">
        <v>174</v>
      </c>
      <c r="N1536" s="52" t="str">
        <f>IF(AND('331-CT'!$E$7=TH!H1536,OR(L1536="331",M1536="331")),"331",IF(AND(OR(L1536="131",M1536="131"),H1536='131-CT'!$E$7),"131",""))</f>
        <v/>
      </c>
      <c r="O1536" s="91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7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91"/>
        <v>11</v>
      </c>
      <c r="C1537" s="184">
        <f t="shared" si="192"/>
        <v>42335</v>
      </c>
      <c r="D1537" s="184" t="s">
        <v>1622</v>
      </c>
      <c r="E1537" s="37">
        <v>42335</v>
      </c>
      <c r="F1537" s="40" t="s">
        <v>642</v>
      </c>
      <c r="G1537" s="40" t="s">
        <v>1232</v>
      </c>
      <c r="H1537" s="7" t="s">
        <v>1002</v>
      </c>
      <c r="I1537" s="256">
        <v>980</v>
      </c>
      <c r="J1537" s="256">
        <v>5500</v>
      </c>
      <c r="K1537" s="595">
        <f>ROUND(I1537*J1537,0)</f>
        <v>5390000</v>
      </c>
      <c r="L1537" s="596" t="s">
        <v>259</v>
      </c>
      <c r="M1537" s="596" t="s">
        <v>174</v>
      </c>
      <c r="N1537" s="52" t="str">
        <f>IF(AND('331-CT'!$E$7=TH!H1537,OR(L1537="331",M1537="331")),"331",IF(AND(OR(L1537="131",M1537="131"),H1537='131-CT'!$E$7),"131",""))</f>
        <v/>
      </c>
      <c r="O1537" s="91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7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91"/>
        <v>11</v>
      </c>
      <c r="C1538" s="184">
        <f t="shared" si="192"/>
        <v>42335</v>
      </c>
      <c r="D1538" s="184" t="s">
        <v>1622</v>
      </c>
      <c r="E1538" s="37">
        <v>42335</v>
      </c>
      <c r="F1538" s="40" t="s">
        <v>428</v>
      </c>
      <c r="G1538" s="40" t="s">
        <v>1232</v>
      </c>
      <c r="H1538" s="7" t="s">
        <v>1002</v>
      </c>
      <c r="I1538" s="256"/>
      <c r="J1538" s="256"/>
      <c r="K1538" s="595">
        <v>1106050</v>
      </c>
      <c r="L1538" s="596" t="s">
        <v>259</v>
      </c>
      <c r="M1538" s="596" t="s">
        <v>371</v>
      </c>
      <c r="N1538" s="52" t="str">
        <f>IF(AND('331-CT'!$E$7=TH!H1538,OR(L1538="331",M1538="331")),"331",IF(AND(OR(L1538="131",M1538="131"),H1538='131-CT'!$E$7),"131",""))</f>
        <v/>
      </c>
      <c r="O1538" s="91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7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91"/>
        <v>11</v>
      </c>
      <c r="C1539" s="184">
        <f t="shared" si="192"/>
        <v>42335</v>
      </c>
      <c r="D1539" s="184" t="s">
        <v>1623</v>
      </c>
      <c r="E1539" s="37">
        <v>42335</v>
      </c>
      <c r="F1539" s="40" t="s">
        <v>477</v>
      </c>
      <c r="G1539" s="40" t="s">
        <v>1233</v>
      </c>
      <c r="H1539" s="7" t="s">
        <v>1198</v>
      </c>
      <c r="I1539" s="256">
        <v>100</v>
      </c>
      <c r="J1539" s="256">
        <v>12970</v>
      </c>
      <c r="K1539" s="595">
        <f>ROUND(I1539*J1539,0)</f>
        <v>1297000</v>
      </c>
      <c r="L1539" s="596" t="s">
        <v>259</v>
      </c>
      <c r="M1539" s="596" t="s">
        <v>174</v>
      </c>
      <c r="N1539" s="52" t="str">
        <f>IF(AND('331-CT'!$E$7=TH!H1539,OR(L1539="331",M1539="331")),"331",IF(AND(OR(L1539="131",M1539="131"),H1539='131-CT'!$E$7),"131",""))</f>
        <v/>
      </c>
      <c r="O1539" s="91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7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91"/>
        <v>11</v>
      </c>
      <c r="C1540" s="184">
        <f t="shared" si="192"/>
        <v>42335</v>
      </c>
      <c r="D1540" s="184" t="s">
        <v>1623</v>
      </c>
      <c r="E1540" s="37">
        <v>42335</v>
      </c>
      <c r="F1540" s="40" t="s">
        <v>428</v>
      </c>
      <c r="G1540" s="40" t="s">
        <v>1233</v>
      </c>
      <c r="H1540" s="7" t="s">
        <v>1198</v>
      </c>
      <c r="I1540" s="256"/>
      <c r="J1540" s="256"/>
      <c r="K1540" s="595">
        <v>129700</v>
      </c>
      <c r="L1540" s="596" t="s">
        <v>259</v>
      </c>
      <c r="M1540" s="596" t="s">
        <v>371</v>
      </c>
      <c r="N1540" s="52" t="str">
        <f>IF(AND('331-CT'!$E$7=TH!H1540,OR(L1540="331",M1540="331")),"331",IF(AND(OR(L1540="131",M1540="131"),H1540='131-CT'!$E$7),"131",""))</f>
        <v/>
      </c>
      <c r="O1540" s="91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7"/>
    </row>
    <row r="1541" spans="1:28" s="211" customFormat="1" ht="15.75" customHeight="1">
      <c r="A1541" s="204" t="str">
        <f>IF(B1541&lt;&gt;"",IF(AND(B1541&gt;=_TM1,B1541&lt;=_TM2,OR(TH!L1541="1111",TH!M1541="1111")),TH!D1541,""),"")</f>
        <v>TP/X91</v>
      </c>
      <c r="B1541" s="36">
        <f t="shared" ref="B1541" si="193">IF(C1541&lt;&gt;"",MONTH(C1541),"")</f>
        <v>11</v>
      </c>
      <c r="C1541" s="184">
        <f t="shared" ref="C1541" si="194">E1541</f>
        <v>42335</v>
      </c>
      <c r="D1541" s="184" t="s">
        <v>1623</v>
      </c>
      <c r="E1541" s="37">
        <v>42335</v>
      </c>
      <c r="F1541" s="40" t="s">
        <v>1346</v>
      </c>
      <c r="G1541" s="40" t="s">
        <v>1233</v>
      </c>
      <c r="H1541" s="7" t="s">
        <v>1198</v>
      </c>
      <c r="I1541" s="256"/>
      <c r="J1541" s="256"/>
      <c r="K1541" s="595">
        <v>1426700</v>
      </c>
      <c r="L1541" s="596" t="s">
        <v>47</v>
      </c>
      <c r="M1541" s="596" t="s">
        <v>259</v>
      </c>
      <c r="N1541" s="52" t="str">
        <f>IF(AND('331-CT'!$E$7=TH!H1541,OR(L1541="331",M1541="331")),"331",IF(AND(OR(L1541="131",M1541="131"),H1541='131-CT'!$E$7),"131",""))</f>
        <v/>
      </c>
      <c r="O1541" s="91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7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91"/>
        <v>11</v>
      </c>
      <c r="C1542" s="184">
        <f t="shared" si="192"/>
        <v>42335</v>
      </c>
      <c r="D1542" s="184" t="s">
        <v>1624</v>
      </c>
      <c r="E1542" s="37">
        <v>42335</v>
      </c>
      <c r="F1542" s="40" t="s">
        <v>435</v>
      </c>
      <c r="G1542" s="40" t="s">
        <v>1234</v>
      </c>
      <c r="H1542" s="7" t="s">
        <v>863</v>
      </c>
      <c r="I1542" s="256">
        <v>1178</v>
      </c>
      <c r="J1542" s="256">
        <v>7400</v>
      </c>
      <c r="K1542" s="595">
        <f>ROUND(I1542*J1542,0)</f>
        <v>8717200</v>
      </c>
      <c r="L1542" s="596" t="s">
        <v>259</v>
      </c>
      <c r="M1542" s="596" t="s">
        <v>174</v>
      </c>
      <c r="N1542" s="52" t="str">
        <f>IF(AND('331-CT'!$E$7=TH!H1542,OR(L1542="331",M1542="331")),"331",IF(AND(OR(L1542="131",M1542="131"),H1542='131-CT'!$E$7),"131",""))</f>
        <v/>
      </c>
      <c r="O1542" s="91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7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91"/>
        <v>11</v>
      </c>
      <c r="C1543" s="184">
        <f t="shared" si="192"/>
        <v>42335</v>
      </c>
      <c r="D1543" s="184" t="s">
        <v>1624</v>
      </c>
      <c r="E1543" s="37">
        <v>42335</v>
      </c>
      <c r="F1543" s="40" t="s">
        <v>428</v>
      </c>
      <c r="G1543" s="40" t="s">
        <v>1234</v>
      </c>
      <c r="H1543" s="7" t="s">
        <v>863</v>
      </c>
      <c r="I1543" s="256"/>
      <c r="J1543" s="256"/>
      <c r="K1543" s="595">
        <v>871720</v>
      </c>
      <c r="L1543" s="596" t="s">
        <v>259</v>
      </c>
      <c r="M1543" s="596" t="s">
        <v>371</v>
      </c>
      <c r="N1543" s="52" t="str">
        <f>IF(AND('331-CT'!$E$7=TH!H1543,OR(L1543="331",M1543="331")),"331",IF(AND(OR(L1543="131",M1543="131"),H1543='131-CT'!$E$7),"131",""))</f>
        <v/>
      </c>
      <c r="O1543" s="91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7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91"/>
        <v>11</v>
      </c>
      <c r="C1544" s="184">
        <f t="shared" si="192"/>
        <v>42335</v>
      </c>
      <c r="D1544" s="184" t="s">
        <v>1625</v>
      </c>
      <c r="E1544" s="37">
        <v>42335</v>
      </c>
      <c r="F1544" s="40" t="s">
        <v>1792</v>
      </c>
      <c r="G1544" s="40" t="s">
        <v>1235</v>
      </c>
      <c r="H1544" s="7" t="s">
        <v>1960</v>
      </c>
      <c r="I1544" s="256">
        <v>1500</v>
      </c>
      <c r="J1544" s="256">
        <v>7649</v>
      </c>
      <c r="K1544" s="595">
        <f>ROUND(I1544*J1544,0)</f>
        <v>11473500</v>
      </c>
      <c r="L1544" s="596" t="s">
        <v>259</v>
      </c>
      <c r="M1544" s="596" t="s">
        <v>174</v>
      </c>
      <c r="N1544" s="52" t="str">
        <f>IF(AND('331-CT'!$E$7=TH!H1544,OR(L1544="331",M1544="331")),"331",IF(AND(OR(L1544="131",M1544="131"),H1544='131-CT'!$E$7),"131",""))</f>
        <v/>
      </c>
      <c r="O1544" s="91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7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91"/>
        <v>11</v>
      </c>
      <c r="C1545" s="184">
        <f t="shared" si="192"/>
        <v>42335</v>
      </c>
      <c r="D1545" s="184" t="s">
        <v>1625</v>
      </c>
      <c r="E1545" s="37">
        <v>42335</v>
      </c>
      <c r="F1545" s="40" t="s">
        <v>754</v>
      </c>
      <c r="G1545" s="40" t="s">
        <v>1235</v>
      </c>
      <c r="H1545" s="7" t="s">
        <v>1960</v>
      </c>
      <c r="I1545" s="256">
        <v>200</v>
      </c>
      <c r="J1545" s="256">
        <v>10854</v>
      </c>
      <c r="K1545" s="595">
        <f>ROUND(I1545*J1545,0)</f>
        <v>2170800</v>
      </c>
      <c r="L1545" s="596" t="s">
        <v>259</v>
      </c>
      <c r="M1545" s="596" t="s">
        <v>174</v>
      </c>
      <c r="N1545" s="52" t="str">
        <f>IF(AND('331-CT'!$E$7=TH!H1545,OR(L1545="331",M1545="331")),"331",IF(AND(OR(L1545="131",M1545="131"),H1545='131-CT'!$E$7),"131",""))</f>
        <v/>
      </c>
      <c r="O1545" s="91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7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91"/>
        <v>11</v>
      </c>
      <c r="C1546" s="184">
        <f t="shared" si="192"/>
        <v>42335</v>
      </c>
      <c r="D1546" s="184" t="s">
        <v>1625</v>
      </c>
      <c r="E1546" s="37">
        <v>42335</v>
      </c>
      <c r="F1546" s="40" t="s">
        <v>1850</v>
      </c>
      <c r="G1546" s="40" t="s">
        <v>1235</v>
      </c>
      <c r="H1546" s="7" t="s">
        <v>1960</v>
      </c>
      <c r="I1546" s="256">
        <v>260</v>
      </c>
      <c r="J1546" s="256">
        <v>11816</v>
      </c>
      <c r="K1546" s="595">
        <f>ROUND(I1546*J1546,0)</f>
        <v>3072160</v>
      </c>
      <c r="L1546" s="596" t="s">
        <v>259</v>
      </c>
      <c r="M1546" s="596" t="s">
        <v>174</v>
      </c>
      <c r="N1546" s="52" t="str">
        <f>IF(AND('331-CT'!$E$7=TH!H1546,OR(L1546="331",M1546="331")),"331",IF(AND(OR(L1546="131",M1546="131"),H1546='131-CT'!$E$7),"131",""))</f>
        <v/>
      </c>
      <c r="O1546" s="91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7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91"/>
        <v>11</v>
      </c>
      <c r="C1547" s="184">
        <f t="shared" si="192"/>
        <v>42335</v>
      </c>
      <c r="D1547" s="184" t="s">
        <v>1625</v>
      </c>
      <c r="E1547" s="37">
        <v>42335</v>
      </c>
      <c r="F1547" s="40" t="s">
        <v>757</v>
      </c>
      <c r="G1547" s="40" t="s">
        <v>1235</v>
      </c>
      <c r="H1547" s="7" t="s">
        <v>1960</v>
      </c>
      <c r="I1547" s="256"/>
      <c r="J1547" s="256"/>
      <c r="K1547" s="595">
        <v>1671646</v>
      </c>
      <c r="L1547" s="596" t="s">
        <v>259</v>
      </c>
      <c r="M1547" s="596" t="s">
        <v>371</v>
      </c>
      <c r="N1547" s="52" t="str">
        <f>IF(AND('331-CT'!$E$7=TH!H1547,OR(L1547="331",M1547="331")),"331",IF(AND(OR(L1547="131",M1547="131"),H1547='131-CT'!$E$7),"131",""))</f>
        <v/>
      </c>
      <c r="O1547" s="91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7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91"/>
        <v>11</v>
      </c>
      <c r="C1548" s="184">
        <f t="shared" si="192"/>
        <v>42338</v>
      </c>
      <c r="D1548" s="184" t="s">
        <v>1626</v>
      </c>
      <c r="E1548" s="37">
        <v>42338</v>
      </c>
      <c r="F1548" s="40" t="s">
        <v>520</v>
      </c>
      <c r="G1548" s="40" t="s">
        <v>1236</v>
      </c>
      <c r="H1548" s="7" t="s">
        <v>860</v>
      </c>
      <c r="I1548" s="256">
        <v>1066</v>
      </c>
      <c r="J1548" s="256">
        <v>5900</v>
      </c>
      <c r="K1548" s="595">
        <f>ROUND(I1548*J1548,0)</f>
        <v>6289400</v>
      </c>
      <c r="L1548" s="596" t="s">
        <v>259</v>
      </c>
      <c r="M1548" s="596" t="s">
        <v>174</v>
      </c>
      <c r="N1548" s="52" t="str">
        <f>IF(AND('331-CT'!$E$7=TH!H1548,OR(L1548="331",M1548="331")),"331",IF(AND(OR(L1548="131",M1548="131"),H1548='131-CT'!$E$7),"131",""))</f>
        <v/>
      </c>
      <c r="O1548" s="91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7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91"/>
        <v>11</v>
      </c>
      <c r="C1549" s="184">
        <f t="shared" si="192"/>
        <v>42338</v>
      </c>
      <c r="D1549" s="184" t="s">
        <v>1626</v>
      </c>
      <c r="E1549" s="191">
        <v>42338</v>
      </c>
      <c r="F1549" s="192" t="s">
        <v>428</v>
      </c>
      <c r="G1549" s="483" t="s">
        <v>1236</v>
      </c>
      <c r="H1549" s="7" t="s">
        <v>860</v>
      </c>
      <c r="I1549" s="256"/>
      <c r="J1549" s="256"/>
      <c r="K1549" s="595">
        <v>628940</v>
      </c>
      <c r="L1549" s="596" t="s">
        <v>259</v>
      </c>
      <c r="M1549" s="596" t="s">
        <v>371</v>
      </c>
      <c r="N1549" s="52" t="str">
        <f>IF(AND('331-CT'!$E$7=TH!H1549,OR(L1549="331",M1549="331")),"331",IF(AND(OR(L1549="131",M1549="131"),H1549='131-CT'!$E$7),"131",""))</f>
        <v/>
      </c>
      <c r="O1549" s="91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7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91"/>
        <v>11</v>
      </c>
      <c r="C1550" s="184">
        <f t="shared" si="192"/>
        <v>42338</v>
      </c>
      <c r="D1550" s="184" t="s">
        <v>1627</v>
      </c>
      <c r="E1550" s="191">
        <v>42338</v>
      </c>
      <c r="F1550" s="192" t="s">
        <v>772</v>
      </c>
      <c r="G1550" s="483" t="s">
        <v>1237</v>
      </c>
      <c r="H1550" s="7" t="s">
        <v>1960</v>
      </c>
      <c r="I1550" s="256">
        <v>1000</v>
      </c>
      <c r="J1550" s="256">
        <v>12719</v>
      </c>
      <c r="K1550" s="595">
        <f>ROUND(I1550*J1550,0)</f>
        <v>12719000</v>
      </c>
      <c r="L1550" s="596" t="s">
        <v>259</v>
      </c>
      <c r="M1550" s="596" t="s">
        <v>174</v>
      </c>
      <c r="N1550" s="52" t="str">
        <f>IF(AND('331-CT'!$E$7=TH!H1550,OR(L1550="331",M1550="331")),"331",IF(AND(OR(L1550="131",M1550="131"),H1550='131-CT'!$E$7),"131",""))</f>
        <v/>
      </c>
      <c r="O1550" s="91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7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91"/>
        <v>11</v>
      </c>
      <c r="C1551" s="184">
        <f t="shared" si="192"/>
        <v>42338</v>
      </c>
      <c r="D1551" s="184" t="s">
        <v>1627</v>
      </c>
      <c r="E1551" s="191">
        <v>42338</v>
      </c>
      <c r="F1551" s="192" t="s">
        <v>774</v>
      </c>
      <c r="G1551" s="483" t="s">
        <v>1237</v>
      </c>
      <c r="H1551" s="7" t="s">
        <v>1960</v>
      </c>
      <c r="I1551" s="256">
        <v>250</v>
      </c>
      <c r="J1551" s="256">
        <v>11997</v>
      </c>
      <c r="K1551" s="595">
        <f>ROUND(I1551*J1551,0)</f>
        <v>2999250</v>
      </c>
      <c r="L1551" s="596" t="s">
        <v>259</v>
      </c>
      <c r="M1551" s="596" t="s">
        <v>174</v>
      </c>
      <c r="N1551" s="52" t="str">
        <f>IF(AND('331-CT'!$E$7=TH!H1551,OR(L1551="331",M1551="331")),"331",IF(AND(OR(L1551="131",M1551="131"),H1551='131-CT'!$E$7),"131",""))</f>
        <v/>
      </c>
      <c r="O1551" s="91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7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91"/>
        <v>11</v>
      </c>
      <c r="C1552" s="184">
        <f t="shared" si="192"/>
        <v>42338</v>
      </c>
      <c r="D1552" s="184" t="s">
        <v>1627</v>
      </c>
      <c r="E1552" s="191">
        <v>42338</v>
      </c>
      <c r="F1552" s="192" t="s">
        <v>757</v>
      </c>
      <c r="G1552" s="483" t="s">
        <v>1237</v>
      </c>
      <c r="H1552" s="7" t="s">
        <v>1960</v>
      </c>
      <c r="I1552" s="256"/>
      <c r="J1552" s="256"/>
      <c r="K1552" s="595">
        <v>1571825</v>
      </c>
      <c r="L1552" s="596" t="s">
        <v>259</v>
      </c>
      <c r="M1552" s="596" t="s">
        <v>371</v>
      </c>
      <c r="N1552" s="52" t="str">
        <f>IF(AND('331-CT'!$E$7=TH!H1552,OR(L1552="331",M1552="331")),"331",IF(AND(OR(L1552="131",M1552="131"),H1552='131-CT'!$E$7),"131",""))</f>
        <v/>
      </c>
      <c r="O1552" s="91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7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91"/>
        <v>11</v>
      </c>
      <c r="C1553" s="184">
        <f t="shared" si="192"/>
        <v>42338</v>
      </c>
      <c r="D1553" s="184" t="s">
        <v>1628</v>
      </c>
      <c r="E1553" s="191">
        <v>42338</v>
      </c>
      <c r="F1553" s="192" t="s">
        <v>1238</v>
      </c>
      <c r="G1553" s="483" t="s">
        <v>1239</v>
      </c>
      <c r="H1553" s="7" t="s">
        <v>759</v>
      </c>
      <c r="I1553" s="257">
        <v>63</v>
      </c>
      <c r="J1553" s="257">
        <v>50000</v>
      </c>
      <c r="K1553" s="595">
        <f>ROUND(I1553*J1553,0)</f>
        <v>3150000</v>
      </c>
      <c r="L1553" s="596" t="s">
        <v>259</v>
      </c>
      <c r="M1553" s="596" t="s">
        <v>174</v>
      </c>
      <c r="N1553" s="52" t="str">
        <f>IF(AND('331-CT'!$E$7=TH!H1553,OR(L1553="331",M1553="331")),"331",IF(AND(OR(L1553="131",M1553="131"),H1553='131-CT'!$E$7),"131",""))</f>
        <v/>
      </c>
      <c r="O1553" s="91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7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91"/>
        <v>11</v>
      </c>
      <c r="C1554" s="184">
        <f t="shared" si="192"/>
        <v>42338</v>
      </c>
      <c r="D1554" s="184" t="s">
        <v>1628</v>
      </c>
      <c r="E1554" s="191">
        <v>42338</v>
      </c>
      <c r="F1554" s="192" t="s">
        <v>867</v>
      </c>
      <c r="G1554" s="483" t="s">
        <v>1239</v>
      </c>
      <c r="H1554" s="7" t="s">
        <v>759</v>
      </c>
      <c r="I1554" s="257">
        <v>41</v>
      </c>
      <c r="J1554" s="257">
        <v>57000</v>
      </c>
      <c r="K1554" s="595">
        <f>ROUND(I1554*J1554,0)</f>
        <v>2337000</v>
      </c>
      <c r="L1554" s="596" t="s">
        <v>259</v>
      </c>
      <c r="M1554" s="596" t="s">
        <v>174</v>
      </c>
      <c r="N1554" s="52" t="str">
        <f>IF(AND('331-CT'!$E$7=TH!H1554,OR(L1554="331",M1554="331")),"331",IF(AND(OR(L1554="131",M1554="131"),H1554='131-CT'!$E$7),"131",""))</f>
        <v/>
      </c>
      <c r="O1554" s="91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7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91"/>
        <v>11</v>
      </c>
      <c r="C1555" s="184">
        <f t="shared" si="192"/>
        <v>42338</v>
      </c>
      <c r="D1555" s="184" t="s">
        <v>1628</v>
      </c>
      <c r="E1555" s="191">
        <v>42338</v>
      </c>
      <c r="F1555" s="192" t="s">
        <v>947</v>
      </c>
      <c r="G1555" s="483" t="s">
        <v>1239</v>
      </c>
      <c r="H1555" s="7" t="s">
        <v>759</v>
      </c>
      <c r="I1555" s="256">
        <v>50</v>
      </c>
      <c r="J1555" s="256">
        <v>31949</v>
      </c>
      <c r="K1555" s="595">
        <f>ROUND(I1555*J1555,0)</f>
        <v>1597450</v>
      </c>
      <c r="L1555" s="596" t="s">
        <v>259</v>
      </c>
      <c r="M1555" s="596" t="s">
        <v>174</v>
      </c>
      <c r="N1555" s="52" t="str">
        <f>IF(AND('331-CT'!$E$7=TH!H1555,OR(L1555="331",M1555="331")),"331",IF(AND(OR(L1555="131",M1555="131"),H1555='131-CT'!$E$7),"131",""))</f>
        <v/>
      </c>
      <c r="O1555" s="91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7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91"/>
        <v>11</v>
      </c>
      <c r="C1556" s="184">
        <f t="shared" si="192"/>
        <v>42338</v>
      </c>
      <c r="D1556" s="184" t="s">
        <v>1628</v>
      </c>
      <c r="E1556" s="191">
        <v>42338</v>
      </c>
      <c r="F1556" s="192" t="s">
        <v>953</v>
      </c>
      <c r="G1556" s="483" t="s">
        <v>1239</v>
      </c>
      <c r="H1556" s="7" t="s">
        <v>759</v>
      </c>
      <c r="I1556" s="256">
        <v>21</v>
      </c>
      <c r="J1556" s="256">
        <v>84823</v>
      </c>
      <c r="K1556" s="595">
        <f>ROUND(I1556*J1556,0)</f>
        <v>1781283</v>
      </c>
      <c r="L1556" s="596" t="s">
        <v>259</v>
      </c>
      <c r="M1556" s="596" t="s">
        <v>174</v>
      </c>
      <c r="N1556" s="52" t="str">
        <f>IF(AND('331-CT'!$E$7=TH!H1556,OR(L1556="331",M1556="331")),"331",IF(AND(OR(L1556="131",M1556="131"),H1556='131-CT'!$E$7),"131",""))</f>
        <v/>
      </c>
      <c r="O1556" s="91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7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91"/>
        <v>11</v>
      </c>
      <c r="C1557" s="184">
        <f t="shared" si="192"/>
        <v>42338</v>
      </c>
      <c r="D1557" s="184" t="s">
        <v>1628</v>
      </c>
      <c r="E1557" s="37">
        <v>42338</v>
      </c>
      <c r="F1557" s="40" t="s">
        <v>650</v>
      </c>
      <c r="G1557" s="40" t="s">
        <v>1239</v>
      </c>
      <c r="H1557" s="7" t="s">
        <v>759</v>
      </c>
      <c r="I1557" s="256">
        <v>50</v>
      </c>
      <c r="J1557" s="256">
        <v>30237</v>
      </c>
      <c r="K1557" s="595">
        <f>ROUND(I1557*J1557,0)</f>
        <v>1511850</v>
      </c>
      <c r="L1557" s="596" t="s">
        <v>259</v>
      </c>
      <c r="M1557" s="596" t="s">
        <v>174</v>
      </c>
      <c r="N1557" s="52" t="str">
        <f>IF(AND('331-CT'!$E$7=TH!H1557,OR(L1557="331",M1557="331")),"331",IF(AND(OR(L1557="131",M1557="131"),H1557='131-CT'!$E$7),"131",""))</f>
        <v/>
      </c>
      <c r="O1557" s="91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7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91"/>
        <v>11</v>
      </c>
      <c r="C1558" s="184">
        <f t="shared" si="192"/>
        <v>42338</v>
      </c>
      <c r="D1558" s="184" t="s">
        <v>1628</v>
      </c>
      <c r="E1558" s="37">
        <v>42338</v>
      </c>
      <c r="F1558" s="40" t="s">
        <v>428</v>
      </c>
      <c r="G1558" s="40" t="s">
        <v>1239</v>
      </c>
      <c r="H1558" s="7" t="s">
        <v>759</v>
      </c>
      <c r="I1558" s="256"/>
      <c r="J1558" s="256"/>
      <c r="K1558" s="595">
        <v>1037758</v>
      </c>
      <c r="L1558" s="596" t="s">
        <v>259</v>
      </c>
      <c r="M1558" s="596" t="s">
        <v>371</v>
      </c>
      <c r="N1558" s="52" t="str">
        <f>IF(AND('331-CT'!$E$7=TH!H1558,OR(L1558="331",M1558="331")),"331",IF(AND(OR(L1558="131",M1558="131"),H1558='131-CT'!$E$7),"131",""))</f>
        <v/>
      </c>
      <c r="O1558" s="91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7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91"/>
        <v>12</v>
      </c>
      <c r="C1559" s="184">
        <f t="shared" si="192"/>
        <v>42339</v>
      </c>
      <c r="D1559" s="184" t="s">
        <v>1629</v>
      </c>
      <c r="E1559" s="37">
        <v>42339</v>
      </c>
      <c r="F1559" s="40" t="s">
        <v>465</v>
      </c>
      <c r="G1559" s="40" t="s">
        <v>1240</v>
      </c>
      <c r="H1559" s="7" t="s">
        <v>464</v>
      </c>
      <c r="I1559" s="256">
        <v>500</v>
      </c>
      <c r="J1559" s="256">
        <v>7700</v>
      </c>
      <c r="K1559" s="595">
        <f>ROUND(I1559*J1559,0)</f>
        <v>3850000</v>
      </c>
      <c r="L1559" s="596" t="s">
        <v>259</v>
      </c>
      <c r="M1559" s="596" t="s">
        <v>174</v>
      </c>
      <c r="N1559" s="52" t="str">
        <f>IF(AND('331-CT'!$E$7=TH!H1559,OR(L1559="331",M1559="331")),"331",IF(AND(OR(L1559="131",M1559="131"),H1559='131-CT'!$E$7),"131",""))</f>
        <v/>
      </c>
      <c r="O1559" s="91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7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91"/>
        <v>12</v>
      </c>
      <c r="C1560" s="184">
        <f t="shared" si="192"/>
        <v>42339</v>
      </c>
      <c r="D1560" s="184" t="s">
        <v>1629</v>
      </c>
      <c r="E1560" s="37">
        <v>42339</v>
      </c>
      <c r="F1560" s="40" t="s">
        <v>1241</v>
      </c>
      <c r="G1560" s="40" t="s">
        <v>1240</v>
      </c>
      <c r="H1560" s="7" t="s">
        <v>464</v>
      </c>
      <c r="I1560" s="256">
        <v>216</v>
      </c>
      <c r="J1560" s="256">
        <v>4000</v>
      </c>
      <c r="K1560" s="595">
        <f>ROUND(I1560*J1560,0)</f>
        <v>864000</v>
      </c>
      <c r="L1560" s="596" t="s">
        <v>259</v>
      </c>
      <c r="M1560" s="596" t="s">
        <v>174</v>
      </c>
      <c r="N1560" s="52" t="str">
        <f>IF(AND('331-CT'!$E$7=TH!H1560,OR(L1560="331",M1560="331")),"331",IF(AND(OR(L1560="131",M1560="131"),H1560='131-CT'!$E$7),"131",""))</f>
        <v/>
      </c>
      <c r="O1560" s="91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7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91"/>
        <v>12</v>
      </c>
      <c r="C1561" s="184">
        <f t="shared" si="192"/>
        <v>42339</v>
      </c>
      <c r="D1561" s="184" t="s">
        <v>1629</v>
      </c>
      <c r="E1561" s="37">
        <v>42339</v>
      </c>
      <c r="F1561" s="40" t="s">
        <v>428</v>
      </c>
      <c r="G1561" s="40" t="s">
        <v>1240</v>
      </c>
      <c r="H1561" s="7" t="s">
        <v>464</v>
      </c>
      <c r="I1561" s="256"/>
      <c r="J1561" s="256"/>
      <c r="K1561" s="595">
        <v>471400</v>
      </c>
      <c r="L1561" s="596" t="s">
        <v>259</v>
      </c>
      <c r="M1561" s="596" t="s">
        <v>371</v>
      </c>
      <c r="N1561" s="52" t="str">
        <f>IF(AND('331-CT'!$E$7=TH!H1561,OR(L1561="331",M1561="331")),"331",IF(AND(OR(L1561="131",M1561="131"),H1561='131-CT'!$E$7),"131",""))</f>
        <v/>
      </c>
      <c r="O1561" s="91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7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91"/>
        <v>12</v>
      </c>
      <c r="C1562" s="184">
        <f t="shared" si="192"/>
        <v>42339</v>
      </c>
      <c r="D1562" s="184" t="s">
        <v>1630</v>
      </c>
      <c r="E1562" s="37">
        <v>42339</v>
      </c>
      <c r="F1562" s="189" t="s">
        <v>1975</v>
      </c>
      <c r="G1562" s="40" t="s">
        <v>1242</v>
      </c>
      <c r="H1562" s="7" t="s">
        <v>983</v>
      </c>
      <c r="I1562" s="256">
        <v>30</v>
      </c>
      <c r="J1562" s="256">
        <v>14200</v>
      </c>
      <c r="K1562" s="595">
        <f>ROUND(I1562*J1562,0)</f>
        <v>426000</v>
      </c>
      <c r="L1562" s="596" t="s">
        <v>259</v>
      </c>
      <c r="M1562" s="596" t="s">
        <v>174</v>
      </c>
      <c r="N1562" s="52" t="str">
        <f>IF(AND('331-CT'!$E$7=TH!H1562,OR(L1562="331",M1562="331")),"331",IF(AND(OR(L1562="131",M1562="131"),H1562='131-CT'!$E$7),"131",""))</f>
        <v/>
      </c>
      <c r="O1562" s="91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7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91"/>
        <v>12</v>
      </c>
      <c r="C1563" s="184">
        <f t="shared" si="192"/>
        <v>42339</v>
      </c>
      <c r="D1563" s="184" t="s">
        <v>1630</v>
      </c>
      <c r="E1563" s="37">
        <v>42339</v>
      </c>
      <c r="F1563" s="189" t="s">
        <v>1976</v>
      </c>
      <c r="G1563" s="40" t="s">
        <v>1242</v>
      </c>
      <c r="H1563" s="7" t="s">
        <v>983</v>
      </c>
      <c r="I1563" s="256">
        <v>30</v>
      </c>
      <c r="J1563" s="256">
        <v>15300</v>
      </c>
      <c r="K1563" s="595">
        <f>ROUND(I1563*J1563,0)</f>
        <v>459000</v>
      </c>
      <c r="L1563" s="596" t="s">
        <v>259</v>
      </c>
      <c r="M1563" s="596" t="s">
        <v>174</v>
      </c>
      <c r="N1563" s="52" t="str">
        <f>IF(AND('331-CT'!$E$7=TH!H1563,OR(L1563="331",M1563="331")),"331",IF(AND(OR(L1563="131",M1563="131"),H1563='131-CT'!$E$7),"131",""))</f>
        <v/>
      </c>
      <c r="O1563" s="91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7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91"/>
        <v>12</v>
      </c>
      <c r="C1564" s="184">
        <f t="shared" si="192"/>
        <v>42339</v>
      </c>
      <c r="D1564" s="184" t="s">
        <v>1630</v>
      </c>
      <c r="E1564" s="37">
        <v>42339</v>
      </c>
      <c r="F1564" s="189" t="s">
        <v>1977</v>
      </c>
      <c r="G1564" s="40" t="s">
        <v>1242</v>
      </c>
      <c r="H1564" s="7" t="s">
        <v>983</v>
      </c>
      <c r="I1564" s="256">
        <v>60</v>
      </c>
      <c r="J1564" s="256">
        <v>16500</v>
      </c>
      <c r="K1564" s="595">
        <f>ROUND(I1564*J1564,0)</f>
        <v>990000</v>
      </c>
      <c r="L1564" s="596" t="s">
        <v>259</v>
      </c>
      <c r="M1564" s="596" t="s">
        <v>174</v>
      </c>
      <c r="N1564" s="52" t="str">
        <f>IF(AND('331-CT'!$E$7=TH!H1564,OR(L1564="331",M1564="331")),"331",IF(AND(OR(L1564="131",M1564="131"),H1564='131-CT'!$E$7),"131",""))</f>
        <v/>
      </c>
      <c r="O1564" s="91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7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91"/>
        <v>12</v>
      </c>
      <c r="C1565" s="184">
        <f t="shared" si="192"/>
        <v>42339</v>
      </c>
      <c r="D1565" s="184" t="s">
        <v>1630</v>
      </c>
      <c r="E1565" s="37">
        <v>42339</v>
      </c>
      <c r="F1565" s="189" t="s">
        <v>1978</v>
      </c>
      <c r="G1565" s="40" t="s">
        <v>1242</v>
      </c>
      <c r="H1565" s="7" t="s">
        <v>983</v>
      </c>
      <c r="I1565" s="256">
        <v>20</v>
      </c>
      <c r="J1565" s="256">
        <v>19700</v>
      </c>
      <c r="K1565" s="595">
        <f>ROUND(I1565*J1565,0)</f>
        <v>394000</v>
      </c>
      <c r="L1565" s="596" t="s">
        <v>259</v>
      </c>
      <c r="M1565" s="596" t="s">
        <v>174</v>
      </c>
      <c r="N1565" s="52" t="str">
        <f>IF(AND('331-CT'!$E$7=TH!H1565,OR(L1565="331",M1565="331")),"331",IF(AND(OR(L1565="131",M1565="131"),H1565='131-CT'!$E$7),"131",""))</f>
        <v/>
      </c>
      <c r="O1565" s="91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7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91"/>
        <v>12</v>
      </c>
      <c r="C1566" s="184">
        <f t="shared" si="192"/>
        <v>42339</v>
      </c>
      <c r="D1566" s="184" t="s">
        <v>1630</v>
      </c>
      <c r="E1566" s="37">
        <v>42339</v>
      </c>
      <c r="F1566" s="189" t="s">
        <v>2037</v>
      </c>
      <c r="G1566" s="40" t="s">
        <v>1242</v>
      </c>
      <c r="H1566" s="7" t="s">
        <v>983</v>
      </c>
      <c r="I1566" s="256">
        <v>10</v>
      </c>
      <c r="J1566" s="256">
        <v>20100</v>
      </c>
      <c r="K1566" s="595">
        <f>ROUND(I1566*J1566,0)</f>
        <v>201000</v>
      </c>
      <c r="L1566" s="596" t="s">
        <v>259</v>
      </c>
      <c r="M1566" s="596" t="s">
        <v>174</v>
      </c>
      <c r="N1566" s="52" t="str">
        <f>IF(AND('331-CT'!$E$7=TH!H1566,OR(L1566="331",M1566="331")),"331",IF(AND(OR(L1566="131",M1566="131"),H1566='131-CT'!$E$7),"131",""))</f>
        <v/>
      </c>
      <c r="O1566" s="91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7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91"/>
        <v>12</v>
      </c>
      <c r="C1567" s="184">
        <f t="shared" si="192"/>
        <v>42339</v>
      </c>
      <c r="D1567" s="184" t="s">
        <v>1630</v>
      </c>
      <c r="E1567" s="37">
        <v>42339</v>
      </c>
      <c r="F1567" s="40" t="s">
        <v>428</v>
      </c>
      <c r="G1567" s="40" t="s">
        <v>1242</v>
      </c>
      <c r="H1567" s="7" t="s">
        <v>983</v>
      </c>
      <c r="I1567" s="256"/>
      <c r="J1567" s="256"/>
      <c r="K1567" s="595">
        <v>247000</v>
      </c>
      <c r="L1567" s="596" t="s">
        <v>259</v>
      </c>
      <c r="M1567" s="596" t="s">
        <v>371</v>
      </c>
      <c r="N1567" s="52" t="str">
        <f>IF(AND('331-CT'!$E$7=TH!H1567,OR(L1567="331",M1567="331")),"331",IF(AND(OR(L1567="131",M1567="131"),H1567='131-CT'!$E$7),"131",""))</f>
        <v/>
      </c>
      <c r="O1567" s="91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7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91"/>
        <v>12</v>
      </c>
      <c r="C1568" s="184">
        <f t="shared" si="192"/>
        <v>42340</v>
      </c>
      <c r="D1568" s="184" t="s">
        <v>1631</v>
      </c>
      <c r="E1568" s="37">
        <v>42340</v>
      </c>
      <c r="F1568" s="40" t="s">
        <v>477</v>
      </c>
      <c r="G1568" s="40" t="s">
        <v>1243</v>
      </c>
      <c r="H1568" s="7" t="s">
        <v>479</v>
      </c>
      <c r="I1568" s="256">
        <v>306</v>
      </c>
      <c r="J1568" s="256">
        <v>12900</v>
      </c>
      <c r="K1568" s="595">
        <f>ROUND(I1568*J1568,0)</f>
        <v>3947400</v>
      </c>
      <c r="L1568" s="596" t="s">
        <v>259</v>
      </c>
      <c r="M1568" s="596" t="s">
        <v>174</v>
      </c>
      <c r="N1568" s="52" t="str">
        <f>IF(AND('331-CT'!$E$7=TH!H1568,OR(L1568="331",M1568="331")),"331",IF(AND(OR(L1568="131",M1568="131"),H1568='131-CT'!$E$7),"131",""))</f>
        <v/>
      </c>
      <c r="O1568" s="91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7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91"/>
        <v>12</v>
      </c>
      <c r="C1569" s="184">
        <f t="shared" si="192"/>
        <v>42340</v>
      </c>
      <c r="D1569" s="184" t="s">
        <v>1631</v>
      </c>
      <c r="E1569" s="37">
        <v>42340</v>
      </c>
      <c r="F1569" s="40" t="s">
        <v>428</v>
      </c>
      <c r="G1569" s="40" t="s">
        <v>1243</v>
      </c>
      <c r="H1569" s="7" t="s">
        <v>479</v>
      </c>
      <c r="I1569" s="256"/>
      <c r="J1569" s="256"/>
      <c r="K1569" s="595">
        <v>394740</v>
      </c>
      <c r="L1569" s="596" t="s">
        <v>259</v>
      </c>
      <c r="M1569" s="596" t="s">
        <v>371</v>
      </c>
      <c r="N1569" s="52" t="str">
        <f>IF(AND('331-CT'!$E$7=TH!H1569,OR(L1569="331",M1569="331")),"331",IF(AND(OR(L1569="131",M1569="131"),H1569='131-CT'!$E$7),"131",""))</f>
        <v/>
      </c>
      <c r="O1569" s="91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7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91"/>
        <v>12</v>
      </c>
      <c r="C1570" s="184">
        <f t="shared" si="192"/>
        <v>42340</v>
      </c>
      <c r="D1570" s="184" t="s">
        <v>1632</v>
      </c>
      <c r="E1570" s="37">
        <v>42340</v>
      </c>
      <c r="F1570" s="40" t="s">
        <v>1181</v>
      </c>
      <c r="G1570" s="40" t="s">
        <v>1244</v>
      </c>
      <c r="H1570" s="7" t="s">
        <v>671</v>
      </c>
      <c r="I1570" s="256">
        <v>500</v>
      </c>
      <c r="J1570" s="256">
        <v>6950</v>
      </c>
      <c r="K1570" s="595">
        <f>ROUND(I1570*J1570,0)</f>
        <v>3475000</v>
      </c>
      <c r="L1570" s="596" t="s">
        <v>259</v>
      </c>
      <c r="M1570" s="596" t="s">
        <v>174</v>
      </c>
      <c r="N1570" s="52" t="str">
        <f>IF(AND('331-CT'!$E$7=TH!H1570,OR(L1570="331",M1570="331")),"331",IF(AND(OR(L1570="131",M1570="131"),H1570='131-CT'!$E$7),"131",""))</f>
        <v/>
      </c>
      <c r="O1570" s="91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7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ref="B1571:B1635" si="195">IF(C1571&lt;&gt;"",MONTH(C1571),"")</f>
        <v>12</v>
      </c>
      <c r="C1571" s="184">
        <f t="shared" ref="C1571:C1635" si="196">E1571</f>
        <v>42340</v>
      </c>
      <c r="D1571" s="184" t="s">
        <v>1632</v>
      </c>
      <c r="E1571" s="191">
        <v>42340</v>
      </c>
      <c r="F1571" s="189" t="s">
        <v>428</v>
      </c>
      <c r="G1571" s="597" t="s">
        <v>1244</v>
      </c>
      <c r="H1571" s="7" t="s">
        <v>671</v>
      </c>
      <c r="I1571" s="256"/>
      <c r="J1571" s="256"/>
      <c r="K1571" s="595">
        <v>347500</v>
      </c>
      <c r="L1571" s="596" t="s">
        <v>259</v>
      </c>
      <c r="M1571" s="596" t="s">
        <v>371</v>
      </c>
      <c r="N1571" s="52" t="str">
        <f>IF(AND('331-CT'!$E$7=TH!H1571,OR(L1571="331",M1571="331")),"331",IF(AND(OR(L1571="131",M1571="131"),H1571='131-CT'!$E$7),"131",""))</f>
        <v/>
      </c>
      <c r="O1571" s="91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7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95"/>
        <v>12</v>
      </c>
      <c r="C1572" s="184">
        <f t="shared" si="196"/>
        <v>42340</v>
      </c>
      <c r="D1572" s="184" t="s">
        <v>1633</v>
      </c>
      <c r="E1572" s="191">
        <v>42340</v>
      </c>
      <c r="F1572" s="189" t="s">
        <v>1025</v>
      </c>
      <c r="G1572" s="597" t="s">
        <v>1245</v>
      </c>
      <c r="H1572" s="7" t="s">
        <v>438</v>
      </c>
      <c r="I1572" s="256">
        <v>306</v>
      </c>
      <c r="J1572" s="256">
        <v>6400</v>
      </c>
      <c r="K1572" s="595">
        <f>ROUND(I1572*J1572,0)</f>
        <v>1958400</v>
      </c>
      <c r="L1572" s="596" t="s">
        <v>259</v>
      </c>
      <c r="M1572" s="596" t="s">
        <v>174</v>
      </c>
      <c r="N1572" s="52" t="str">
        <f>IF(AND('331-CT'!$E$7=TH!H1572,OR(L1572="331",M1572="331")),"331",IF(AND(OR(L1572="131",M1572="131"),H1572='131-CT'!$E$7),"131",""))</f>
        <v/>
      </c>
      <c r="O1572" s="91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7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95"/>
        <v>12</v>
      </c>
      <c r="C1573" s="184">
        <f t="shared" si="196"/>
        <v>42340</v>
      </c>
      <c r="D1573" s="184" t="s">
        <v>1633</v>
      </c>
      <c r="E1573" s="191">
        <v>42340</v>
      </c>
      <c r="F1573" s="189" t="s">
        <v>439</v>
      </c>
      <c r="G1573" s="597" t="s">
        <v>1245</v>
      </c>
      <c r="H1573" s="7" t="s">
        <v>438</v>
      </c>
      <c r="I1573" s="256">
        <v>522</v>
      </c>
      <c r="J1573" s="256">
        <v>10500</v>
      </c>
      <c r="K1573" s="595">
        <f>ROUND(I1573*J1573,0)</f>
        <v>5481000</v>
      </c>
      <c r="L1573" s="596" t="s">
        <v>259</v>
      </c>
      <c r="M1573" s="596" t="s">
        <v>174</v>
      </c>
      <c r="N1573" s="52" t="str">
        <f>IF(AND('331-CT'!$E$7=TH!H1573,OR(L1573="331",M1573="331")),"331",IF(AND(OR(L1573="131",M1573="131"),H1573='131-CT'!$E$7),"131",""))</f>
        <v/>
      </c>
      <c r="O1573" s="91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7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95"/>
        <v>12</v>
      </c>
      <c r="C1574" s="184">
        <f t="shared" si="196"/>
        <v>42340</v>
      </c>
      <c r="D1574" s="184" t="s">
        <v>1633</v>
      </c>
      <c r="E1574" s="759">
        <v>42340</v>
      </c>
      <c r="F1574" s="189" t="s">
        <v>428</v>
      </c>
      <c r="G1574" s="40" t="s">
        <v>1245</v>
      </c>
      <c r="H1574" s="7" t="s">
        <v>438</v>
      </c>
      <c r="I1574" s="256"/>
      <c r="J1574" s="256"/>
      <c r="K1574" s="595">
        <v>743940</v>
      </c>
      <c r="L1574" s="596" t="s">
        <v>259</v>
      </c>
      <c r="M1574" s="596" t="s">
        <v>371</v>
      </c>
      <c r="N1574" s="52" t="str">
        <f>IF(AND('331-CT'!$E$7=TH!H1574,OR(L1574="331",M1574="331")),"331",IF(AND(OR(L1574="131",M1574="131"),H1574='131-CT'!$E$7),"131",""))</f>
        <v/>
      </c>
      <c r="O1574" s="91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7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95"/>
        <v>12</v>
      </c>
      <c r="C1575" s="184">
        <f t="shared" si="196"/>
        <v>42340</v>
      </c>
      <c r="D1575" s="184" t="s">
        <v>1634</v>
      </c>
      <c r="E1575" s="759">
        <v>42340</v>
      </c>
      <c r="F1575" s="189" t="s">
        <v>1976</v>
      </c>
      <c r="G1575" s="40" t="s">
        <v>1246</v>
      </c>
      <c r="H1575" s="7" t="s">
        <v>983</v>
      </c>
      <c r="I1575" s="786">
        <v>100</v>
      </c>
      <c r="J1575" s="256">
        <v>15300</v>
      </c>
      <c r="K1575" s="595">
        <f>ROUND(I1575*J1575,0)</f>
        <v>1530000</v>
      </c>
      <c r="L1575" s="596" t="s">
        <v>259</v>
      </c>
      <c r="M1575" s="596" t="s">
        <v>174</v>
      </c>
      <c r="N1575" s="52" t="str">
        <f>IF(AND('331-CT'!$E$7=TH!H1575,OR(L1575="331",M1575="331")),"331",IF(AND(OR(L1575="131",M1575="131"),H1575='131-CT'!$E$7),"131",""))</f>
        <v/>
      </c>
      <c r="O1575" s="91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7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95"/>
        <v>12</v>
      </c>
      <c r="C1576" s="184">
        <f t="shared" si="196"/>
        <v>42340</v>
      </c>
      <c r="D1576" s="184" t="s">
        <v>1634</v>
      </c>
      <c r="E1576" s="759">
        <v>42340</v>
      </c>
      <c r="F1576" s="189" t="s">
        <v>1978</v>
      </c>
      <c r="G1576" s="40" t="s">
        <v>1246</v>
      </c>
      <c r="H1576" s="7" t="s">
        <v>983</v>
      </c>
      <c r="I1576" s="256">
        <v>20</v>
      </c>
      <c r="J1576" s="256">
        <v>24500</v>
      </c>
      <c r="K1576" s="595">
        <f>ROUND(I1576*J1576,0)</f>
        <v>490000</v>
      </c>
      <c r="L1576" s="596" t="s">
        <v>259</v>
      </c>
      <c r="M1576" s="596" t="s">
        <v>174</v>
      </c>
      <c r="N1576" s="52" t="str">
        <f>IF(AND('331-CT'!$E$7=TH!H1576,OR(L1576="331",M1576="331")),"331",IF(AND(OR(L1576="131",M1576="131"),H1576='131-CT'!$E$7),"131",""))</f>
        <v/>
      </c>
      <c r="O1576" s="91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7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95"/>
        <v>12</v>
      </c>
      <c r="C1577" s="184">
        <f t="shared" si="196"/>
        <v>42340</v>
      </c>
      <c r="D1577" s="184" t="s">
        <v>1634</v>
      </c>
      <c r="E1577" s="759">
        <v>42340</v>
      </c>
      <c r="F1577" s="189" t="s">
        <v>2037</v>
      </c>
      <c r="G1577" s="40" t="s">
        <v>1246</v>
      </c>
      <c r="H1577" s="7" t="s">
        <v>983</v>
      </c>
      <c r="I1577" s="256">
        <v>20</v>
      </c>
      <c r="J1577" s="256">
        <v>25500</v>
      </c>
      <c r="K1577" s="595">
        <f>ROUND(I1577*J1577,0)</f>
        <v>510000</v>
      </c>
      <c r="L1577" s="596" t="s">
        <v>259</v>
      </c>
      <c r="M1577" s="596" t="s">
        <v>174</v>
      </c>
      <c r="N1577" s="52" t="str">
        <f>IF(AND('331-CT'!$E$7=TH!H1577,OR(L1577="331",M1577="331")),"331",IF(AND(OR(L1577="131",M1577="131"),H1577='131-CT'!$E$7),"131",""))</f>
        <v/>
      </c>
      <c r="O1577" s="91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7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95"/>
        <v>12</v>
      </c>
      <c r="C1578" s="184">
        <f t="shared" si="196"/>
        <v>42340</v>
      </c>
      <c r="D1578" s="184" t="s">
        <v>1634</v>
      </c>
      <c r="E1578" s="759">
        <v>42340</v>
      </c>
      <c r="F1578" s="40" t="s">
        <v>428</v>
      </c>
      <c r="G1578" s="40" t="s">
        <v>1246</v>
      </c>
      <c r="H1578" s="7" t="s">
        <v>983</v>
      </c>
      <c r="I1578" s="256"/>
      <c r="J1578" s="256"/>
      <c r="K1578" s="595">
        <v>253000</v>
      </c>
      <c r="L1578" s="596" t="s">
        <v>259</v>
      </c>
      <c r="M1578" s="596" t="s">
        <v>371</v>
      </c>
      <c r="N1578" s="52" t="str">
        <f>IF(AND('331-CT'!$E$7=TH!H1578,OR(L1578="331",M1578="331")),"331",IF(AND(OR(L1578="131",M1578="131"),H1578='131-CT'!$E$7),"131",""))</f>
        <v/>
      </c>
      <c r="O1578" s="91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7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95"/>
        <v>12</v>
      </c>
      <c r="C1579" s="184">
        <f t="shared" si="196"/>
        <v>42341</v>
      </c>
      <c r="D1579" s="184" t="s">
        <v>1635</v>
      </c>
      <c r="E1579" s="759">
        <v>42341</v>
      </c>
      <c r="F1579" s="189" t="s">
        <v>450</v>
      </c>
      <c r="G1579" s="40" t="s">
        <v>1247</v>
      </c>
      <c r="H1579" s="7" t="s">
        <v>976</v>
      </c>
      <c r="I1579" s="786">
        <v>2820</v>
      </c>
      <c r="J1579" s="256">
        <v>7000</v>
      </c>
      <c r="K1579" s="595">
        <f>ROUND(I1579*J1579,0)</f>
        <v>19740000</v>
      </c>
      <c r="L1579" s="596" t="s">
        <v>259</v>
      </c>
      <c r="M1579" s="596" t="s">
        <v>174</v>
      </c>
      <c r="N1579" s="52" t="str">
        <f>IF(AND('331-CT'!$E$7=TH!H1579,OR(L1579="331",M1579="331")),"331",IF(AND(OR(L1579="131",M1579="131"),H1579='131-CT'!$E$7),"131",""))</f>
        <v/>
      </c>
      <c r="O1579" s="91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7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95"/>
        <v>12</v>
      </c>
      <c r="C1580" s="184">
        <f t="shared" si="196"/>
        <v>42341</v>
      </c>
      <c r="D1580" s="184" t="s">
        <v>1635</v>
      </c>
      <c r="E1580" s="759">
        <v>42341</v>
      </c>
      <c r="F1580" s="40" t="s">
        <v>628</v>
      </c>
      <c r="G1580" s="40" t="s">
        <v>1247</v>
      </c>
      <c r="H1580" s="7" t="s">
        <v>976</v>
      </c>
      <c r="I1580" s="786">
        <v>406</v>
      </c>
      <c r="J1580" s="256">
        <v>8500</v>
      </c>
      <c r="K1580" s="595">
        <f>ROUND(I1580*J1580,0)</f>
        <v>3451000</v>
      </c>
      <c r="L1580" s="596" t="s">
        <v>259</v>
      </c>
      <c r="M1580" s="596" t="s">
        <v>174</v>
      </c>
      <c r="N1580" s="52" t="str">
        <f>IF(AND('331-CT'!$E$7=TH!H1580,OR(L1580="331",M1580="331")),"331",IF(AND(OR(L1580="131",M1580="131"),H1580='131-CT'!$E$7),"131",""))</f>
        <v/>
      </c>
      <c r="O1580" s="91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7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95"/>
        <v>12</v>
      </c>
      <c r="C1581" s="184">
        <f t="shared" si="196"/>
        <v>42341</v>
      </c>
      <c r="D1581" s="184" t="s">
        <v>1635</v>
      </c>
      <c r="E1581" s="759">
        <v>42341</v>
      </c>
      <c r="F1581" s="189" t="s">
        <v>428</v>
      </c>
      <c r="G1581" s="40" t="s">
        <v>1247</v>
      </c>
      <c r="H1581" s="7" t="s">
        <v>976</v>
      </c>
      <c r="I1581" s="256"/>
      <c r="J1581" s="256"/>
      <c r="K1581" s="595">
        <v>2319100</v>
      </c>
      <c r="L1581" s="596" t="s">
        <v>259</v>
      </c>
      <c r="M1581" s="596" t="s">
        <v>371</v>
      </c>
      <c r="N1581" s="52" t="str">
        <f>IF(AND('331-CT'!$E$7=TH!H1581,OR(L1581="331",M1581="331")),"331",IF(AND(OR(L1581="131",M1581="131"),H1581='131-CT'!$E$7),"131",""))</f>
        <v/>
      </c>
      <c r="O1581" s="91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7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95"/>
        <v>12</v>
      </c>
      <c r="C1582" s="184">
        <f t="shared" si="196"/>
        <v>42341</v>
      </c>
      <c r="D1582" s="184" t="s">
        <v>1636</v>
      </c>
      <c r="E1582" s="759">
        <v>42341</v>
      </c>
      <c r="F1582" s="189" t="s">
        <v>1974</v>
      </c>
      <c r="G1582" s="40" t="s">
        <v>1248</v>
      </c>
      <c r="H1582" s="7" t="s">
        <v>983</v>
      </c>
      <c r="I1582" s="256">
        <v>3000</v>
      </c>
      <c r="J1582" s="256">
        <v>11800</v>
      </c>
      <c r="K1582" s="595">
        <f>ROUND(I1582*J1582,0)</f>
        <v>35400000</v>
      </c>
      <c r="L1582" s="596" t="s">
        <v>259</v>
      </c>
      <c r="M1582" s="596" t="s">
        <v>174</v>
      </c>
      <c r="N1582" s="52" t="str">
        <f>IF(AND('331-CT'!$E$7=TH!H1582,OR(L1582="331",M1582="331")),"331",IF(AND(OR(L1582="131",M1582="131"),H1582='131-CT'!$E$7),"131",""))</f>
        <v/>
      </c>
      <c r="O1582" s="91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7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95"/>
        <v>12</v>
      </c>
      <c r="C1583" s="184">
        <f t="shared" si="196"/>
        <v>42341</v>
      </c>
      <c r="D1583" s="184" t="s">
        <v>1636</v>
      </c>
      <c r="E1583" s="184">
        <v>42341</v>
      </c>
      <c r="F1583" s="189" t="s">
        <v>428</v>
      </c>
      <c r="G1583" s="597" t="s">
        <v>1248</v>
      </c>
      <c r="H1583" s="193" t="s">
        <v>983</v>
      </c>
      <c r="I1583" s="256"/>
      <c r="J1583" s="256"/>
      <c r="K1583" s="595">
        <v>3540000</v>
      </c>
      <c r="L1583" s="596" t="s">
        <v>259</v>
      </c>
      <c r="M1583" s="596" t="s">
        <v>371</v>
      </c>
      <c r="N1583" s="52" t="str">
        <f>IF(AND('331-CT'!$E$7=TH!H1583,OR(L1583="331",M1583="331")),"331",IF(AND(OR(L1583="131",M1583="131"),H1583='131-CT'!$E$7),"131",""))</f>
        <v/>
      </c>
      <c r="O1583" s="91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7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95"/>
        <v>12</v>
      </c>
      <c r="C1584" s="184">
        <f t="shared" si="196"/>
        <v>42341</v>
      </c>
      <c r="D1584" s="184" t="s">
        <v>1637</v>
      </c>
      <c r="E1584" s="759">
        <v>42341</v>
      </c>
      <c r="F1584" s="189" t="s">
        <v>1974</v>
      </c>
      <c r="G1584" s="40" t="s">
        <v>1249</v>
      </c>
      <c r="H1584" s="7" t="s">
        <v>983</v>
      </c>
      <c r="I1584" s="256">
        <v>400</v>
      </c>
      <c r="J1584" s="256">
        <v>11800</v>
      </c>
      <c r="K1584" s="595">
        <f>ROUND(I1584*J1584,0)</f>
        <v>4720000</v>
      </c>
      <c r="L1584" s="596" t="s">
        <v>259</v>
      </c>
      <c r="M1584" s="596" t="s">
        <v>174</v>
      </c>
      <c r="N1584" s="52" t="str">
        <f>IF(AND('331-CT'!$E$7=TH!H1584,OR(L1584="331",M1584="331")),"331",IF(AND(OR(L1584="131",M1584="131"),H1584='131-CT'!$E$7),"131",""))</f>
        <v/>
      </c>
      <c r="O1584" s="91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7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95"/>
        <v>12</v>
      </c>
      <c r="C1585" s="184">
        <f t="shared" si="196"/>
        <v>42341</v>
      </c>
      <c r="D1585" s="184" t="s">
        <v>1637</v>
      </c>
      <c r="E1585" s="759">
        <v>42341</v>
      </c>
      <c r="F1585" s="189" t="s">
        <v>428</v>
      </c>
      <c r="G1585" s="40" t="s">
        <v>1249</v>
      </c>
      <c r="H1585" s="7" t="s">
        <v>983</v>
      </c>
      <c r="I1585" s="256"/>
      <c r="J1585" s="256"/>
      <c r="K1585" s="595">
        <v>472000</v>
      </c>
      <c r="L1585" s="596" t="s">
        <v>259</v>
      </c>
      <c r="M1585" s="596" t="s">
        <v>371</v>
      </c>
      <c r="N1585" s="52" t="str">
        <f>IF(AND('331-CT'!$E$7=TH!H1585,OR(L1585="331",M1585="331")),"331",IF(AND(OR(L1585="131",M1585="131"),H1585='131-CT'!$E$7),"131",""))</f>
        <v/>
      </c>
      <c r="O1585" s="91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7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95"/>
        <v>12</v>
      </c>
      <c r="C1586" s="184">
        <f t="shared" si="196"/>
        <v>42341</v>
      </c>
      <c r="D1586" s="184" t="s">
        <v>1638</v>
      </c>
      <c r="E1586" s="759">
        <v>42341</v>
      </c>
      <c r="F1586" s="189" t="s">
        <v>1250</v>
      </c>
      <c r="G1586" s="40" t="s">
        <v>1251</v>
      </c>
      <c r="H1586" s="7" t="s">
        <v>1252</v>
      </c>
      <c r="I1586" s="256">
        <v>87</v>
      </c>
      <c r="J1586" s="256">
        <v>36036</v>
      </c>
      <c r="K1586" s="595">
        <f t="shared" ref="K1586:K1594" si="197">ROUND(I1586*J1586,0)</f>
        <v>3135132</v>
      </c>
      <c r="L1586" s="596" t="s">
        <v>259</v>
      </c>
      <c r="M1586" s="596" t="s">
        <v>174</v>
      </c>
      <c r="N1586" s="52" t="str">
        <f>IF(AND('331-CT'!$E$7=TH!H1586,OR(L1586="331",M1586="331")),"331",IF(AND(OR(L1586="131",M1586="131"),H1586='131-CT'!$E$7),"131",""))</f>
        <v/>
      </c>
      <c r="O1586" s="91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7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95"/>
        <v>12</v>
      </c>
      <c r="C1587" s="184">
        <f t="shared" si="196"/>
        <v>42341</v>
      </c>
      <c r="D1587" s="184" t="s">
        <v>1638</v>
      </c>
      <c r="E1587" s="759">
        <v>42341</v>
      </c>
      <c r="F1587" s="189" t="s">
        <v>1253</v>
      </c>
      <c r="G1587" s="40" t="s">
        <v>1251</v>
      </c>
      <c r="H1587" s="7" t="s">
        <v>1252</v>
      </c>
      <c r="I1587" s="786">
        <v>78</v>
      </c>
      <c r="J1587" s="256">
        <v>36192</v>
      </c>
      <c r="K1587" s="595">
        <f t="shared" si="197"/>
        <v>2822976</v>
      </c>
      <c r="L1587" s="596" t="s">
        <v>259</v>
      </c>
      <c r="M1587" s="596" t="s">
        <v>174</v>
      </c>
      <c r="N1587" s="52" t="str">
        <f>IF(AND('331-CT'!$E$7=TH!H1587,OR(L1587="331",M1587="331")),"331",IF(AND(OR(L1587="131",M1587="131"),H1587='131-CT'!$E$7),"131",""))</f>
        <v/>
      </c>
      <c r="O1587" s="91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7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95"/>
        <v>12</v>
      </c>
      <c r="C1588" s="184">
        <f t="shared" si="196"/>
        <v>42341</v>
      </c>
      <c r="D1588" s="184" t="s">
        <v>1638</v>
      </c>
      <c r="E1588" s="759">
        <v>42341</v>
      </c>
      <c r="F1588" s="189" t="s">
        <v>1254</v>
      </c>
      <c r="G1588" s="40" t="s">
        <v>1251</v>
      </c>
      <c r="H1588" s="7" t="s">
        <v>1252</v>
      </c>
      <c r="I1588" s="256">
        <v>104</v>
      </c>
      <c r="J1588" s="256">
        <v>29388</v>
      </c>
      <c r="K1588" s="595">
        <f t="shared" si="197"/>
        <v>3056352</v>
      </c>
      <c r="L1588" s="596" t="s">
        <v>259</v>
      </c>
      <c r="M1588" s="596" t="s">
        <v>174</v>
      </c>
      <c r="N1588" s="52" t="str">
        <f>IF(AND('331-CT'!$E$7=TH!H1588,OR(L1588="331",M1588="331")),"331",IF(AND(OR(L1588="131",M1588="131"),H1588='131-CT'!$E$7),"131",""))</f>
        <v/>
      </c>
      <c r="O1588" s="91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7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95"/>
        <v>12</v>
      </c>
      <c r="C1589" s="184">
        <f t="shared" si="196"/>
        <v>42341</v>
      </c>
      <c r="D1589" s="184" t="s">
        <v>1638</v>
      </c>
      <c r="E1589" s="759">
        <v>42341</v>
      </c>
      <c r="F1589" s="189" t="s">
        <v>1705</v>
      </c>
      <c r="G1589" s="40" t="s">
        <v>1251</v>
      </c>
      <c r="H1589" s="7" t="s">
        <v>1252</v>
      </c>
      <c r="I1589" s="256">
        <v>274</v>
      </c>
      <c r="J1589" s="256">
        <v>3049</v>
      </c>
      <c r="K1589" s="595">
        <f t="shared" si="197"/>
        <v>835426</v>
      </c>
      <c r="L1589" s="596" t="s">
        <v>259</v>
      </c>
      <c r="M1589" s="596" t="s">
        <v>174</v>
      </c>
      <c r="N1589" s="52" t="str">
        <f>IF(AND('331-CT'!$E$7=TH!H1589,OR(L1589="331",M1589="331")),"331",IF(AND(OR(L1589="131",M1589="131"),H1589='131-CT'!$E$7),"131",""))</f>
        <v/>
      </c>
      <c r="O1589" s="91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7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95"/>
        <v>12</v>
      </c>
      <c r="C1590" s="184">
        <f t="shared" si="196"/>
        <v>42341</v>
      </c>
      <c r="D1590" s="184" t="s">
        <v>1638</v>
      </c>
      <c r="E1590" s="759">
        <v>42341</v>
      </c>
      <c r="F1590" s="189" t="s">
        <v>1706</v>
      </c>
      <c r="G1590" s="40" t="s">
        <v>1251</v>
      </c>
      <c r="H1590" s="7" t="s">
        <v>1252</v>
      </c>
      <c r="I1590" s="256">
        <v>156</v>
      </c>
      <c r="J1590" s="256">
        <v>3245</v>
      </c>
      <c r="K1590" s="595">
        <f t="shared" si="197"/>
        <v>506220</v>
      </c>
      <c r="L1590" s="596" t="s">
        <v>259</v>
      </c>
      <c r="M1590" s="596" t="s">
        <v>174</v>
      </c>
      <c r="N1590" s="52" t="str">
        <f>IF(AND('331-CT'!$E$7=TH!H1590,OR(L1590="331",M1590="331")),"331",IF(AND(OR(L1590="131",M1590="131"),H1590='131-CT'!$E$7),"131",""))</f>
        <v/>
      </c>
      <c r="O1590" s="91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7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95"/>
        <v>12</v>
      </c>
      <c r="C1591" s="184">
        <f t="shared" si="196"/>
        <v>42341</v>
      </c>
      <c r="D1591" s="184" t="s">
        <v>1638</v>
      </c>
      <c r="E1591" s="759">
        <v>42341</v>
      </c>
      <c r="F1591" s="189" t="s">
        <v>1707</v>
      </c>
      <c r="G1591" s="40" t="s">
        <v>1251</v>
      </c>
      <c r="H1591" s="7" t="s">
        <v>1252</v>
      </c>
      <c r="I1591" s="256">
        <v>312</v>
      </c>
      <c r="J1591" s="256">
        <v>1543</v>
      </c>
      <c r="K1591" s="595">
        <f t="shared" si="197"/>
        <v>481416</v>
      </c>
      <c r="L1591" s="596" t="s">
        <v>259</v>
      </c>
      <c r="M1591" s="596" t="s">
        <v>174</v>
      </c>
      <c r="N1591" s="52" t="str">
        <f>IF(AND('331-CT'!$E$7=TH!H1591,OR(L1591="331",M1591="331")),"331",IF(AND(OR(L1591="131",M1591="131"),H1591='131-CT'!$E$7),"131",""))</f>
        <v/>
      </c>
      <c r="O1591" s="91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7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95"/>
        <v>12</v>
      </c>
      <c r="C1592" s="184">
        <f t="shared" si="196"/>
        <v>42341</v>
      </c>
      <c r="D1592" s="184" t="s">
        <v>1638</v>
      </c>
      <c r="E1592" s="759">
        <v>42341</v>
      </c>
      <c r="F1592" s="189" t="s">
        <v>1708</v>
      </c>
      <c r="G1592" s="40" t="s">
        <v>1251</v>
      </c>
      <c r="H1592" s="7" t="s">
        <v>1252</v>
      </c>
      <c r="I1592" s="256">
        <v>435</v>
      </c>
      <c r="J1592" s="256">
        <v>1247</v>
      </c>
      <c r="K1592" s="595">
        <f t="shared" si="197"/>
        <v>542445</v>
      </c>
      <c r="L1592" s="596" t="s">
        <v>259</v>
      </c>
      <c r="M1592" s="596" t="s">
        <v>174</v>
      </c>
      <c r="N1592" s="52" t="str">
        <f>IF(AND('331-CT'!$E$7=TH!H1592,OR(L1592="331",M1592="331")),"331",IF(AND(OR(L1592="131",M1592="131"),H1592='131-CT'!$E$7),"131",""))</f>
        <v/>
      </c>
      <c r="O1592" s="91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7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95"/>
        <v>12</v>
      </c>
      <c r="C1593" s="184">
        <f t="shared" si="196"/>
        <v>42341</v>
      </c>
      <c r="D1593" s="184" t="s">
        <v>1638</v>
      </c>
      <c r="E1593" s="759">
        <v>42341</v>
      </c>
      <c r="F1593" s="189" t="s">
        <v>1709</v>
      </c>
      <c r="G1593" s="40" t="s">
        <v>1251</v>
      </c>
      <c r="H1593" s="7" t="s">
        <v>1252</v>
      </c>
      <c r="I1593" s="256">
        <v>508</v>
      </c>
      <c r="J1593" s="256">
        <v>2288</v>
      </c>
      <c r="K1593" s="595">
        <f t="shared" si="197"/>
        <v>1162304</v>
      </c>
      <c r="L1593" s="596" t="s">
        <v>259</v>
      </c>
      <c r="M1593" s="596" t="s">
        <v>174</v>
      </c>
      <c r="N1593" s="52" t="str">
        <f>IF(AND('331-CT'!$E$7=TH!H1593,OR(L1593="331",M1593="331")),"331",IF(AND(OR(L1593="131",M1593="131"),H1593='131-CT'!$E$7),"131",""))</f>
        <v/>
      </c>
      <c r="O1593" s="91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7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95"/>
        <v>12</v>
      </c>
      <c r="C1594" s="184">
        <f t="shared" si="196"/>
        <v>42341</v>
      </c>
      <c r="D1594" s="184" t="s">
        <v>1638</v>
      </c>
      <c r="E1594" s="759">
        <v>42341</v>
      </c>
      <c r="F1594" s="189" t="s">
        <v>1341</v>
      </c>
      <c r="G1594" s="40" t="s">
        <v>1251</v>
      </c>
      <c r="H1594" s="7" t="s">
        <v>1252</v>
      </c>
      <c r="I1594" s="256">
        <v>100</v>
      </c>
      <c r="J1594" s="256">
        <v>2017</v>
      </c>
      <c r="K1594" s="595">
        <f t="shared" si="197"/>
        <v>201700</v>
      </c>
      <c r="L1594" s="596" t="s">
        <v>259</v>
      </c>
      <c r="M1594" s="596" t="s">
        <v>174</v>
      </c>
      <c r="N1594" s="52" t="str">
        <f>IF(AND('331-CT'!$E$7=TH!H1594,OR(L1594="331",M1594="331")),"331",IF(AND(OR(L1594="131",M1594="131"),H1594='131-CT'!$E$7),"131",""))</f>
        <v/>
      </c>
      <c r="O1594" s="91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7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95"/>
        <v>12</v>
      </c>
      <c r="C1595" s="184">
        <f t="shared" si="196"/>
        <v>42341</v>
      </c>
      <c r="D1595" s="184" t="s">
        <v>1638</v>
      </c>
      <c r="E1595" s="184">
        <v>42341</v>
      </c>
      <c r="F1595" s="189" t="s">
        <v>428</v>
      </c>
      <c r="G1595" s="597" t="s">
        <v>1251</v>
      </c>
      <c r="H1595" s="193" t="s">
        <v>1252</v>
      </c>
      <c r="I1595" s="256"/>
      <c r="J1595" s="256"/>
      <c r="K1595" s="595">
        <v>1274392</v>
      </c>
      <c r="L1595" s="596" t="s">
        <v>259</v>
      </c>
      <c r="M1595" s="596" t="s">
        <v>371</v>
      </c>
      <c r="N1595" s="52" t="str">
        <f>IF(AND('331-CT'!$E$7=TH!H1595,OR(L1595="331",M1595="331")),"331",IF(AND(OR(L1595="131",M1595="131"),H1595='131-CT'!$E$7),"131",""))</f>
        <v/>
      </c>
      <c r="O1595" s="91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7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95"/>
        <v>12</v>
      </c>
      <c r="C1596" s="184">
        <f t="shared" si="196"/>
        <v>42341</v>
      </c>
      <c r="D1596" s="184" t="s">
        <v>1639</v>
      </c>
      <c r="E1596" s="191">
        <v>42341</v>
      </c>
      <c r="F1596" s="192" t="s">
        <v>1710</v>
      </c>
      <c r="G1596" s="483" t="s">
        <v>1255</v>
      </c>
      <c r="H1596" s="193" t="s">
        <v>1252</v>
      </c>
      <c r="I1596" s="256">
        <v>78</v>
      </c>
      <c r="J1596" s="256">
        <v>1238</v>
      </c>
      <c r="K1596" s="595">
        <f>ROUND(I1596*J1596,0)</f>
        <v>96564</v>
      </c>
      <c r="L1596" s="596" t="s">
        <v>259</v>
      </c>
      <c r="M1596" s="596" t="s">
        <v>174</v>
      </c>
      <c r="N1596" s="52" t="str">
        <f>IF(AND('331-CT'!$E$7=TH!H1596,OR(L1596="331",M1596="331")),"331",IF(AND(OR(L1596="131",M1596="131"),H1596='131-CT'!$E$7),"131",""))</f>
        <v/>
      </c>
      <c r="O1596" s="91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7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95"/>
        <v>12</v>
      </c>
      <c r="C1597" s="184">
        <f t="shared" si="196"/>
        <v>42341</v>
      </c>
      <c r="D1597" s="184" t="s">
        <v>1639</v>
      </c>
      <c r="E1597" s="191">
        <v>42341</v>
      </c>
      <c r="F1597" s="192" t="s">
        <v>1711</v>
      </c>
      <c r="G1597" s="483" t="s">
        <v>1255</v>
      </c>
      <c r="H1597" s="193" t="s">
        <v>1252</v>
      </c>
      <c r="I1597" s="256">
        <v>1360</v>
      </c>
      <c r="J1597" s="256">
        <v>1204</v>
      </c>
      <c r="K1597" s="595">
        <f>ROUND(I1597*J1597,0)</f>
        <v>1637440</v>
      </c>
      <c r="L1597" s="596" t="s">
        <v>259</v>
      </c>
      <c r="M1597" s="596" t="s">
        <v>174</v>
      </c>
      <c r="N1597" s="52" t="str">
        <f>IF(AND('331-CT'!$E$7=TH!H1597,OR(L1597="331",M1597="331")),"331",IF(AND(OR(L1597="131",M1597="131"),H1597='131-CT'!$E$7),"131",""))</f>
        <v/>
      </c>
      <c r="O1597" s="91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7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95"/>
        <v>12</v>
      </c>
      <c r="C1598" s="184">
        <f t="shared" si="196"/>
        <v>42341</v>
      </c>
      <c r="D1598" s="184" t="s">
        <v>1639</v>
      </c>
      <c r="E1598" s="191">
        <v>42341</v>
      </c>
      <c r="F1598" s="192" t="s">
        <v>1344</v>
      </c>
      <c r="G1598" s="483" t="s">
        <v>1255</v>
      </c>
      <c r="H1598" s="193" t="s">
        <v>1252</v>
      </c>
      <c r="I1598" s="256">
        <v>100</v>
      </c>
      <c r="J1598" s="256">
        <v>3234</v>
      </c>
      <c r="K1598" s="595">
        <f>ROUND(I1598*J1598,0)</f>
        <v>323400</v>
      </c>
      <c r="L1598" s="596" t="s">
        <v>259</v>
      </c>
      <c r="M1598" s="596" t="s">
        <v>174</v>
      </c>
      <c r="N1598" s="52" t="str">
        <f>IF(AND('331-CT'!$E$7=TH!H1598,OR(L1598="331",M1598="331")),"331",IF(AND(OR(L1598="131",M1598="131"),H1598='131-CT'!$E$7),"131",""))</f>
        <v/>
      </c>
      <c r="O1598" s="91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7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95"/>
        <v>12</v>
      </c>
      <c r="C1599" s="184">
        <f t="shared" si="196"/>
        <v>42341</v>
      </c>
      <c r="D1599" s="184" t="s">
        <v>1639</v>
      </c>
      <c r="E1599" s="191">
        <v>42341</v>
      </c>
      <c r="F1599" s="192" t="s">
        <v>1256</v>
      </c>
      <c r="G1599" s="483" t="s">
        <v>1255</v>
      </c>
      <c r="H1599" s="193" t="s">
        <v>1252</v>
      </c>
      <c r="I1599" s="256"/>
      <c r="J1599" s="256"/>
      <c r="K1599" s="595">
        <v>205743</v>
      </c>
      <c r="L1599" s="596" t="s">
        <v>259</v>
      </c>
      <c r="M1599" s="596" t="s">
        <v>371</v>
      </c>
      <c r="N1599" s="52" t="str">
        <f>IF(AND('331-CT'!$E$7=TH!H1599,OR(L1599="331",M1599="331")),"331",IF(AND(OR(L1599="131",M1599="131"),H1599='131-CT'!$E$7),"131",""))</f>
        <v/>
      </c>
      <c r="O1599" s="91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7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95"/>
        <v>12</v>
      </c>
      <c r="C1600" s="184">
        <f t="shared" si="196"/>
        <v>42345</v>
      </c>
      <c r="D1600" s="184" t="s">
        <v>1639</v>
      </c>
      <c r="E1600" s="191">
        <v>42345</v>
      </c>
      <c r="F1600" s="192" t="s">
        <v>1257</v>
      </c>
      <c r="G1600" s="483" t="s">
        <v>1258</v>
      </c>
      <c r="H1600" s="193" t="s">
        <v>438</v>
      </c>
      <c r="I1600" s="256">
        <v>444</v>
      </c>
      <c r="J1600" s="256">
        <v>3800</v>
      </c>
      <c r="K1600" s="595">
        <f>ROUND(I1600*J1600,0)</f>
        <v>1687200</v>
      </c>
      <c r="L1600" s="596" t="s">
        <v>259</v>
      </c>
      <c r="M1600" s="596" t="s">
        <v>174</v>
      </c>
      <c r="N1600" s="52" t="str">
        <f>IF(AND('331-CT'!$E$7=TH!H1600,OR(L1600="331",M1600="331")),"331",IF(AND(OR(L1600="131",M1600="131"),H1600='131-CT'!$E$7),"131",""))</f>
        <v/>
      </c>
      <c r="O1600" s="91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7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95"/>
        <v>12</v>
      </c>
      <c r="C1601" s="184">
        <f t="shared" si="196"/>
        <v>42345</v>
      </c>
      <c r="D1601" s="184" t="s">
        <v>1639</v>
      </c>
      <c r="E1601" s="37">
        <v>42345</v>
      </c>
      <c r="F1601" s="40" t="s">
        <v>428</v>
      </c>
      <c r="G1601" s="40" t="s">
        <v>1258</v>
      </c>
      <c r="H1601" s="7" t="s">
        <v>438</v>
      </c>
      <c r="I1601" s="256"/>
      <c r="J1601" s="256"/>
      <c r="K1601" s="595">
        <v>168720</v>
      </c>
      <c r="L1601" s="596" t="s">
        <v>259</v>
      </c>
      <c r="M1601" s="596" t="s">
        <v>371</v>
      </c>
      <c r="N1601" s="52" t="str">
        <f>IF(AND('331-CT'!$E$7=TH!H1601,OR(L1601="331",M1601="331")),"331",IF(AND(OR(L1601="131",M1601="131"),H1601='131-CT'!$E$7),"131",""))</f>
        <v/>
      </c>
      <c r="O1601" s="91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7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95"/>
        <v>12</v>
      </c>
      <c r="C1602" s="184">
        <f t="shared" si="196"/>
        <v>42345</v>
      </c>
      <c r="D1602" s="184" t="s">
        <v>1640</v>
      </c>
      <c r="E1602" s="37">
        <v>42345</v>
      </c>
      <c r="F1602" s="40" t="s">
        <v>1803</v>
      </c>
      <c r="G1602" s="40" t="s">
        <v>1259</v>
      </c>
      <c r="H1602" s="7" t="s">
        <v>1960</v>
      </c>
      <c r="I1602" s="256">
        <v>300</v>
      </c>
      <c r="J1602" s="256">
        <v>13913</v>
      </c>
      <c r="K1602" s="595">
        <f t="shared" ref="K1602:K1611" si="198">ROUND(I1602*J1602,0)</f>
        <v>4173900</v>
      </c>
      <c r="L1602" s="596" t="s">
        <v>259</v>
      </c>
      <c r="M1602" s="596" t="s">
        <v>174</v>
      </c>
      <c r="N1602" s="52" t="str">
        <f>IF(AND('331-CT'!$E$7=TH!H1602,OR(L1602="331",M1602="331")),"331",IF(AND(OR(L1602="131",M1602="131"),H1602='131-CT'!$E$7),"131",""))</f>
        <v/>
      </c>
      <c r="O1602" s="91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7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95"/>
        <v>12</v>
      </c>
      <c r="C1603" s="184">
        <f t="shared" si="196"/>
        <v>42345</v>
      </c>
      <c r="D1603" s="184" t="s">
        <v>1640</v>
      </c>
      <c r="E1603" s="184">
        <v>42345</v>
      </c>
      <c r="F1603" s="189" t="s">
        <v>1851</v>
      </c>
      <c r="G1603" s="597" t="s">
        <v>1259</v>
      </c>
      <c r="H1603" s="7" t="s">
        <v>1960</v>
      </c>
      <c r="I1603" s="256">
        <v>30</v>
      </c>
      <c r="J1603" s="256">
        <v>10847</v>
      </c>
      <c r="K1603" s="595">
        <f t="shared" si="198"/>
        <v>325410</v>
      </c>
      <c r="L1603" s="596" t="s">
        <v>259</v>
      </c>
      <c r="M1603" s="596" t="s">
        <v>174</v>
      </c>
      <c r="N1603" s="52" t="str">
        <f>IF(AND('331-CT'!$E$7=TH!H1603,OR(L1603="331",M1603="331")),"331",IF(AND(OR(L1603="131",M1603="131"),H1603='131-CT'!$E$7),"131",""))</f>
        <v/>
      </c>
      <c r="O1603" s="91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7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95"/>
        <v>12</v>
      </c>
      <c r="C1604" s="184">
        <f t="shared" si="196"/>
        <v>42345</v>
      </c>
      <c r="D1604" s="184" t="s">
        <v>1640</v>
      </c>
      <c r="E1604" s="184">
        <v>42345</v>
      </c>
      <c r="F1604" s="189" t="s">
        <v>718</v>
      </c>
      <c r="G1604" s="597" t="s">
        <v>1259</v>
      </c>
      <c r="H1604" s="7" t="s">
        <v>1960</v>
      </c>
      <c r="I1604" s="256">
        <v>15</v>
      </c>
      <c r="J1604" s="256">
        <v>16244</v>
      </c>
      <c r="K1604" s="595">
        <f t="shared" si="198"/>
        <v>243660</v>
      </c>
      <c r="L1604" s="596" t="s">
        <v>259</v>
      </c>
      <c r="M1604" s="596" t="s">
        <v>174</v>
      </c>
      <c r="N1604" s="52" t="str">
        <f>IF(AND('331-CT'!$E$7=TH!H1604,OR(L1604="331",M1604="331")),"331",IF(AND(OR(L1604="131",M1604="131"),H1604='131-CT'!$E$7),"131",""))</f>
        <v/>
      </c>
      <c r="O1604" s="91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7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95"/>
        <v>12</v>
      </c>
      <c r="C1605" s="184">
        <f t="shared" si="196"/>
        <v>42345</v>
      </c>
      <c r="D1605" s="184" t="s">
        <v>1640</v>
      </c>
      <c r="E1605" s="184">
        <v>42345</v>
      </c>
      <c r="F1605" s="189" t="s">
        <v>1779</v>
      </c>
      <c r="G1605" s="597" t="s">
        <v>1259</v>
      </c>
      <c r="H1605" s="7" t="s">
        <v>1960</v>
      </c>
      <c r="I1605" s="256">
        <v>100</v>
      </c>
      <c r="J1605" s="256">
        <v>15878</v>
      </c>
      <c r="K1605" s="595">
        <f t="shared" si="198"/>
        <v>1587800</v>
      </c>
      <c r="L1605" s="596" t="s">
        <v>259</v>
      </c>
      <c r="M1605" s="596" t="s">
        <v>174</v>
      </c>
      <c r="N1605" s="52" t="str">
        <f>IF(AND('331-CT'!$E$7=TH!H1605,OR(L1605="331",M1605="331")),"331",IF(AND(OR(L1605="131",M1605="131"),H1605='131-CT'!$E$7),"131",""))</f>
        <v/>
      </c>
      <c r="O1605" s="91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7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95"/>
        <v>12</v>
      </c>
      <c r="C1606" s="184">
        <f t="shared" si="196"/>
        <v>42345</v>
      </c>
      <c r="D1606" s="184" t="s">
        <v>1640</v>
      </c>
      <c r="E1606" s="184">
        <v>42345</v>
      </c>
      <c r="F1606" s="189" t="s">
        <v>1773</v>
      </c>
      <c r="G1606" s="597" t="s">
        <v>1259</v>
      </c>
      <c r="H1606" s="7" t="s">
        <v>1960</v>
      </c>
      <c r="I1606" s="256">
        <v>130</v>
      </c>
      <c r="J1606" s="256">
        <v>6212</v>
      </c>
      <c r="K1606" s="595">
        <f t="shared" si="198"/>
        <v>807560</v>
      </c>
      <c r="L1606" s="596" t="s">
        <v>259</v>
      </c>
      <c r="M1606" s="596" t="s">
        <v>174</v>
      </c>
      <c r="N1606" s="52" t="str">
        <f>IF(AND('331-CT'!$E$7=TH!H1606,OR(L1606="331",M1606="331")),"331",IF(AND(OR(L1606="131",M1606="131"),H1606='131-CT'!$E$7),"131",""))</f>
        <v/>
      </c>
      <c r="O1606" s="91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7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95"/>
        <v>12</v>
      </c>
      <c r="C1607" s="184">
        <f t="shared" si="196"/>
        <v>42345</v>
      </c>
      <c r="D1607" s="184" t="s">
        <v>1640</v>
      </c>
      <c r="E1607" s="184">
        <v>42345</v>
      </c>
      <c r="F1607" s="189" t="s">
        <v>1852</v>
      </c>
      <c r="G1607" s="597" t="s">
        <v>1259</v>
      </c>
      <c r="H1607" s="7" t="s">
        <v>1960</v>
      </c>
      <c r="I1607" s="256">
        <v>70</v>
      </c>
      <c r="J1607" s="256">
        <v>17139</v>
      </c>
      <c r="K1607" s="595">
        <f t="shared" si="198"/>
        <v>1199730</v>
      </c>
      <c r="L1607" s="596" t="s">
        <v>259</v>
      </c>
      <c r="M1607" s="596" t="s">
        <v>174</v>
      </c>
      <c r="N1607" s="52" t="str">
        <f>IF(AND('331-CT'!$E$7=TH!H1607,OR(L1607="331",M1607="331")),"331",IF(AND(OR(L1607="131",M1607="131"),H1607='131-CT'!$E$7),"131",""))</f>
        <v/>
      </c>
      <c r="O1607" s="91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7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95"/>
        <v>12</v>
      </c>
      <c r="C1608" s="184">
        <f t="shared" si="196"/>
        <v>42345</v>
      </c>
      <c r="D1608" s="184" t="s">
        <v>1640</v>
      </c>
      <c r="E1608" s="184">
        <v>42345</v>
      </c>
      <c r="F1608" s="189" t="s">
        <v>1853</v>
      </c>
      <c r="G1608" s="597" t="s">
        <v>1259</v>
      </c>
      <c r="H1608" s="7" t="s">
        <v>1960</v>
      </c>
      <c r="I1608" s="256">
        <v>55</v>
      </c>
      <c r="J1608" s="256">
        <v>11592</v>
      </c>
      <c r="K1608" s="595">
        <f t="shared" si="198"/>
        <v>637560</v>
      </c>
      <c r="L1608" s="596" t="s">
        <v>259</v>
      </c>
      <c r="M1608" s="596" t="s">
        <v>174</v>
      </c>
      <c r="N1608" s="52" t="str">
        <f>IF(AND('331-CT'!$E$7=TH!H1608,OR(L1608="331",M1608="331")),"331",IF(AND(OR(L1608="131",M1608="131"),H1608='131-CT'!$E$7),"131",""))</f>
        <v/>
      </c>
      <c r="O1608" s="91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7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95"/>
        <v>12</v>
      </c>
      <c r="C1609" s="184">
        <f t="shared" si="196"/>
        <v>42345</v>
      </c>
      <c r="D1609" s="184" t="s">
        <v>1640</v>
      </c>
      <c r="E1609" s="184">
        <v>42345</v>
      </c>
      <c r="F1609" s="189" t="s">
        <v>1854</v>
      </c>
      <c r="G1609" s="597" t="s">
        <v>1259</v>
      </c>
      <c r="H1609" s="7" t="s">
        <v>1960</v>
      </c>
      <c r="I1609" s="256">
        <v>55</v>
      </c>
      <c r="J1609" s="256">
        <v>15235</v>
      </c>
      <c r="K1609" s="595">
        <f t="shared" si="198"/>
        <v>837925</v>
      </c>
      <c r="L1609" s="596" t="s">
        <v>259</v>
      </c>
      <c r="M1609" s="596" t="s">
        <v>174</v>
      </c>
      <c r="N1609" s="52" t="str">
        <f>IF(AND('331-CT'!$E$7=TH!H1609,OR(L1609="331",M1609="331")),"331",IF(AND(OR(L1609="131",M1609="131"),H1609='131-CT'!$E$7),"131",""))</f>
        <v/>
      </c>
      <c r="O1609" s="91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7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95"/>
        <v>12</v>
      </c>
      <c r="C1610" s="184">
        <f t="shared" si="196"/>
        <v>42345</v>
      </c>
      <c r="D1610" s="184" t="s">
        <v>1640</v>
      </c>
      <c r="E1610" s="191">
        <v>42345</v>
      </c>
      <c r="F1610" s="192" t="s">
        <v>1855</v>
      </c>
      <c r="G1610" s="483" t="s">
        <v>1259</v>
      </c>
      <c r="H1610" s="7" t="s">
        <v>1960</v>
      </c>
      <c r="I1610" s="256">
        <v>155</v>
      </c>
      <c r="J1610" s="256">
        <v>10598</v>
      </c>
      <c r="K1610" s="595">
        <f t="shared" si="198"/>
        <v>1642690</v>
      </c>
      <c r="L1610" s="596" t="s">
        <v>259</v>
      </c>
      <c r="M1610" s="596" t="s">
        <v>174</v>
      </c>
      <c r="N1610" s="52" t="str">
        <f>IF(AND('331-CT'!$E$7=TH!H1610,OR(L1610="331",M1610="331")),"331",IF(AND(OR(L1610="131",M1610="131"),H1610='131-CT'!$E$7),"131",""))</f>
        <v/>
      </c>
      <c r="O1610" s="91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7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95"/>
        <v>12</v>
      </c>
      <c r="C1611" s="184">
        <f t="shared" si="196"/>
        <v>42345</v>
      </c>
      <c r="D1611" s="184" t="s">
        <v>1640</v>
      </c>
      <c r="E1611" s="191">
        <v>42345</v>
      </c>
      <c r="F1611" s="192" t="s">
        <v>773</v>
      </c>
      <c r="G1611" s="483" t="s">
        <v>1259</v>
      </c>
      <c r="H1611" s="7" t="s">
        <v>1960</v>
      </c>
      <c r="I1611" s="256">
        <v>1000</v>
      </c>
      <c r="J1611" s="256">
        <v>4050</v>
      </c>
      <c r="K1611" s="595">
        <f t="shared" si="198"/>
        <v>4050000</v>
      </c>
      <c r="L1611" s="596" t="s">
        <v>259</v>
      </c>
      <c r="M1611" s="596" t="s">
        <v>174</v>
      </c>
      <c r="N1611" s="52" t="str">
        <f>IF(AND('331-CT'!$E$7=TH!H1611,OR(L1611="331",M1611="331")),"331",IF(AND(OR(L1611="131",M1611="131"),H1611='131-CT'!$E$7),"131",""))</f>
        <v/>
      </c>
      <c r="O1611" s="91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7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95"/>
        <v>12</v>
      </c>
      <c r="C1612" s="184">
        <f t="shared" si="196"/>
        <v>42345</v>
      </c>
      <c r="D1612" s="184" t="s">
        <v>1640</v>
      </c>
      <c r="E1612" s="759">
        <v>42345</v>
      </c>
      <c r="F1612" s="189" t="s">
        <v>757</v>
      </c>
      <c r="G1612" s="40" t="s">
        <v>1259</v>
      </c>
      <c r="H1612" s="7" t="s">
        <v>1960</v>
      </c>
      <c r="I1612" s="256"/>
      <c r="J1612" s="256"/>
      <c r="K1612" s="595">
        <v>1550624</v>
      </c>
      <c r="L1612" s="596" t="s">
        <v>259</v>
      </c>
      <c r="M1612" s="596" t="s">
        <v>371</v>
      </c>
      <c r="N1612" s="52" t="str">
        <f>IF(AND('331-CT'!$E$7=TH!H1612,OR(L1612="331",M1612="331")),"331",IF(AND(OR(L1612="131",M1612="131"),H1612='131-CT'!$E$7),"131",""))</f>
        <v/>
      </c>
      <c r="O1612" s="91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7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95"/>
        <v>12</v>
      </c>
      <c r="C1613" s="184">
        <f t="shared" si="196"/>
        <v>42346</v>
      </c>
      <c r="D1613" s="184" t="s">
        <v>1641</v>
      </c>
      <c r="E1613" s="759">
        <v>42346</v>
      </c>
      <c r="F1613" s="297" t="s">
        <v>424</v>
      </c>
      <c r="G1613" s="40" t="s">
        <v>1260</v>
      </c>
      <c r="H1613" s="7" t="s">
        <v>426</v>
      </c>
      <c r="I1613" s="256">
        <v>944</v>
      </c>
      <c r="J1613" s="256">
        <v>5000</v>
      </c>
      <c r="K1613" s="595">
        <f>ROUND(I1613*J1613,0)</f>
        <v>4720000</v>
      </c>
      <c r="L1613" s="596" t="s">
        <v>259</v>
      </c>
      <c r="M1613" s="596" t="s">
        <v>174</v>
      </c>
      <c r="N1613" s="52" t="str">
        <f>IF(AND('331-CT'!$E$7=TH!H1613,OR(L1613="331",M1613="331")),"331",IF(AND(OR(L1613="131",M1613="131"),H1613='131-CT'!$E$7),"131",""))</f>
        <v/>
      </c>
      <c r="O1613" s="91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7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95"/>
        <v>12</v>
      </c>
      <c r="C1614" s="184">
        <f t="shared" si="196"/>
        <v>42346</v>
      </c>
      <c r="D1614" s="184" t="s">
        <v>1641</v>
      </c>
      <c r="E1614" s="759">
        <v>42346</v>
      </c>
      <c r="F1614" s="189" t="s">
        <v>472</v>
      </c>
      <c r="G1614" s="40" t="s">
        <v>1260</v>
      </c>
      <c r="H1614" s="7" t="s">
        <v>426</v>
      </c>
      <c r="I1614" s="786">
        <v>640</v>
      </c>
      <c r="J1614" s="256">
        <v>5550</v>
      </c>
      <c r="K1614" s="595">
        <f>ROUND(I1614*J1614,0)</f>
        <v>3552000</v>
      </c>
      <c r="L1614" s="596" t="s">
        <v>259</v>
      </c>
      <c r="M1614" s="596" t="s">
        <v>174</v>
      </c>
      <c r="N1614" s="52" t="str">
        <f>IF(AND('331-CT'!$E$7=TH!H1614,OR(L1614="331",M1614="331")),"331",IF(AND(OR(L1614="131",M1614="131"),H1614='131-CT'!$E$7),"131",""))</f>
        <v/>
      </c>
      <c r="O1614" s="91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7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95"/>
        <v>12</v>
      </c>
      <c r="C1615" s="184">
        <f t="shared" si="196"/>
        <v>42346</v>
      </c>
      <c r="D1615" s="184" t="s">
        <v>1641</v>
      </c>
      <c r="E1615" s="759">
        <v>42346</v>
      </c>
      <c r="F1615" s="40" t="s">
        <v>527</v>
      </c>
      <c r="G1615" s="40" t="s">
        <v>1260</v>
      </c>
      <c r="H1615" s="7" t="s">
        <v>426</v>
      </c>
      <c r="I1615" s="256">
        <v>519</v>
      </c>
      <c r="J1615" s="256">
        <v>9700</v>
      </c>
      <c r="K1615" s="595">
        <f>ROUND(I1615*J1615,0)</f>
        <v>5034300</v>
      </c>
      <c r="L1615" s="596" t="s">
        <v>259</v>
      </c>
      <c r="M1615" s="596" t="s">
        <v>174</v>
      </c>
      <c r="N1615" s="52" t="str">
        <f>IF(AND('331-CT'!$E$7=TH!H1615,OR(L1615="331",M1615="331")),"331",IF(AND(OR(L1615="131",M1615="131"),H1615='131-CT'!$E$7),"131",""))</f>
        <v/>
      </c>
      <c r="O1615" s="91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7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95"/>
        <v>12</v>
      </c>
      <c r="C1616" s="184">
        <f t="shared" si="196"/>
        <v>42346</v>
      </c>
      <c r="D1616" s="184" t="s">
        <v>1641</v>
      </c>
      <c r="E1616" s="759">
        <v>42346</v>
      </c>
      <c r="F1616" s="189" t="s">
        <v>428</v>
      </c>
      <c r="G1616" s="40" t="s">
        <v>1260</v>
      </c>
      <c r="H1616" s="7" t="s">
        <v>426</v>
      </c>
      <c r="I1616" s="256"/>
      <c r="J1616" s="256"/>
      <c r="K1616" s="595">
        <v>1330630</v>
      </c>
      <c r="L1616" s="596" t="s">
        <v>259</v>
      </c>
      <c r="M1616" s="596" t="s">
        <v>371</v>
      </c>
      <c r="N1616" s="52" t="str">
        <f>IF(AND('331-CT'!$E$7=TH!H1616,OR(L1616="331",M1616="331")),"331",IF(AND(OR(L1616="131",M1616="131"),H1616='131-CT'!$E$7),"131",""))</f>
        <v/>
      </c>
      <c r="O1616" s="91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7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95"/>
        <v>12</v>
      </c>
      <c r="C1617" s="184">
        <f t="shared" si="196"/>
        <v>42346</v>
      </c>
      <c r="D1617" s="184" t="s">
        <v>1642</v>
      </c>
      <c r="E1617" s="759">
        <v>42346</v>
      </c>
      <c r="F1617" s="189" t="s">
        <v>1261</v>
      </c>
      <c r="G1617" s="40" t="s">
        <v>1262</v>
      </c>
      <c r="H1617" s="7" t="s">
        <v>1263</v>
      </c>
      <c r="I1617" s="786">
        <v>626</v>
      </c>
      <c r="J1617" s="256">
        <v>6450</v>
      </c>
      <c r="K1617" s="595">
        <f>ROUND(I1617*J1617,0)</f>
        <v>4037700</v>
      </c>
      <c r="L1617" s="596" t="s">
        <v>259</v>
      </c>
      <c r="M1617" s="596" t="s">
        <v>174</v>
      </c>
      <c r="N1617" s="52" t="str">
        <f>IF(AND('331-CT'!$E$7=TH!H1617,OR(L1617="331",M1617="331")),"331",IF(AND(OR(L1617="131",M1617="131"),H1617='131-CT'!$E$7),"131",""))</f>
        <v/>
      </c>
      <c r="O1617" s="91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7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95"/>
        <v>12</v>
      </c>
      <c r="C1618" s="184">
        <f t="shared" si="196"/>
        <v>42346</v>
      </c>
      <c r="D1618" s="184" t="s">
        <v>1642</v>
      </c>
      <c r="E1618" s="759">
        <v>42346</v>
      </c>
      <c r="F1618" s="189" t="s">
        <v>1264</v>
      </c>
      <c r="G1618" s="40" t="s">
        <v>1262</v>
      </c>
      <c r="H1618" s="7" t="s">
        <v>1263</v>
      </c>
      <c r="I1618" s="786">
        <v>302</v>
      </c>
      <c r="J1618" s="256">
        <v>10920</v>
      </c>
      <c r="K1618" s="595">
        <f>ROUND(I1618*J1618,0)</f>
        <v>3297840</v>
      </c>
      <c r="L1618" s="596" t="s">
        <v>259</v>
      </c>
      <c r="M1618" s="596" t="s">
        <v>174</v>
      </c>
      <c r="N1618" s="52" t="str">
        <f>IF(AND('331-CT'!$E$7=TH!H1618,OR(L1618="331",M1618="331")),"331",IF(AND(OR(L1618="131",M1618="131"),H1618='131-CT'!$E$7),"131",""))</f>
        <v/>
      </c>
      <c r="O1618" s="91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7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95"/>
        <v>12</v>
      </c>
      <c r="C1619" s="184">
        <f t="shared" si="196"/>
        <v>42346</v>
      </c>
      <c r="D1619" s="184" t="s">
        <v>1642</v>
      </c>
      <c r="E1619" s="759">
        <v>42346</v>
      </c>
      <c r="F1619" s="189" t="s">
        <v>428</v>
      </c>
      <c r="G1619" s="40" t="s">
        <v>1262</v>
      </c>
      <c r="H1619" s="7" t="s">
        <v>1263</v>
      </c>
      <c r="I1619" s="786"/>
      <c r="J1619" s="256"/>
      <c r="K1619" s="595">
        <v>733554</v>
      </c>
      <c r="L1619" s="596" t="s">
        <v>259</v>
      </c>
      <c r="M1619" s="596" t="s">
        <v>371</v>
      </c>
      <c r="N1619" s="52" t="str">
        <f>IF(AND('331-CT'!$E$7=TH!H1619,OR(L1619="331",M1619="331")),"331",IF(AND(OR(L1619="131",M1619="131"),H1619='131-CT'!$E$7),"131",""))</f>
        <v/>
      </c>
      <c r="O1619" s="91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7"/>
    </row>
    <row r="1620" spans="1:28" s="211" customFormat="1" ht="15.75" customHeight="1">
      <c r="A1620" s="204" t="str">
        <f>IF(B1620&lt;&gt;"",IF(AND(B1620&gt;=_TM1,B1620&lt;=_TM2,OR(TH!L1620="1111",TH!M1620="1111")),TH!D1620,""),"")</f>
        <v>TP/X110</v>
      </c>
      <c r="B1620" s="36">
        <f t="shared" ref="B1620" si="199">IF(C1620&lt;&gt;"",MONTH(C1620),"")</f>
        <v>12</v>
      </c>
      <c r="C1620" s="184">
        <f t="shared" ref="C1620" si="200">E1620</f>
        <v>42346</v>
      </c>
      <c r="D1620" s="184" t="s">
        <v>1642</v>
      </c>
      <c r="E1620" s="759">
        <v>42346</v>
      </c>
      <c r="F1620" s="189" t="s">
        <v>1346</v>
      </c>
      <c r="G1620" s="40" t="s">
        <v>1262</v>
      </c>
      <c r="H1620" s="7" t="s">
        <v>1263</v>
      </c>
      <c r="I1620" s="786"/>
      <c r="J1620" s="256"/>
      <c r="K1620" s="595">
        <v>8069094</v>
      </c>
      <c r="L1620" s="596" t="s">
        <v>47</v>
      </c>
      <c r="M1620" s="596" t="s">
        <v>259</v>
      </c>
      <c r="N1620" s="52" t="str">
        <f>IF(AND('331-CT'!$E$7=TH!H1620,OR(L1620="331",M1620="331")),"331",IF(AND(OR(L1620="131",M1620="131"),H1620='131-CT'!$E$7),"131",""))</f>
        <v/>
      </c>
      <c r="O1620" s="91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7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95"/>
        <v>12</v>
      </c>
      <c r="C1621" s="184">
        <f t="shared" si="196"/>
        <v>42346</v>
      </c>
      <c r="D1621" s="184" t="s">
        <v>1643</v>
      </c>
      <c r="E1621" s="191">
        <v>42346</v>
      </c>
      <c r="F1621" s="192" t="s">
        <v>1856</v>
      </c>
      <c r="G1621" s="483" t="s">
        <v>1265</v>
      </c>
      <c r="H1621" s="7" t="s">
        <v>1960</v>
      </c>
      <c r="I1621" s="256">
        <v>200</v>
      </c>
      <c r="J1621" s="256">
        <v>12449</v>
      </c>
      <c r="K1621" s="595">
        <f t="shared" ref="K1621:K1628" si="201">ROUND(I1621*J1621,0)</f>
        <v>2489800</v>
      </c>
      <c r="L1621" s="596" t="s">
        <v>259</v>
      </c>
      <c r="M1621" s="596" t="s">
        <v>174</v>
      </c>
      <c r="N1621" s="52" t="str">
        <f>IF(AND('331-CT'!$E$7=TH!H1621,OR(L1621="331",M1621="331")),"331",IF(AND(OR(L1621="131",M1621="131"),H1621='131-CT'!$E$7),"131",""))</f>
        <v/>
      </c>
      <c r="O1621" s="91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7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95"/>
        <v>12</v>
      </c>
      <c r="C1622" s="184">
        <f t="shared" si="196"/>
        <v>42346</v>
      </c>
      <c r="D1622" s="184" t="s">
        <v>1643</v>
      </c>
      <c r="E1622" s="191">
        <v>42346</v>
      </c>
      <c r="F1622" s="192" t="s">
        <v>1857</v>
      </c>
      <c r="G1622" s="483" t="s">
        <v>1265</v>
      </c>
      <c r="H1622" s="7" t="s">
        <v>1960</v>
      </c>
      <c r="I1622" s="256">
        <v>230</v>
      </c>
      <c r="J1622" s="256">
        <v>7602</v>
      </c>
      <c r="K1622" s="595">
        <f t="shared" si="201"/>
        <v>1748460</v>
      </c>
      <c r="L1622" s="596" t="s">
        <v>259</v>
      </c>
      <c r="M1622" s="596" t="s">
        <v>174</v>
      </c>
      <c r="N1622" s="52" t="str">
        <f>IF(AND('331-CT'!$E$7=TH!H1622,OR(L1622="331",M1622="331")),"331",IF(AND(OR(L1622="131",M1622="131"),H1622='131-CT'!$E$7),"131",""))</f>
        <v/>
      </c>
      <c r="O1622" s="91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7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95"/>
        <v>12</v>
      </c>
      <c r="C1623" s="184">
        <f t="shared" si="196"/>
        <v>42346</v>
      </c>
      <c r="D1623" s="184" t="s">
        <v>1643</v>
      </c>
      <c r="E1623" s="191">
        <v>42346</v>
      </c>
      <c r="F1623" s="192" t="s">
        <v>1858</v>
      </c>
      <c r="G1623" s="483" t="s">
        <v>1265</v>
      </c>
      <c r="H1623" s="7" t="s">
        <v>1960</v>
      </c>
      <c r="I1623" s="256">
        <v>140</v>
      </c>
      <c r="J1623" s="256">
        <v>11930</v>
      </c>
      <c r="K1623" s="595">
        <f t="shared" si="201"/>
        <v>1670200</v>
      </c>
      <c r="L1623" s="596" t="s">
        <v>259</v>
      </c>
      <c r="M1623" s="596" t="s">
        <v>174</v>
      </c>
      <c r="N1623" s="52" t="str">
        <f>IF(AND('331-CT'!$E$7=TH!H1623,OR(L1623="331",M1623="331")),"331",IF(AND(OR(L1623="131",M1623="131"),H1623='131-CT'!$E$7),"131",""))</f>
        <v/>
      </c>
      <c r="O1623" s="91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7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95"/>
        <v>12</v>
      </c>
      <c r="C1624" s="184">
        <f t="shared" si="196"/>
        <v>42346</v>
      </c>
      <c r="D1624" s="184" t="s">
        <v>1643</v>
      </c>
      <c r="E1624" s="191">
        <v>42346</v>
      </c>
      <c r="F1624" s="192" t="s">
        <v>1859</v>
      </c>
      <c r="G1624" s="483" t="s">
        <v>1265</v>
      </c>
      <c r="H1624" s="7" t="s">
        <v>1960</v>
      </c>
      <c r="I1624" s="256">
        <v>125</v>
      </c>
      <c r="J1624" s="256">
        <v>8918</v>
      </c>
      <c r="K1624" s="595">
        <f t="shared" si="201"/>
        <v>1114750</v>
      </c>
      <c r="L1624" s="596" t="s">
        <v>259</v>
      </c>
      <c r="M1624" s="596" t="s">
        <v>174</v>
      </c>
      <c r="N1624" s="52" t="str">
        <f>IF(AND('331-CT'!$E$7=TH!H1624,OR(L1624="331",M1624="331")),"331",IF(AND(OR(L1624="131",M1624="131"),H1624='131-CT'!$E$7),"131",""))</f>
        <v/>
      </c>
      <c r="O1624" s="91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7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95"/>
        <v>12</v>
      </c>
      <c r="C1625" s="184">
        <f t="shared" si="196"/>
        <v>42346</v>
      </c>
      <c r="D1625" s="184" t="s">
        <v>1643</v>
      </c>
      <c r="E1625" s="191">
        <v>42346</v>
      </c>
      <c r="F1625" s="192" t="s">
        <v>1860</v>
      </c>
      <c r="G1625" s="483" t="s">
        <v>1265</v>
      </c>
      <c r="H1625" s="7" t="s">
        <v>1960</v>
      </c>
      <c r="I1625" s="256">
        <v>55</v>
      </c>
      <c r="J1625" s="256">
        <v>18200</v>
      </c>
      <c r="K1625" s="595">
        <f t="shared" si="201"/>
        <v>1001000</v>
      </c>
      <c r="L1625" s="596" t="s">
        <v>259</v>
      </c>
      <c r="M1625" s="596" t="s">
        <v>174</v>
      </c>
      <c r="N1625" s="52" t="str">
        <f>IF(AND('331-CT'!$E$7=TH!H1625,OR(L1625="331",M1625="331")),"331",IF(AND(OR(L1625="131",M1625="131"),H1625='131-CT'!$E$7),"131",""))</f>
        <v/>
      </c>
      <c r="O1625" s="91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7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95"/>
        <v>12</v>
      </c>
      <c r="C1626" s="184">
        <f t="shared" si="196"/>
        <v>42346</v>
      </c>
      <c r="D1626" s="184" t="s">
        <v>1643</v>
      </c>
      <c r="E1626" s="191">
        <v>42346</v>
      </c>
      <c r="F1626" s="192" t="s">
        <v>1767</v>
      </c>
      <c r="G1626" s="483" t="s">
        <v>1265</v>
      </c>
      <c r="H1626" s="7" t="s">
        <v>1960</v>
      </c>
      <c r="I1626" s="256">
        <v>20</v>
      </c>
      <c r="J1626" s="256">
        <v>10056</v>
      </c>
      <c r="K1626" s="595">
        <f t="shared" si="201"/>
        <v>201120</v>
      </c>
      <c r="L1626" s="596" t="s">
        <v>259</v>
      </c>
      <c r="M1626" s="596" t="s">
        <v>174</v>
      </c>
      <c r="N1626" s="52" t="str">
        <f>IF(AND('331-CT'!$E$7=TH!H1626,OR(L1626="331",M1626="331")),"331",IF(AND(OR(L1626="131",M1626="131"),H1626='131-CT'!$E$7),"131",""))</f>
        <v/>
      </c>
      <c r="O1626" s="91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7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95"/>
        <v>12</v>
      </c>
      <c r="C1627" s="184">
        <f t="shared" si="196"/>
        <v>42346</v>
      </c>
      <c r="D1627" s="184" t="s">
        <v>1643</v>
      </c>
      <c r="E1627" s="191">
        <v>42346</v>
      </c>
      <c r="F1627" s="192" t="s">
        <v>1861</v>
      </c>
      <c r="G1627" s="483" t="s">
        <v>1265</v>
      </c>
      <c r="H1627" s="7" t="s">
        <v>1960</v>
      </c>
      <c r="I1627" s="256">
        <v>234</v>
      </c>
      <c r="J1627" s="256">
        <v>14294</v>
      </c>
      <c r="K1627" s="595">
        <f t="shared" si="201"/>
        <v>3344796</v>
      </c>
      <c r="L1627" s="596" t="s">
        <v>259</v>
      </c>
      <c r="M1627" s="596" t="s">
        <v>174</v>
      </c>
      <c r="N1627" s="52" t="str">
        <f>IF(AND('331-CT'!$E$7=TH!H1627,OR(L1627="331",M1627="331")),"331",IF(AND(OR(L1627="131",M1627="131"),H1627='131-CT'!$E$7),"131",""))</f>
        <v/>
      </c>
      <c r="O1627" s="91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7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95"/>
        <v>12</v>
      </c>
      <c r="C1628" s="184">
        <f t="shared" si="196"/>
        <v>42346</v>
      </c>
      <c r="D1628" s="184" t="s">
        <v>1643</v>
      </c>
      <c r="E1628" s="191">
        <v>42346</v>
      </c>
      <c r="F1628" s="192" t="s">
        <v>1862</v>
      </c>
      <c r="G1628" s="483" t="s">
        <v>1265</v>
      </c>
      <c r="H1628" s="7" t="s">
        <v>1960</v>
      </c>
      <c r="I1628" s="256">
        <v>75</v>
      </c>
      <c r="J1628" s="256">
        <v>18884</v>
      </c>
      <c r="K1628" s="595">
        <f t="shared" si="201"/>
        <v>1416300</v>
      </c>
      <c r="L1628" s="596" t="s">
        <v>259</v>
      </c>
      <c r="M1628" s="596" t="s">
        <v>174</v>
      </c>
      <c r="N1628" s="52" t="str">
        <f>IF(AND('331-CT'!$E$7=TH!H1628,OR(L1628="331",M1628="331")),"331",IF(AND(OR(L1628="131",M1628="131"),H1628='131-CT'!$E$7),"131",""))</f>
        <v/>
      </c>
      <c r="O1628" s="91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7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95"/>
        <v>12</v>
      </c>
      <c r="C1629" s="184">
        <f t="shared" si="196"/>
        <v>42346</v>
      </c>
      <c r="D1629" s="184" t="s">
        <v>1643</v>
      </c>
      <c r="E1629" s="191">
        <v>42346</v>
      </c>
      <c r="F1629" s="192" t="s">
        <v>757</v>
      </c>
      <c r="G1629" s="483" t="s">
        <v>1265</v>
      </c>
      <c r="H1629" s="7" t="s">
        <v>1960</v>
      </c>
      <c r="I1629" s="256"/>
      <c r="J1629" s="256"/>
      <c r="K1629" s="595">
        <v>1298643</v>
      </c>
      <c r="L1629" s="596" t="s">
        <v>259</v>
      </c>
      <c r="M1629" s="596" t="s">
        <v>371</v>
      </c>
      <c r="N1629" s="52" t="str">
        <f>IF(AND('331-CT'!$E$7=TH!H1629,OR(L1629="331",M1629="331")),"331",IF(AND(OR(L1629="131",M1629="131"),H1629='131-CT'!$E$7),"131",""))</f>
        <v/>
      </c>
      <c r="O1629" s="91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7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95"/>
        <v>12</v>
      </c>
      <c r="C1630" s="184">
        <f t="shared" si="196"/>
        <v>42347</v>
      </c>
      <c r="D1630" s="184" t="s">
        <v>1644</v>
      </c>
      <c r="E1630" s="37">
        <v>42347</v>
      </c>
      <c r="F1630" s="40" t="s">
        <v>1266</v>
      </c>
      <c r="G1630" s="40" t="s">
        <v>1267</v>
      </c>
      <c r="H1630" s="7" t="s">
        <v>759</v>
      </c>
      <c r="I1630" s="256">
        <v>344</v>
      </c>
      <c r="J1630" s="256">
        <v>47449</v>
      </c>
      <c r="K1630" s="595">
        <f>ROUND(I1630*J1630,0)</f>
        <v>16322456</v>
      </c>
      <c r="L1630" s="596" t="s">
        <v>259</v>
      </c>
      <c r="M1630" s="596" t="s">
        <v>174</v>
      </c>
      <c r="N1630" s="52" t="str">
        <f>IF(AND('331-CT'!$E$7=TH!H1630,OR(L1630="331",M1630="331")),"331",IF(AND(OR(L1630="131",M1630="131"),H1630='131-CT'!$E$7),"131",""))</f>
        <v/>
      </c>
      <c r="O1630" s="91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7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95"/>
        <v>12</v>
      </c>
      <c r="C1631" s="184">
        <f t="shared" si="196"/>
        <v>42347</v>
      </c>
      <c r="D1631" s="184" t="s">
        <v>1644</v>
      </c>
      <c r="E1631" s="37">
        <v>42347</v>
      </c>
      <c r="F1631" s="40" t="s">
        <v>428</v>
      </c>
      <c r="G1631" s="40" t="s">
        <v>1267</v>
      </c>
      <c r="H1631" s="7" t="s">
        <v>759</v>
      </c>
      <c r="I1631" s="256"/>
      <c r="J1631" s="256"/>
      <c r="K1631" s="595">
        <v>1632246</v>
      </c>
      <c r="L1631" s="596" t="s">
        <v>259</v>
      </c>
      <c r="M1631" s="596" t="s">
        <v>371</v>
      </c>
      <c r="N1631" s="52" t="str">
        <f>IF(AND('331-CT'!$E$7=TH!H1631,OR(L1631="331",M1631="331")),"331",IF(AND(OR(L1631="131",M1631="131"),H1631='131-CT'!$E$7),"131",""))</f>
        <v/>
      </c>
      <c r="O1631" s="91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7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95"/>
        <v>12</v>
      </c>
      <c r="C1632" s="184">
        <f t="shared" si="196"/>
        <v>42347</v>
      </c>
      <c r="D1632" s="184" t="s">
        <v>1645</v>
      </c>
      <c r="E1632" s="37">
        <v>42347</v>
      </c>
      <c r="F1632" s="192" t="s">
        <v>1863</v>
      </c>
      <c r="G1632" s="40" t="s">
        <v>1268</v>
      </c>
      <c r="H1632" s="7" t="s">
        <v>1960</v>
      </c>
      <c r="I1632" s="256">
        <v>1500</v>
      </c>
      <c r="J1632" s="256">
        <v>9744</v>
      </c>
      <c r="K1632" s="595">
        <f>ROUND(I1632*J1632,0)</f>
        <v>14616000</v>
      </c>
      <c r="L1632" s="596" t="s">
        <v>259</v>
      </c>
      <c r="M1632" s="596" t="s">
        <v>174</v>
      </c>
      <c r="N1632" s="52" t="str">
        <f>IF(AND('331-CT'!$E$7=TH!H1632,OR(L1632="331",M1632="331")),"331",IF(AND(OR(L1632="131",M1632="131"),H1632='131-CT'!$E$7),"131",""))</f>
        <v/>
      </c>
      <c r="O1632" s="91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7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95"/>
        <v>12</v>
      </c>
      <c r="C1633" s="184">
        <f t="shared" si="196"/>
        <v>42347</v>
      </c>
      <c r="D1633" s="184" t="s">
        <v>1645</v>
      </c>
      <c r="E1633" s="37">
        <v>42347</v>
      </c>
      <c r="F1633" s="40" t="s">
        <v>1864</v>
      </c>
      <c r="G1633" s="40" t="s">
        <v>1268</v>
      </c>
      <c r="H1633" s="7" t="s">
        <v>1960</v>
      </c>
      <c r="I1633" s="256">
        <v>100</v>
      </c>
      <c r="J1633" s="256">
        <v>6344</v>
      </c>
      <c r="K1633" s="595">
        <f>ROUND(I1633*J1633,0)</f>
        <v>634400</v>
      </c>
      <c r="L1633" s="596" t="s">
        <v>259</v>
      </c>
      <c r="M1633" s="596" t="s">
        <v>174</v>
      </c>
      <c r="N1633" s="52" t="str">
        <f>IF(AND('331-CT'!$E$7=TH!H1633,OR(L1633="331",M1633="331")),"331",IF(AND(OR(L1633="131",M1633="131"),H1633='131-CT'!$E$7),"131",""))</f>
        <v/>
      </c>
      <c r="O1633" s="91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7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95"/>
        <v>12</v>
      </c>
      <c r="C1634" s="184">
        <f t="shared" si="196"/>
        <v>42347</v>
      </c>
      <c r="D1634" s="184" t="s">
        <v>1645</v>
      </c>
      <c r="E1634" s="37">
        <v>42347</v>
      </c>
      <c r="F1634" s="192" t="s">
        <v>757</v>
      </c>
      <c r="G1634" s="40" t="s">
        <v>1268</v>
      </c>
      <c r="H1634" s="7" t="s">
        <v>1960</v>
      </c>
      <c r="I1634" s="256"/>
      <c r="J1634" s="256"/>
      <c r="K1634" s="595">
        <v>1525040</v>
      </c>
      <c r="L1634" s="596" t="s">
        <v>259</v>
      </c>
      <c r="M1634" s="596" t="s">
        <v>371</v>
      </c>
      <c r="N1634" s="52" t="str">
        <f>IF(AND('331-CT'!$E$7=TH!H1634,OR(L1634="331",M1634="331")),"331",IF(AND(OR(L1634="131",M1634="131"),H1634='131-CT'!$E$7),"131",""))</f>
        <v/>
      </c>
      <c r="O1634" s="91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7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95"/>
        <v>12</v>
      </c>
      <c r="C1635" s="184">
        <f t="shared" si="196"/>
        <v>42348</v>
      </c>
      <c r="D1635" s="184" t="s">
        <v>1646</v>
      </c>
      <c r="E1635" s="37">
        <v>42348</v>
      </c>
      <c r="F1635" s="40" t="s">
        <v>1269</v>
      </c>
      <c r="G1635" s="40" t="s">
        <v>1270</v>
      </c>
      <c r="H1635" s="7" t="s">
        <v>1271</v>
      </c>
      <c r="I1635" s="256">
        <v>201</v>
      </c>
      <c r="J1635" s="256">
        <v>7500</v>
      </c>
      <c r="K1635" s="595">
        <f t="shared" ref="K1635:K1640" si="202">ROUND(I1635*J1635,0)</f>
        <v>1507500</v>
      </c>
      <c r="L1635" s="596" t="s">
        <v>259</v>
      </c>
      <c r="M1635" s="596" t="s">
        <v>174</v>
      </c>
      <c r="N1635" s="52" t="str">
        <f>IF(AND('331-CT'!$E$7=TH!H1635,OR(L1635="331",M1635="331")),"331",IF(AND(OR(L1635="131",M1635="131"),H1635='131-CT'!$E$7),"131",""))</f>
        <v/>
      </c>
      <c r="O1635" s="91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7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ref="B1636:B1702" si="203">IF(C1636&lt;&gt;"",MONTH(C1636),"")</f>
        <v>12</v>
      </c>
      <c r="C1636" s="184">
        <f t="shared" ref="C1636:C1702" si="204">E1636</f>
        <v>42348</v>
      </c>
      <c r="D1636" s="184" t="s">
        <v>1646</v>
      </c>
      <c r="E1636" s="37">
        <v>42348</v>
      </c>
      <c r="F1636" s="40" t="s">
        <v>1272</v>
      </c>
      <c r="G1636" s="40" t="s">
        <v>1270</v>
      </c>
      <c r="H1636" s="7" t="s">
        <v>1271</v>
      </c>
      <c r="I1636" s="256">
        <v>200</v>
      </c>
      <c r="J1636" s="256">
        <v>7600</v>
      </c>
      <c r="K1636" s="595">
        <f t="shared" si="202"/>
        <v>1520000</v>
      </c>
      <c r="L1636" s="596" t="s">
        <v>259</v>
      </c>
      <c r="M1636" s="596" t="s">
        <v>174</v>
      </c>
      <c r="N1636" s="52" t="str">
        <f>IF(AND('331-CT'!$E$7=TH!H1636,OR(L1636="331",M1636="331")),"331",IF(AND(OR(L1636="131",M1636="131"),H1636='131-CT'!$E$7),"131",""))</f>
        <v/>
      </c>
      <c r="O1636" s="91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7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03"/>
        <v>12</v>
      </c>
      <c r="C1637" s="184">
        <f t="shared" si="204"/>
        <v>42348</v>
      </c>
      <c r="D1637" s="184" t="s">
        <v>1646</v>
      </c>
      <c r="E1637" s="37">
        <v>42348</v>
      </c>
      <c r="F1637" s="40" t="s">
        <v>1273</v>
      </c>
      <c r="G1637" s="40" t="s">
        <v>1270</v>
      </c>
      <c r="H1637" s="7" t="s">
        <v>1271</v>
      </c>
      <c r="I1637" s="256">
        <v>216</v>
      </c>
      <c r="J1637" s="256">
        <v>8800</v>
      </c>
      <c r="K1637" s="595">
        <f t="shared" si="202"/>
        <v>1900800</v>
      </c>
      <c r="L1637" s="596" t="s">
        <v>259</v>
      </c>
      <c r="M1637" s="596" t="s">
        <v>174</v>
      </c>
      <c r="N1637" s="52" t="str">
        <f>IF(AND('331-CT'!$E$7=TH!H1637,OR(L1637="331",M1637="331")),"331",IF(AND(OR(L1637="131",M1637="131"),H1637='131-CT'!$E$7),"131",""))</f>
        <v/>
      </c>
      <c r="O1637" s="91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7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03"/>
        <v>12</v>
      </c>
      <c r="C1638" s="184">
        <f t="shared" si="204"/>
        <v>42348</v>
      </c>
      <c r="D1638" s="184" t="s">
        <v>1646</v>
      </c>
      <c r="E1638" s="37">
        <v>42348</v>
      </c>
      <c r="F1638" s="40" t="s">
        <v>1274</v>
      </c>
      <c r="G1638" s="40" t="s">
        <v>1270</v>
      </c>
      <c r="H1638" s="7" t="s">
        <v>1271</v>
      </c>
      <c r="I1638" s="256">
        <v>200</v>
      </c>
      <c r="J1638" s="256">
        <v>7850</v>
      </c>
      <c r="K1638" s="595">
        <f t="shared" si="202"/>
        <v>1570000</v>
      </c>
      <c r="L1638" s="596" t="s">
        <v>259</v>
      </c>
      <c r="M1638" s="596" t="s">
        <v>174</v>
      </c>
      <c r="N1638" s="52" t="str">
        <f>IF(AND('331-CT'!$E$7=TH!H1638,OR(L1638="331",M1638="331")),"331",IF(AND(OR(L1638="131",M1638="131"),H1638='131-CT'!$E$7),"131",""))</f>
        <v/>
      </c>
      <c r="O1638" s="91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7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03"/>
        <v>12</v>
      </c>
      <c r="C1639" s="184">
        <f t="shared" si="204"/>
        <v>42348</v>
      </c>
      <c r="D1639" s="184" t="s">
        <v>1646</v>
      </c>
      <c r="E1639" s="37">
        <v>42348</v>
      </c>
      <c r="F1639" s="40" t="s">
        <v>1275</v>
      </c>
      <c r="G1639" s="40" t="s">
        <v>1270</v>
      </c>
      <c r="H1639" s="7" t="s">
        <v>1271</v>
      </c>
      <c r="I1639" s="256">
        <v>206</v>
      </c>
      <c r="J1639" s="256">
        <v>12500</v>
      </c>
      <c r="K1639" s="595">
        <f t="shared" si="202"/>
        <v>2575000</v>
      </c>
      <c r="L1639" s="596" t="s">
        <v>259</v>
      </c>
      <c r="M1639" s="596" t="s">
        <v>174</v>
      </c>
      <c r="N1639" s="52" t="str">
        <f>IF(AND('331-CT'!$E$7=TH!H1639,OR(L1639="331",M1639="331")),"331",IF(AND(OR(L1639="131",M1639="131"),H1639='131-CT'!$E$7),"131",""))</f>
        <v/>
      </c>
      <c r="O1639" s="91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7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03"/>
        <v>12</v>
      </c>
      <c r="C1640" s="184">
        <f t="shared" si="204"/>
        <v>42348</v>
      </c>
      <c r="D1640" s="184" t="s">
        <v>1646</v>
      </c>
      <c r="E1640" s="37">
        <v>42348</v>
      </c>
      <c r="F1640" s="192" t="s">
        <v>1276</v>
      </c>
      <c r="G1640" s="40" t="s">
        <v>1270</v>
      </c>
      <c r="H1640" s="7" t="s">
        <v>1271</v>
      </c>
      <c r="I1640" s="256">
        <v>197</v>
      </c>
      <c r="J1640" s="256">
        <v>9800</v>
      </c>
      <c r="K1640" s="595">
        <f t="shared" si="202"/>
        <v>1930600</v>
      </c>
      <c r="L1640" s="596" t="s">
        <v>259</v>
      </c>
      <c r="M1640" s="596" t="s">
        <v>174</v>
      </c>
      <c r="N1640" s="52" t="str">
        <f>IF(AND('331-CT'!$E$7=TH!H1640,OR(L1640="331",M1640="331")),"331",IF(AND(OR(L1640="131",M1640="131"),H1640='131-CT'!$E$7),"131",""))</f>
        <v/>
      </c>
      <c r="O1640" s="91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7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03"/>
        <v>12</v>
      </c>
      <c r="C1641" s="184">
        <f t="shared" si="204"/>
        <v>42348</v>
      </c>
      <c r="D1641" s="184" t="s">
        <v>1646</v>
      </c>
      <c r="E1641" s="37">
        <v>42348</v>
      </c>
      <c r="F1641" s="40" t="s">
        <v>428</v>
      </c>
      <c r="G1641" s="40" t="s">
        <v>1270</v>
      </c>
      <c r="H1641" s="7" t="s">
        <v>1271</v>
      </c>
      <c r="I1641" s="256"/>
      <c r="J1641" s="256"/>
      <c r="K1641" s="595">
        <v>1100390</v>
      </c>
      <c r="L1641" s="596" t="s">
        <v>259</v>
      </c>
      <c r="M1641" s="596" t="s">
        <v>371</v>
      </c>
      <c r="N1641" s="52" t="str">
        <f>IF(AND('331-CT'!$E$7=TH!H1641,OR(L1641="331",M1641="331")),"331",IF(AND(OR(L1641="131",M1641="131"),H1641='131-CT'!$E$7),"131",""))</f>
        <v/>
      </c>
      <c r="O1641" s="91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7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03"/>
        <v>12</v>
      </c>
      <c r="C1642" s="184">
        <f t="shared" si="204"/>
        <v>42348</v>
      </c>
      <c r="D1642" s="184" t="s">
        <v>1647</v>
      </c>
      <c r="E1642" s="37">
        <v>42348</v>
      </c>
      <c r="F1642" s="192" t="s">
        <v>1277</v>
      </c>
      <c r="G1642" s="40" t="s">
        <v>1278</v>
      </c>
      <c r="H1642" s="7" t="s">
        <v>1279</v>
      </c>
      <c r="I1642" s="256">
        <v>444</v>
      </c>
      <c r="J1642" s="256">
        <v>8300</v>
      </c>
      <c r="K1642" s="595">
        <f>ROUND(I1642*J1642,0)</f>
        <v>3685200</v>
      </c>
      <c r="L1642" s="596" t="s">
        <v>259</v>
      </c>
      <c r="M1642" s="596" t="s">
        <v>174</v>
      </c>
      <c r="N1642" s="52" t="str">
        <f>IF(AND('331-CT'!$E$7=TH!H1642,OR(L1642="331",M1642="331")),"331",IF(AND(OR(L1642="131",M1642="131"),H1642='131-CT'!$E$7),"131",""))</f>
        <v/>
      </c>
      <c r="O1642" s="91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7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03"/>
        <v>12</v>
      </c>
      <c r="C1643" s="184">
        <f t="shared" si="204"/>
        <v>42348</v>
      </c>
      <c r="D1643" s="184" t="s">
        <v>1647</v>
      </c>
      <c r="E1643" s="37">
        <v>42348</v>
      </c>
      <c r="F1643" s="40" t="s">
        <v>1280</v>
      </c>
      <c r="G1643" s="40" t="s">
        <v>1278</v>
      </c>
      <c r="H1643" s="7" t="s">
        <v>1279</v>
      </c>
      <c r="I1643" s="256">
        <v>504</v>
      </c>
      <c r="J1643" s="256">
        <v>14400</v>
      </c>
      <c r="K1643" s="595">
        <f>ROUND(I1643*J1643,0)</f>
        <v>7257600</v>
      </c>
      <c r="L1643" s="596" t="s">
        <v>259</v>
      </c>
      <c r="M1643" s="596" t="s">
        <v>174</v>
      </c>
      <c r="N1643" s="52" t="str">
        <f>IF(AND('331-CT'!$E$7=TH!H1643,OR(L1643="331",M1643="331")),"331",IF(AND(OR(L1643="131",M1643="131"),H1643='131-CT'!$E$7),"131",""))</f>
        <v/>
      </c>
      <c r="O1643" s="91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7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03"/>
        <v>12</v>
      </c>
      <c r="C1644" s="184">
        <f t="shared" si="204"/>
        <v>42348</v>
      </c>
      <c r="D1644" s="184" t="s">
        <v>1647</v>
      </c>
      <c r="E1644" s="37">
        <v>42348</v>
      </c>
      <c r="F1644" s="40" t="s">
        <v>1281</v>
      </c>
      <c r="G1644" s="40" t="s">
        <v>1278</v>
      </c>
      <c r="H1644" s="7" t="s">
        <v>1279</v>
      </c>
      <c r="I1644" s="256">
        <v>203</v>
      </c>
      <c r="J1644" s="256">
        <v>9100</v>
      </c>
      <c r="K1644" s="595">
        <f>ROUND(I1644*J1644,0)</f>
        <v>1847300</v>
      </c>
      <c r="L1644" s="596" t="s">
        <v>259</v>
      </c>
      <c r="M1644" s="596" t="s">
        <v>174</v>
      </c>
      <c r="N1644" s="52" t="str">
        <f>IF(AND('331-CT'!$E$7=TH!H1644,OR(L1644="331",M1644="331")),"331",IF(AND(OR(L1644="131",M1644="131"),H1644='131-CT'!$E$7),"131",""))</f>
        <v/>
      </c>
      <c r="O1644" s="91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7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03"/>
        <v>12</v>
      </c>
      <c r="C1645" s="184">
        <f t="shared" si="204"/>
        <v>42348</v>
      </c>
      <c r="D1645" s="184" t="s">
        <v>1647</v>
      </c>
      <c r="E1645" s="37">
        <v>42348</v>
      </c>
      <c r="F1645" s="40" t="s">
        <v>1282</v>
      </c>
      <c r="G1645" s="40" t="s">
        <v>1278</v>
      </c>
      <c r="H1645" s="7" t="s">
        <v>1279</v>
      </c>
      <c r="I1645" s="256">
        <v>410</v>
      </c>
      <c r="J1645" s="256">
        <v>6300</v>
      </c>
      <c r="K1645" s="595">
        <f>ROUND(I1645*J1645,0)</f>
        <v>2583000</v>
      </c>
      <c r="L1645" s="596" t="s">
        <v>259</v>
      </c>
      <c r="M1645" s="596" t="s">
        <v>174</v>
      </c>
      <c r="N1645" s="52" t="str">
        <f>IF(AND('331-CT'!$E$7=TH!H1645,OR(L1645="331",M1645="331")),"331",IF(AND(OR(L1645="131",M1645="131"),H1645='131-CT'!$E$7),"131",""))</f>
        <v/>
      </c>
      <c r="O1645" s="91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7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03"/>
        <v>12</v>
      </c>
      <c r="C1646" s="184">
        <f t="shared" si="204"/>
        <v>42348</v>
      </c>
      <c r="D1646" s="184" t="s">
        <v>1647</v>
      </c>
      <c r="E1646" s="191">
        <v>42348</v>
      </c>
      <c r="F1646" s="192" t="s">
        <v>1283</v>
      </c>
      <c r="G1646" s="483" t="s">
        <v>1278</v>
      </c>
      <c r="H1646" s="193" t="s">
        <v>1279</v>
      </c>
      <c r="I1646" s="256">
        <v>300</v>
      </c>
      <c r="J1646" s="256">
        <v>18800</v>
      </c>
      <c r="K1646" s="595">
        <f>ROUND(I1646*J1646,0)</f>
        <v>5640000</v>
      </c>
      <c r="L1646" s="596" t="s">
        <v>259</v>
      </c>
      <c r="M1646" s="596" t="s">
        <v>174</v>
      </c>
      <c r="N1646" s="52" t="str">
        <f>IF(AND('331-CT'!$E$7=TH!H1646,OR(L1646="331",M1646="331")),"331",IF(AND(OR(L1646="131",M1646="131"),H1646='131-CT'!$E$7),"131",""))</f>
        <v/>
      </c>
      <c r="O1646" s="91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7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03"/>
        <v>12</v>
      </c>
      <c r="C1647" s="184">
        <f t="shared" si="204"/>
        <v>42348</v>
      </c>
      <c r="D1647" s="184" t="s">
        <v>1647</v>
      </c>
      <c r="E1647" s="191">
        <v>42348</v>
      </c>
      <c r="F1647" s="192" t="s">
        <v>428</v>
      </c>
      <c r="G1647" s="483" t="s">
        <v>1278</v>
      </c>
      <c r="H1647" s="193" t="s">
        <v>1279</v>
      </c>
      <c r="I1647" s="256"/>
      <c r="J1647" s="256"/>
      <c r="K1647" s="38">
        <v>2101310</v>
      </c>
      <c r="L1647" s="596" t="s">
        <v>259</v>
      </c>
      <c r="M1647" s="596" t="s">
        <v>371</v>
      </c>
      <c r="N1647" s="52" t="str">
        <f>IF(AND('331-CT'!$E$7=TH!H1647,OR(L1647="331",M1647="331")),"331",IF(AND(OR(L1647="131",M1647="131"),H1647='131-CT'!$E$7),"131",""))</f>
        <v/>
      </c>
      <c r="O1647" s="91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7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03"/>
        <v>12</v>
      </c>
      <c r="C1648" s="184">
        <f t="shared" si="204"/>
        <v>42348</v>
      </c>
      <c r="D1648" s="184" t="s">
        <v>1648</v>
      </c>
      <c r="E1648" s="191">
        <v>42348</v>
      </c>
      <c r="F1648" s="192" t="s">
        <v>1865</v>
      </c>
      <c r="G1648" s="480" t="s">
        <v>1284</v>
      </c>
      <c r="H1648" s="7" t="s">
        <v>1960</v>
      </c>
      <c r="I1648" s="257">
        <v>107</v>
      </c>
      <c r="J1648" s="256">
        <v>15819</v>
      </c>
      <c r="K1648" s="595">
        <f t="shared" ref="K1648:K1655" si="205">ROUND(I1648*J1648,0)</f>
        <v>1692633</v>
      </c>
      <c r="L1648" s="596" t="s">
        <v>259</v>
      </c>
      <c r="M1648" s="596" t="s">
        <v>174</v>
      </c>
      <c r="N1648" s="52" t="str">
        <f>IF(AND('331-CT'!$E$7=TH!H1648,OR(L1648="331",M1648="331")),"331",IF(AND(OR(L1648="131",M1648="131"),H1648='131-CT'!$E$7),"131",""))</f>
        <v/>
      </c>
      <c r="O1648" s="91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7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03"/>
        <v>12</v>
      </c>
      <c r="C1649" s="184">
        <f t="shared" si="204"/>
        <v>42348</v>
      </c>
      <c r="D1649" s="184" t="s">
        <v>1648</v>
      </c>
      <c r="E1649" s="191">
        <v>42348</v>
      </c>
      <c r="F1649" s="192" t="s">
        <v>1866</v>
      </c>
      <c r="G1649" s="480" t="s">
        <v>1284</v>
      </c>
      <c r="H1649" s="7" t="s">
        <v>1960</v>
      </c>
      <c r="I1649" s="257">
        <v>205</v>
      </c>
      <c r="J1649" s="256">
        <v>15475</v>
      </c>
      <c r="K1649" s="595">
        <f t="shared" si="205"/>
        <v>3172375</v>
      </c>
      <c r="L1649" s="596" t="s">
        <v>259</v>
      </c>
      <c r="M1649" s="596" t="s">
        <v>174</v>
      </c>
      <c r="N1649" s="52" t="str">
        <f>IF(AND('331-CT'!$E$7=TH!H1649,OR(L1649="331",M1649="331")),"331",IF(AND(OR(L1649="131",M1649="131"),H1649='131-CT'!$E$7),"131",""))</f>
        <v/>
      </c>
      <c r="O1649" s="91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7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03"/>
        <v>12</v>
      </c>
      <c r="C1650" s="184">
        <f t="shared" si="204"/>
        <v>42348</v>
      </c>
      <c r="D1650" s="184" t="s">
        <v>1648</v>
      </c>
      <c r="E1650" s="759">
        <v>42348</v>
      </c>
      <c r="F1650" s="189" t="s">
        <v>718</v>
      </c>
      <c r="G1650" s="40" t="s">
        <v>1284</v>
      </c>
      <c r="H1650" s="7" t="s">
        <v>1960</v>
      </c>
      <c r="I1650" s="256">
        <v>30</v>
      </c>
      <c r="J1650" s="256">
        <v>16244</v>
      </c>
      <c r="K1650" s="595">
        <f t="shared" si="205"/>
        <v>487320</v>
      </c>
      <c r="L1650" s="596" t="s">
        <v>259</v>
      </c>
      <c r="M1650" s="596" t="s">
        <v>174</v>
      </c>
      <c r="N1650" s="52" t="str">
        <f>IF(AND('331-CT'!$E$7=TH!H1650,OR(L1650="331",M1650="331")),"331",IF(AND(OR(L1650="131",M1650="131"),H1650='131-CT'!$E$7),"131",""))</f>
        <v/>
      </c>
      <c r="O1650" s="91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7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03"/>
        <v>12</v>
      </c>
      <c r="C1651" s="184">
        <f t="shared" si="204"/>
        <v>42348</v>
      </c>
      <c r="D1651" s="184" t="s">
        <v>1648</v>
      </c>
      <c r="E1651" s="759">
        <v>42348</v>
      </c>
      <c r="F1651" s="40" t="s">
        <v>1867</v>
      </c>
      <c r="G1651" s="40" t="s">
        <v>1284</v>
      </c>
      <c r="H1651" s="7" t="s">
        <v>1960</v>
      </c>
      <c r="I1651" s="256">
        <v>125</v>
      </c>
      <c r="J1651" s="256">
        <v>9419</v>
      </c>
      <c r="K1651" s="595">
        <f t="shared" si="205"/>
        <v>1177375</v>
      </c>
      <c r="L1651" s="596" t="s">
        <v>259</v>
      </c>
      <c r="M1651" s="596" t="s">
        <v>174</v>
      </c>
      <c r="N1651" s="52" t="str">
        <f>IF(AND('331-CT'!$E$7=TH!H1651,OR(L1651="331",M1651="331")),"331",IF(AND(OR(L1651="131",M1651="131"),H1651='131-CT'!$E$7),"131",""))</f>
        <v/>
      </c>
      <c r="O1651" s="91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7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03"/>
        <v>12</v>
      </c>
      <c r="C1652" s="184">
        <f t="shared" si="204"/>
        <v>42348</v>
      </c>
      <c r="D1652" s="184" t="s">
        <v>1648</v>
      </c>
      <c r="E1652" s="759">
        <v>42348</v>
      </c>
      <c r="F1652" s="189" t="s">
        <v>720</v>
      </c>
      <c r="G1652" s="40" t="s">
        <v>1284</v>
      </c>
      <c r="H1652" s="7" t="s">
        <v>1960</v>
      </c>
      <c r="I1652" s="256">
        <v>100</v>
      </c>
      <c r="J1652" s="256">
        <v>15082</v>
      </c>
      <c r="K1652" s="595">
        <f t="shared" si="205"/>
        <v>1508200</v>
      </c>
      <c r="L1652" s="596" t="s">
        <v>259</v>
      </c>
      <c r="M1652" s="596" t="s">
        <v>174</v>
      </c>
      <c r="N1652" s="52" t="str">
        <f>IF(AND('331-CT'!$E$7=TH!H1652,OR(L1652="331",M1652="331")),"331",IF(AND(OR(L1652="131",M1652="131"),H1652='131-CT'!$E$7),"131",""))</f>
        <v/>
      </c>
      <c r="O1652" s="91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7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03"/>
        <v>12</v>
      </c>
      <c r="C1653" s="184">
        <f t="shared" si="204"/>
        <v>42348</v>
      </c>
      <c r="D1653" s="184" t="s">
        <v>1648</v>
      </c>
      <c r="E1653" s="759">
        <v>42348</v>
      </c>
      <c r="F1653" s="297" t="s">
        <v>720</v>
      </c>
      <c r="G1653" s="40" t="s">
        <v>1284</v>
      </c>
      <c r="H1653" s="7" t="s">
        <v>1960</v>
      </c>
      <c r="I1653" s="256">
        <v>20</v>
      </c>
      <c r="J1653" s="256">
        <v>13377</v>
      </c>
      <c r="K1653" s="595">
        <f t="shared" si="205"/>
        <v>267540</v>
      </c>
      <c r="L1653" s="596" t="s">
        <v>259</v>
      </c>
      <c r="M1653" s="596" t="s">
        <v>174</v>
      </c>
      <c r="N1653" s="52" t="str">
        <f>IF(AND('331-CT'!$E$7=TH!H1653,OR(L1653="331",M1653="331")),"331",IF(AND(OR(L1653="131",M1653="131"),H1653='131-CT'!$E$7),"131",""))</f>
        <v/>
      </c>
      <c r="O1653" s="91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7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03"/>
        <v>12</v>
      </c>
      <c r="C1654" s="184">
        <f t="shared" si="204"/>
        <v>42348</v>
      </c>
      <c r="D1654" s="184" t="s">
        <v>1648</v>
      </c>
      <c r="E1654" s="759">
        <v>42348</v>
      </c>
      <c r="F1654" s="297" t="s">
        <v>1868</v>
      </c>
      <c r="G1654" s="40" t="s">
        <v>1284</v>
      </c>
      <c r="H1654" s="7" t="s">
        <v>1960</v>
      </c>
      <c r="I1654" s="256">
        <v>24</v>
      </c>
      <c r="J1654" s="256">
        <v>15261</v>
      </c>
      <c r="K1654" s="595">
        <f t="shared" si="205"/>
        <v>366264</v>
      </c>
      <c r="L1654" s="596" t="s">
        <v>259</v>
      </c>
      <c r="M1654" s="596" t="s">
        <v>174</v>
      </c>
      <c r="N1654" s="52" t="str">
        <f>IF(AND('331-CT'!$E$7=TH!H1654,OR(L1654="331",M1654="331")),"331",IF(AND(OR(L1654="131",M1654="131"),H1654='131-CT'!$E$7),"131",""))</f>
        <v/>
      </c>
      <c r="O1654" s="91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7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03"/>
        <v>12</v>
      </c>
      <c r="C1655" s="184">
        <f t="shared" si="204"/>
        <v>42348</v>
      </c>
      <c r="D1655" s="184" t="s">
        <v>1648</v>
      </c>
      <c r="E1655" s="759">
        <v>42348</v>
      </c>
      <c r="F1655" s="189" t="s">
        <v>768</v>
      </c>
      <c r="G1655" s="40" t="s">
        <v>1284</v>
      </c>
      <c r="H1655" s="7" t="s">
        <v>1960</v>
      </c>
      <c r="I1655" s="786">
        <v>400</v>
      </c>
      <c r="J1655" s="256">
        <v>17836</v>
      </c>
      <c r="K1655" s="595">
        <f t="shared" si="205"/>
        <v>7134400</v>
      </c>
      <c r="L1655" s="596" t="s">
        <v>259</v>
      </c>
      <c r="M1655" s="596" t="s">
        <v>174</v>
      </c>
      <c r="N1655" s="52" t="str">
        <f>IF(AND('331-CT'!$E$7=TH!H1655,OR(L1655="331",M1655="331")),"331",IF(AND(OR(L1655="131",M1655="131"),H1655='131-CT'!$E$7),"131",""))</f>
        <v/>
      </c>
      <c r="O1655" s="91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7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03"/>
        <v>12</v>
      </c>
      <c r="C1656" s="184">
        <f t="shared" si="204"/>
        <v>42348</v>
      </c>
      <c r="D1656" s="184" t="s">
        <v>1648</v>
      </c>
      <c r="E1656" s="759">
        <v>42348</v>
      </c>
      <c r="F1656" s="189" t="s">
        <v>757</v>
      </c>
      <c r="G1656" s="40" t="s">
        <v>1284</v>
      </c>
      <c r="H1656" s="7" t="s">
        <v>1960</v>
      </c>
      <c r="I1656" s="256"/>
      <c r="J1656" s="256"/>
      <c r="K1656" s="595">
        <v>1580611</v>
      </c>
      <c r="L1656" s="596" t="s">
        <v>259</v>
      </c>
      <c r="M1656" s="596" t="s">
        <v>371</v>
      </c>
      <c r="N1656" s="52" t="str">
        <f>IF(AND('331-CT'!$E$7=TH!H1656,OR(L1656="331",M1656="331")),"331",IF(AND(OR(L1656="131",M1656="131"),H1656='131-CT'!$E$7),"131",""))</f>
        <v/>
      </c>
      <c r="O1656" s="91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7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03"/>
        <v>12</v>
      </c>
      <c r="C1657" s="184">
        <f t="shared" si="204"/>
        <v>42350</v>
      </c>
      <c r="D1657" s="184" t="s">
        <v>1649</v>
      </c>
      <c r="E1657" s="759">
        <v>42350</v>
      </c>
      <c r="F1657" s="189" t="s">
        <v>1025</v>
      </c>
      <c r="G1657" s="40" t="s">
        <v>1285</v>
      </c>
      <c r="H1657" s="7" t="s">
        <v>438</v>
      </c>
      <c r="I1657" s="786">
        <v>201</v>
      </c>
      <c r="J1657" s="256">
        <v>8800</v>
      </c>
      <c r="K1657" s="595">
        <f>ROUND(I1657*J1657,0)</f>
        <v>1768800</v>
      </c>
      <c r="L1657" s="596" t="s">
        <v>259</v>
      </c>
      <c r="M1657" s="596" t="s">
        <v>174</v>
      </c>
      <c r="N1657" s="52" t="str">
        <f>IF(AND('331-CT'!$E$7=TH!H1657,OR(L1657="331",M1657="331")),"331",IF(AND(OR(L1657="131",M1657="131"),H1657='131-CT'!$E$7),"131",""))</f>
        <v/>
      </c>
      <c r="O1657" s="91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7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03"/>
        <v>12</v>
      </c>
      <c r="C1658" s="184">
        <f t="shared" si="204"/>
        <v>42350</v>
      </c>
      <c r="D1658" s="184" t="s">
        <v>1649</v>
      </c>
      <c r="E1658" s="191">
        <v>42350</v>
      </c>
      <c r="F1658" s="192" t="s">
        <v>428</v>
      </c>
      <c r="G1658" s="483" t="s">
        <v>1285</v>
      </c>
      <c r="H1658" s="7" t="s">
        <v>438</v>
      </c>
      <c r="I1658" s="257"/>
      <c r="J1658" s="257"/>
      <c r="K1658" s="38">
        <v>176880</v>
      </c>
      <c r="L1658" s="596" t="s">
        <v>259</v>
      </c>
      <c r="M1658" s="596" t="s">
        <v>371</v>
      </c>
      <c r="N1658" s="52" t="str">
        <f>IF(AND('331-CT'!$E$7=TH!H1658,OR(L1658="331",M1658="331")),"331",IF(AND(OR(L1658="131",M1658="131"),H1658='131-CT'!$E$7),"131",""))</f>
        <v/>
      </c>
      <c r="O1658" s="91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7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03"/>
        <v>12</v>
      </c>
      <c r="C1659" s="184">
        <f t="shared" si="204"/>
        <v>42350</v>
      </c>
      <c r="D1659" s="184" t="s">
        <v>1650</v>
      </c>
      <c r="E1659" s="191">
        <v>42350</v>
      </c>
      <c r="F1659" s="192" t="s">
        <v>1286</v>
      </c>
      <c r="G1659" s="483" t="s">
        <v>1287</v>
      </c>
      <c r="H1659" s="193" t="s">
        <v>464</v>
      </c>
      <c r="I1659" s="256">
        <v>403</v>
      </c>
      <c r="J1659" s="256">
        <v>6400</v>
      </c>
      <c r="K1659" s="595">
        <f>ROUND(I1659*J1659,0)</f>
        <v>2579200</v>
      </c>
      <c r="L1659" s="596" t="s">
        <v>259</v>
      </c>
      <c r="M1659" s="596" t="s">
        <v>174</v>
      </c>
      <c r="N1659" s="52" t="str">
        <f>IF(AND('331-CT'!$E$7=TH!H1659,OR(L1659="331",M1659="331")),"331",IF(AND(OR(L1659="131",M1659="131"),H1659='131-CT'!$E$7),"131",""))</f>
        <v/>
      </c>
      <c r="O1659" s="91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7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03"/>
        <v>12</v>
      </c>
      <c r="C1660" s="184">
        <f t="shared" si="204"/>
        <v>42350</v>
      </c>
      <c r="D1660" s="184" t="s">
        <v>1650</v>
      </c>
      <c r="E1660" s="191">
        <v>42350</v>
      </c>
      <c r="F1660" s="189" t="s">
        <v>1288</v>
      </c>
      <c r="G1660" s="483" t="s">
        <v>1287</v>
      </c>
      <c r="H1660" s="7" t="s">
        <v>464</v>
      </c>
      <c r="I1660" s="256">
        <v>101</v>
      </c>
      <c r="J1660" s="256">
        <v>8400</v>
      </c>
      <c r="K1660" s="595">
        <f>ROUND(I1660*J1660,0)</f>
        <v>848400</v>
      </c>
      <c r="L1660" s="596" t="s">
        <v>259</v>
      </c>
      <c r="M1660" s="596" t="s">
        <v>174</v>
      </c>
      <c r="N1660" s="52" t="str">
        <f>IF(AND('331-CT'!$E$7=TH!H1660,OR(L1660="331",M1660="331")),"331",IF(AND(OR(L1660="131",M1660="131"),H1660='131-CT'!$E$7),"131",""))</f>
        <v/>
      </c>
      <c r="O1660" s="91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7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03"/>
        <v>12</v>
      </c>
      <c r="C1661" s="184">
        <f t="shared" si="204"/>
        <v>42350</v>
      </c>
      <c r="D1661" s="184" t="s">
        <v>1650</v>
      </c>
      <c r="E1661" s="191">
        <v>42350</v>
      </c>
      <c r="F1661" s="189" t="s">
        <v>1289</v>
      </c>
      <c r="G1661" s="483" t="s">
        <v>1287</v>
      </c>
      <c r="H1661" s="7" t="s">
        <v>464</v>
      </c>
      <c r="I1661" s="256">
        <v>106</v>
      </c>
      <c r="J1661" s="256">
        <v>8500</v>
      </c>
      <c r="K1661" s="595">
        <f>ROUND(I1661*J1661,0)</f>
        <v>901000</v>
      </c>
      <c r="L1661" s="596" t="s">
        <v>259</v>
      </c>
      <c r="M1661" s="596" t="s">
        <v>174</v>
      </c>
      <c r="N1661" s="52" t="str">
        <f>IF(AND('331-CT'!$E$7=TH!H1661,OR(L1661="331",M1661="331")),"331",IF(AND(OR(L1661="131",M1661="131"),H1661='131-CT'!$E$7),"131",""))</f>
        <v/>
      </c>
      <c r="O1661" s="91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7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03"/>
        <v>12</v>
      </c>
      <c r="C1662" s="184">
        <f t="shared" si="204"/>
        <v>42350</v>
      </c>
      <c r="D1662" s="184" t="s">
        <v>1650</v>
      </c>
      <c r="E1662" s="191">
        <v>42350</v>
      </c>
      <c r="F1662" s="40" t="s">
        <v>465</v>
      </c>
      <c r="G1662" s="483" t="s">
        <v>1287</v>
      </c>
      <c r="H1662" s="210" t="s">
        <v>464</v>
      </c>
      <c r="I1662" s="256">
        <v>500</v>
      </c>
      <c r="J1662" s="256">
        <v>7700</v>
      </c>
      <c r="K1662" s="595">
        <f>ROUND(I1662*J1662,0)</f>
        <v>3850000</v>
      </c>
      <c r="L1662" s="596" t="s">
        <v>259</v>
      </c>
      <c r="M1662" s="596" t="s">
        <v>174</v>
      </c>
      <c r="N1662" s="52" t="str">
        <f>IF(AND('331-CT'!$E$7=TH!H1662,OR(L1662="331",M1662="331")),"331",IF(AND(OR(L1662="131",M1662="131"),H1662='131-CT'!$E$7),"131",""))</f>
        <v/>
      </c>
      <c r="O1662" s="91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7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203"/>
        <v>12</v>
      </c>
      <c r="C1663" s="184">
        <f t="shared" si="204"/>
        <v>42350</v>
      </c>
      <c r="D1663" s="184" t="s">
        <v>1650</v>
      </c>
      <c r="E1663" s="191">
        <v>42350</v>
      </c>
      <c r="F1663" s="192" t="s">
        <v>428</v>
      </c>
      <c r="G1663" s="483" t="s">
        <v>1287</v>
      </c>
      <c r="H1663" s="210" t="s">
        <v>464</v>
      </c>
      <c r="I1663" s="256"/>
      <c r="J1663" s="256"/>
      <c r="K1663" s="595">
        <v>817860</v>
      </c>
      <c r="L1663" s="596" t="s">
        <v>259</v>
      </c>
      <c r="M1663" s="596" t="s">
        <v>371</v>
      </c>
      <c r="N1663" s="52" t="str">
        <f>IF(AND('331-CT'!$E$7=TH!H1663,OR(L1663="331",M1663="331")),"331",IF(AND(OR(L1663="131",M1663="131"),H1663='131-CT'!$E$7),"131",""))</f>
        <v/>
      </c>
      <c r="O1663" s="91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7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03"/>
        <v>12</v>
      </c>
      <c r="C1664" s="184">
        <f t="shared" si="204"/>
        <v>42353</v>
      </c>
      <c r="D1664" s="184" t="s">
        <v>1651</v>
      </c>
      <c r="E1664" s="191">
        <v>42353</v>
      </c>
      <c r="F1664" s="192" t="s">
        <v>1290</v>
      </c>
      <c r="G1664" s="483" t="s">
        <v>1291</v>
      </c>
      <c r="H1664" s="193" t="s">
        <v>819</v>
      </c>
      <c r="I1664" s="256">
        <v>244</v>
      </c>
      <c r="J1664" s="256">
        <v>10900</v>
      </c>
      <c r="K1664" s="595">
        <f>ROUND(I1664*J1664,0)</f>
        <v>2659600</v>
      </c>
      <c r="L1664" s="596" t="s">
        <v>259</v>
      </c>
      <c r="M1664" s="596" t="s">
        <v>174</v>
      </c>
      <c r="N1664" s="52" t="str">
        <f>IF(AND('331-CT'!$E$7=TH!H1664,OR(L1664="331",M1664="331")),"331",IF(AND(OR(L1664="131",M1664="131"),H1664='131-CT'!$E$7),"131",""))</f>
        <v/>
      </c>
      <c r="O1664" s="91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7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03"/>
        <v>12</v>
      </c>
      <c r="C1665" s="184">
        <f t="shared" si="204"/>
        <v>42353</v>
      </c>
      <c r="D1665" s="184" t="s">
        <v>1651</v>
      </c>
      <c r="E1665" s="759">
        <v>42353</v>
      </c>
      <c r="F1665" s="40" t="s">
        <v>1712</v>
      </c>
      <c r="G1665" s="40" t="s">
        <v>1291</v>
      </c>
      <c r="H1665" s="193" t="s">
        <v>819</v>
      </c>
      <c r="I1665" s="256">
        <v>488</v>
      </c>
      <c r="J1665" s="256">
        <v>900</v>
      </c>
      <c r="K1665" s="595">
        <f>ROUND(I1665*J1665,0)</f>
        <v>439200</v>
      </c>
      <c r="L1665" s="596" t="s">
        <v>259</v>
      </c>
      <c r="M1665" s="596" t="s">
        <v>174</v>
      </c>
      <c r="N1665" s="52" t="str">
        <f>IF(AND('331-CT'!$E$7=TH!H1665,OR(L1665="331",M1665="331")),"331",IF(AND(OR(L1665="131",M1665="131"),H1665='131-CT'!$E$7),"131",""))</f>
        <v/>
      </c>
      <c r="O1665" s="91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7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03"/>
        <v>12</v>
      </c>
      <c r="C1666" s="184">
        <f t="shared" si="204"/>
        <v>42353</v>
      </c>
      <c r="D1666" s="184" t="s">
        <v>1651</v>
      </c>
      <c r="E1666" s="759">
        <v>42353</v>
      </c>
      <c r="F1666" s="189" t="s">
        <v>428</v>
      </c>
      <c r="G1666" s="40" t="s">
        <v>1291</v>
      </c>
      <c r="H1666" s="193" t="s">
        <v>819</v>
      </c>
      <c r="I1666" s="256"/>
      <c r="J1666" s="256"/>
      <c r="K1666" s="595">
        <v>309880</v>
      </c>
      <c r="L1666" s="596" t="s">
        <v>259</v>
      </c>
      <c r="M1666" s="596" t="s">
        <v>371</v>
      </c>
      <c r="N1666" s="52" t="str">
        <f>IF(AND('331-CT'!$E$7=TH!H1666,OR(L1666="331",M1666="331")),"331",IF(AND(OR(L1666="131",M1666="131"),H1666='131-CT'!$E$7),"131",""))</f>
        <v/>
      </c>
      <c r="O1666" s="91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7"/>
    </row>
    <row r="1667" spans="1:28" s="211" customFormat="1" ht="15.75" customHeight="1">
      <c r="A1667" s="204" t="str">
        <f>IF(B1667&lt;&gt;"",IF(AND(B1667&gt;=_TM1,B1667&lt;=_TM2,OR(TH!L1667="1111",TH!M1667="1111")),TH!D1667,""),"")</f>
        <v>TP/X119</v>
      </c>
      <c r="B1667" s="36">
        <f t="shared" ref="B1667" si="206">IF(C1667&lt;&gt;"",MONTH(C1667),"")</f>
        <v>12</v>
      </c>
      <c r="C1667" s="184">
        <f t="shared" ref="C1667" si="207">E1667</f>
        <v>42353</v>
      </c>
      <c r="D1667" s="184" t="s">
        <v>1651</v>
      </c>
      <c r="E1667" s="759">
        <v>42353</v>
      </c>
      <c r="F1667" s="189" t="s">
        <v>1346</v>
      </c>
      <c r="G1667" s="40" t="s">
        <v>1291</v>
      </c>
      <c r="H1667" s="193" t="s">
        <v>819</v>
      </c>
      <c r="I1667" s="256"/>
      <c r="J1667" s="256"/>
      <c r="K1667" s="595">
        <v>3408680</v>
      </c>
      <c r="L1667" s="596" t="s">
        <v>47</v>
      </c>
      <c r="M1667" s="596" t="s">
        <v>259</v>
      </c>
      <c r="N1667" s="52" t="str">
        <f>IF(AND('331-CT'!$E$7=TH!H1667,OR(L1667="331",M1667="331")),"331",IF(AND(OR(L1667="131",M1667="131"),H1667='131-CT'!$E$7),"131",""))</f>
        <v/>
      </c>
      <c r="O1667" s="91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7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03"/>
        <v>12</v>
      </c>
      <c r="C1668" s="184">
        <f t="shared" si="204"/>
        <v>42353</v>
      </c>
      <c r="D1668" s="184" t="s">
        <v>1652</v>
      </c>
      <c r="E1668" s="759">
        <v>42353</v>
      </c>
      <c r="F1668" s="40" t="s">
        <v>1056</v>
      </c>
      <c r="G1668" s="40" t="s">
        <v>1292</v>
      </c>
      <c r="H1668" s="7" t="s">
        <v>858</v>
      </c>
      <c r="I1668" s="256">
        <v>508</v>
      </c>
      <c r="J1668" s="256">
        <v>15500</v>
      </c>
      <c r="K1668" s="595">
        <f>ROUND(I1668*J1668,0)</f>
        <v>7874000</v>
      </c>
      <c r="L1668" s="596" t="s">
        <v>259</v>
      </c>
      <c r="M1668" s="596" t="s">
        <v>174</v>
      </c>
      <c r="N1668" s="52" t="str">
        <f>IF(AND('331-CT'!$E$7=TH!H1668,OR(L1668="331",M1668="331")),"331",IF(AND(OR(L1668="131",M1668="131"),H1668='131-CT'!$E$7),"131",""))</f>
        <v/>
      </c>
      <c r="O1668" s="91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7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03"/>
        <v>12</v>
      </c>
      <c r="C1669" s="184">
        <f t="shared" si="204"/>
        <v>42353</v>
      </c>
      <c r="D1669" s="184" t="s">
        <v>1652</v>
      </c>
      <c r="E1669" s="759">
        <v>42353</v>
      </c>
      <c r="F1669" s="40" t="s">
        <v>428</v>
      </c>
      <c r="G1669" s="40" t="s">
        <v>1292</v>
      </c>
      <c r="H1669" s="7" t="s">
        <v>858</v>
      </c>
      <c r="I1669" s="256"/>
      <c r="J1669" s="256"/>
      <c r="K1669" s="595">
        <v>787400</v>
      </c>
      <c r="L1669" s="596" t="s">
        <v>259</v>
      </c>
      <c r="M1669" s="596" t="s">
        <v>371</v>
      </c>
      <c r="N1669" s="52" t="str">
        <f>IF(AND('331-CT'!$E$7=TH!H1669,OR(L1669="331",M1669="331")),"331",IF(AND(OR(L1669="131",M1669="131"),H1669='131-CT'!$E$7),"131",""))</f>
        <v/>
      </c>
      <c r="O1669" s="91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7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03"/>
        <v>12</v>
      </c>
      <c r="C1670" s="184">
        <f t="shared" si="204"/>
        <v>42353</v>
      </c>
      <c r="D1670" s="184" t="s">
        <v>1653</v>
      </c>
      <c r="E1670" s="759">
        <v>42353</v>
      </c>
      <c r="F1670" s="189" t="s">
        <v>1293</v>
      </c>
      <c r="G1670" s="40" t="s">
        <v>1294</v>
      </c>
      <c r="H1670" s="7" t="s">
        <v>671</v>
      </c>
      <c r="I1670" s="256">
        <v>130</v>
      </c>
      <c r="J1670" s="256">
        <v>6500</v>
      </c>
      <c r="K1670" s="595">
        <f>ROUND(I1670*J1670,0)</f>
        <v>845000</v>
      </c>
      <c r="L1670" s="596" t="s">
        <v>259</v>
      </c>
      <c r="M1670" s="596" t="s">
        <v>174</v>
      </c>
      <c r="N1670" s="52" t="str">
        <f>IF(AND('331-CT'!$E$7=TH!H1670,OR(L1670="331",M1670="331")),"331",IF(AND(OR(L1670="131",M1670="131"),H1670='131-CT'!$E$7),"131",""))</f>
        <v/>
      </c>
      <c r="O1670" s="91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7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03"/>
        <v>12</v>
      </c>
      <c r="C1671" s="184">
        <f t="shared" si="204"/>
        <v>42353</v>
      </c>
      <c r="D1671" s="184" t="s">
        <v>1653</v>
      </c>
      <c r="E1671" s="759">
        <v>42353</v>
      </c>
      <c r="F1671" s="40" t="s">
        <v>428</v>
      </c>
      <c r="G1671" s="40" t="s">
        <v>1294</v>
      </c>
      <c r="H1671" s="7" t="s">
        <v>671</v>
      </c>
      <c r="I1671" s="256"/>
      <c r="J1671" s="256"/>
      <c r="K1671" s="595">
        <v>84500</v>
      </c>
      <c r="L1671" s="596" t="s">
        <v>259</v>
      </c>
      <c r="M1671" s="596" t="s">
        <v>371</v>
      </c>
      <c r="N1671" s="52" t="str">
        <f>IF(AND('331-CT'!$E$7=TH!H1671,OR(L1671="331",M1671="331")),"331",IF(AND(OR(L1671="131",M1671="131"),H1671='131-CT'!$E$7),"131",""))</f>
        <v/>
      </c>
      <c r="O1671" s="91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7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03"/>
        <v>12</v>
      </c>
      <c r="C1672" s="184">
        <f t="shared" si="204"/>
        <v>42355</v>
      </c>
      <c r="D1672" s="184" t="s">
        <v>1654</v>
      </c>
      <c r="E1672" s="759">
        <v>42355</v>
      </c>
      <c r="F1672" s="189" t="s">
        <v>932</v>
      </c>
      <c r="G1672" s="40" t="s">
        <v>1295</v>
      </c>
      <c r="H1672" s="7" t="s">
        <v>1002</v>
      </c>
      <c r="I1672" s="256">
        <v>302</v>
      </c>
      <c r="J1672" s="256">
        <v>7170</v>
      </c>
      <c r="K1672" s="595">
        <f t="shared" ref="K1672:K1678" si="208">ROUND(I1672*J1672,0)</f>
        <v>2165340</v>
      </c>
      <c r="L1672" s="596" t="s">
        <v>259</v>
      </c>
      <c r="M1672" s="596" t="s">
        <v>174</v>
      </c>
      <c r="N1672" s="52" t="str">
        <f>IF(AND('331-CT'!$E$7=TH!H1672,OR(L1672="331",M1672="331")),"331",IF(AND(OR(L1672="131",M1672="131"),H1672='131-CT'!$E$7),"131",""))</f>
        <v/>
      </c>
      <c r="O1672" s="91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7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03"/>
        <v>12</v>
      </c>
      <c r="C1673" s="184">
        <f t="shared" si="204"/>
        <v>42355</v>
      </c>
      <c r="D1673" s="184" t="s">
        <v>1654</v>
      </c>
      <c r="E1673" s="37">
        <v>42355</v>
      </c>
      <c r="F1673" s="189" t="s">
        <v>932</v>
      </c>
      <c r="G1673" s="40" t="s">
        <v>1295</v>
      </c>
      <c r="H1673" s="7" t="s">
        <v>1002</v>
      </c>
      <c r="I1673" s="256">
        <v>300</v>
      </c>
      <c r="J1673" s="256">
        <v>7170</v>
      </c>
      <c r="K1673" s="595">
        <f t="shared" si="208"/>
        <v>2151000</v>
      </c>
      <c r="L1673" s="596" t="s">
        <v>259</v>
      </c>
      <c r="M1673" s="596" t="s">
        <v>174</v>
      </c>
      <c r="N1673" s="52" t="str">
        <f>IF(AND('331-CT'!$E$7=TH!H1673,OR(L1673="331",M1673="331")),"331",IF(AND(OR(L1673="131",M1673="131"),H1673='131-CT'!$E$7),"131",""))</f>
        <v/>
      </c>
      <c r="O1673" s="91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7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03"/>
        <v>12</v>
      </c>
      <c r="C1674" s="184">
        <f t="shared" si="204"/>
        <v>42355</v>
      </c>
      <c r="D1674" s="184" t="s">
        <v>1654</v>
      </c>
      <c r="E1674" s="37">
        <v>42355</v>
      </c>
      <c r="F1674" s="192" t="s">
        <v>640</v>
      </c>
      <c r="G1674" s="40" t="s">
        <v>1295</v>
      </c>
      <c r="H1674" s="7" t="s">
        <v>1002</v>
      </c>
      <c r="I1674" s="256">
        <v>300</v>
      </c>
      <c r="J1674" s="256">
        <v>5490</v>
      </c>
      <c r="K1674" s="595">
        <f t="shared" si="208"/>
        <v>1647000</v>
      </c>
      <c r="L1674" s="596" t="s">
        <v>259</v>
      </c>
      <c r="M1674" s="596" t="s">
        <v>174</v>
      </c>
      <c r="N1674" s="52" t="str">
        <f>IF(AND('331-CT'!$E$7=TH!H1674,OR(L1674="331",M1674="331")),"331",IF(AND(OR(L1674="131",M1674="131"),H1674='131-CT'!$E$7),"131",""))</f>
        <v/>
      </c>
      <c r="O1674" s="91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7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03"/>
        <v>12</v>
      </c>
      <c r="C1675" s="184">
        <f t="shared" si="204"/>
        <v>42355</v>
      </c>
      <c r="D1675" s="184" t="s">
        <v>1654</v>
      </c>
      <c r="E1675" s="184">
        <v>42355</v>
      </c>
      <c r="F1675" s="192" t="s">
        <v>640</v>
      </c>
      <c r="G1675" s="597" t="s">
        <v>1295</v>
      </c>
      <c r="H1675" s="7" t="s">
        <v>1002</v>
      </c>
      <c r="I1675" s="256">
        <v>298</v>
      </c>
      <c r="J1675" s="256">
        <v>5490</v>
      </c>
      <c r="K1675" s="595">
        <f t="shared" si="208"/>
        <v>1636020</v>
      </c>
      <c r="L1675" s="596" t="s">
        <v>259</v>
      </c>
      <c r="M1675" s="596" t="s">
        <v>174</v>
      </c>
      <c r="N1675" s="52" t="str">
        <f>IF(AND('331-CT'!$E$7=TH!H1675,OR(L1675="331",M1675="331")),"331",IF(AND(OR(L1675="131",M1675="131"),H1675='131-CT'!$E$7),"131",""))</f>
        <v/>
      </c>
      <c r="O1675" s="91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7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03"/>
        <v>12</v>
      </c>
      <c r="C1676" s="184">
        <f t="shared" si="204"/>
        <v>42355</v>
      </c>
      <c r="D1676" s="184" t="s">
        <v>1654</v>
      </c>
      <c r="E1676" s="191">
        <v>42355</v>
      </c>
      <c r="F1676" s="189" t="s">
        <v>640</v>
      </c>
      <c r="G1676" s="483" t="s">
        <v>1295</v>
      </c>
      <c r="H1676" s="7" t="s">
        <v>1002</v>
      </c>
      <c r="I1676" s="256">
        <v>300</v>
      </c>
      <c r="J1676" s="256">
        <v>6500</v>
      </c>
      <c r="K1676" s="595">
        <f t="shared" si="208"/>
        <v>1950000</v>
      </c>
      <c r="L1676" s="596" t="s">
        <v>259</v>
      </c>
      <c r="M1676" s="596" t="s">
        <v>174</v>
      </c>
      <c r="N1676" s="52" t="str">
        <f>IF(AND('331-CT'!$E$7=TH!H1676,OR(L1676="331",M1676="331")),"331",IF(AND(OR(L1676="131",M1676="131"),H1676='131-CT'!$E$7),"131",""))</f>
        <v/>
      </c>
      <c r="O1676" s="91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7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03"/>
        <v>12</v>
      </c>
      <c r="C1677" s="184">
        <f t="shared" si="204"/>
        <v>42355</v>
      </c>
      <c r="D1677" s="184" t="s">
        <v>1654</v>
      </c>
      <c r="E1677" s="191">
        <v>42355</v>
      </c>
      <c r="F1677" s="189" t="s">
        <v>640</v>
      </c>
      <c r="G1677" s="483" t="s">
        <v>1295</v>
      </c>
      <c r="H1677" s="7" t="s">
        <v>1002</v>
      </c>
      <c r="I1677" s="256">
        <v>300</v>
      </c>
      <c r="J1677" s="256">
        <v>6500</v>
      </c>
      <c r="K1677" s="595">
        <f t="shared" si="208"/>
        <v>1950000</v>
      </c>
      <c r="L1677" s="596" t="s">
        <v>259</v>
      </c>
      <c r="M1677" s="596" t="s">
        <v>174</v>
      </c>
      <c r="N1677" s="52" t="str">
        <f>IF(AND('331-CT'!$E$7=TH!H1677,OR(L1677="331",M1677="331")),"331",IF(AND(OR(L1677="131",M1677="131"),H1677='131-CT'!$E$7),"131",""))</f>
        <v/>
      </c>
      <c r="O1677" s="91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7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03"/>
        <v>12</v>
      </c>
      <c r="C1678" s="184">
        <f t="shared" si="204"/>
        <v>42355</v>
      </c>
      <c r="D1678" s="184" t="s">
        <v>1654</v>
      </c>
      <c r="E1678" s="191">
        <v>42355</v>
      </c>
      <c r="F1678" s="189" t="s">
        <v>640</v>
      </c>
      <c r="G1678" s="483" t="s">
        <v>1295</v>
      </c>
      <c r="H1678" s="7" t="s">
        <v>1002</v>
      </c>
      <c r="I1678" s="256">
        <v>300</v>
      </c>
      <c r="J1678" s="256">
        <v>6500</v>
      </c>
      <c r="K1678" s="595">
        <f t="shared" si="208"/>
        <v>1950000</v>
      </c>
      <c r="L1678" s="596" t="s">
        <v>259</v>
      </c>
      <c r="M1678" s="596" t="s">
        <v>174</v>
      </c>
      <c r="N1678" s="52" t="str">
        <f>IF(AND('331-CT'!$E$7=TH!H1678,OR(L1678="331",M1678="331")),"331",IF(AND(OR(L1678="131",M1678="131"),H1678='131-CT'!$E$7),"131",""))</f>
        <v/>
      </c>
      <c r="O1678" s="91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7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03"/>
        <v>12</v>
      </c>
      <c r="C1679" s="184">
        <f t="shared" si="204"/>
        <v>42355</v>
      </c>
      <c r="D1679" s="184" t="s">
        <v>1654</v>
      </c>
      <c r="E1679" s="191">
        <v>42355</v>
      </c>
      <c r="F1679" s="192" t="s">
        <v>428</v>
      </c>
      <c r="G1679" s="483" t="s">
        <v>1295</v>
      </c>
      <c r="H1679" s="7" t="s">
        <v>1002</v>
      </c>
      <c r="I1679" s="256"/>
      <c r="J1679" s="256"/>
      <c r="K1679" s="595">
        <v>1344936</v>
      </c>
      <c r="L1679" s="596" t="s">
        <v>259</v>
      </c>
      <c r="M1679" s="596" t="s">
        <v>371</v>
      </c>
      <c r="N1679" s="52" t="str">
        <f>IF(AND('331-CT'!$E$7=TH!H1679,OR(L1679="331",M1679="331")),"331",IF(AND(OR(L1679="131",M1679="131"),H1679='131-CT'!$E$7),"131",""))</f>
        <v/>
      </c>
      <c r="O1679" s="91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7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03"/>
        <v>12</v>
      </c>
      <c r="C1680" s="184">
        <f t="shared" si="204"/>
        <v>42355</v>
      </c>
      <c r="D1680" s="184" t="s">
        <v>1655</v>
      </c>
      <c r="E1680" s="191">
        <v>42355</v>
      </c>
      <c r="F1680" s="192" t="s">
        <v>1296</v>
      </c>
      <c r="G1680" s="483" t="s">
        <v>1297</v>
      </c>
      <c r="H1680" s="210" t="s">
        <v>1298</v>
      </c>
      <c r="I1680" s="256">
        <v>100</v>
      </c>
      <c r="J1680" s="256">
        <v>18500</v>
      </c>
      <c r="K1680" s="595">
        <f>ROUND(I1680*J1680,0)</f>
        <v>1850000</v>
      </c>
      <c r="L1680" s="596" t="s">
        <v>259</v>
      </c>
      <c r="M1680" s="596" t="s">
        <v>174</v>
      </c>
      <c r="N1680" s="52" t="str">
        <f>IF(AND('331-CT'!$E$7=TH!H1680,OR(L1680="331",M1680="331")),"331",IF(AND(OR(L1680="131",M1680="131"),H1680='131-CT'!$E$7),"131",""))</f>
        <v/>
      </c>
      <c r="O1680" s="91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7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03"/>
        <v>12</v>
      </c>
      <c r="C1681" s="184">
        <f t="shared" si="204"/>
        <v>42355</v>
      </c>
      <c r="D1681" s="184" t="s">
        <v>1655</v>
      </c>
      <c r="E1681" s="191">
        <v>42355</v>
      </c>
      <c r="F1681" s="192" t="s">
        <v>428</v>
      </c>
      <c r="G1681" s="483" t="s">
        <v>1297</v>
      </c>
      <c r="H1681" s="193" t="s">
        <v>1298</v>
      </c>
      <c r="I1681" s="256"/>
      <c r="J1681" s="256"/>
      <c r="K1681" s="595">
        <v>185000</v>
      </c>
      <c r="L1681" s="596" t="s">
        <v>259</v>
      </c>
      <c r="M1681" s="596" t="s">
        <v>371</v>
      </c>
      <c r="N1681" s="52" t="str">
        <f>IF(AND('331-CT'!$E$7=TH!H1681,OR(L1681="331",M1681="331")),"331",IF(AND(OR(L1681="131",M1681="131"),H1681='131-CT'!$E$7),"131",""))</f>
        <v/>
      </c>
      <c r="O1681" s="91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7"/>
    </row>
    <row r="1682" spans="1:28" s="211" customFormat="1" ht="15.75" customHeight="1">
      <c r="A1682" s="204" t="str">
        <f>IF(B1682&lt;&gt;"",IF(AND(B1682&gt;=_TM1,B1682&lt;=_TM2,OR(TH!L1682="1111",TH!M1682="1111")),TH!D1682,""),"")</f>
        <v>TP/X123</v>
      </c>
      <c r="B1682" s="36">
        <f t="shared" ref="B1682" si="209">IF(C1682&lt;&gt;"",MONTH(C1682),"")</f>
        <v>12</v>
      </c>
      <c r="C1682" s="184">
        <f t="shared" ref="C1682" si="210">E1682</f>
        <v>42355</v>
      </c>
      <c r="D1682" s="184" t="s">
        <v>1655</v>
      </c>
      <c r="E1682" s="191">
        <v>42355</v>
      </c>
      <c r="F1682" s="189" t="s">
        <v>1346</v>
      </c>
      <c r="G1682" s="483" t="s">
        <v>1297</v>
      </c>
      <c r="H1682" s="193" t="s">
        <v>1298</v>
      </c>
      <c r="I1682" s="256"/>
      <c r="J1682" s="256"/>
      <c r="K1682" s="595">
        <v>2035000</v>
      </c>
      <c r="L1682" s="596" t="s">
        <v>47</v>
      </c>
      <c r="M1682" s="596" t="s">
        <v>259</v>
      </c>
      <c r="N1682" s="52" t="str">
        <f>IF(AND('331-CT'!$E$7=TH!H1682,OR(L1682="331",M1682="331")),"331",IF(AND(OR(L1682="131",M1682="131"),H1682='131-CT'!$E$7),"131",""))</f>
        <v/>
      </c>
      <c r="O1682" s="91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7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03"/>
        <v>12</v>
      </c>
      <c r="C1683" s="184">
        <f t="shared" si="204"/>
        <v>42356</v>
      </c>
      <c r="D1683" s="184" t="s">
        <v>1656</v>
      </c>
      <c r="E1683" s="191">
        <v>42356</v>
      </c>
      <c r="F1683" s="192" t="s">
        <v>1299</v>
      </c>
      <c r="G1683" s="483" t="s">
        <v>1300</v>
      </c>
      <c r="H1683" s="193" t="s">
        <v>819</v>
      </c>
      <c r="I1683" s="256">
        <v>241</v>
      </c>
      <c r="J1683" s="256">
        <v>6400</v>
      </c>
      <c r="K1683" s="595">
        <f>ROUND(I1683*J1683,0)</f>
        <v>1542400</v>
      </c>
      <c r="L1683" s="596" t="s">
        <v>259</v>
      </c>
      <c r="M1683" s="596" t="s">
        <v>174</v>
      </c>
      <c r="N1683" s="52" t="str">
        <f>IF(AND('331-CT'!$E$7=TH!H1683,OR(L1683="331",M1683="331")),"331",IF(AND(OR(L1683="131",M1683="131"),H1683='131-CT'!$E$7),"131",""))</f>
        <v/>
      </c>
      <c r="O1683" s="91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7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03"/>
        <v>12</v>
      </c>
      <c r="C1684" s="184">
        <f t="shared" si="204"/>
        <v>42356</v>
      </c>
      <c r="D1684" s="184" t="s">
        <v>1656</v>
      </c>
      <c r="E1684" s="191">
        <v>42356</v>
      </c>
      <c r="F1684" s="192" t="s">
        <v>1713</v>
      </c>
      <c r="G1684" s="483" t="s">
        <v>1300</v>
      </c>
      <c r="H1684" s="193" t="s">
        <v>819</v>
      </c>
      <c r="I1684" s="256">
        <v>241</v>
      </c>
      <c r="J1684" s="256">
        <v>700</v>
      </c>
      <c r="K1684" s="595">
        <f>ROUND(I1684*J1684,0)</f>
        <v>168700</v>
      </c>
      <c r="L1684" s="596" t="s">
        <v>259</v>
      </c>
      <c r="M1684" s="596" t="s">
        <v>174</v>
      </c>
      <c r="N1684" s="52" t="str">
        <f>IF(AND('331-CT'!$E$7=TH!H1684,OR(L1684="331",M1684="331")),"331",IF(AND(OR(L1684="131",M1684="131"),H1684='131-CT'!$E$7),"131",""))</f>
        <v/>
      </c>
      <c r="O1684" s="91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7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03"/>
        <v>12</v>
      </c>
      <c r="C1685" s="184">
        <f t="shared" si="204"/>
        <v>42356</v>
      </c>
      <c r="D1685" s="184" t="s">
        <v>1656</v>
      </c>
      <c r="E1685" s="191">
        <v>42356</v>
      </c>
      <c r="F1685" s="192" t="s">
        <v>428</v>
      </c>
      <c r="G1685" s="483" t="s">
        <v>1300</v>
      </c>
      <c r="H1685" s="193" t="s">
        <v>819</v>
      </c>
      <c r="I1685" s="256"/>
      <c r="J1685" s="256"/>
      <c r="K1685" s="595">
        <v>171100</v>
      </c>
      <c r="L1685" s="596" t="s">
        <v>259</v>
      </c>
      <c r="M1685" s="596" t="s">
        <v>371</v>
      </c>
      <c r="N1685" s="52" t="str">
        <f>IF(AND('331-CT'!$E$7=TH!H1685,OR(L1685="331",M1685="331")),"331",IF(AND(OR(L1685="131",M1685="131"),H1685='131-CT'!$E$7),"131",""))</f>
        <v/>
      </c>
      <c r="O1685" s="91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7"/>
    </row>
    <row r="1686" spans="1:28" s="211" customFormat="1" ht="15.75" customHeight="1">
      <c r="A1686" s="204" t="str">
        <f>IF(B1686&lt;&gt;"",IF(AND(B1686&gt;=_TM1,B1686&lt;=_TM2,OR(TH!L1686="1111",TH!M1686="1111")),TH!D1686,""),"")</f>
        <v>TP/X124</v>
      </c>
      <c r="B1686" s="36">
        <f t="shared" ref="B1686" si="211">IF(C1686&lt;&gt;"",MONTH(C1686),"")</f>
        <v>12</v>
      </c>
      <c r="C1686" s="184">
        <f t="shared" ref="C1686" si="212">E1686</f>
        <v>42356</v>
      </c>
      <c r="D1686" s="184" t="s">
        <v>1656</v>
      </c>
      <c r="E1686" s="191">
        <v>42356</v>
      </c>
      <c r="F1686" s="192" t="s">
        <v>1346</v>
      </c>
      <c r="G1686" s="483" t="s">
        <v>1300</v>
      </c>
      <c r="H1686" s="193" t="s">
        <v>819</v>
      </c>
      <c r="I1686" s="256"/>
      <c r="J1686" s="256"/>
      <c r="K1686" s="595">
        <v>1882200</v>
      </c>
      <c r="L1686" s="596" t="s">
        <v>47</v>
      </c>
      <c r="M1686" s="596" t="s">
        <v>259</v>
      </c>
      <c r="N1686" s="52" t="str">
        <f>IF(AND('331-CT'!$E$7=TH!H1686,OR(L1686="331",M1686="331")),"331",IF(AND(OR(L1686="131",M1686="131"),H1686='131-CT'!$E$7),"131",""))</f>
        <v/>
      </c>
      <c r="O1686" s="91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7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03"/>
        <v>12</v>
      </c>
      <c r="C1687" s="184">
        <f t="shared" si="204"/>
        <v>42356</v>
      </c>
      <c r="D1687" s="184" t="s">
        <v>1657</v>
      </c>
      <c r="E1687" s="191">
        <v>42356</v>
      </c>
      <c r="F1687" s="192" t="s">
        <v>1803</v>
      </c>
      <c r="G1687" s="483" t="s">
        <v>1301</v>
      </c>
      <c r="H1687" s="7" t="s">
        <v>1960</v>
      </c>
      <c r="I1687" s="256">
        <v>480</v>
      </c>
      <c r="J1687" s="256">
        <v>13913</v>
      </c>
      <c r="K1687" s="595">
        <f>ROUND(I1687*J1687,0)</f>
        <v>6678240</v>
      </c>
      <c r="L1687" s="596" t="s">
        <v>259</v>
      </c>
      <c r="M1687" s="596" t="s">
        <v>174</v>
      </c>
      <c r="N1687" s="52" t="str">
        <f>IF(AND('331-CT'!$E$7=TH!H1687,OR(L1687="331",M1687="331")),"331",IF(AND(OR(L1687="131",M1687="131"),H1687='131-CT'!$E$7),"131",""))</f>
        <v/>
      </c>
      <c r="O1687" s="91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7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03"/>
        <v>12</v>
      </c>
      <c r="C1688" s="184">
        <f t="shared" si="204"/>
        <v>42356</v>
      </c>
      <c r="D1688" s="184" t="s">
        <v>1657</v>
      </c>
      <c r="E1688" s="191">
        <v>42356</v>
      </c>
      <c r="F1688" s="192" t="s">
        <v>754</v>
      </c>
      <c r="G1688" s="483" t="s">
        <v>1301</v>
      </c>
      <c r="H1688" s="7" t="s">
        <v>1960</v>
      </c>
      <c r="I1688" s="256">
        <v>500</v>
      </c>
      <c r="J1688" s="256">
        <v>10854</v>
      </c>
      <c r="K1688" s="595">
        <f>ROUND(I1688*J1688,0)</f>
        <v>5427000</v>
      </c>
      <c r="L1688" s="596" t="s">
        <v>259</v>
      </c>
      <c r="M1688" s="596" t="s">
        <v>174</v>
      </c>
      <c r="N1688" s="52" t="str">
        <f>IF(AND('331-CT'!$E$7=TH!H1688,OR(L1688="331",M1688="331")),"331",IF(AND(OR(L1688="131",M1688="131"),H1688='131-CT'!$E$7),"131",""))</f>
        <v/>
      </c>
      <c r="O1688" s="91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7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03"/>
        <v>12</v>
      </c>
      <c r="C1689" s="184">
        <f t="shared" si="204"/>
        <v>42356</v>
      </c>
      <c r="D1689" s="184" t="s">
        <v>1657</v>
      </c>
      <c r="E1689" s="191">
        <v>42356</v>
      </c>
      <c r="F1689" s="192" t="s">
        <v>771</v>
      </c>
      <c r="G1689" s="483" t="s">
        <v>1301</v>
      </c>
      <c r="H1689" s="7" t="s">
        <v>1960</v>
      </c>
      <c r="I1689" s="256">
        <v>500</v>
      </c>
      <c r="J1689" s="256">
        <v>9350</v>
      </c>
      <c r="K1689" s="595">
        <f>ROUND(I1689*J1689,0)</f>
        <v>4675000</v>
      </c>
      <c r="L1689" s="596" t="s">
        <v>259</v>
      </c>
      <c r="M1689" s="596" t="s">
        <v>174</v>
      </c>
      <c r="N1689" s="52" t="str">
        <f>IF(AND('331-CT'!$E$7=TH!H1689,OR(L1689="331",M1689="331")),"331",IF(AND(OR(L1689="131",M1689="131"),H1689='131-CT'!$E$7),"131",""))</f>
        <v/>
      </c>
      <c r="O1689" s="91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7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03"/>
        <v>12</v>
      </c>
      <c r="C1690" s="184">
        <f t="shared" si="204"/>
        <v>42356</v>
      </c>
      <c r="D1690" s="184" t="s">
        <v>1657</v>
      </c>
      <c r="E1690" s="37">
        <v>42356</v>
      </c>
      <c r="F1690" s="40" t="s">
        <v>1775</v>
      </c>
      <c r="G1690" s="40" t="s">
        <v>1301</v>
      </c>
      <c r="H1690" s="7" t="s">
        <v>1960</v>
      </c>
      <c r="I1690" s="256">
        <v>50</v>
      </c>
      <c r="J1690" s="256">
        <v>17205</v>
      </c>
      <c r="K1690" s="595">
        <f>ROUND(I1690*J1690,0)</f>
        <v>860250</v>
      </c>
      <c r="L1690" s="596" t="s">
        <v>259</v>
      </c>
      <c r="M1690" s="596" t="s">
        <v>174</v>
      </c>
      <c r="N1690" s="52" t="str">
        <f>IF(AND('331-CT'!$E$7=TH!H1690,OR(L1690="331",M1690="331")),"331",IF(AND(OR(L1690="131",M1690="131"),H1690='131-CT'!$E$7),"131",""))</f>
        <v/>
      </c>
      <c r="O1690" s="91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7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03"/>
        <v>12</v>
      </c>
      <c r="C1691" s="184">
        <f t="shared" si="204"/>
        <v>42356</v>
      </c>
      <c r="D1691" s="184" t="s">
        <v>1657</v>
      </c>
      <c r="E1691" s="37">
        <v>42356</v>
      </c>
      <c r="F1691" s="40" t="s">
        <v>757</v>
      </c>
      <c r="G1691" s="40" t="s">
        <v>1301</v>
      </c>
      <c r="H1691" s="7" t="s">
        <v>1960</v>
      </c>
      <c r="I1691" s="256"/>
      <c r="J1691" s="256"/>
      <c r="K1691" s="595">
        <v>1764049</v>
      </c>
      <c r="L1691" s="596" t="s">
        <v>259</v>
      </c>
      <c r="M1691" s="596" t="s">
        <v>371</v>
      </c>
      <c r="N1691" s="52" t="str">
        <f>IF(AND('331-CT'!$E$7=TH!H1691,OR(L1691="331",M1691="331")),"331",IF(AND(OR(L1691="131",M1691="131"),H1691='131-CT'!$E$7),"131",""))</f>
        <v/>
      </c>
      <c r="O1691" s="91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7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03"/>
        <v>12</v>
      </c>
      <c r="C1692" s="184">
        <f t="shared" si="204"/>
        <v>42357</v>
      </c>
      <c r="D1692" s="184" t="s">
        <v>1658</v>
      </c>
      <c r="E1692" s="37">
        <v>42357</v>
      </c>
      <c r="F1692" s="40" t="s">
        <v>450</v>
      </c>
      <c r="G1692" s="40" t="s">
        <v>1302</v>
      </c>
      <c r="H1692" s="7" t="s">
        <v>976</v>
      </c>
      <c r="I1692" s="256">
        <v>5800</v>
      </c>
      <c r="J1692" s="256">
        <v>6850</v>
      </c>
      <c r="K1692" s="595">
        <f>ROUND(I1692*J1692,0)</f>
        <v>39730000</v>
      </c>
      <c r="L1692" s="596" t="s">
        <v>259</v>
      </c>
      <c r="M1692" s="596" t="s">
        <v>174</v>
      </c>
      <c r="N1692" s="52" t="str">
        <f>IF(AND('331-CT'!$E$7=TH!H1692,OR(L1692="331",M1692="331")),"331",IF(AND(OR(L1692="131",M1692="131"),H1692='131-CT'!$E$7),"131",""))</f>
        <v/>
      </c>
      <c r="O1692" s="91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7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03"/>
        <v>12</v>
      </c>
      <c r="C1693" s="184">
        <f t="shared" si="204"/>
        <v>42357</v>
      </c>
      <c r="D1693" s="184" t="s">
        <v>1658</v>
      </c>
      <c r="E1693" s="37">
        <v>42357</v>
      </c>
      <c r="F1693" s="40" t="s">
        <v>1303</v>
      </c>
      <c r="G1693" s="40" t="s">
        <v>1302</v>
      </c>
      <c r="H1693" s="7" t="s">
        <v>976</v>
      </c>
      <c r="I1693" s="256">
        <v>55</v>
      </c>
      <c r="J1693" s="256">
        <v>8350</v>
      </c>
      <c r="K1693" s="595">
        <f>ROUND(I1693*J1693,0)</f>
        <v>459250</v>
      </c>
      <c r="L1693" s="596" t="s">
        <v>259</v>
      </c>
      <c r="M1693" s="596" t="s">
        <v>174</v>
      </c>
      <c r="N1693" s="52" t="str">
        <f>IF(AND('331-CT'!$E$7=TH!H1693,OR(L1693="331",M1693="331")),"331",IF(AND(OR(L1693="131",M1693="131"),H1693='131-CT'!$E$7),"131",""))</f>
        <v/>
      </c>
      <c r="O1693" s="91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7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03"/>
        <v>12</v>
      </c>
      <c r="C1694" s="184">
        <f t="shared" si="204"/>
        <v>42357</v>
      </c>
      <c r="D1694" s="184" t="s">
        <v>1658</v>
      </c>
      <c r="E1694" s="37">
        <v>42357</v>
      </c>
      <c r="F1694" s="40" t="s">
        <v>628</v>
      </c>
      <c r="G1694" s="40" t="s">
        <v>1302</v>
      </c>
      <c r="H1694" s="7" t="s">
        <v>976</v>
      </c>
      <c r="I1694" s="256">
        <v>161</v>
      </c>
      <c r="J1694" s="256">
        <v>8500</v>
      </c>
      <c r="K1694" s="595">
        <f>ROUND(I1694*J1694,0)</f>
        <v>1368500</v>
      </c>
      <c r="L1694" s="596" t="s">
        <v>259</v>
      </c>
      <c r="M1694" s="596" t="s">
        <v>174</v>
      </c>
      <c r="N1694" s="52" t="str">
        <f>IF(AND('331-CT'!$E$7=TH!H1694,OR(L1694="331",M1694="331")),"331",IF(AND(OR(L1694="131",M1694="131"),H1694='131-CT'!$E$7),"131",""))</f>
        <v/>
      </c>
      <c r="O1694" s="91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7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03"/>
        <v>12</v>
      </c>
      <c r="C1695" s="184">
        <f t="shared" si="204"/>
        <v>42357</v>
      </c>
      <c r="D1695" s="184" t="s">
        <v>1658</v>
      </c>
      <c r="E1695" s="37">
        <v>42357</v>
      </c>
      <c r="F1695" s="40" t="s">
        <v>428</v>
      </c>
      <c r="G1695" s="40" t="s">
        <v>1302</v>
      </c>
      <c r="H1695" s="7" t="s">
        <v>976</v>
      </c>
      <c r="I1695" s="256"/>
      <c r="J1695" s="256"/>
      <c r="K1695" s="595">
        <v>4155775</v>
      </c>
      <c r="L1695" s="596" t="s">
        <v>259</v>
      </c>
      <c r="M1695" s="596" t="s">
        <v>371</v>
      </c>
      <c r="N1695" s="52" t="str">
        <f>IF(AND('331-CT'!$E$7=TH!H1695,OR(L1695="331",M1695="331")),"331",IF(AND(OR(L1695="131",M1695="131"),H1695='131-CT'!$E$7),"131",""))</f>
        <v/>
      </c>
      <c r="O1695" s="91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7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03"/>
        <v>12</v>
      </c>
      <c r="C1696" s="184">
        <f t="shared" si="204"/>
        <v>42357</v>
      </c>
      <c r="D1696" s="184" t="s">
        <v>1659</v>
      </c>
      <c r="E1696" s="37">
        <v>42357</v>
      </c>
      <c r="F1696" s="40" t="s">
        <v>1266</v>
      </c>
      <c r="G1696" s="40" t="s">
        <v>1304</v>
      </c>
      <c r="H1696" s="7" t="s">
        <v>759</v>
      </c>
      <c r="I1696" s="256">
        <v>251</v>
      </c>
      <c r="J1696" s="256">
        <v>47449</v>
      </c>
      <c r="K1696" s="595">
        <f>ROUND(I1696*J1696,0)</f>
        <v>11909699</v>
      </c>
      <c r="L1696" s="596" t="s">
        <v>259</v>
      </c>
      <c r="M1696" s="596" t="s">
        <v>174</v>
      </c>
      <c r="N1696" s="52" t="str">
        <f>IF(AND('331-CT'!$E$7=TH!H1696,OR(L1696="331",M1696="331")),"331",IF(AND(OR(L1696="131",M1696="131"),H1696='131-CT'!$E$7),"131",""))</f>
        <v/>
      </c>
      <c r="O1696" s="91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7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03"/>
        <v>12</v>
      </c>
      <c r="C1697" s="184">
        <f t="shared" si="204"/>
        <v>42357</v>
      </c>
      <c r="D1697" s="184" t="s">
        <v>1659</v>
      </c>
      <c r="E1697" s="37">
        <v>42357</v>
      </c>
      <c r="F1697" s="40" t="s">
        <v>428</v>
      </c>
      <c r="G1697" s="40" t="s">
        <v>1304</v>
      </c>
      <c r="H1697" s="7" t="s">
        <v>759</v>
      </c>
      <c r="I1697" s="256"/>
      <c r="J1697" s="256"/>
      <c r="K1697" s="595">
        <v>1190970</v>
      </c>
      <c r="L1697" s="596" t="s">
        <v>259</v>
      </c>
      <c r="M1697" s="596" t="s">
        <v>371</v>
      </c>
      <c r="N1697" s="52" t="str">
        <f>IF(AND('331-CT'!$E$7=TH!H1697,OR(L1697="331",M1697="331")),"331",IF(AND(OR(L1697="131",M1697="131"),H1697='131-CT'!$E$7),"131",""))</f>
        <v/>
      </c>
      <c r="O1697" s="91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7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03"/>
        <v>12</v>
      </c>
      <c r="C1698" s="184">
        <f t="shared" si="204"/>
        <v>42359</v>
      </c>
      <c r="D1698" s="184" t="s">
        <v>1660</v>
      </c>
      <c r="E1698" s="37">
        <v>42359</v>
      </c>
      <c r="F1698" s="189" t="s">
        <v>1974</v>
      </c>
      <c r="G1698" s="40" t="s">
        <v>1305</v>
      </c>
      <c r="H1698" s="7" t="s">
        <v>983</v>
      </c>
      <c r="I1698" s="256">
        <v>3935</v>
      </c>
      <c r="J1698" s="256">
        <v>11800</v>
      </c>
      <c r="K1698" s="595">
        <f>ROUND(I1698*J1698,0)</f>
        <v>46433000</v>
      </c>
      <c r="L1698" s="596" t="s">
        <v>259</v>
      </c>
      <c r="M1698" s="596" t="s">
        <v>174</v>
      </c>
      <c r="N1698" s="52" t="str">
        <f>IF(AND('331-CT'!$E$7=TH!H1698,OR(L1698="331",M1698="331")),"331",IF(AND(OR(L1698="131",M1698="131"),H1698='131-CT'!$E$7),"131",""))</f>
        <v/>
      </c>
      <c r="O1698" s="91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7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03"/>
        <v>12</v>
      </c>
      <c r="C1699" s="184">
        <f t="shared" si="204"/>
        <v>42359</v>
      </c>
      <c r="D1699" s="184" t="s">
        <v>1660</v>
      </c>
      <c r="E1699" s="37">
        <v>42359</v>
      </c>
      <c r="F1699" s="40" t="s">
        <v>428</v>
      </c>
      <c r="G1699" s="40" t="s">
        <v>1305</v>
      </c>
      <c r="H1699" s="7" t="s">
        <v>983</v>
      </c>
      <c r="I1699" s="256"/>
      <c r="J1699" s="256"/>
      <c r="K1699" s="595">
        <v>4643300</v>
      </c>
      <c r="L1699" s="596" t="s">
        <v>259</v>
      </c>
      <c r="M1699" s="596" t="s">
        <v>371</v>
      </c>
      <c r="N1699" s="52" t="str">
        <f>IF(AND('331-CT'!$E$7=TH!H1699,OR(L1699="331",M1699="331")),"331",IF(AND(OR(L1699="131",M1699="131"),H1699='131-CT'!$E$7),"131",""))</f>
        <v/>
      </c>
      <c r="O1699" s="91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7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03"/>
        <v>12</v>
      </c>
      <c r="C1700" s="184">
        <f t="shared" si="204"/>
        <v>42359</v>
      </c>
      <c r="D1700" s="184" t="s">
        <v>1661</v>
      </c>
      <c r="E1700" s="37">
        <v>42359</v>
      </c>
      <c r="F1700" s="40" t="s">
        <v>1979</v>
      </c>
      <c r="G1700" s="40" t="s">
        <v>1306</v>
      </c>
      <c r="H1700" s="7" t="s">
        <v>1154</v>
      </c>
      <c r="I1700" s="256">
        <v>400</v>
      </c>
      <c r="J1700" s="256">
        <v>9000</v>
      </c>
      <c r="K1700" s="595">
        <f>ROUND(I1700*J1700,0)</f>
        <v>3600000</v>
      </c>
      <c r="L1700" s="596" t="s">
        <v>259</v>
      </c>
      <c r="M1700" s="596" t="s">
        <v>174</v>
      </c>
      <c r="N1700" s="52" t="str">
        <f>IF(AND('331-CT'!$E$7=TH!H1700,OR(L1700="331",M1700="331")),"331",IF(AND(OR(L1700="131",M1700="131"),H1700='131-CT'!$E$7),"131",""))</f>
        <v/>
      </c>
      <c r="O1700" s="91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7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03"/>
        <v>12</v>
      </c>
      <c r="C1701" s="184">
        <f t="shared" si="204"/>
        <v>42359</v>
      </c>
      <c r="D1701" s="184" t="s">
        <v>1661</v>
      </c>
      <c r="E1701" s="37">
        <v>42359</v>
      </c>
      <c r="F1701" s="40" t="s">
        <v>1982</v>
      </c>
      <c r="G1701" s="40" t="s">
        <v>1306</v>
      </c>
      <c r="H1701" s="7" t="s">
        <v>1154</v>
      </c>
      <c r="I1701" s="256">
        <v>2000</v>
      </c>
      <c r="J1701" s="256">
        <v>5200</v>
      </c>
      <c r="K1701" s="595">
        <f>ROUND(I1701*J1701,0)</f>
        <v>10400000</v>
      </c>
      <c r="L1701" s="596" t="s">
        <v>259</v>
      </c>
      <c r="M1701" s="596" t="s">
        <v>174</v>
      </c>
      <c r="N1701" s="52" t="str">
        <f>IF(AND('331-CT'!$E$7=TH!H1701,OR(L1701="331",M1701="331")),"331",IF(AND(OR(L1701="131",M1701="131"),H1701='131-CT'!$E$7),"131",""))</f>
        <v/>
      </c>
      <c r="O1701" s="91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7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03"/>
        <v>12</v>
      </c>
      <c r="C1702" s="184">
        <f t="shared" si="204"/>
        <v>42359</v>
      </c>
      <c r="D1702" s="184" t="s">
        <v>1661</v>
      </c>
      <c r="E1702" s="37">
        <v>42359</v>
      </c>
      <c r="F1702" s="40" t="s">
        <v>1980</v>
      </c>
      <c r="G1702" s="40" t="s">
        <v>1306</v>
      </c>
      <c r="H1702" s="7" t="s">
        <v>1154</v>
      </c>
      <c r="I1702" s="256">
        <v>200</v>
      </c>
      <c r="J1702" s="256">
        <v>15500</v>
      </c>
      <c r="K1702" s="595">
        <f>ROUND(I1702*J1702,0)</f>
        <v>3100000</v>
      </c>
      <c r="L1702" s="596" t="s">
        <v>259</v>
      </c>
      <c r="M1702" s="596" t="s">
        <v>174</v>
      </c>
      <c r="N1702" s="52" t="str">
        <f>IF(AND('331-CT'!$E$7=TH!H1702,OR(L1702="331",M1702="331")),"331",IF(AND(OR(L1702="131",M1702="131"),H1702='131-CT'!$E$7),"131",""))</f>
        <v/>
      </c>
      <c r="O1702" s="91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7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ref="B1703:B1762" si="213">IF(C1703&lt;&gt;"",MONTH(C1703),"")</f>
        <v>12</v>
      </c>
      <c r="C1703" s="184">
        <f t="shared" ref="C1703:C1762" si="214">E1703</f>
        <v>42359</v>
      </c>
      <c r="D1703" s="184" t="s">
        <v>1661</v>
      </c>
      <c r="E1703" s="37">
        <v>42359</v>
      </c>
      <c r="F1703" s="40" t="s">
        <v>428</v>
      </c>
      <c r="G1703" s="40" t="s">
        <v>1306</v>
      </c>
      <c r="H1703" s="7" t="s">
        <v>1154</v>
      </c>
      <c r="I1703" s="256"/>
      <c r="J1703" s="256"/>
      <c r="K1703" s="595">
        <v>1710000</v>
      </c>
      <c r="L1703" s="596" t="s">
        <v>259</v>
      </c>
      <c r="M1703" s="596" t="s">
        <v>371</v>
      </c>
      <c r="N1703" s="52" t="str">
        <f>IF(AND('331-CT'!$E$7=TH!H1703,OR(L1703="331",M1703="331")),"331",IF(AND(OR(L1703="131",M1703="131"),H1703='131-CT'!$E$7),"131",""))</f>
        <v/>
      </c>
      <c r="O1703" s="91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7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13"/>
        <v>12</v>
      </c>
      <c r="C1704" s="184">
        <f t="shared" si="214"/>
        <v>42361</v>
      </c>
      <c r="D1704" s="184" t="s">
        <v>1662</v>
      </c>
      <c r="E1704" s="37">
        <v>42361</v>
      </c>
      <c r="F1704" s="189" t="s">
        <v>1166</v>
      </c>
      <c r="G1704" s="40" t="s">
        <v>1307</v>
      </c>
      <c r="H1704" s="7" t="s">
        <v>499</v>
      </c>
      <c r="I1704" s="256">
        <v>1453</v>
      </c>
      <c r="J1704" s="256">
        <v>13800</v>
      </c>
      <c r="K1704" s="595">
        <f>ROUND(I1704*J1704,0)</f>
        <v>20051400</v>
      </c>
      <c r="L1704" s="596" t="s">
        <v>259</v>
      </c>
      <c r="M1704" s="596" t="s">
        <v>174</v>
      </c>
      <c r="N1704" s="52" t="str">
        <f>IF(AND('331-CT'!$E$7=TH!H1704,OR(L1704="331",M1704="331")),"331",IF(AND(OR(L1704="131",M1704="131"),H1704='131-CT'!$E$7),"131",""))</f>
        <v/>
      </c>
      <c r="O1704" s="91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7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13"/>
        <v>12</v>
      </c>
      <c r="C1705" s="184">
        <f t="shared" si="214"/>
        <v>42361</v>
      </c>
      <c r="D1705" s="184" t="s">
        <v>1662</v>
      </c>
      <c r="E1705" s="37">
        <v>42361</v>
      </c>
      <c r="F1705" s="189" t="s">
        <v>1166</v>
      </c>
      <c r="G1705" s="40" t="s">
        <v>1307</v>
      </c>
      <c r="H1705" s="7" t="s">
        <v>499</v>
      </c>
      <c r="I1705" s="256">
        <v>100</v>
      </c>
      <c r="J1705" s="256">
        <v>13400</v>
      </c>
      <c r="K1705" s="595">
        <f>ROUND(I1705*J1705,0)</f>
        <v>1340000</v>
      </c>
      <c r="L1705" s="596" t="s">
        <v>259</v>
      </c>
      <c r="M1705" s="596" t="s">
        <v>174</v>
      </c>
      <c r="N1705" s="52" t="str">
        <f>IF(AND('331-CT'!$E$7=TH!H1705,OR(L1705="331",M1705="331")),"331",IF(AND(OR(L1705="131",M1705="131"),H1705='131-CT'!$E$7),"131",""))</f>
        <v/>
      </c>
      <c r="O1705" s="91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7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13"/>
        <v>12</v>
      </c>
      <c r="C1706" s="184">
        <f t="shared" si="214"/>
        <v>42361</v>
      </c>
      <c r="D1706" s="184" t="s">
        <v>1662</v>
      </c>
      <c r="E1706" s="37">
        <v>42361</v>
      </c>
      <c r="F1706" s="192" t="s">
        <v>1680</v>
      </c>
      <c r="G1706" s="40" t="s">
        <v>1307</v>
      </c>
      <c r="H1706" s="7" t="s">
        <v>499</v>
      </c>
      <c r="I1706" s="256">
        <v>3106</v>
      </c>
      <c r="J1706" s="256">
        <v>1300</v>
      </c>
      <c r="K1706" s="595">
        <f>ROUND(I1706*J1706,0)</f>
        <v>4037800</v>
      </c>
      <c r="L1706" s="596" t="s">
        <v>259</v>
      </c>
      <c r="M1706" s="596" t="s">
        <v>174</v>
      </c>
      <c r="N1706" s="52" t="str">
        <f>IF(AND('331-CT'!$E$7=TH!H1706,OR(L1706="331",M1706="331")),"331",IF(AND(OR(L1706="131",M1706="131"),H1706='131-CT'!$E$7),"131",""))</f>
        <v/>
      </c>
      <c r="O1706" s="91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7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13"/>
        <v>12</v>
      </c>
      <c r="C1707" s="184">
        <f t="shared" si="214"/>
        <v>42361</v>
      </c>
      <c r="D1707" s="184" t="s">
        <v>1662</v>
      </c>
      <c r="E1707" s="37">
        <v>42361</v>
      </c>
      <c r="F1707" s="40" t="s">
        <v>428</v>
      </c>
      <c r="G1707" s="40" t="s">
        <v>1307</v>
      </c>
      <c r="H1707" s="7" t="s">
        <v>499</v>
      </c>
      <c r="I1707" s="256"/>
      <c r="J1707" s="256"/>
      <c r="K1707" s="595">
        <v>2542920</v>
      </c>
      <c r="L1707" s="596" t="s">
        <v>259</v>
      </c>
      <c r="M1707" s="596" t="s">
        <v>371</v>
      </c>
      <c r="N1707" s="52" t="str">
        <f>IF(AND('331-CT'!$E$7=TH!H1707,OR(L1707="331",M1707="331")),"331",IF(AND(OR(L1707="131",M1707="131"),H1707='131-CT'!$E$7),"131",""))</f>
        <v/>
      </c>
      <c r="O1707" s="91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7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13"/>
        <v>12</v>
      </c>
      <c r="C1708" s="184">
        <f t="shared" si="214"/>
        <v>42361</v>
      </c>
      <c r="D1708" s="184" t="s">
        <v>1663</v>
      </c>
      <c r="E1708" s="191">
        <v>42361</v>
      </c>
      <c r="F1708" s="189" t="s">
        <v>1978</v>
      </c>
      <c r="G1708" s="483" t="s">
        <v>1308</v>
      </c>
      <c r="H1708" s="193" t="s">
        <v>983</v>
      </c>
      <c r="I1708" s="256">
        <v>100</v>
      </c>
      <c r="J1708" s="256">
        <v>19940</v>
      </c>
      <c r="K1708" s="595">
        <f>ROUND(I1708*J1708,0)</f>
        <v>1994000</v>
      </c>
      <c r="L1708" s="596" t="s">
        <v>259</v>
      </c>
      <c r="M1708" s="596" t="s">
        <v>174</v>
      </c>
      <c r="N1708" s="52" t="str">
        <f>IF(AND('331-CT'!$E$7=TH!H1708,OR(L1708="331",M1708="331")),"331",IF(AND(OR(L1708="131",M1708="131"),H1708='131-CT'!$E$7),"131",""))</f>
        <v/>
      </c>
      <c r="O1708" s="91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7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13"/>
        <v>12</v>
      </c>
      <c r="C1709" s="184">
        <f t="shared" si="214"/>
        <v>42361</v>
      </c>
      <c r="D1709" s="184" t="s">
        <v>1663</v>
      </c>
      <c r="E1709" s="191">
        <v>42361</v>
      </c>
      <c r="F1709" s="192" t="s">
        <v>428</v>
      </c>
      <c r="G1709" s="483" t="s">
        <v>1308</v>
      </c>
      <c r="H1709" s="193" t="s">
        <v>983</v>
      </c>
      <c r="I1709" s="256"/>
      <c r="J1709" s="256"/>
      <c r="K1709" s="595">
        <v>199400</v>
      </c>
      <c r="L1709" s="596" t="s">
        <v>259</v>
      </c>
      <c r="M1709" s="596" t="s">
        <v>371</v>
      </c>
      <c r="N1709" s="52" t="str">
        <f>IF(AND('331-CT'!$E$7=TH!H1709,OR(L1709="331",M1709="331")),"331",IF(AND(OR(L1709="131",M1709="131"),H1709='131-CT'!$E$7),"131",""))</f>
        <v/>
      </c>
      <c r="O1709" s="91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7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13"/>
        <v>12</v>
      </c>
      <c r="C1710" s="184">
        <f t="shared" si="214"/>
        <v>42363</v>
      </c>
      <c r="D1710" s="184" t="s">
        <v>1664</v>
      </c>
      <c r="E1710" s="191">
        <v>42363</v>
      </c>
      <c r="F1710" s="192" t="s">
        <v>870</v>
      </c>
      <c r="G1710" s="483" t="s">
        <v>1309</v>
      </c>
      <c r="H1710" s="7" t="s">
        <v>759</v>
      </c>
      <c r="I1710" s="256">
        <v>300</v>
      </c>
      <c r="J1710" s="256">
        <v>8775</v>
      </c>
      <c r="K1710" s="595">
        <f>ROUND(I1710*J1710,0)</f>
        <v>2632500</v>
      </c>
      <c r="L1710" s="596" t="s">
        <v>259</v>
      </c>
      <c r="M1710" s="596" t="s">
        <v>174</v>
      </c>
      <c r="N1710" s="52" t="str">
        <f>IF(AND('331-CT'!$E$7=TH!H1710,OR(L1710="331",M1710="331")),"331",IF(AND(OR(L1710="131",M1710="131"),H1710='131-CT'!$E$7),"131",""))</f>
        <v/>
      </c>
      <c r="O1710" s="91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7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13"/>
        <v>12</v>
      </c>
      <c r="C1711" s="184">
        <f t="shared" si="214"/>
        <v>42363</v>
      </c>
      <c r="D1711" s="184" t="s">
        <v>1664</v>
      </c>
      <c r="E1711" s="191">
        <v>42363</v>
      </c>
      <c r="F1711" s="192" t="s">
        <v>650</v>
      </c>
      <c r="G1711" s="483" t="s">
        <v>1309</v>
      </c>
      <c r="H1711" s="7" t="s">
        <v>759</v>
      </c>
      <c r="I1711" s="256">
        <v>102</v>
      </c>
      <c r="J1711" s="256">
        <v>30237</v>
      </c>
      <c r="K1711" s="595">
        <f>ROUND(I1711*J1711,0)</f>
        <v>3084174</v>
      </c>
      <c r="L1711" s="596" t="s">
        <v>259</v>
      </c>
      <c r="M1711" s="596" t="s">
        <v>174</v>
      </c>
      <c r="N1711" s="52" t="str">
        <f>IF(AND('331-CT'!$E$7=TH!H1711,OR(L1711="331",M1711="331")),"331",IF(AND(OR(L1711="131",M1711="131"),H1711='131-CT'!$E$7),"131",""))</f>
        <v/>
      </c>
      <c r="O1711" s="91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7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13"/>
        <v>12</v>
      </c>
      <c r="C1712" s="184">
        <f t="shared" si="214"/>
        <v>42363</v>
      </c>
      <c r="D1712" s="184" t="s">
        <v>1664</v>
      </c>
      <c r="E1712" s="191">
        <v>42363</v>
      </c>
      <c r="F1712" s="192" t="s">
        <v>1310</v>
      </c>
      <c r="G1712" s="483" t="s">
        <v>1309</v>
      </c>
      <c r="H1712" s="7" t="s">
        <v>759</v>
      </c>
      <c r="I1712" s="256">
        <v>17</v>
      </c>
      <c r="J1712" s="256">
        <v>45000</v>
      </c>
      <c r="K1712" s="595">
        <f>ROUND(I1712*J1712,0)</f>
        <v>765000</v>
      </c>
      <c r="L1712" s="596" t="s">
        <v>259</v>
      </c>
      <c r="M1712" s="596" t="s">
        <v>174</v>
      </c>
      <c r="N1712" s="52" t="str">
        <f>IF(AND('331-CT'!$E$7=TH!H1712,OR(L1712="331",M1712="331")),"331",IF(AND(OR(L1712="131",M1712="131"),H1712='131-CT'!$E$7),"131",""))</f>
        <v/>
      </c>
      <c r="O1712" s="91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7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13"/>
        <v>12</v>
      </c>
      <c r="C1713" s="184">
        <f t="shared" si="214"/>
        <v>42363</v>
      </c>
      <c r="D1713" s="184" t="s">
        <v>1664</v>
      </c>
      <c r="E1713" s="191">
        <v>42363</v>
      </c>
      <c r="F1713" s="189" t="s">
        <v>428</v>
      </c>
      <c r="G1713" s="483" t="s">
        <v>1309</v>
      </c>
      <c r="H1713" s="7" t="s">
        <v>759</v>
      </c>
      <c r="I1713" s="256"/>
      <c r="J1713" s="256"/>
      <c r="K1713" s="595">
        <v>648167</v>
      </c>
      <c r="L1713" s="596" t="s">
        <v>259</v>
      </c>
      <c r="M1713" s="596" t="s">
        <v>371</v>
      </c>
      <c r="N1713" s="52" t="str">
        <f>IF(AND('331-CT'!$E$7=TH!H1713,OR(L1713="331",M1713="331")),"331",IF(AND(OR(L1713="131",M1713="131"),H1713='131-CT'!$E$7),"131",""))</f>
        <v/>
      </c>
      <c r="O1713" s="91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7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13"/>
        <v>12</v>
      </c>
      <c r="C1714" s="184">
        <f t="shared" si="214"/>
        <v>42363</v>
      </c>
      <c r="D1714" s="184" t="s">
        <v>1665</v>
      </c>
      <c r="E1714" s="191">
        <v>42363</v>
      </c>
      <c r="F1714" s="192" t="s">
        <v>1311</v>
      </c>
      <c r="G1714" s="483" t="s">
        <v>1312</v>
      </c>
      <c r="H1714" s="193" t="s">
        <v>479</v>
      </c>
      <c r="I1714" s="256">
        <v>380</v>
      </c>
      <c r="J1714" s="256">
        <v>7900</v>
      </c>
      <c r="K1714" s="595">
        <f>ROUND(I1714*J1714,0)</f>
        <v>3002000</v>
      </c>
      <c r="L1714" s="596" t="s">
        <v>259</v>
      </c>
      <c r="M1714" s="596" t="s">
        <v>174</v>
      </c>
      <c r="N1714" s="52" t="str">
        <f>IF(AND('331-CT'!$E$7=TH!H1714,OR(L1714="331",M1714="331")),"331",IF(AND(OR(L1714="131",M1714="131"),H1714='131-CT'!$E$7),"131",""))</f>
        <v/>
      </c>
      <c r="O1714" s="91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7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13"/>
        <v>12</v>
      </c>
      <c r="C1715" s="184">
        <f t="shared" si="214"/>
        <v>42363</v>
      </c>
      <c r="D1715" s="184" t="s">
        <v>1665</v>
      </c>
      <c r="E1715" s="191">
        <v>42363</v>
      </c>
      <c r="F1715" s="192" t="s">
        <v>428</v>
      </c>
      <c r="G1715" s="483" t="s">
        <v>1312</v>
      </c>
      <c r="H1715" s="193" t="s">
        <v>479</v>
      </c>
      <c r="I1715" s="256"/>
      <c r="J1715" s="256"/>
      <c r="K1715" s="595">
        <v>300200</v>
      </c>
      <c r="L1715" s="596" t="s">
        <v>259</v>
      </c>
      <c r="M1715" s="596" t="s">
        <v>371</v>
      </c>
      <c r="N1715" s="52" t="str">
        <f>IF(AND('331-CT'!$E$7=TH!H1715,OR(L1715="331",M1715="331")),"331",IF(AND(OR(L1715="131",M1715="131"),H1715='131-CT'!$E$7),"131",""))</f>
        <v/>
      </c>
      <c r="O1715" s="91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7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13"/>
        <v>12</v>
      </c>
      <c r="C1716" s="184">
        <f t="shared" si="214"/>
        <v>42363</v>
      </c>
      <c r="D1716" s="184" t="s">
        <v>1666</v>
      </c>
      <c r="E1716" s="191">
        <v>42363</v>
      </c>
      <c r="F1716" s="192" t="s">
        <v>1129</v>
      </c>
      <c r="G1716" s="483" t="s">
        <v>1313</v>
      </c>
      <c r="H1716" s="193" t="s">
        <v>1029</v>
      </c>
      <c r="I1716" s="256">
        <v>218</v>
      </c>
      <c r="J1716" s="256">
        <v>6000</v>
      </c>
      <c r="K1716" s="595">
        <f>ROUND(I1716*J1716,0)</f>
        <v>1308000</v>
      </c>
      <c r="L1716" s="596" t="s">
        <v>259</v>
      </c>
      <c r="M1716" s="596" t="s">
        <v>174</v>
      </c>
      <c r="N1716" s="52" t="str">
        <f>IF(AND('331-CT'!$E$7=TH!H1716,OR(L1716="331",M1716="331")),"331",IF(AND(OR(L1716="131",M1716="131"),H1716='131-CT'!$E$7),"131",""))</f>
        <v/>
      </c>
      <c r="O1716" s="91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7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13"/>
        <v>12</v>
      </c>
      <c r="C1717" s="184">
        <f t="shared" si="214"/>
        <v>42363</v>
      </c>
      <c r="D1717" s="184" t="s">
        <v>1666</v>
      </c>
      <c r="E1717" s="759">
        <v>42363</v>
      </c>
      <c r="F1717" s="189" t="s">
        <v>1132</v>
      </c>
      <c r="G1717" s="40" t="s">
        <v>1313</v>
      </c>
      <c r="H1717" s="7" t="s">
        <v>1029</v>
      </c>
      <c r="I1717" s="256">
        <v>300</v>
      </c>
      <c r="J1717" s="256">
        <v>6600</v>
      </c>
      <c r="K1717" s="595">
        <f>ROUND(I1717*J1717,0)</f>
        <v>1980000</v>
      </c>
      <c r="L1717" s="596" t="s">
        <v>259</v>
      </c>
      <c r="M1717" s="596" t="s">
        <v>174</v>
      </c>
      <c r="N1717" s="52" t="str">
        <f>IF(AND('331-CT'!$E$7=TH!H1717,OR(L1717="331",M1717="331")),"331",IF(AND(OR(L1717="131",M1717="131"),H1717='131-CT'!$E$7),"131",""))</f>
        <v/>
      </c>
      <c r="O1717" s="91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7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13"/>
        <v>12</v>
      </c>
      <c r="C1718" s="184">
        <f t="shared" si="214"/>
        <v>42363</v>
      </c>
      <c r="D1718" s="184" t="s">
        <v>1666</v>
      </c>
      <c r="E1718" s="759">
        <v>42363</v>
      </c>
      <c r="F1718" s="297" t="s">
        <v>1133</v>
      </c>
      <c r="G1718" s="40" t="s">
        <v>1313</v>
      </c>
      <c r="H1718" s="7" t="s">
        <v>1029</v>
      </c>
      <c r="I1718" s="256">
        <v>513</v>
      </c>
      <c r="J1718" s="256">
        <v>11700</v>
      </c>
      <c r="K1718" s="595">
        <f>ROUND(I1718*J1718,0)</f>
        <v>6002100</v>
      </c>
      <c r="L1718" s="596" t="s">
        <v>259</v>
      </c>
      <c r="M1718" s="596" t="s">
        <v>174</v>
      </c>
      <c r="N1718" s="52" t="str">
        <f>IF(AND('331-CT'!$E$7=TH!H1718,OR(L1718="331",M1718="331")),"331",IF(AND(OR(L1718="131",M1718="131"),H1718='131-CT'!$E$7),"131",""))</f>
        <v/>
      </c>
      <c r="O1718" s="91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7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13"/>
        <v>12</v>
      </c>
      <c r="C1719" s="184">
        <f t="shared" si="214"/>
        <v>42363</v>
      </c>
      <c r="D1719" s="184" t="s">
        <v>1666</v>
      </c>
      <c r="E1719" s="759">
        <v>42363</v>
      </c>
      <c r="F1719" s="40" t="s">
        <v>428</v>
      </c>
      <c r="G1719" s="40" t="s">
        <v>1313</v>
      </c>
      <c r="H1719" s="7" t="s">
        <v>1029</v>
      </c>
      <c r="I1719" s="256"/>
      <c r="J1719" s="256"/>
      <c r="K1719" s="595">
        <v>929010</v>
      </c>
      <c r="L1719" s="596" t="s">
        <v>259</v>
      </c>
      <c r="M1719" s="596" t="s">
        <v>371</v>
      </c>
      <c r="N1719" s="52" t="str">
        <f>IF(AND('331-CT'!$E$7=TH!H1719,OR(L1719="331",M1719="331")),"331",IF(AND(OR(L1719="131",M1719="131"),H1719='131-CT'!$E$7),"131",""))</f>
        <v/>
      </c>
      <c r="O1719" s="91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7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13"/>
        <v>12</v>
      </c>
      <c r="C1720" s="184">
        <f t="shared" si="214"/>
        <v>42364</v>
      </c>
      <c r="D1720" s="184" t="s">
        <v>1667</v>
      </c>
      <c r="E1720" s="759">
        <v>42364</v>
      </c>
      <c r="F1720" s="189" t="s">
        <v>467</v>
      </c>
      <c r="G1720" s="40" t="s">
        <v>1314</v>
      </c>
      <c r="H1720" s="7" t="s">
        <v>464</v>
      </c>
      <c r="I1720" s="256">
        <v>992</v>
      </c>
      <c r="J1720" s="256">
        <v>4400</v>
      </c>
      <c r="K1720" s="595">
        <f>ROUND(I1720*J1720,0)</f>
        <v>4364800</v>
      </c>
      <c r="L1720" s="596" t="s">
        <v>259</v>
      </c>
      <c r="M1720" s="596" t="s">
        <v>174</v>
      </c>
      <c r="N1720" s="52" t="str">
        <f>IF(AND('331-CT'!$E$7=TH!H1720,OR(L1720="331",M1720="331")),"331",IF(AND(OR(L1720="131",M1720="131"),H1720='131-CT'!$E$7),"131",""))</f>
        <v/>
      </c>
      <c r="O1720" s="91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7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13"/>
        <v>12</v>
      </c>
      <c r="C1721" s="184">
        <f t="shared" si="214"/>
        <v>42364</v>
      </c>
      <c r="D1721" s="184" t="s">
        <v>1667</v>
      </c>
      <c r="E1721" s="37">
        <v>42364</v>
      </c>
      <c r="F1721" s="192" t="s">
        <v>1315</v>
      </c>
      <c r="G1721" s="40" t="s">
        <v>1314</v>
      </c>
      <c r="H1721" s="7" t="s">
        <v>464</v>
      </c>
      <c r="I1721" s="256">
        <v>305</v>
      </c>
      <c r="J1721" s="256">
        <v>7000</v>
      </c>
      <c r="K1721" s="595">
        <f>ROUND(I1721*J1721,0)</f>
        <v>2135000</v>
      </c>
      <c r="L1721" s="596" t="s">
        <v>259</v>
      </c>
      <c r="M1721" s="596" t="s">
        <v>174</v>
      </c>
      <c r="N1721" s="52" t="str">
        <f>IF(AND('331-CT'!$E$7=TH!H1721,OR(L1721="331",M1721="331")),"331",IF(AND(OR(L1721="131",M1721="131"),H1721='131-CT'!$E$7),"131",""))</f>
        <v/>
      </c>
      <c r="O1721" s="91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7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13"/>
        <v>12</v>
      </c>
      <c r="C1722" s="184">
        <f t="shared" si="214"/>
        <v>42364</v>
      </c>
      <c r="D1722" s="184" t="s">
        <v>1667</v>
      </c>
      <c r="E1722" s="37">
        <v>42364</v>
      </c>
      <c r="F1722" s="192" t="s">
        <v>428</v>
      </c>
      <c r="G1722" s="40" t="s">
        <v>1314</v>
      </c>
      <c r="H1722" s="7" t="s">
        <v>464</v>
      </c>
      <c r="I1722" s="256"/>
      <c r="J1722" s="256"/>
      <c r="K1722" s="595">
        <v>649980</v>
      </c>
      <c r="L1722" s="596" t="s">
        <v>259</v>
      </c>
      <c r="M1722" s="596" t="s">
        <v>371</v>
      </c>
      <c r="N1722" s="52" t="str">
        <f>IF(AND('331-CT'!$E$7=TH!H1722,OR(L1722="331",M1722="331")),"331",IF(AND(OR(L1722="131",M1722="131"),H1722='131-CT'!$E$7),"131",""))</f>
        <v/>
      </c>
      <c r="O1722" s="91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7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13"/>
        <v>12</v>
      </c>
      <c r="C1723" s="184">
        <f t="shared" si="214"/>
        <v>42366</v>
      </c>
      <c r="D1723" s="184" t="s">
        <v>1668</v>
      </c>
      <c r="E1723" s="37">
        <v>42366</v>
      </c>
      <c r="F1723" s="189" t="s">
        <v>439</v>
      </c>
      <c r="G1723" s="40" t="s">
        <v>1316</v>
      </c>
      <c r="H1723" s="7" t="s">
        <v>438</v>
      </c>
      <c r="I1723" s="256">
        <v>298</v>
      </c>
      <c r="J1723" s="256">
        <v>10500</v>
      </c>
      <c r="K1723" s="595">
        <f>ROUND(I1723*J1723,0)</f>
        <v>3129000</v>
      </c>
      <c r="L1723" s="596" t="s">
        <v>259</v>
      </c>
      <c r="M1723" s="596" t="s">
        <v>174</v>
      </c>
      <c r="N1723" s="52" t="str">
        <f>IF(AND('331-CT'!$E$7=TH!H1723,OR(L1723="331",M1723="331")),"331",IF(AND(OR(L1723="131",M1723="131"),H1723='131-CT'!$E$7),"131",""))</f>
        <v/>
      </c>
      <c r="O1723" s="91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7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13"/>
        <v>12</v>
      </c>
      <c r="C1724" s="184">
        <f t="shared" si="214"/>
        <v>42366</v>
      </c>
      <c r="D1724" s="184" t="s">
        <v>1668</v>
      </c>
      <c r="E1724" s="37">
        <v>42366</v>
      </c>
      <c r="F1724" s="189" t="s">
        <v>439</v>
      </c>
      <c r="G1724" s="40" t="s">
        <v>1316</v>
      </c>
      <c r="H1724" s="7" t="s">
        <v>438</v>
      </c>
      <c r="I1724" s="256">
        <v>202</v>
      </c>
      <c r="J1724" s="256">
        <v>10500</v>
      </c>
      <c r="K1724" s="595">
        <f>ROUND(I1724*J1724,0)</f>
        <v>2121000</v>
      </c>
      <c r="L1724" s="596" t="s">
        <v>259</v>
      </c>
      <c r="M1724" s="596" t="s">
        <v>174</v>
      </c>
      <c r="N1724" s="52" t="str">
        <f>IF(AND('331-CT'!$E$7=TH!H1724,OR(L1724="331",M1724="331")),"331",IF(AND(OR(L1724="131",M1724="131"),H1724='131-CT'!$E$7),"131",""))</f>
        <v/>
      </c>
      <c r="O1724" s="91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7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13"/>
        <v>12</v>
      </c>
      <c r="C1725" s="184">
        <f t="shared" si="214"/>
        <v>42366</v>
      </c>
      <c r="D1725" s="184" t="s">
        <v>1668</v>
      </c>
      <c r="E1725" s="37">
        <v>42366</v>
      </c>
      <c r="F1725" s="189" t="s">
        <v>439</v>
      </c>
      <c r="G1725" s="40" t="s">
        <v>1316</v>
      </c>
      <c r="H1725" s="7" t="s">
        <v>438</v>
      </c>
      <c r="I1725" s="256">
        <v>509</v>
      </c>
      <c r="J1725" s="256">
        <v>10500</v>
      </c>
      <c r="K1725" s="595">
        <f>ROUND(I1725*J1725,0)</f>
        <v>5344500</v>
      </c>
      <c r="L1725" s="596" t="s">
        <v>259</v>
      </c>
      <c r="M1725" s="596" t="s">
        <v>174</v>
      </c>
      <c r="N1725" s="52" t="str">
        <f>IF(AND('331-CT'!$E$7=TH!H1725,OR(L1725="331",M1725="331")),"331",IF(AND(OR(L1725="131",M1725="131"),H1725='131-CT'!$E$7),"131",""))</f>
        <v/>
      </c>
      <c r="O1725" s="91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7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13"/>
        <v>12</v>
      </c>
      <c r="C1726" s="184">
        <f t="shared" si="214"/>
        <v>42366</v>
      </c>
      <c r="D1726" s="184" t="s">
        <v>1668</v>
      </c>
      <c r="E1726" s="37">
        <v>42366</v>
      </c>
      <c r="F1726" s="189" t="s">
        <v>439</v>
      </c>
      <c r="G1726" s="40" t="s">
        <v>1316</v>
      </c>
      <c r="H1726" s="7" t="s">
        <v>438</v>
      </c>
      <c r="I1726" s="256">
        <v>401</v>
      </c>
      <c r="J1726" s="256">
        <v>10000</v>
      </c>
      <c r="K1726" s="595">
        <f>ROUND(I1726*J1726,0)</f>
        <v>4010000</v>
      </c>
      <c r="L1726" s="596" t="s">
        <v>259</v>
      </c>
      <c r="M1726" s="596" t="s">
        <v>174</v>
      </c>
      <c r="N1726" s="52" t="str">
        <f>IF(AND('331-CT'!$E$7=TH!H1726,OR(L1726="331",M1726="331")),"331",IF(AND(OR(L1726="131",M1726="131"),H1726='131-CT'!$E$7),"131",""))</f>
        <v/>
      </c>
      <c r="O1726" s="91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7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13"/>
        <v>12</v>
      </c>
      <c r="C1727" s="184">
        <f t="shared" si="214"/>
        <v>42366</v>
      </c>
      <c r="D1727" s="184" t="s">
        <v>1668</v>
      </c>
      <c r="E1727" s="37">
        <v>42366</v>
      </c>
      <c r="F1727" s="40" t="s">
        <v>428</v>
      </c>
      <c r="G1727" s="40" t="s">
        <v>1316</v>
      </c>
      <c r="H1727" s="7" t="s">
        <v>438</v>
      </c>
      <c r="I1727" s="256"/>
      <c r="J1727" s="256"/>
      <c r="K1727" s="595">
        <v>1460450</v>
      </c>
      <c r="L1727" s="596" t="s">
        <v>259</v>
      </c>
      <c r="M1727" s="596" t="s">
        <v>371</v>
      </c>
      <c r="N1727" s="52" t="str">
        <f>IF(AND('331-CT'!$E$7=TH!H1727,OR(L1727="331",M1727="331")),"331",IF(AND(OR(L1727="131",M1727="131"),H1727='131-CT'!$E$7),"131",""))</f>
        <v/>
      </c>
      <c r="O1727" s="91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7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13"/>
        <v>12</v>
      </c>
      <c r="C1728" s="184">
        <f t="shared" si="214"/>
        <v>42366</v>
      </c>
      <c r="D1728" s="184" t="s">
        <v>1669</v>
      </c>
      <c r="E1728" s="37">
        <v>42366</v>
      </c>
      <c r="F1728" s="40" t="s">
        <v>2036</v>
      </c>
      <c r="G1728" s="40" t="s">
        <v>1317</v>
      </c>
      <c r="H1728" s="7" t="s">
        <v>983</v>
      </c>
      <c r="I1728" s="256">
        <v>2200</v>
      </c>
      <c r="J1728" s="256">
        <v>11300</v>
      </c>
      <c r="K1728" s="595">
        <f>ROUND(I1728*J1728,0)</f>
        <v>24860000</v>
      </c>
      <c r="L1728" s="596" t="s">
        <v>259</v>
      </c>
      <c r="M1728" s="596" t="s">
        <v>174</v>
      </c>
      <c r="N1728" s="52" t="str">
        <f>IF(AND('331-CT'!$E$7=TH!H1728,OR(L1728="331",M1728="331")),"331",IF(AND(OR(L1728="131",M1728="131"),H1728='131-CT'!$E$7),"131",""))</f>
        <v/>
      </c>
      <c r="O1728" s="91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7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13"/>
        <v>12</v>
      </c>
      <c r="C1729" s="184">
        <f t="shared" si="214"/>
        <v>42366</v>
      </c>
      <c r="D1729" s="184" t="s">
        <v>1669</v>
      </c>
      <c r="E1729" s="37">
        <v>42366</v>
      </c>
      <c r="F1729" s="192" t="s">
        <v>428</v>
      </c>
      <c r="G1729" s="40" t="s">
        <v>1317</v>
      </c>
      <c r="H1729" s="7" t="s">
        <v>983</v>
      </c>
      <c r="I1729" s="256"/>
      <c r="J1729" s="256"/>
      <c r="K1729" s="595">
        <v>2486000</v>
      </c>
      <c r="L1729" s="596" t="s">
        <v>259</v>
      </c>
      <c r="M1729" s="596" t="s">
        <v>371</v>
      </c>
      <c r="N1729" s="52" t="str">
        <f>IF(AND('331-CT'!$E$7=TH!H1729,OR(L1729="331",M1729="331")),"331",IF(AND(OR(L1729="131",M1729="131"),H1729='131-CT'!$E$7),"131",""))</f>
        <v/>
      </c>
      <c r="O1729" s="91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7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13"/>
        <v>12</v>
      </c>
      <c r="C1730" s="184">
        <f t="shared" si="214"/>
        <v>42367</v>
      </c>
      <c r="D1730" s="184" t="s">
        <v>1670</v>
      </c>
      <c r="E1730" s="37">
        <v>42367</v>
      </c>
      <c r="F1730" s="189" t="s">
        <v>439</v>
      </c>
      <c r="G1730" s="40" t="s">
        <v>1318</v>
      </c>
      <c r="H1730" s="7" t="s">
        <v>438</v>
      </c>
      <c r="I1730" s="256">
        <v>310</v>
      </c>
      <c r="J1730" s="256">
        <v>10500</v>
      </c>
      <c r="K1730" s="595">
        <f>ROUND(I1730*J1730,0)</f>
        <v>3255000</v>
      </c>
      <c r="L1730" s="596" t="s">
        <v>259</v>
      </c>
      <c r="M1730" s="596" t="s">
        <v>174</v>
      </c>
      <c r="N1730" s="52" t="str">
        <f>IF(AND('331-CT'!$E$7=TH!H1730,OR(L1730="331",M1730="331")),"331",IF(AND(OR(L1730="131",M1730="131"),H1730='131-CT'!$E$7),"131",""))</f>
        <v/>
      </c>
      <c r="O1730" s="91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7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13"/>
        <v>12</v>
      </c>
      <c r="C1731" s="184">
        <f t="shared" si="214"/>
        <v>42367</v>
      </c>
      <c r="D1731" s="184" t="s">
        <v>1670</v>
      </c>
      <c r="E1731" s="37">
        <v>42367</v>
      </c>
      <c r="F1731" s="40" t="s">
        <v>1025</v>
      </c>
      <c r="G1731" s="40" t="s">
        <v>1318</v>
      </c>
      <c r="H1731" s="7" t="s">
        <v>438</v>
      </c>
      <c r="I1731" s="256">
        <v>408</v>
      </c>
      <c r="J1731" s="256">
        <v>6400</v>
      </c>
      <c r="K1731" s="595">
        <f>ROUND(I1731*J1731,0)</f>
        <v>2611200</v>
      </c>
      <c r="L1731" s="596" t="s">
        <v>259</v>
      </c>
      <c r="M1731" s="596" t="s">
        <v>174</v>
      </c>
      <c r="N1731" s="52" t="str">
        <f>IF(AND('331-CT'!$E$7=TH!H1731,OR(L1731="331",M1731="331")),"331",IF(AND(OR(L1731="131",M1731="131"),H1731='131-CT'!$E$7),"131",""))</f>
        <v/>
      </c>
      <c r="O1731" s="91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7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13"/>
        <v>12</v>
      </c>
      <c r="C1732" s="184">
        <f t="shared" si="214"/>
        <v>42367</v>
      </c>
      <c r="D1732" s="184" t="s">
        <v>1670</v>
      </c>
      <c r="E1732" s="37">
        <v>42367</v>
      </c>
      <c r="F1732" s="40" t="s">
        <v>428</v>
      </c>
      <c r="G1732" s="40" t="s">
        <v>1318</v>
      </c>
      <c r="H1732" s="7" t="s">
        <v>438</v>
      </c>
      <c r="I1732" s="256"/>
      <c r="J1732" s="256"/>
      <c r="K1732" s="595">
        <v>586620</v>
      </c>
      <c r="L1732" s="596" t="s">
        <v>259</v>
      </c>
      <c r="M1732" s="596" t="s">
        <v>371</v>
      </c>
      <c r="N1732" s="52" t="str">
        <f>IF(AND('331-CT'!$E$7=TH!H1732,OR(L1732="331",M1732="331")),"331",IF(AND(OR(L1732="131",M1732="131"),H1732='131-CT'!$E$7),"131",""))</f>
        <v/>
      </c>
      <c r="O1732" s="91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7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13"/>
        <v>12</v>
      </c>
      <c r="C1733" s="184">
        <f t="shared" si="214"/>
        <v>42367</v>
      </c>
      <c r="D1733" s="184" t="s">
        <v>1671</v>
      </c>
      <c r="E1733" s="37">
        <v>42367</v>
      </c>
      <c r="F1733" s="192" t="s">
        <v>1114</v>
      </c>
      <c r="G1733" s="40" t="s">
        <v>1319</v>
      </c>
      <c r="H1733" s="7" t="s">
        <v>1116</v>
      </c>
      <c r="I1733" s="256">
        <v>250</v>
      </c>
      <c r="J1733" s="256">
        <v>8300</v>
      </c>
      <c r="K1733" s="595">
        <f>ROUND(I1733*J1733,0)</f>
        <v>2075000</v>
      </c>
      <c r="L1733" s="596" t="s">
        <v>259</v>
      </c>
      <c r="M1733" s="596" t="s">
        <v>174</v>
      </c>
      <c r="N1733" s="52" t="str">
        <f>IF(AND('331-CT'!$E$7=TH!H1733,OR(L1733="331",M1733="331")),"331",IF(AND(OR(L1733="131",M1733="131"),H1733='131-CT'!$E$7),"131",""))</f>
        <v/>
      </c>
      <c r="O1733" s="91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7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13"/>
        <v>12</v>
      </c>
      <c r="C1734" s="184">
        <f t="shared" si="214"/>
        <v>42367</v>
      </c>
      <c r="D1734" s="184" t="s">
        <v>1671</v>
      </c>
      <c r="E1734" s="37">
        <v>42367</v>
      </c>
      <c r="F1734" s="189" t="s">
        <v>428</v>
      </c>
      <c r="G1734" s="40" t="s">
        <v>1319</v>
      </c>
      <c r="H1734" s="7" t="s">
        <v>1116</v>
      </c>
      <c r="I1734" s="256"/>
      <c r="J1734" s="256"/>
      <c r="K1734" s="595">
        <v>207500</v>
      </c>
      <c r="L1734" s="596" t="s">
        <v>259</v>
      </c>
      <c r="M1734" s="596" t="s">
        <v>371</v>
      </c>
      <c r="N1734" s="52" t="str">
        <f>IF(AND('331-CT'!$E$7=TH!H1734,OR(L1734="331",M1734="331")),"331",IF(AND(OR(L1734="131",M1734="131"),H1734='131-CT'!$E$7),"131",""))</f>
        <v/>
      </c>
      <c r="O1734" s="91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7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13"/>
        <v>12</v>
      </c>
      <c r="C1735" s="184">
        <f t="shared" si="214"/>
        <v>42367</v>
      </c>
      <c r="D1735" s="184" t="s">
        <v>1672</v>
      </c>
      <c r="E1735" s="37">
        <v>42367</v>
      </c>
      <c r="F1735" s="40" t="s">
        <v>1320</v>
      </c>
      <c r="G1735" s="40" t="s">
        <v>1321</v>
      </c>
      <c r="H1735" s="7" t="s">
        <v>671</v>
      </c>
      <c r="I1735" s="256">
        <v>1000</v>
      </c>
      <c r="J1735" s="256">
        <v>4150</v>
      </c>
      <c r="K1735" s="595">
        <f>ROUND(I1735*J1735,0)</f>
        <v>4150000</v>
      </c>
      <c r="L1735" s="596" t="s">
        <v>259</v>
      </c>
      <c r="M1735" s="596" t="s">
        <v>174</v>
      </c>
      <c r="N1735" s="52" t="str">
        <f>IF(AND('331-CT'!$E$7=TH!H1735,OR(L1735="331",M1735="331")),"331",IF(AND(OR(L1735="131",M1735="131"),H1735='131-CT'!$E$7),"131",""))</f>
        <v/>
      </c>
      <c r="O1735" s="91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7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13"/>
        <v>12</v>
      </c>
      <c r="C1736" s="184">
        <f t="shared" si="214"/>
        <v>42367</v>
      </c>
      <c r="D1736" s="184" t="s">
        <v>1672</v>
      </c>
      <c r="E1736" s="37">
        <v>42367</v>
      </c>
      <c r="F1736" s="40" t="s">
        <v>428</v>
      </c>
      <c r="G1736" s="40" t="s">
        <v>1321</v>
      </c>
      <c r="H1736" s="7" t="s">
        <v>671</v>
      </c>
      <c r="I1736" s="256"/>
      <c r="J1736" s="256"/>
      <c r="K1736" s="595">
        <v>415000</v>
      </c>
      <c r="L1736" s="596" t="s">
        <v>259</v>
      </c>
      <c r="M1736" s="596" t="s">
        <v>371</v>
      </c>
      <c r="N1736" s="52" t="str">
        <f>IF(AND('331-CT'!$E$7=TH!H1736,OR(L1736="331",M1736="331")),"331",IF(AND(OR(L1736="131",M1736="131"),H1736='131-CT'!$E$7),"131",""))</f>
        <v/>
      </c>
      <c r="O1736" s="91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7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13"/>
        <v>12</v>
      </c>
      <c r="C1737" s="184">
        <f t="shared" si="214"/>
        <v>42368</v>
      </c>
      <c r="D1737" s="184" t="s">
        <v>1673</v>
      </c>
      <c r="E1737" s="191">
        <v>42368</v>
      </c>
      <c r="F1737" s="192" t="s">
        <v>1322</v>
      </c>
      <c r="G1737" s="483" t="s">
        <v>1323</v>
      </c>
      <c r="H1737" s="7" t="s">
        <v>759</v>
      </c>
      <c r="I1737" s="256">
        <v>114</v>
      </c>
      <c r="J1737" s="256">
        <v>79850</v>
      </c>
      <c r="K1737" s="595">
        <f t="shared" ref="K1737:K1744" si="215">ROUND(I1737*J1737,0)</f>
        <v>9102900</v>
      </c>
      <c r="L1737" s="596" t="s">
        <v>259</v>
      </c>
      <c r="M1737" s="596" t="s">
        <v>174</v>
      </c>
      <c r="N1737" s="52" t="str">
        <f>IF(AND('331-CT'!$E$7=TH!H1737,OR(L1737="331",M1737="331")),"331",IF(AND(OR(L1737="131",M1737="131"),H1737='131-CT'!$E$7),"131",""))</f>
        <v/>
      </c>
      <c r="O1737" s="91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7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13"/>
        <v>12</v>
      </c>
      <c r="C1738" s="184">
        <f t="shared" si="214"/>
        <v>42368</v>
      </c>
      <c r="D1738" s="184" t="s">
        <v>1673</v>
      </c>
      <c r="E1738" s="191">
        <v>42368</v>
      </c>
      <c r="F1738" s="192" t="s">
        <v>1324</v>
      </c>
      <c r="G1738" s="483" t="s">
        <v>1323</v>
      </c>
      <c r="H1738" s="7" t="s">
        <v>759</v>
      </c>
      <c r="I1738" s="256">
        <v>56</v>
      </c>
      <c r="J1738" s="256">
        <v>72360</v>
      </c>
      <c r="K1738" s="595">
        <f t="shared" si="215"/>
        <v>4052160</v>
      </c>
      <c r="L1738" s="596" t="s">
        <v>259</v>
      </c>
      <c r="M1738" s="596" t="s">
        <v>174</v>
      </c>
      <c r="N1738" s="52" t="str">
        <f>IF(AND('331-CT'!$E$7=TH!H1738,OR(L1738="331",M1738="331")),"331",IF(AND(OR(L1738="131",M1738="131"),H1738='131-CT'!$E$7),"131",""))</f>
        <v/>
      </c>
      <c r="O1738" s="91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7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13"/>
        <v>12</v>
      </c>
      <c r="C1739" s="184">
        <f t="shared" si="214"/>
        <v>42368</v>
      </c>
      <c r="D1739" s="184" t="s">
        <v>1673</v>
      </c>
      <c r="E1739" s="191">
        <v>42368</v>
      </c>
      <c r="F1739" s="192" t="s">
        <v>953</v>
      </c>
      <c r="G1739" s="483" t="s">
        <v>1323</v>
      </c>
      <c r="H1739" s="7" t="s">
        <v>759</v>
      </c>
      <c r="I1739" s="256">
        <v>14</v>
      </c>
      <c r="J1739" s="256">
        <v>84823</v>
      </c>
      <c r="K1739" s="595">
        <f t="shared" si="215"/>
        <v>1187522</v>
      </c>
      <c r="L1739" s="596" t="s">
        <v>259</v>
      </c>
      <c r="M1739" s="596" t="s">
        <v>174</v>
      </c>
      <c r="N1739" s="52" t="str">
        <f>IF(AND('331-CT'!$E$7=TH!H1739,OR(L1739="331",M1739="331")),"331",IF(AND(OR(L1739="131",M1739="131"),H1739='131-CT'!$E$7),"131",""))</f>
        <v/>
      </c>
      <c r="O1739" s="91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7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13"/>
        <v>12</v>
      </c>
      <c r="C1740" s="184">
        <f t="shared" si="214"/>
        <v>42368</v>
      </c>
      <c r="D1740" s="184" t="s">
        <v>1673</v>
      </c>
      <c r="E1740" s="191">
        <v>42368</v>
      </c>
      <c r="F1740" s="192" t="s">
        <v>763</v>
      </c>
      <c r="G1740" s="483" t="s">
        <v>1323</v>
      </c>
      <c r="H1740" s="7" t="s">
        <v>759</v>
      </c>
      <c r="I1740" s="256">
        <v>30</v>
      </c>
      <c r="J1740" s="256">
        <v>10546</v>
      </c>
      <c r="K1740" s="595">
        <f t="shared" si="215"/>
        <v>316380</v>
      </c>
      <c r="L1740" s="596" t="s">
        <v>259</v>
      </c>
      <c r="M1740" s="596" t="s">
        <v>174</v>
      </c>
      <c r="N1740" s="52" t="str">
        <f>IF(AND('331-CT'!$E$7=TH!H1740,OR(L1740="331",M1740="331")),"331",IF(AND(OR(L1740="131",M1740="131"),H1740='131-CT'!$E$7),"131",""))</f>
        <v/>
      </c>
      <c r="O1740" s="91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7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13"/>
        <v>12</v>
      </c>
      <c r="C1741" s="184">
        <f t="shared" si="214"/>
        <v>42368</v>
      </c>
      <c r="D1741" s="184" t="s">
        <v>1673</v>
      </c>
      <c r="E1741" s="191">
        <v>42368</v>
      </c>
      <c r="F1741" s="192" t="s">
        <v>1325</v>
      </c>
      <c r="G1741" s="483" t="s">
        <v>1323</v>
      </c>
      <c r="H1741" s="7" t="s">
        <v>759</v>
      </c>
      <c r="I1741" s="256">
        <v>56</v>
      </c>
      <c r="J1741" s="256">
        <v>16050</v>
      </c>
      <c r="K1741" s="595">
        <f t="shared" si="215"/>
        <v>898800</v>
      </c>
      <c r="L1741" s="596" t="s">
        <v>259</v>
      </c>
      <c r="M1741" s="596" t="s">
        <v>174</v>
      </c>
      <c r="N1741" s="52" t="str">
        <f>IF(AND('331-CT'!$E$7=TH!H1741,OR(L1741="331",M1741="331")),"331",IF(AND(OR(L1741="131",M1741="131"),H1741='131-CT'!$E$7),"131",""))</f>
        <v/>
      </c>
      <c r="O1741" s="91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7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13"/>
        <v>12</v>
      </c>
      <c r="C1742" s="184">
        <f t="shared" si="214"/>
        <v>42368</v>
      </c>
      <c r="D1742" s="184" t="s">
        <v>1673</v>
      </c>
      <c r="E1742" s="191">
        <v>42368</v>
      </c>
      <c r="F1742" s="192" t="s">
        <v>1326</v>
      </c>
      <c r="G1742" s="483" t="s">
        <v>1323</v>
      </c>
      <c r="H1742" s="7" t="s">
        <v>759</v>
      </c>
      <c r="I1742" s="256">
        <v>30</v>
      </c>
      <c r="J1742" s="256">
        <v>11536</v>
      </c>
      <c r="K1742" s="595">
        <f t="shared" si="215"/>
        <v>346080</v>
      </c>
      <c r="L1742" s="596" t="s">
        <v>259</v>
      </c>
      <c r="M1742" s="596" t="s">
        <v>174</v>
      </c>
      <c r="N1742" s="52" t="str">
        <f>IF(AND('331-CT'!$E$7=TH!H1742,OR(L1742="331",M1742="331")),"331",IF(AND(OR(L1742="131",M1742="131"),H1742='131-CT'!$E$7),"131",""))</f>
        <v/>
      </c>
      <c r="O1742" s="91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7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13"/>
        <v>12</v>
      </c>
      <c r="C1743" s="184">
        <f t="shared" si="214"/>
        <v>42368</v>
      </c>
      <c r="D1743" s="184" t="s">
        <v>1673</v>
      </c>
      <c r="E1743" s="191">
        <v>42368</v>
      </c>
      <c r="F1743" s="192" t="s">
        <v>1327</v>
      </c>
      <c r="G1743" s="483" t="s">
        <v>1323</v>
      </c>
      <c r="H1743" s="7" t="s">
        <v>759</v>
      </c>
      <c r="I1743" s="256">
        <v>130</v>
      </c>
      <c r="J1743" s="256">
        <v>11859</v>
      </c>
      <c r="K1743" s="595">
        <f t="shared" si="215"/>
        <v>1541670</v>
      </c>
      <c r="L1743" s="596" t="s">
        <v>259</v>
      </c>
      <c r="M1743" s="596" t="s">
        <v>174</v>
      </c>
      <c r="N1743" s="52" t="str">
        <f>IF(AND('331-CT'!$E$7=TH!H1743,OR(L1743="331",M1743="331")),"331",IF(AND(OR(L1743="131",M1743="131"),H1743='131-CT'!$E$7),"131",""))</f>
        <v/>
      </c>
      <c r="O1743" s="91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7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13"/>
        <v>12</v>
      </c>
      <c r="C1744" s="184">
        <f t="shared" si="214"/>
        <v>42368</v>
      </c>
      <c r="D1744" s="184" t="s">
        <v>1673</v>
      </c>
      <c r="E1744" s="191">
        <v>42368</v>
      </c>
      <c r="F1744" s="192" t="s">
        <v>1328</v>
      </c>
      <c r="G1744" s="483" t="s">
        <v>1323</v>
      </c>
      <c r="H1744" s="7" t="s">
        <v>759</v>
      </c>
      <c r="I1744" s="256">
        <v>7</v>
      </c>
      <c r="J1744" s="256">
        <v>10422</v>
      </c>
      <c r="K1744" s="595">
        <f t="shared" si="215"/>
        <v>72954</v>
      </c>
      <c r="L1744" s="596" t="s">
        <v>259</v>
      </c>
      <c r="M1744" s="596" t="s">
        <v>174</v>
      </c>
      <c r="N1744" s="52" t="str">
        <f>IF(AND('331-CT'!$E$7=TH!H1744,OR(L1744="331",M1744="331")),"331",IF(AND(OR(L1744="131",M1744="131"),H1744='131-CT'!$E$7),"131",""))</f>
        <v/>
      </c>
      <c r="O1744" s="91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7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13"/>
        <v>12</v>
      </c>
      <c r="C1745" s="184">
        <f t="shared" si="214"/>
        <v>42368</v>
      </c>
      <c r="D1745" s="184" t="s">
        <v>1673</v>
      </c>
      <c r="E1745" s="191">
        <v>42368</v>
      </c>
      <c r="F1745" s="192" t="s">
        <v>428</v>
      </c>
      <c r="G1745" s="483" t="s">
        <v>1323</v>
      </c>
      <c r="H1745" s="7" t="s">
        <v>759</v>
      </c>
      <c r="I1745" s="256"/>
      <c r="J1745" s="256"/>
      <c r="K1745" s="595">
        <v>1751847</v>
      </c>
      <c r="L1745" s="596" t="s">
        <v>259</v>
      </c>
      <c r="M1745" s="596" t="s">
        <v>371</v>
      </c>
      <c r="N1745" s="52" t="str">
        <f>IF(AND('331-CT'!$E$7=TH!H1745,OR(L1745="331",M1745="331")),"331",IF(AND(OR(L1745="131",M1745="131"),H1745='131-CT'!$E$7),"131",""))</f>
        <v/>
      </c>
      <c r="O1745" s="91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7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13"/>
        <v>12</v>
      </c>
      <c r="C1746" s="184">
        <f t="shared" si="214"/>
        <v>42368</v>
      </c>
      <c r="D1746" s="184" t="s">
        <v>1674</v>
      </c>
      <c r="E1746" s="37">
        <v>42368</v>
      </c>
      <c r="F1746" s="40" t="s">
        <v>480</v>
      </c>
      <c r="G1746" s="40" t="s">
        <v>1329</v>
      </c>
      <c r="H1746" s="7" t="s">
        <v>759</v>
      </c>
      <c r="I1746" s="256">
        <v>221</v>
      </c>
      <c r="J1746" s="256">
        <v>47449</v>
      </c>
      <c r="K1746" s="595">
        <f>ROUND(I1746*J1746,0)</f>
        <v>10486229</v>
      </c>
      <c r="L1746" s="596" t="s">
        <v>259</v>
      </c>
      <c r="M1746" s="596" t="s">
        <v>174</v>
      </c>
      <c r="N1746" s="52" t="str">
        <f>IF(AND('331-CT'!$E$7=TH!H1746,OR(L1746="331",M1746="331")),"331",IF(AND(OR(L1746="131",M1746="131"),H1746='131-CT'!$E$7),"131",""))</f>
        <v/>
      </c>
      <c r="O1746" s="91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7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13"/>
        <v>12</v>
      </c>
      <c r="C1747" s="184">
        <f t="shared" si="214"/>
        <v>42368</v>
      </c>
      <c r="D1747" s="184" t="s">
        <v>1674</v>
      </c>
      <c r="E1747" s="37">
        <v>42368</v>
      </c>
      <c r="F1747" s="40" t="s">
        <v>1330</v>
      </c>
      <c r="G1747" s="40" t="s">
        <v>1329</v>
      </c>
      <c r="H1747" s="7" t="s">
        <v>759</v>
      </c>
      <c r="I1747" s="256">
        <v>103</v>
      </c>
      <c r="J1747" s="256">
        <v>29237</v>
      </c>
      <c r="K1747" s="595">
        <f>ROUND(I1747*J1747,0)</f>
        <v>3011411</v>
      </c>
      <c r="L1747" s="596" t="s">
        <v>259</v>
      </c>
      <c r="M1747" s="596" t="s">
        <v>174</v>
      </c>
      <c r="N1747" s="52" t="str">
        <f>IF(AND('331-CT'!$E$7=TH!H1747,OR(L1747="331",M1747="331")),"331",IF(AND(OR(L1747="131",M1747="131"),H1747='131-CT'!$E$7),"131",""))</f>
        <v/>
      </c>
      <c r="O1747" s="91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7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13"/>
        <v>12</v>
      </c>
      <c r="C1748" s="184">
        <f t="shared" si="214"/>
        <v>42368</v>
      </c>
      <c r="D1748" s="184" t="s">
        <v>1674</v>
      </c>
      <c r="E1748" s="37">
        <v>42368</v>
      </c>
      <c r="F1748" s="40" t="s">
        <v>1328</v>
      </c>
      <c r="G1748" s="40" t="s">
        <v>1329</v>
      </c>
      <c r="H1748" s="7" t="s">
        <v>759</v>
      </c>
      <c r="I1748" s="256">
        <v>143</v>
      </c>
      <c r="J1748" s="256">
        <v>10422</v>
      </c>
      <c r="K1748" s="595">
        <f>ROUND(I1748*J1748,0)</f>
        <v>1490346</v>
      </c>
      <c r="L1748" s="596" t="s">
        <v>259</v>
      </c>
      <c r="M1748" s="596" t="s">
        <v>174</v>
      </c>
      <c r="N1748" s="52" t="str">
        <f>IF(AND('331-CT'!$E$7=TH!H1748,OR(L1748="331",M1748="331")),"331",IF(AND(OR(L1748="131",M1748="131"),H1748='131-CT'!$E$7),"131",""))</f>
        <v/>
      </c>
      <c r="O1748" s="91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7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13"/>
        <v>12</v>
      </c>
      <c r="C1749" s="184">
        <f t="shared" si="214"/>
        <v>42368</v>
      </c>
      <c r="D1749" s="184" t="s">
        <v>1674</v>
      </c>
      <c r="E1749" s="37">
        <v>42368</v>
      </c>
      <c r="F1749" s="192" t="s">
        <v>428</v>
      </c>
      <c r="G1749" s="40" t="s">
        <v>1329</v>
      </c>
      <c r="H1749" s="7" t="s">
        <v>759</v>
      </c>
      <c r="I1749" s="256"/>
      <c r="J1749" s="256"/>
      <c r="K1749" s="595">
        <v>1498799</v>
      </c>
      <c r="L1749" s="596" t="s">
        <v>259</v>
      </c>
      <c r="M1749" s="596" t="s">
        <v>371</v>
      </c>
      <c r="N1749" s="52" t="str">
        <f>IF(AND('331-CT'!$E$7=TH!H1749,OR(L1749="331",M1749="331")),"331",IF(AND(OR(L1749="131",M1749="131"),H1749='131-CT'!$E$7),"131",""))</f>
        <v/>
      </c>
      <c r="O1749" s="91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7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13"/>
        <v>12</v>
      </c>
      <c r="C1750" s="184">
        <f t="shared" si="214"/>
        <v>42369</v>
      </c>
      <c r="D1750" s="184" t="s">
        <v>1675</v>
      </c>
      <c r="E1750" s="37">
        <v>42369</v>
      </c>
      <c r="F1750" s="40" t="s">
        <v>1331</v>
      </c>
      <c r="G1750" s="40" t="s">
        <v>1332</v>
      </c>
      <c r="H1750" s="7" t="s">
        <v>1333</v>
      </c>
      <c r="I1750" s="256">
        <v>340</v>
      </c>
      <c r="J1750" s="256">
        <v>32500</v>
      </c>
      <c r="K1750" s="595">
        <f>ROUND(I1750*J1750,0)</f>
        <v>11050000</v>
      </c>
      <c r="L1750" s="596" t="s">
        <v>259</v>
      </c>
      <c r="M1750" s="596" t="s">
        <v>174</v>
      </c>
      <c r="N1750" s="52" t="str">
        <f>IF(AND('331-CT'!$E$7=TH!H1750,OR(L1750="331",M1750="331")),"331",IF(AND(OR(L1750="131",M1750="131"),H1750='131-CT'!$E$7),"131",""))</f>
        <v/>
      </c>
      <c r="O1750" s="91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7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13"/>
        <v>12</v>
      </c>
      <c r="C1751" s="184">
        <f t="shared" si="214"/>
        <v>42369</v>
      </c>
      <c r="D1751" s="184" t="s">
        <v>1675</v>
      </c>
      <c r="E1751" s="37">
        <v>42369</v>
      </c>
      <c r="F1751" s="40" t="s">
        <v>1334</v>
      </c>
      <c r="G1751" s="40" t="s">
        <v>1332</v>
      </c>
      <c r="H1751" s="7" t="s">
        <v>1333</v>
      </c>
      <c r="I1751" s="256">
        <v>208</v>
      </c>
      <c r="J1751" s="256">
        <v>35500</v>
      </c>
      <c r="K1751" s="595">
        <f>ROUND(I1751*J1751,0)</f>
        <v>7384000</v>
      </c>
      <c r="L1751" s="596" t="s">
        <v>259</v>
      </c>
      <c r="M1751" s="596" t="s">
        <v>174</v>
      </c>
      <c r="N1751" s="52" t="str">
        <f>IF(AND('331-CT'!$E$7=TH!H1751,OR(L1751="331",M1751="331")),"331",IF(AND(OR(L1751="131",M1751="131"),H1751='131-CT'!$E$7),"131",""))</f>
        <v/>
      </c>
      <c r="O1751" s="91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7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13"/>
        <v>12</v>
      </c>
      <c r="C1752" s="184">
        <f t="shared" si="214"/>
        <v>42369</v>
      </c>
      <c r="D1752" s="184" t="s">
        <v>1675</v>
      </c>
      <c r="E1752" s="37">
        <v>42369</v>
      </c>
      <c r="F1752" s="40" t="s">
        <v>1335</v>
      </c>
      <c r="G1752" s="40" t="s">
        <v>1332</v>
      </c>
      <c r="H1752" s="7" t="s">
        <v>1333</v>
      </c>
      <c r="I1752" s="256">
        <v>249</v>
      </c>
      <c r="J1752" s="256">
        <v>31200</v>
      </c>
      <c r="K1752" s="595">
        <f>ROUND(I1752*J1752,0)</f>
        <v>7768800</v>
      </c>
      <c r="L1752" s="596" t="s">
        <v>259</v>
      </c>
      <c r="M1752" s="596" t="s">
        <v>174</v>
      </c>
      <c r="N1752" s="52" t="str">
        <f>IF(AND('331-CT'!$E$7=TH!H1752,OR(L1752="331",M1752="331")),"331",IF(AND(OR(L1752="131",M1752="131"),H1752='131-CT'!$E$7),"131",""))</f>
        <v/>
      </c>
      <c r="O1752" s="91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7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13"/>
        <v>12</v>
      </c>
      <c r="C1753" s="184">
        <f t="shared" si="214"/>
        <v>42369</v>
      </c>
      <c r="D1753" s="184" t="s">
        <v>1675</v>
      </c>
      <c r="E1753" s="37">
        <v>42369</v>
      </c>
      <c r="F1753" s="40" t="s">
        <v>428</v>
      </c>
      <c r="G1753" s="40" t="s">
        <v>1332</v>
      </c>
      <c r="H1753" s="7" t="s">
        <v>1333</v>
      </c>
      <c r="I1753" s="256"/>
      <c r="J1753" s="256"/>
      <c r="K1753" s="595">
        <v>2620280</v>
      </c>
      <c r="L1753" s="596" t="s">
        <v>259</v>
      </c>
      <c r="M1753" s="596" t="s">
        <v>371</v>
      </c>
      <c r="N1753" s="52" t="str">
        <f>IF(AND('331-CT'!$E$7=TH!H1753,OR(L1753="331",M1753="331")),"331",IF(AND(OR(L1753="131",M1753="131"),H1753='131-CT'!$E$7),"131",""))</f>
        <v/>
      </c>
      <c r="O1753" s="91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7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13"/>
        <v>12</v>
      </c>
      <c r="C1754" s="184">
        <f t="shared" si="214"/>
        <v>42369</v>
      </c>
      <c r="D1754" s="184" t="s">
        <v>1676</v>
      </c>
      <c r="E1754" s="37">
        <v>42369</v>
      </c>
      <c r="F1754" s="40" t="s">
        <v>1336</v>
      </c>
      <c r="G1754" s="40" t="s">
        <v>1337</v>
      </c>
      <c r="H1754" s="7" t="s">
        <v>1252</v>
      </c>
      <c r="I1754" s="256">
        <v>250</v>
      </c>
      <c r="J1754" s="256">
        <v>34398</v>
      </c>
      <c r="K1754" s="595">
        <f t="shared" ref="K1754:K1761" si="216">ROUND(I1754*J1754,0)</f>
        <v>8599500</v>
      </c>
      <c r="L1754" s="596" t="s">
        <v>259</v>
      </c>
      <c r="M1754" s="596" t="s">
        <v>174</v>
      </c>
      <c r="N1754" s="52" t="str">
        <f>IF(AND('331-CT'!$E$7=TH!H1754,OR(L1754="331",M1754="331")),"331",IF(AND(OR(L1754="131",M1754="131"),H1754='131-CT'!$E$7),"131",""))</f>
        <v/>
      </c>
      <c r="O1754" s="91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7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13"/>
        <v>12</v>
      </c>
      <c r="C1755" s="184">
        <f t="shared" si="214"/>
        <v>42369</v>
      </c>
      <c r="D1755" s="184" t="s">
        <v>1676</v>
      </c>
      <c r="E1755" s="37">
        <v>42369</v>
      </c>
      <c r="F1755" s="40" t="s">
        <v>1338</v>
      </c>
      <c r="G1755" s="40" t="s">
        <v>1337</v>
      </c>
      <c r="H1755" s="7" t="s">
        <v>1252</v>
      </c>
      <c r="I1755" s="256">
        <v>81</v>
      </c>
      <c r="J1755" s="256">
        <v>28839</v>
      </c>
      <c r="K1755" s="595">
        <f t="shared" si="216"/>
        <v>2335959</v>
      </c>
      <c r="L1755" s="596" t="s">
        <v>259</v>
      </c>
      <c r="M1755" s="596" t="s">
        <v>174</v>
      </c>
      <c r="N1755" s="52" t="str">
        <f>IF(AND('331-CT'!$E$7=TH!H1755,OR(L1755="331",M1755="331")),"331",IF(AND(OR(L1755="131",M1755="131"),H1755='131-CT'!$E$7),"131",""))</f>
        <v/>
      </c>
      <c r="O1755" s="91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7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13"/>
        <v>12</v>
      </c>
      <c r="C1756" s="184">
        <f t="shared" si="214"/>
        <v>42369</v>
      </c>
      <c r="D1756" s="184" t="s">
        <v>1676</v>
      </c>
      <c r="E1756" s="191">
        <v>42369</v>
      </c>
      <c r="F1756" s="192" t="s">
        <v>1339</v>
      </c>
      <c r="G1756" s="483" t="s">
        <v>1337</v>
      </c>
      <c r="H1756" s="783" t="s">
        <v>1252</v>
      </c>
      <c r="I1756" s="256">
        <v>250</v>
      </c>
      <c r="J1756" s="256">
        <v>1117</v>
      </c>
      <c r="K1756" s="595">
        <f t="shared" si="216"/>
        <v>279250</v>
      </c>
      <c r="L1756" s="596" t="s">
        <v>259</v>
      </c>
      <c r="M1756" s="596" t="s">
        <v>174</v>
      </c>
      <c r="N1756" s="52" t="str">
        <f>IF(AND('331-CT'!$E$7=TH!H1756,OR(L1756="331",M1756="331")),"331",IF(AND(OR(L1756="131",M1756="131"),H1756='131-CT'!$E$7),"131",""))</f>
        <v/>
      </c>
      <c r="O1756" s="91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7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13"/>
        <v>12</v>
      </c>
      <c r="C1757" s="184">
        <f t="shared" si="214"/>
        <v>42369</v>
      </c>
      <c r="D1757" s="184" t="s">
        <v>1676</v>
      </c>
      <c r="E1757" s="191">
        <v>42369</v>
      </c>
      <c r="F1757" s="192" t="s">
        <v>1340</v>
      </c>
      <c r="G1757" s="483" t="s">
        <v>1337</v>
      </c>
      <c r="H1757" s="783" t="s">
        <v>1252</v>
      </c>
      <c r="I1757" s="256">
        <v>1000</v>
      </c>
      <c r="J1757" s="256">
        <v>812</v>
      </c>
      <c r="K1757" s="595">
        <f t="shared" si="216"/>
        <v>812000</v>
      </c>
      <c r="L1757" s="596" t="s">
        <v>259</v>
      </c>
      <c r="M1757" s="596" t="s">
        <v>174</v>
      </c>
      <c r="N1757" s="52" t="str">
        <f>IF(AND('331-CT'!$E$7=TH!H1757,OR(L1757="331",M1757="331")),"331",IF(AND(OR(L1757="131",M1757="131"),H1757='131-CT'!$E$7),"131",""))</f>
        <v/>
      </c>
      <c r="O1757" s="91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7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13"/>
        <v>12</v>
      </c>
      <c r="C1758" s="184">
        <f t="shared" si="214"/>
        <v>42369</v>
      </c>
      <c r="D1758" s="184" t="s">
        <v>1676</v>
      </c>
      <c r="E1758" s="191">
        <v>42369</v>
      </c>
      <c r="F1758" s="192" t="s">
        <v>1341</v>
      </c>
      <c r="G1758" s="483" t="s">
        <v>1337</v>
      </c>
      <c r="H1758" s="783" t="s">
        <v>1252</v>
      </c>
      <c r="I1758" s="256">
        <v>243</v>
      </c>
      <c r="J1758" s="256">
        <v>2017</v>
      </c>
      <c r="K1758" s="595">
        <f t="shared" si="216"/>
        <v>490131</v>
      </c>
      <c r="L1758" s="596" t="s">
        <v>259</v>
      </c>
      <c r="M1758" s="596" t="s">
        <v>174</v>
      </c>
      <c r="N1758" s="52" t="str">
        <f>IF(AND('331-CT'!$E$7=TH!H1758,OR(L1758="331",M1758="331")),"331",IF(AND(OR(L1758="131",M1758="131"),H1758='131-CT'!$E$7),"131",""))</f>
        <v/>
      </c>
      <c r="O1758" s="91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7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13"/>
        <v>12</v>
      </c>
      <c r="C1759" s="184">
        <f t="shared" si="214"/>
        <v>42369</v>
      </c>
      <c r="D1759" s="184" t="s">
        <v>1676</v>
      </c>
      <c r="E1759" s="191">
        <v>42369</v>
      </c>
      <c r="F1759" s="192" t="s">
        <v>1342</v>
      </c>
      <c r="G1759" s="483" t="s">
        <v>1337</v>
      </c>
      <c r="H1759" s="783" t="s">
        <v>1252</v>
      </c>
      <c r="I1759" s="256">
        <v>162</v>
      </c>
      <c r="J1759" s="256">
        <v>662</v>
      </c>
      <c r="K1759" s="595">
        <f t="shared" si="216"/>
        <v>107244</v>
      </c>
      <c r="L1759" s="596" t="s">
        <v>259</v>
      </c>
      <c r="M1759" s="596" t="s">
        <v>174</v>
      </c>
      <c r="N1759" s="52" t="str">
        <f>IF(AND('331-CT'!$E$7=TH!H1759,OR(L1759="331",M1759="331")),"331",IF(AND(OR(L1759="131",M1759="131"),H1759='131-CT'!$E$7),"131",""))</f>
        <v/>
      </c>
      <c r="O1759" s="91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7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13"/>
        <v>12</v>
      </c>
      <c r="C1760" s="184">
        <f t="shared" si="214"/>
        <v>42369</v>
      </c>
      <c r="D1760" s="184" t="s">
        <v>1676</v>
      </c>
      <c r="E1760" s="191">
        <v>42369</v>
      </c>
      <c r="F1760" s="192" t="s">
        <v>1343</v>
      </c>
      <c r="G1760" s="483" t="s">
        <v>1337</v>
      </c>
      <c r="H1760" s="783" t="s">
        <v>1252</v>
      </c>
      <c r="I1760" s="256">
        <v>648</v>
      </c>
      <c r="J1760" s="256">
        <v>493</v>
      </c>
      <c r="K1760" s="595">
        <f t="shared" si="216"/>
        <v>319464</v>
      </c>
      <c r="L1760" s="596" t="s">
        <v>259</v>
      </c>
      <c r="M1760" s="596" t="s">
        <v>174</v>
      </c>
      <c r="N1760" s="52" t="str">
        <f>IF(AND('331-CT'!$E$7=TH!H1760,OR(L1760="331",M1760="331")),"331",IF(AND(OR(L1760="131",M1760="131"),H1760='131-CT'!$E$7),"131",""))</f>
        <v/>
      </c>
      <c r="O1760" s="91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7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13"/>
        <v>12</v>
      </c>
      <c r="C1761" s="184">
        <f t="shared" si="214"/>
        <v>42369</v>
      </c>
      <c r="D1761" s="184" t="s">
        <v>1676</v>
      </c>
      <c r="E1761" s="191">
        <v>42369</v>
      </c>
      <c r="F1761" s="192" t="s">
        <v>1344</v>
      </c>
      <c r="G1761" s="483" t="s">
        <v>1337</v>
      </c>
      <c r="H1761" s="783" t="s">
        <v>1252</v>
      </c>
      <c r="I1761" s="256">
        <v>500</v>
      </c>
      <c r="J1761" s="256">
        <v>3234</v>
      </c>
      <c r="K1761" s="595">
        <f t="shared" si="216"/>
        <v>1617000</v>
      </c>
      <c r="L1761" s="596" t="s">
        <v>259</v>
      </c>
      <c r="M1761" s="596" t="s">
        <v>174</v>
      </c>
      <c r="N1761" s="52" t="str">
        <f>IF(AND('331-CT'!$E$7=TH!H1761,OR(L1761="331",M1761="331")),"331",IF(AND(OR(L1761="131",M1761="131"),H1761='131-CT'!$E$7),"131",""))</f>
        <v/>
      </c>
      <c r="O1761" s="91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7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13"/>
        <v>12</v>
      </c>
      <c r="C1762" s="184">
        <f t="shared" si="214"/>
        <v>42369</v>
      </c>
      <c r="D1762" s="184" t="s">
        <v>1676</v>
      </c>
      <c r="E1762" s="191">
        <v>42369</v>
      </c>
      <c r="F1762" s="192" t="s">
        <v>428</v>
      </c>
      <c r="G1762" s="483" t="s">
        <v>1337</v>
      </c>
      <c r="H1762" s="783" t="s">
        <v>1252</v>
      </c>
      <c r="I1762" s="256"/>
      <c r="J1762" s="256"/>
      <c r="K1762" s="595">
        <v>1456027</v>
      </c>
      <c r="L1762" s="596" t="s">
        <v>259</v>
      </c>
      <c r="M1762" s="596" t="s">
        <v>371</v>
      </c>
      <c r="N1762" s="52" t="str">
        <f>IF(AND('331-CT'!$E$7=TH!H1762,OR(L1762="331",M1762="331")),"331",IF(AND(OR(L1762="131",M1762="131"),H1762='131-CT'!$E$7),"131",""))</f>
        <v/>
      </c>
      <c r="O1762" s="91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7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ref="B1763:B1825" si="217">IF(C1763&lt;&gt;"",MONTH(C1763),"")</f>
        <v>1</v>
      </c>
      <c r="C1763" s="184">
        <f t="shared" ref="C1763:C1805" si="218">E1763</f>
        <v>42009</v>
      </c>
      <c r="D1763" s="191" t="s">
        <v>1345</v>
      </c>
      <c r="E1763" s="191">
        <v>42009</v>
      </c>
      <c r="F1763" s="192" t="s">
        <v>1346</v>
      </c>
      <c r="G1763" s="483" t="s">
        <v>332</v>
      </c>
      <c r="H1763" s="7" t="s">
        <v>433</v>
      </c>
      <c r="I1763" s="256"/>
      <c r="J1763" s="256"/>
      <c r="K1763" s="595">
        <v>27924325</v>
      </c>
      <c r="L1763" s="194" t="s">
        <v>24</v>
      </c>
      <c r="M1763" s="194" t="s">
        <v>259</v>
      </c>
      <c r="N1763" s="52" t="str">
        <f>IF(AND('331-CT'!$E$7=TH!H1763,OR(L1763="331",M1763="331")),"331",IF(AND(OR(L1763="131",M1763="131"),H1763='131-CT'!$E$7),"131",""))</f>
        <v/>
      </c>
      <c r="O1763" s="91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7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17"/>
        <v>1</v>
      </c>
      <c r="C1764" s="184">
        <f t="shared" si="218"/>
        <v>42010</v>
      </c>
      <c r="D1764" s="191" t="s">
        <v>1345</v>
      </c>
      <c r="E1764" s="191">
        <v>42010</v>
      </c>
      <c r="F1764" s="192" t="s">
        <v>1346</v>
      </c>
      <c r="G1764" s="483" t="s">
        <v>332</v>
      </c>
      <c r="H1764" s="7" t="s">
        <v>898</v>
      </c>
      <c r="I1764" s="256"/>
      <c r="J1764" s="256"/>
      <c r="K1764" s="595">
        <v>9674935</v>
      </c>
      <c r="L1764" s="194" t="s">
        <v>24</v>
      </c>
      <c r="M1764" s="194" t="s">
        <v>259</v>
      </c>
      <c r="N1764" s="52" t="str">
        <f>IF(AND('331-CT'!$E$7=TH!H1764,OR(L1764="331",M1764="331")),"331",IF(AND(OR(L1764="131",M1764="131"),H1764='131-CT'!$E$7),"131",""))</f>
        <v/>
      </c>
      <c r="O1764" s="91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7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17"/>
        <v>1</v>
      </c>
      <c r="C1765" s="184">
        <f t="shared" si="218"/>
        <v>42012</v>
      </c>
      <c r="D1765" s="191" t="s">
        <v>1345</v>
      </c>
      <c r="E1765" s="191">
        <v>42012</v>
      </c>
      <c r="F1765" s="192" t="s">
        <v>1346</v>
      </c>
      <c r="G1765" s="483" t="s">
        <v>332</v>
      </c>
      <c r="H1765" s="7" t="s">
        <v>426</v>
      </c>
      <c r="I1765" s="256"/>
      <c r="J1765" s="256"/>
      <c r="K1765" s="595">
        <v>21964668</v>
      </c>
      <c r="L1765" s="194" t="s">
        <v>24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91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7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17"/>
        <v>1</v>
      </c>
      <c r="C1766" s="184">
        <f t="shared" si="218"/>
        <v>42023</v>
      </c>
      <c r="D1766" s="191" t="s">
        <v>1345</v>
      </c>
      <c r="E1766" s="191">
        <v>42023</v>
      </c>
      <c r="F1766" s="192" t="s">
        <v>1346</v>
      </c>
      <c r="G1766" s="483" t="s">
        <v>332</v>
      </c>
      <c r="H1766" s="7" t="s">
        <v>479</v>
      </c>
      <c r="I1766" s="256"/>
      <c r="J1766" s="256"/>
      <c r="K1766" s="595">
        <v>17341830</v>
      </c>
      <c r="L1766" s="194" t="s">
        <v>24</v>
      </c>
      <c r="M1766" s="194" t="s">
        <v>259</v>
      </c>
      <c r="N1766" s="52" t="str">
        <f>IF(AND('331-CT'!$E$7=TH!H1766,OR(L1766="331",M1766="331")),"331",IF(AND(OR(L1766="131",M1766="131"),H1766='131-CT'!$E$7),"131",""))</f>
        <v/>
      </c>
      <c r="O1766" s="91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7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17"/>
        <v>1</v>
      </c>
      <c r="C1767" s="184">
        <f t="shared" si="218"/>
        <v>42024</v>
      </c>
      <c r="D1767" s="191" t="s">
        <v>1345</v>
      </c>
      <c r="E1767" s="191">
        <v>42024</v>
      </c>
      <c r="F1767" s="192" t="s">
        <v>1346</v>
      </c>
      <c r="G1767" s="483" t="s">
        <v>332</v>
      </c>
      <c r="H1767" s="7" t="s">
        <v>461</v>
      </c>
      <c r="I1767" s="256"/>
      <c r="J1767" s="256"/>
      <c r="K1767" s="595">
        <v>13387000</v>
      </c>
      <c r="L1767" s="194" t="s">
        <v>24</v>
      </c>
      <c r="M1767" s="194" t="s">
        <v>259</v>
      </c>
      <c r="N1767" s="52" t="str">
        <f>IF(AND('331-CT'!$E$7=TH!H1767,OR(L1767="331",M1767="331")),"331",IF(AND(OR(L1767="131",M1767="131"),H1767='131-CT'!$E$7),"131",""))</f>
        <v/>
      </c>
      <c r="O1767" s="91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7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17"/>
        <v>1</v>
      </c>
      <c r="C1768" s="184">
        <f t="shared" si="218"/>
        <v>42024</v>
      </c>
      <c r="D1768" s="191" t="s">
        <v>1345</v>
      </c>
      <c r="E1768" s="191">
        <v>42024</v>
      </c>
      <c r="F1768" s="192" t="s">
        <v>1346</v>
      </c>
      <c r="G1768" s="483" t="s">
        <v>332</v>
      </c>
      <c r="H1768" s="7" t="s">
        <v>863</v>
      </c>
      <c r="I1768" s="256"/>
      <c r="J1768" s="256"/>
      <c r="K1768" s="595">
        <v>40000000</v>
      </c>
      <c r="L1768" s="194" t="s">
        <v>24</v>
      </c>
      <c r="M1768" s="194" t="s">
        <v>259</v>
      </c>
      <c r="N1768" s="52" t="str">
        <f>IF(AND('331-CT'!$E$7=TH!H1768,OR(L1768="331",M1768="331")),"331",IF(AND(OR(L1768="131",M1768="131"),H1768='131-CT'!$E$7),"131",""))</f>
        <v/>
      </c>
      <c r="O1768" s="91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7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17"/>
        <v>1</v>
      </c>
      <c r="C1769" s="184">
        <f t="shared" si="218"/>
        <v>42026</v>
      </c>
      <c r="D1769" s="191" t="s">
        <v>1345</v>
      </c>
      <c r="E1769" s="191">
        <v>42026</v>
      </c>
      <c r="F1769" s="192" t="s">
        <v>1346</v>
      </c>
      <c r="G1769" s="483" t="s">
        <v>332</v>
      </c>
      <c r="H1769" s="7" t="s">
        <v>898</v>
      </c>
      <c r="I1769" s="256"/>
      <c r="J1769" s="256"/>
      <c r="K1769" s="595">
        <v>35582685</v>
      </c>
      <c r="L1769" s="194" t="s">
        <v>24</v>
      </c>
      <c r="M1769" s="194" t="s">
        <v>259</v>
      </c>
      <c r="N1769" s="52" t="str">
        <f>IF(AND('331-CT'!$E$7=TH!H1769,OR(L1769="331",M1769="331")),"331",IF(AND(OR(L1769="131",M1769="131"),H1769='131-CT'!$E$7),"131",""))</f>
        <v/>
      </c>
      <c r="O1769" s="91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7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17"/>
        <v>1</v>
      </c>
      <c r="C1770" s="184">
        <f t="shared" si="218"/>
        <v>42028</v>
      </c>
      <c r="D1770" s="191" t="s">
        <v>1345</v>
      </c>
      <c r="E1770" s="191">
        <v>42028</v>
      </c>
      <c r="F1770" s="192" t="s">
        <v>1347</v>
      </c>
      <c r="G1770" s="483" t="s">
        <v>332</v>
      </c>
      <c r="H1770" s="783"/>
      <c r="I1770" s="256"/>
      <c r="J1770" s="256"/>
      <c r="K1770" s="595">
        <v>10497</v>
      </c>
      <c r="L1770" s="194" t="s">
        <v>24</v>
      </c>
      <c r="M1770" s="194" t="s">
        <v>40</v>
      </c>
      <c r="N1770" s="52" t="str">
        <f>IF(AND('331-CT'!$E$7=TH!H1770,OR(L1770="331",M1770="331")),"331",IF(AND(OR(L1770="131",M1770="131"),H1770='131-CT'!$E$7),"131",""))</f>
        <v/>
      </c>
      <c r="O1770" s="91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7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17"/>
        <v>1</v>
      </c>
      <c r="C1771" s="184">
        <f t="shared" si="218"/>
        <v>42031</v>
      </c>
      <c r="D1771" s="191" t="s">
        <v>1345</v>
      </c>
      <c r="E1771" s="37">
        <v>42031</v>
      </c>
      <c r="F1771" s="192" t="s">
        <v>2051</v>
      </c>
      <c r="G1771" s="483" t="s">
        <v>332</v>
      </c>
      <c r="H1771" s="7" t="s">
        <v>788</v>
      </c>
      <c r="I1771" s="256"/>
      <c r="J1771" s="256"/>
      <c r="K1771" s="595">
        <v>10000000</v>
      </c>
      <c r="L1771" s="194" t="s">
        <v>24</v>
      </c>
      <c r="M1771" s="194" t="s">
        <v>56</v>
      </c>
      <c r="N1771" s="52" t="str">
        <f>IF(AND('331-CT'!$E$7=TH!H1771,OR(L1771="331",M1771="331")),"331",IF(AND(OR(L1771="131",M1771="131"),H1771='131-CT'!$E$7),"131",""))</f>
        <v/>
      </c>
      <c r="O1771" s="91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7"/>
    </row>
    <row r="1772" spans="1:28" s="211" customFormat="1" ht="15.75" customHeight="1">
      <c r="A1772" s="204" t="str">
        <f>IF(B1772&lt;&gt;"",IF(AND(B1772&gt;=_TM1,B1772&lt;=_TM2,OR(TH!L1772="1111",TH!M1772="1111")),TH!D1772,""),"")</f>
        <v>GBC</v>
      </c>
      <c r="B1772" s="36">
        <f t="shared" ref="B1772" si="219">IF(C1772&lt;&gt;"",MONTH(C1772),"")</f>
        <v>12</v>
      </c>
      <c r="C1772" s="184">
        <f t="shared" ref="C1772" si="220">E1772</f>
        <v>42369</v>
      </c>
      <c r="D1772" s="191" t="s">
        <v>1345</v>
      </c>
      <c r="E1772" s="37">
        <v>42369</v>
      </c>
      <c r="F1772" s="192" t="s">
        <v>2052</v>
      </c>
      <c r="G1772" s="483"/>
      <c r="H1772" s="7" t="s">
        <v>788</v>
      </c>
      <c r="I1772" s="256"/>
      <c r="J1772" s="256"/>
      <c r="K1772" s="595">
        <v>10000000</v>
      </c>
      <c r="L1772" s="194" t="s">
        <v>56</v>
      </c>
      <c r="M1772" s="194" t="s">
        <v>47</v>
      </c>
      <c r="N1772" s="52" t="str">
        <f>IF(AND('331-CT'!$E$7=TH!H1772,OR(L1772="331",M1772="331")),"331",IF(AND(OR(L1772="131",M1772="131"),H1772='131-CT'!$E$7),"131",""))</f>
        <v/>
      </c>
      <c r="O1772" s="91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7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17"/>
        <v>1</v>
      </c>
      <c r="C1773" s="184">
        <f t="shared" si="218"/>
        <v>42033</v>
      </c>
      <c r="D1773" s="191" t="s">
        <v>1345</v>
      </c>
      <c r="E1773" s="37">
        <v>42033</v>
      </c>
      <c r="F1773" s="192" t="s">
        <v>1346</v>
      </c>
      <c r="G1773" s="483" t="s">
        <v>332</v>
      </c>
      <c r="H1773" s="7" t="s">
        <v>426</v>
      </c>
      <c r="I1773" s="256"/>
      <c r="J1773" s="256"/>
      <c r="K1773" s="595">
        <v>7913785</v>
      </c>
      <c r="L1773" s="194" t="s">
        <v>24</v>
      </c>
      <c r="M1773" s="194" t="s">
        <v>259</v>
      </c>
      <c r="N1773" s="52" t="str">
        <f>IF(AND('331-CT'!$E$7=TH!H1773,OR(L1773="331",M1773="331")),"331",IF(AND(OR(L1773="131",M1773="131"),H1773='131-CT'!$E$7),"131",""))</f>
        <v/>
      </c>
      <c r="O1773" s="91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7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17"/>
        <v>2</v>
      </c>
      <c r="C1774" s="184">
        <f t="shared" si="218"/>
        <v>42037</v>
      </c>
      <c r="D1774" s="191" t="s">
        <v>1345</v>
      </c>
      <c r="E1774" s="37">
        <v>42037</v>
      </c>
      <c r="F1774" s="192" t="s">
        <v>1346</v>
      </c>
      <c r="G1774" s="483" t="s">
        <v>332</v>
      </c>
      <c r="H1774" s="7" t="s">
        <v>1958</v>
      </c>
      <c r="I1774" s="256"/>
      <c r="J1774" s="256"/>
      <c r="K1774" s="595">
        <v>19045098</v>
      </c>
      <c r="L1774" s="194" t="s">
        <v>24</v>
      </c>
      <c r="M1774" s="194" t="s">
        <v>259</v>
      </c>
      <c r="N1774" s="52" t="str">
        <f>IF(AND('331-CT'!$E$7=TH!H1774,OR(L1774="331",M1774="331")),"331",IF(AND(OR(L1774="131",M1774="131"),H1774='131-CT'!$E$7),"131",""))</f>
        <v/>
      </c>
      <c r="O1774" s="91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7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ref="B1775" si="221">IF(C1775&lt;&gt;"",MONTH(C1775),"")</f>
        <v>2</v>
      </c>
      <c r="C1775" s="184">
        <f t="shared" ref="C1775" si="222">E1775</f>
        <v>42037</v>
      </c>
      <c r="D1775" s="191" t="s">
        <v>1345</v>
      </c>
      <c r="E1775" s="37">
        <v>42037</v>
      </c>
      <c r="F1775" s="192" t="s">
        <v>1959</v>
      </c>
      <c r="G1775" s="483" t="s">
        <v>332</v>
      </c>
      <c r="H1775" s="7" t="s">
        <v>1958</v>
      </c>
      <c r="I1775" s="256"/>
      <c r="J1775" s="256"/>
      <c r="K1775" s="595">
        <v>11000</v>
      </c>
      <c r="L1775" s="194" t="s">
        <v>83</v>
      </c>
      <c r="M1775" s="194" t="s">
        <v>259</v>
      </c>
      <c r="N1775" s="52" t="str">
        <f>IF(AND('331-CT'!$E$7=TH!H1775,OR(L1775="331",M1775="331")),"331",IF(AND(OR(L1775="131",M1775="131"),H1775='131-CT'!$E$7),"131",""))</f>
        <v/>
      </c>
      <c r="O1775" s="91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>x</v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7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17"/>
        <v>2</v>
      </c>
      <c r="C1776" s="184">
        <f t="shared" si="218"/>
        <v>42039</v>
      </c>
      <c r="D1776" s="191" t="s">
        <v>1345</v>
      </c>
      <c r="E1776" s="37">
        <v>42039</v>
      </c>
      <c r="F1776" s="192" t="s">
        <v>1346</v>
      </c>
      <c r="G1776" s="483" t="s">
        <v>332</v>
      </c>
      <c r="H1776" s="7" t="s">
        <v>433</v>
      </c>
      <c r="I1776" s="256"/>
      <c r="J1776" s="256"/>
      <c r="K1776" s="595">
        <v>48844862</v>
      </c>
      <c r="L1776" s="194" t="s">
        <v>24</v>
      </c>
      <c r="M1776" s="194" t="s">
        <v>259</v>
      </c>
      <c r="N1776" s="52" t="str">
        <f>IF(AND('331-CT'!$E$7=TH!H1776,OR(L1776="331",M1776="331")),"331",IF(AND(OR(L1776="131",M1776="131"),H1776='131-CT'!$E$7),"131",""))</f>
        <v/>
      </c>
      <c r="O1776" s="91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7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17"/>
        <v>2</v>
      </c>
      <c r="C1777" s="184">
        <f t="shared" si="218"/>
        <v>42039</v>
      </c>
      <c r="D1777" s="191" t="s">
        <v>1345</v>
      </c>
      <c r="E1777" s="37">
        <v>42039</v>
      </c>
      <c r="F1777" s="192" t="s">
        <v>1346</v>
      </c>
      <c r="G1777" s="483" t="s">
        <v>332</v>
      </c>
      <c r="H1777" s="45" t="s">
        <v>442</v>
      </c>
      <c r="I1777" s="256"/>
      <c r="J1777" s="256"/>
      <c r="K1777" s="595">
        <v>23558163</v>
      </c>
      <c r="L1777" s="194" t="s">
        <v>24</v>
      </c>
      <c r="M1777" s="194" t="s">
        <v>259</v>
      </c>
      <c r="N1777" s="52" t="str">
        <f>IF(AND('331-CT'!$E$7=TH!H1777,OR(L1777="331",M1777="331")),"331",IF(AND(OR(L1777="131",M1777="131"),H1777='131-CT'!$E$7),"131",""))</f>
        <v/>
      </c>
      <c r="O1777" s="91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7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17"/>
        <v>2</v>
      </c>
      <c r="C1778" s="184">
        <f t="shared" si="218"/>
        <v>42044</v>
      </c>
      <c r="D1778" s="191" t="s">
        <v>1345</v>
      </c>
      <c r="E1778" s="37">
        <v>42044</v>
      </c>
      <c r="F1778" s="192" t="s">
        <v>1346</v>
      </c>
      <c r="G1778" s="483" t="s">
        <v>332</v>
      </c>
      <c r="H1778" s="7" t="s">
        <v>671</v>
      </c>
      <c r="I1778" s="256"/>
      <c r="J1778" s="256"/>
      <c r="K1778" s="595">
        <v>11224400</v>
      </c>
      <c r="L1778" s="194" t="s">
        <v>24</v>
      </c>
      <c r="M1778" s="194" t="s">
        <v>259</v>
      </c>
      <c r="N1778" s="52" t="str">
        <f>IF(AND('331-CT'!$E$7=TH!H1778,OR(L1778="331",M1778="331")),"331",IF(AND(OR(L1778="131",M1778="131"),H1778='131-CT'!$E$7),"131",""))</f>
        <v/>
      </c>
      <c r="O1778" s="91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7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17"/>
        <v>2</v>
      </c>
      <c r="C1779" s="184">
        <f t="shared" si="218"/>
        <v>42047</v>
      </c>
      <c r="D1779" s="191" t="s">
        <v>1345</v>
      </c>
      <c r="E1779" s="37">
        <v>42047</v>
      </c>
      <c r="F1779" s="192" t="s">
        <v>1346</v>
      </c>
      <c r="G1779" s="483" t="s">
        <v>332</v>
      </c>
      <c r="H1779" s="7" t="s">
        <v>499</v>
      </c>
      <c r="I1779" s="256"/>
      <c r="J1779" s="256"/>
      <c r="K1779" s="595">
        <v>15585570</v>
      </c>
      <c r="L1779" s="194" t="s">
        <v>24</v>
      </c>
      <c r="M1779" s="194" t="s">
        <v>259</v>
      </c>
      <c r="N1779" s="52" t="str">
        <f>IF(AND('331-CT'!$E$7=TH!H1779,OR(L1779="331",M1779="331")),"331",IF(AND(OR(L1779="131",M1779="131"),H1779='131-CT'!$E$7),"131",""))</f>
        <v/>
      </c>
      <c r="O1779" s="91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7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17"/>
        <v>2</v>
      </c>
      <c r="C1780" s="184">
        <f t="shared" si="218"/>
        <v>42048</v>
      </c>
      <c r="D1780" s="191" t="s">
        <v>1345</v>
      </c>
      <c r="E1780" s="37">
        <v>42048</v>
      </c>
      <c r="F1780" s="192" t="s">
        <v>1346</v>
      </c>
      <c r="G1780" s="483" t="s">
        <v>332</v>
      </c>
      <c r="H1780" s="7" t="s">
        <v>479</v>
      </c>
      <c r="I1780" s="256"/>
      <c r="J1780" s="256"/>
      <c r="K1780" s="595">
        <v>9976120</v>
      </c>
      <c r="L1780" s="194" t="s">
        <v>24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91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>x</v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7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17"/>
        <v>2</v>
      </c>
      <c r="C1781" s="184">
        <f t="shared" si="218"/>
        <v>42048</v>
      </c>
      <c r="D1781" s="191" t="s">
        <v>1345</v>
      </c>
      <c r="E1781" s="37">
        <v>42048</v>
      </c>
      <c r="F1781" s="192" t="s">
        <v>1346</v>
      </c>
      <c r="G1781" s="483" t="s">
        <v>332</v>
      </c>
      <c r="H1781" s="7" t="s">
        <v>863</v>
      </c>
      <c r="I1781" s="256"/>
      <c r="J1781" s="256"/>
      <c r="K1781" s="595">
        <v>18608000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91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>x</v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7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17"/>
        <v>2</v>
      </c>
      <c r="C1782" s="184">
        <f t="shared" si="218"/>
        <v>42049</v>
      </c>
      <c r="D1782" s="191" t="s">
        <v>1345</v>
      </c>
      <c r="E1782" s="37">
        <v>42049</v>
      </c>
      <c r="F1782" s="192" t="s">
        <v>1346</v>
      </c>
      <c r="G1782" s="483" t="s">
        <v>332</v>
      </c>
      <c r="H1782" s="7" t="s">
        <v>464</v>
      </c>
      <c r="I1782" s="256"/>
      <c r="J1782" s="256"/>
      <c r="K1782" s="595">
        <v>2907630</v>
      </c>
      <c r="L1782" s="194" t="s">
        <v>24</v>
      </c>
      <c r="M1782" s="194" t="s">
        <v>259</v>
      </c>
      <c r="N1782" s="52" t="str">
        <f>IF(AND('331-CT'!$E$7=TH!H1782,OR(L1782="331",M1782="331")),"331",IF(AND(OR(L1782="131",M1782="131"),H1782='131-CT'!$E$7),"131",""))</f>
        <v/>
      </c>
      <c r="O1782" s="91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>x</v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7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17"/>
        <v>2</v>
      </c>
      <c r="C1783" s="184">
        <f t="shared" si="218"/>
        <v>42049</v>
      </c>
      <c r="D1783" s="191" t="s">
        <v>1345</v>
      </c>
      <c r="E1783" s="37">
        <v>42049</v>
      </c>
      <c r="F1783" s="192" t="s">
        <v>1346</v>
      </c>
      <c r="G1783" s="483" t="s">
        <v>332</v>
      </c>
      <c r="H1783" s="7" t="s">
        <v>464</v>
      </c>
      <c r="I1783" s="256"/>
      <c r="J1783" s="256"/>
      <c r="K1783" s="595">
        <v>4462770</v>
      </c>
      <c r="L1783" s="194" t="s">
        <v>24</v>
      </c>
      <c r="M1783" s="194" t="s">
        <v>259</v>
      </c>
      <c r="N1783" s="52" t="str">
        <f>IF(AND('331-CT'!$E$7=TH!H1783,OR(L1783="331",M1783="331")),"331",IF(AND(OR(L1783="131",M1783="131"),H1783='131-CT'!$E$7),"131",""))</f>
        <v/>
      </c>
      <c r="O1783" s="91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7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17"/>
        <v>2</v>
      </c>
      <c r="C1784" s="184">
        <f t="shared" si="218"/>
        <v>42049</v>
      </c>
      <c r="D1784" s="191" t="s">
        <v>1345</v>
      </c>
      <c r="E1784" s="37">
        <v>42049</v>
      </c>
      <c r="F1784" s="192" t="s">
        <v>1346</v>
      </c>
      <c r="G1784" s="483" t="s">
        <v>332</v>
      </c>
      <c r="H1784" s="7" t="s">
        <v>464</v>
      </c>
      <c r="I1784" s="256"/>
      <c r="J1784" s="256"/>
      <c r="K1784" s="595">
        <v>12177550</v>
      </c>
      <c r="L1784" s="194" t="s">
        <v>24</v>
      </c>
      <c r="M1784" s="194" t="s">
        <v>259</v>
      </c>
      <c r="N1784" s="52" t="str">
        <f>IF(AND('331-CT'!$E$7=TH!H1784,OR(L1784="331",M1784="331")),"331",IF(AND(OR(L1784="131",M1784="131"),H1784='131-CT'!$E$7),"131",""))</f>
        <v/>
      </c>
      <c r="O1784" s="91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>x</v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7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17"/>
        <v>2</v>
      </c>
      <c r="C1785" s="184">
        <f t="shared" si="218"/>
        <v>42049</v>
      </c>
      <c r="D1785" s="191" t="s">
        <v>1345</v>
      </c>
      <c r="E1785" s="37">
        <v>42049</v>
      </c>
      <c r="F1785" s="192" t="s">
        <v>1346</v>
      </c>
      <c r="G1785" s="483" t="s">
        <v>332</v>
      </c>
      <c r="H1785" s="7" t="s">
        <v>461</v>
      </c>
      <c r="I1785" s="256"/>
      <c r="J1785" s="256"/>
      <c r="K1785" s="595">
        <v>13321000</v>
      </c>
      <c r="L1785" s="194" t="s">
        <v>24</v>
      </c>
      <c r="M1785" s="194" t="s">
        <v>259</v>
      </c>
      <c r="N1785" s="52" t="str">
        <f>IF(AND('331-CT'!$E$7=TH!H1785,OR(L1785="331",M1785="331")),"331",IF(AND(OR(L1785="131",M1785="131"),H1785='131-CT'!$E$7),"131",""))</f>
        <v/>
      </c>
      <c r="O1785" s="91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7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17"/>
        <v>2</v>
      </c>
      <c r="C1786" s="184">
        <f t="shared" si="218"/>
        <v>42060</v>
      </c>
      <c r="D1786" s="191" t="s">
        <v>1345</v>
      </c>
      <c r="E1786" s="37">
        <v>42060</v>
      </c>
      <c r="F1786" s="192" t="s">
        <v>1347</v>
      </c>
      <c r="G1786" s="483" t="s">
        <v>332</v>
      </c>
      <c r="H1786" s="7"/>
      <c r="I1786" s="256"/>
      <c r="J1786" s="256"/>
      <c r="K1786" s="595">
        <v>19322</v>
      </c>
      <c r="L1786" s="194" t="s">
        <v>24</v>
      </c>
      <c r="M1786" s="194" t="s">
        <v>40</v>
      </c>
      <c r="N1786" s="52" t="str">
        <f>IF(AND('331-CT'!$E$7=TH!H1786,OR(L1786="331",M1786="331")),"331",IF(AND(OR(L1786="131",M1786="131"),H1786='131-CT'!$E$7),"131",""))</f>
        <v/>
      </c>
      <c r="O1786" s="91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7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17"/>
        <v>3</v>
      </c>
      <c r="C1787" s="184">
        <f t="shared" si="218"/>
        <v>42072</v>
      </c>
      <c r="D1787" s="191" t="s">
        <v>1345</v>
      </c>
      <c r="E1787" s="37">
        <v>42072</v>
      </c>
      <c r="F1787" s="192" t="s">
        <v>1346</v>
      </c>
      <c r="G1787" s="483" t="s">
        <v>332</v>
      </c>
      <c r="H1787" s="7" t="s">
        <v>470</v>
      </c>
      <c r="I1787" s="256"/>
      <c r="J1787" s="256"/>
      <c r="K1787" s="595">
        <v>23166000</v>
      </c>
      <c r="L1787" s="194" t="s">
        <v>24</v>
      </c>
      <c r="M1787" s="194" t="s">
        <v>259</v>
      </c>
      <c r="N1787" s="52" t="str">
        <f>IF(AND('331-CT'!$E$7=TH!H1787,OR(L1787="331",M1787="331")),"331",IF(AND(OR(L1787="131",M1787="131"),H1787='131-CT'!$E$7),"131",""))</f>
        <v/>
      </c>
      <c r="O1787" s="91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>x</v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7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17"/>
        <v>3</v>
      </c>
      <c r="C1788" s="184">
        <f t="shared" si="218"/>
        <v>42072</v>
      </c>
      <c r="D1788" s="191" t="s">
        <v>1345</v>
      </c>
      <c r="E1788" s="37">
        <v>42072</v>
      </c>
      <c r="F1788" s="192" t="s">
        <v>1346</v>
      </c>
      <c r="G1788" s="483" t="s">
        <v>332</v>
      </c>
      <c r="H1788" s="7" t="s">
        <v>433</v>
      </c>
      <c r="I1788" s="256"/>
      <c r="J1788" s="256"/>
      <c r="K1788" s="595">
        <v>14086600</v>
      </c>
      <c r="L1788" s="194" t="s">
        <v>24</v>
      </c>
      <c r="M1788" s="194" t="s">
        <v>259</v>
      </c>
      <c r="N1788" s="52" t="str">
        <f>IF(AND('331-CT'!$E$7=TH!H1788,OR(L1788="331",M1788="331")),"331",IF(AND(OR(L1788="131",M1788="131"),H1788='131-CT'!$E$7),"131",""))</f>
        <v/>
      </c>
      <c r="O1788" s="91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>x</v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7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17"/>
        <v>3</v>
      </c>
      <c r="C1789" s="184">
        <f t="shared" si="218"/>
        <v>42076</v>
      </c>
      <c r="D1789" s="191" t="s">
        <v>1345</v>
      </c>
      <c r="E1789" s="37">
        <v>42076</v>
      </c>
      <c r="F1789" s="192" t="s">
        <v>1346</v>
      </c>
      <c r="G1789" s="483" t="s">
        <v>332</v>
      </c>
      <c r="H1789" s="7" t="s">
        <v>479</v>
      </c>
      <c r="I1789" s="256"/>
      <c r="J1789" s="256"/>
      <c r="K1789" s="595">
        <v>11801240</v>
      </c>
      <c r="L1789" s="194" t="s">
        <v>24</v>
      </c>
      <c r="M1789" s="194" t="s">
        <v>259</v>
      </c>
      <c r="N1789" s="52" t="str">
        <f>IF(AND('331-CT'!$E$7=TH!H1789,OR(L1789="331",M1789="331")),"331",IF(AND(OR(L1789="131",M1789="131"),H1789='131-CT'!$E$7),"131",""))</f>
        <v/>
      </c>
      <c r="O1789" s="91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7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17"/>
        <v>3</v>
      </c>
      <c r="C1790" s="184">
        <f t="shared" si="218"/>
        <v>42079</v>
      </c>
      <c r="D1790" s="191" t="s">
        <v>1345</v>
      </c>
      <c r="E1790" s="37">
        <v>42079</v>
      </c>
      <c r="F1790" s="192" t="s">
        <v>1346</v>
      </c>
      <c r="G1790" s="483" t="s">
        <v>332</v>
      </c>
      <c r="H1790" s="7" t="s">
        <v>461</v>
      </c>
      <c r="I1790" s="256"/>
      <c r="J1790" s="256"/>
      <c r="K1790" s="595">
        <v>9664600</v>
      </c>
      <c r="L1790" s="194" t="s">
        <v>24</v>
      </c>
      <c r="M1790" s="194" t="s">
        <v>259</v>
      </c>
      <c r="N1790" s="52" t="str">
        <f>IF(AND('331-CT'!$E$7=TH!H1790,OR(L1790="331",M1790="331")),"331",IF(AND(OR(L1790="131",M1790="131"),H1790='131-CT'!$E$7),"131",""))</f>
        <v/>
      </c>
      <c r="O1790" s="91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>x</v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7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17"/>
        <v>3</v>
      </c>
      <c r="C1791" s="184">
        <f t="shared" si="218"/>
        <v>42080</v>
      </c>
      <c r="D1791" s="191" t="s">
        <v>1345</v>
      </c>
      <c r="E1791" s="37">
        <v>42080</v>
      </c>
      <c r="F1791" s="192" t="s">
        <v>1346</v>
      </c>
      <c r="G1791" s="483" t="s">
        <v>332</v>
      </c>
      <c r="H1791" s="7" t="s">
        <v>499</v>
      </c>
      <c r="I1791" s="256"/>
      <c r="J1791" s="256"/>
      <c r="K1791" s="595">
        <v>1859000</v>
      </c>
      <c r="L1791" s="194" t="s">
        <v>24</v>
      </c>
      <c r="M1791" s="194" t="s">
        <v>259</v>
      </c>
      <c r="N1791" s="52" t="str">
        <f>IF(AND('331-CT'!$E$7=TH!H1791,OR(L1791="331",M1791="331")),"331",IF(AND(OR(L1791="131",M1791="131"),H1791='131-CT'!$E$7),"131",""))</f>
        <v/>
      </c>
      <c r="O1791" s="91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>x</v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7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17"/>
        <v>3</v>
      </c>
      <c r="C1792" s="184">
        <f t="shared" si="218"/>
        <v>42082</v>
      </c>
      <c r="D1792" s="191" t="s">
        <v>1345</v>
      </c>
      <c r="E1792" s="37">
        <v>42082</v>
      </c>
      <c r="F1792" s="192" t="s">
        <v>1346</v>
      </c>
      <c r="G1792" s="483" t="s">
        <v>332</v>
      </c>
      <c r="H1792" s="7" t="s">
        <v>426</v>
      </c>
      <c r="I1792" s="256"/>
      <c r="J1792" s="256"/>
      <c r="K1792" s="595">
        <v>12511795</v>
      </c>
      <c r="L1792" s="194" t="s">
        <v>24</v>
      </c>
      <c r="M1792" s="194" t="s">
        <v>259</v>
      </c>
      <c r="N1792" s="52" t="str">
        <f>IF(AND('331-CT'!$E$7=TH!H1792,OR(L1792="331",M1792="331")),"331",IF(AND(OR(L1792="131",M1792="131"),H1792='131-CT'!$E$7),"131",""))</f>
        <v/>
      </c>
      <c r="O1792" s="91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>x</v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7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17"/>
        <v>3</v>
      </c>
      <c r="C1793" s="184">
        <f t="shared" si="218"/>
        <v>42086</v>
      </c>
      <c r="D1793" s="191" t="s">
        <v>1345</v>
      </c>
      <c r="E1793" s="37">
        <v>42086</v>
      </c>
      <c r="F1793" s="192" t="s">
        <v>1346</v>
      </c>
      <c r="G1793" s="483" t="s">
        <v>332</v>
      </c>
      <c r="H1793" s="7" t="s">
        <v>433</v>
      </c>
      <c r="I1793" s="256"/>
      <c r="J1793" s="256"/>
      <c r="K1793" s="595">
        <v>31296320</v>
      </c>
      <c r="L1793" s="194" t="s">
        <v>24</v>
      </c>
      <c r="M1793" s="194" t="s">
        <v>259</v>
      </c>
      <c r="N1793" s="52" t="str">
        <f>IF(AND('331-CT'!$E$7=TH!H1793,OR(L1793="331",M1793="331")),"331",IF(AND(OR(L1793="131",M1793="131"),H1793='131-CT'!$E$7),"131",""))</f>
        <v/>
      </c>
      <c r="O1793" s="91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>x</v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7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17"/>
        <v>3</v>
      </c>
      <c r="C1794" s="184">
        <f t="shared" si="218"/>
        <v>42087</v>
      </c>
      <c r="D1794" s="191" t="s">
        <v>1345</v>
      </c>
      <c r="E1794" s="37">
        <v>42087</v>
      </c>
      <c r="F1794" s="192" t="s">
        <v>1346</v>
      </c>
      <c r="G1794" s="483" t="s">
        <v>332</v>
      </c>
      <c r="H1794" s="45" t="s">
        <v>442</v>
      </c>
      <c r="I1794" s="256"/>
      <c r="J1794" s="256"/>
      <c r="K1794" s="595">
        <v>20997482</v>
      </c>
      <c r="L1794" s="194" t="s">
        <v>24</v>
      </c>
      <c r="M1794" s="194" t="s">
        <v>259</v>
      </c>
      <c r="N1794" s="52" t="str">
        <f>IF(AND('331-CT'!$E$7=TH!H1794,OR(L1794="331",M1794="331")),"331",IF(AND(OR(L1794="131",M1794="131"),H1794='131-CT'!$E$7),"131",""))</f>
        <v/>
      </c>
      <c r="O1794" s="91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>x</v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7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17"/>
        <v>3</v>
      </c>
      <c r="C1795" s="184">
        <f t="shared" si="218"/>
        <v>42088</v>
      </c>
      <c r="D1795" s="191" t="s">
        <v>1345</v>
      </c>
      <c r="E1795" s="37">
        <v>42088</v>
      </c>
      <c r="F1795" s="192" t="s">
        <v>1347</v>
      </c>
      <c r="G1795" s="483" t="s">
        <v>332</v>
      </c>
      <c r="H1795" s="7"/>
      <c r="I1795" s="256"/>
      <c r="J1795" s="256"/>
      <c r="K1795" s="595">
        <v>4054</v>
      </c>
      <c r="L1795" s="194" t="s">
        <v>24</v>
      </c>
      <c r="M1795" s="194" t="s">
        <v>40</v>
      </c>
      <c r="N1795" s="52" t="str">
        <f>IF(AND('331-CT'!$E$7=TH!H1795,OR(L1795="331",M1795="331")),"331",IF(AND(OR(L1795="131",M1795="131"),H1795='131-CT'!$E$7),"131",""))</f>
        <v/>
      </c>
      <c r="O1795" s="91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>x</v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7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17"/>
        <v>3</v>
      </c>
      <c r="C1796" s="184">
        <f t="shared" si="218"/>
        <v>42091</v>
      </c>
      <c r="D1796" s="191" t="s">
        <v>1345</v>
      </c>
      <c r="E1796" s="37">
        <v>42091</v>
      </c>
      <c r="F1796" s="192" t="s">
        <v>1346</v>
      </c>
      <c r="G1796" s="483" t="s">
        <v>332</v>
      </c>
      <c r="H1796" s="7" t="s">
        <v>426</v>
      </c>
      <c r="I1796" s="256"/>
      <c r="J1796" s="256"/>
      <c r="K1796" s="595">
        <v>13670475</v>
      </c>
      <c r="L1796" s="194" t="s">
        <v>24</v>
      </c>
      <c r="M1796" s="194" t="s">
        <v>259</v>
      </c>
      <c r="N1796" s="52" t="str">
        <f>IF(AND('331-CT'!$E$7=TH!H1796,OR(L1796="331",M1796="331")),"331",IF(AND(OR(L1796="131",M1796="131"),H1796='131-CT'!$E$7),"131",""))</f>
        <v/>
      </c>
      <c r="O1796" s="91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7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17"/>
        <v>4</v>
      </c>
      <c r="C1797" s="184">
        <f t="shared" si="218"/>
        <v>42107</v>
      </c>
      <c r="D1797" s="191" t="s">
        <v>1345</v>
      </c>
      <c r="E1797" s="37">
        <v>42107</v>
      </c>
      <c r="F1797" s="192" t="s">
        <v>1346</v>
      </c>
      <c r="G1797" s="483" t="s">
        <v>332</v>
      </c>
      <c r="H1797" s="7" t="s">
        <v>499</v>
      </c>
      <c r="I1797" s="256"/>
      <c r="J1797" s="256"/>
      <c r="K1797" s="595">
        <v>15368100</v>
      </c>
      <c r="L1797" s="194" t="s">
        <v>24</v>
      </c>
      <c r="M1797" s="194" t="s">
        <v>259</v>
      </c>
      <c r="N1797" s="52" t="str">
        <f>IF(AND('331-CT'!$E$7=TH!H1797,OR(L1797="331",M1797="331")),"331",IF(AND(OR(L1797="131",M1797="131"),H1797='131-CT'!$E$7),"131",""))</f>
        <v/>
      </c>
      <c r="O1797" s="91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7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17"/>
        <v>4</v>
      </c>
      <c r="C1798" s="184">
        <f t="shared" si="218"/>
        <v>42107</v>
      </c>
      <c r="D1798" s="191" t="s">
        <v>1345</v>
      </c>
      <c r="E1798" s="37">
        <v>42107</v>
      </c>
      <c r="F1798" s="192" t="s">
        <v>1346</v>
      </c>
      <c r="G1798" s="483" t="s">
        <v>332</v>
      </c>
      <c r="H1798" s="7" t="s">
        <v>461</v>
      </c>
      <c r="I1798" s="256"/>
      <c r="J1798" s="256"/>
      <c r="K1798" s="595">
        <v>3133955</v>
      </c>
      <c r="L1798" s="194" t="s">
        <v>24</v>
      </c>
      <c r="M1798" s="194" t="s">
        <v>259</v>
      </c>
      <c r="N1798" s="52" t="str">
        <f>IF(AND('331-CT'!$E$7=TH!H1798,OR(L1798="331",M1798="331")),"331",IF(AND(OR(L1798="131",M1798="131"),H1798='131-CT'!$E$7),"131",""))</f>
        <v/>
      </c>
      <c r="O1798" s="91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7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17"/>
        <v>4</v>
      </c>
      <c r="C1799" s="184">
        <f t="shared" si="218"/>
        <v>42114</v>
      </c>
      <c r="D1799" s="191" t="s">
        <v>1345</v>
      </c>
      <c r="E1799" s="37">
        <v>42114</v>
      </c>
      <c r="F1799" s="192" t="s">
        <v>1346</v>
      </c>
      <c r="G1799" s="483" t="s">
        <v>332</v>
      </c>
      <c r="H1799" s="7" t="s">
        <v>898</v>
      </c>
      <c r="I1799" s="256"/>
      <c r="J1799" s="256"/>
      <c r="K1799" s="595">
        <v>15000000</v>
      </c>
      <c r="L1799" s="194" t="s">
        <v>24</v>
      </c>
      <c r="M1799" s="194" t="s">
        <v>259</v>
      </c>
      <c r="N1799" s="52" t="str">
        <f>IF(AND('331-CT'!$E$7=TH!H1799,OR(L1799="331",M1799="331")),"331",IF(AND(OR(L1799="131",M1799="131"),H1799='131-CT'!$E$7),"131",""))</f>
        <v/>
      </c>
      <c r="O1799" s="91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7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17"/>
        <v>4</v>
      </c>
      <c r="C1800" s="184">
        <f t="shared" si="218"/>
        <v>42114</v>
      </c>
      <c r="D1800" s="191" t="s">
        <v>1345</v>
      </c>
      <c r="E1800" s="37">
        <v>42114</v>
      </c>
      <c r="F1800" s="192" t="s">
        <v>1346</v>
      </c>
      <c r="G1800" s="483" t="s">
        <v>332</v>
      </c>
      <c r="H1800" s="7" t="s">
        <v>479</v>
      </c>
      <c r="I1800" s="256"/>
      <c r="J1800" s="256"/>
      <c r="K1800" s="595">
        <v>15692600</v>
      </c>
      <c r="L1800" s="194" t="s">
        <v>24</v>
      </c>
      <c r="M1800" s="194" t="s">
        <v>259</v>
      </c>
      <c r="N1800" s="52" t="str">
        <f>IF(AND('331-CT'!$E$7=TH!H1800,OR(L1800="331",M1800="331")),"331",IF(AND(OR(L1800="131",M1800="131"),H1800='131-CT'!$E$7),"131",""))</f>
        <v/>
      </c>
      <c r="O1800" s="91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7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17"/>
        <v>4</v>
      </c>
      <c r="C1801" s="184">
        <f t="shared" si="218"/>
        <v>42114</v>
      </c>
      <c r="D1801" s="191" t="s">
        <v>1345</v>
      </c>
      <c r="E1801" s="37">
        <v>42114</v>
      </c>
      <c r="F1801" s="192" t="s">
        <v>1346</v>
      </c>
      <c r="G1801" s="483" t="s">
        <v>332</v>
      </c>
      <c r="H1801" s="7" t="s">
        <v>464</v>
      </c>
      <c r="I1801" s="256"/>
      <c r="J1801" s="256"/>
      <c r="K1801" s="595">
        <v>12511510</v>
      </c>
      <c r="L1801" s="194" t="s">
        <v>24</v>
      </c>
      <c r="M1801" s="194" t="s">
        <v>259</v>
      </c>
      <c r="N1801" s="52" t="str">
        <f>IF(AND('331-CT'!$E$7=TH!H1801,OR(L1801="331",M1801="331")),"331",IF(AND(OR(L1801="131",M1801="131"),H1801='131-CT'!$E$7),"131",""))</f>
        <v/>
      </c>
      <c r="O1801" s="91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7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17"/>
        <v>4</v>
      </c>
      <c r="C1802" s="184">
        <f t="shared" si="218"/>
        <v>42114</v>
      </c>
      <c r="D1802" s="191" t="s">
        <v>1345</v>
      </c>
      <c r="E1802" s="37">
        <v>42114</v>
      </c>
      <c r="F1802" s="192" t="s">
        <v>1346</v>
      </c>
      <c r="G1802" s="483" t="s">
        <v>332</v>
      </c>
      <c r="H1802" s="7" t="s">
        <v>464</v>
      </c>
      <c r="I1802" s="256"/>
      <c r="J1802" s="256"/>
      <c r="K1802" s="595">
        <v>5857060</v>
      </c>
      <c r="L1802" s="194" t="s">
        <v>24</v>
      </c>
      <c r="M1802" s="194" t="s">
        <v>259</v>
      </c>
      <c r="N1802" s="52" t="str">
        <f>IF(AND('331-CT'!$E$7=TH!H1802,OR(L1802="331",M1802="331")),"331",IF(AND(OR(L1802="131",M1802="131"),H1802='131-CT'!$E$7),"131",""))</f>
        <v/>
      </c>
      <c r="O1802" s="91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7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17"/>
        <v>4</v>
      </c>
      <c r="C1803" s="184">
        <f t="shared" si="218"/>
        <v>42115</v>
      </c>
      <c r="D1803" s="191" t="s">
        <v>1345</v>
      </c>
      <c r="E1803" s="37">
        <v>42115</v>
      </c>
      <c r="F1803" s="192" t="s">
        <v>1349</v>
      </c>
      <c r="G1803" s="483" t="s">
        <v>332</v>
      </c>
      <c r="H1803" s="7" t="s">
        <v>1348</v>
      </c>
      <c r="I1803" s="256"/>
      <c r="J1803" s="256"/>
      <c r="K1803" s="595">
        <v>36200000</v>
      </c>
      <c r="L1803" s="194" t="s">
        <v>24</v>
      </c>
      <c r="M1803" s="194" t="s">
        <v>47</v>
      </c>
      <c r="N1803" s="52" t="str">
        <f>IF(AND('331-CT'!$E$7=TH!H1803,OR(L1803="331",M1803="331")),"331",IF(AND(OR(L1803="131",M1803="131"),H1803='131-CT'!$E$7),"131",""))</f>
        <v/>
      </c>
      <c r="O1803" s="910" t="str">
        <f>IF(AND('341-CT'!$E$9=H1803,OR(LEFT(L1803,3)=$O$7,LEFT(M1803,3)=$O$7)),"x","")</f>
        <v/>
      </c>
      <c r="P1803" s="52" t="str">
        <f>IF(AND($B1803&gt;='111'!$N$11,$B1803&lt;='111'!$O$11,OR($L1803=$P$7,$M1803=$P$7)),"x","")</f>
        <v>x</v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7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17"/>
        <v>4</v>
      </c>
      <c r="C1804" s="184">
        <f t="shared" si="218"/>
        <v>42119</v>
      </c>
      <c r="D1804" s="191" t="s">
        <v>1345</v>
      </c>
      <c r="E1804" s="37">
        <v>42119</v>
      </c>
      <c r="F1804" s="192" t="s">
        <v>1347</v>
      </c>
      <c r="G1804" s="483" t="s">
        <v>332</v>
      </c>
      <c r="H1804" s="7"/>
      <c r="I1804" s="256"/>
      <c r="J1804" s="256"/>
      <c r="K1804" s="595">
        <v>1326</v>
      </c>
      <c r="L1804" s="194" t="s">
        <v>24</v>
      </c>
      <c r="M1804" s="194" t="s">
        <v>40</v>
      </c>
      <c r="N1804" s="52" t="str">
        <f>IF(AND('331-CT'!$E$7=TH!H1804,OR(L1804="331",M1804="331")),"331",IF(AND(OR(L1804="131",M1804="131"),H1804='131-CT'!$E$7),"131",""))</f>
        <v/>
      </c>
      <c r="O1804" s="91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7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17"/>
        <v>1</v>
      </c>
      <c r="C1805" s="184">
        <f t="shared" si="218"/>
        <v>42009</v>
      </c>
      <c r="D1805" s="184" t="s">
        <v>1350</v>
      </c>
      <c r="E1805" s="191">
        <v>42009</v>
      </c>
      <c r="F1805" s="189" t="s">
        <v>1351</v>
      </c>
      <c r="G1805" s="483" t="s">
        <v>332</v>
      </c>
      <c r="H1805" s="7" t="s">
        <v>1348</v>
      </c>
      <c r="I1805" s="256"/>
      <c r="J1805" s="256"/>
      <c r="K1805" s="595">
        <v>4500000</v>
      </c>
      <c r="L1805" s="596" t="s">
        <v>47</v>
      </c>
      <c r="M1805" s="596" t="s">
        <v>24</v>
      </c>
      <c r="N1805" s="52" t="str">
        <f>IF(AND('331-CT'!$E$7=TH!H1805,OR(L1805="331",M1805="331")),"331",IF(AND(OR(L1805="131",M1805="131"),H1805='131-CT'!$E$7),"131",""))</f>
        <v/>
      </c>
      <c r="O1805" s="91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>x</v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7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17"/>
        <v>1</v>
      </c>
      <c r="C1806" s="184">
        <f t="shared" ref="C1806:C1870" si="223">E1806</f>
        <v>42009</v>
      </c>
      <c r="D1806" s="184" t="s">
        <v>1350</v>
      </c>
      <c r="E1806" s="191">
        <v>42009</v>
      </c>
      <c r="F1806" s="297" t="s">
        <v>1352</v>
      </c>
      <c r="G1806" s="483" t="s">
        <v>332</v>
      </c>
      <c r="H1806" s="869" t="s">
        <v>1956</v>
      </c>
      <c r="I1806" s="256"/>
      <c r="J1806" s="256"/>
      <c r="K1806" s="595">
        <v>15000000</v>
      </c>
      <c r="L1806" s="596" t="s">
        <v>8</v>
      </c>
      <c r="M1806" s="596" t="s">
        <v>24</v>
      </c>
      <c r="N1806" s="52" t="str">
        <f>IF(AND('331-CT'!$E$7=TH!H1806,OR(L1806="331",M1806="331")),"331",IF(AND(OR(L1806="131",M1806="131"),H1806='131-CT'!$E$7),"131",""))</f>
        <v/>
      </c>
      <c r="O1806" s="91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7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17"/>
        <v>1</v>
      </c>
      <c r="C1807" s="184">
        <f t="shared" si="223"/>
        <v>42009</v>
      </c>
      <c r="D1807" s="184" t="s">
        <v>1350</v>
      </c>
      <c r="E1807" s="191">
        <v>42009</v>
      </c>
      <c r="F1807" s="189" t="s">
        <v>1353</v>
      </c>
      <c r="G1807" s="483" t="s">
        <v>332</v>
      </c>
      <c r="H1807" s="7"/>
      <c r="I1807" s="256"/>
      <c r="J1807" s="256"/>
      <c r="K1807" s="595">
        <v>15000</v>
      </c>
      <c r="L1807" s="596" t="s">
        <v>83</v>
      </c>
      <c r="M1807" s="596" t="s">
        <v>24</v>
      </c>
      <c r="N1807" s="52" t="str">
        <f>IF(AND('331-CT'!$E$7=TH!H1807,OR(L1807="331",M1807="331")),"331",IF(AND(OR(L1807="131",M1807="131"),H1807='131-CT'!$E$7),"131",""))</f>
        <v/>
      </c>
      <c r="O1807" s="91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>x</v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7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17"/>
        <v>1</v>
      </c>
      <c r="C1808" s="184">
        <f t="shared" si="223"/>
        <v>42012</v>
      </c>
      <c r="D1808" s="184" t="s">
        <v>1350</v>
      </c>
      <c r="E1808" s="191">
        <v>42012</v>
      </c>
      <c r="F1808" s="189" t="s">
        <v>1351</v>
      </c>
      <c r="G1808" s="483" t="s">
        <v>332</v>
      </c>
      <c r="H1808" s="7" t="s">
        <v>1348</v>
      </c>
      <c r="I1808" s="256"/>
      <c r="J1808" s="256"/>
      <c r="K1808" s="595">
        <v>37500000</v>
      </c>
      <c r="L1808" s="596" t="s">
        <v>47</v>
      </c>
      <c r="M1808" s="596" t="s">
        <v>24</v>
      </c>
      <c r="N1808" s="52" t="str">
        <f>IF(AND('331-CT'!$E$7=TH!H1808,OR(L1808="331",M1808="331")),"331",IF(AND(OR(L1808="131",M1808="131"),H1808='131-CT'!$E$7),"131",""))</f>
        <v/>
      </c>
      <c r="O1808" s="91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>x</v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7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17"/>
        <v>1</v>
      </c>
      <c r="C1809" s="184">
        <f t="shared" si="223"/>
        <v>42014</v>
      </c>
      <c r="D1809" s="184" t="s">
        <v>1350</v>
      </c>
      <c r="E1809" s="191">
        <v>42014</v>
      </c>
      <c r="F1809" s="189" t="s">
        <v>1351</v>
      </c>
      <c r="G1809" s="483" t="s">
        <v>332</v>
      </c>
      <c r="H1809" s="7" t="s">
        <v>1348</v>
      </c>
      <c r="I1809" s="256"/>
      <c r="J1809" s="256"/>
      <c r="K1809" s="595">
        <v>22000000</v>
      </c>
      <c r="L1809" s="596" t="s">
        <v>47</v>
      </c>
      <c r="M1809" s="596" t="s">
        <v>24</v>
      </c>
      <c r="N1809" s="52" t="str">
        <f>IF(AND('331-CT'!$E$7=TH!H1809,OR(L1809="331",M1809="331")),"331",IF(AND(OR(L1809="131",M1809="131"),H1809='131-CT'!$E$7),"131",""))</f>
        <v/>
      </c>
      <c r="O1809" s="91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>x</v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7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17"/>
        <v>1</v>
      </c>
      <c r="C1810" s="184">
        <f t="shared" si="223"/>
        <v>42025</v>
      </c>
      <c r="D1810" s="184" t="s">
        <v>1350</v>
      </c>
      <c r="E1810" s="191">
        <v>42025</v>
      </c>
      <c r="F1810" s="189" t="s">
        <v>1351</v>
      </c>
      <c r="G1810" s="483" t="s">
        <v>332</v>
      </c>
      <c r="H1810" s="7" t="s">
        <v>1348</v>
      </c>
      <c r="I1810" s="256"/>
      <c r="J1810" s="256"/>
      <c r="K1810" s="595">
        <v>55700000</v>
      </c>
      <c r="L1810" s="596" t="s">
        <v>47</v>
      </c>
      <c r="M1810" s="596" t="s">
        <v>24</v>
      </c>
      <c r="N1810" s="52" t="str">
        <f>IF(AND('331-CT'!$E$7=TH!H1810,OR(L1810="331",M1810="331")),"331",IF(AND(OR(L1810="131",M1810="131"),H1810='131-CT'!$E$7),"131",""))</f>
        <v/>
      </c>
      <c r="O1810" s="91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>x</v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7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17"/>
        <v>1</v>
      </c>
      <c r="C1811" s="184">
        <f t="shared" si="223"/>
        <v>42025</v>
      </c>
      <c r="D1811" s="184" t="s">
        <v>1350</v>
      </c>
      <c r="E1811" s="191">
        <v>42025</v>
      </c>
      <c r="F1811" s="297" t="s">
        <v>1352</v>
      </c>
      <c r="G1811" s="483" t="s">
        <v>332</v>
      </c>
      <c r="H1811" s="869" t="s">
        <v>1956</v>
      </c>
      <c r="I1811" s="256"/>
      <c r="J1811" s="256"/>
      <c r="K1811" s="595">
        <v>15000000</v>
      </c>
      <c r="L1811" s="596" t="s">
        <v>8</v>
      </c>
      <c r="M1811" s="596" t="s">
        <v>24</v>
      </c>
      <c r="N1811" s="52" t="str">
        <f>IF(AND('331-CT'!$E$7=TH!H1811,OR(L1811="331",M1811="331")),"331",IF(AND(OR(L1811="131",M1811="131"),H1811='131-CT'!$E$7),"131",""))</f>
        <v/>
      </c>
      <c r="O1811" s="91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7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17"/>
        <v>1</v>
      </c>
      <c r="C1812" s="184">
        <f t="shared" si="223"/>
        <v>42025</v>
      </c>
      <c r="D1812" s="184" t="s">
        <v>1350</v>
      </c>
      <c r="E1812" s="191">
        <v>42025</v>
      </c>
      <c r="F1812" s="189" t="s">
        <v>1353</v>
      </c>
      <c r="G1812" s="483" t="s">
        <v>332</v>
      </c>
      <c r="H1812" s="7"/>
      <c r="I1812" s="256"/>
      <c r="J1812" s="256"/>
      <c r="K1812" s="595">
        <v>20000</v>
      </c>
      <c r="L1812" s="596" t="s">
        <v>83</v>
      </c>
      <c r="M1812" s="596" t="s">
        <v>24</v>
      </c>
      <c r="N1812" s="52" t="str">
        <f>IF(AND('331-CT'!$E$7=TH!H1812,OR(L1812="331",M1812="331")),"331",IF(AND(OR(L1812="131",M1812="131"),H1812='131-CT'!$E$7),"131",""))</f>
        <v/>
      </c>
      <c r="O1812" s="91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7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17"/>
        <v>1</v>
      </c>
      <c r="C1813" s="184">
        <f t="shared" si="223"/>
        <v>42027</v>
      </c>
      <c r="D1813" s="184" t="s">
        <v>1350</v>
      </c>
      <c r="E1813" s="191">
        <v>42027</v>
      </c>
      <c r="F1813" s="189" t="s">
        <v>1351</v>
      </c>
      <c r="G1813" s="483" t="s">
        <v>332</v>
      </c>
      <c r="H1813" s="7" t="s">
        <v>1348</v>
      </c>
      <c r="I1813" s="256"/>
      <c r="J1813" s="256"/>
      <c r="K1813" s="595">
        <v>35700000</v>
      </c>
      <c r="L1813" s="596" t="s">
        <v>47</v>
      </c>
      <c r="M1813" s="596" t="s">
        <v>24</v>
      </c>
      <c r="N1813" s="52" t="str">
        <f>IF(AND('331-CT'!$E$7=TH!H1813,OR(L1813="331",M1813="331")),"331",IF(AND(OR(L1813="131",M1813="131"),H1813='131-CT'!$E$7),"131",""))</f>
        <v/>
      </c>
      <c r="O1813" s="91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>x</v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7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17"/>
        <v>1</v>
      </c>
      <c r="C1814" s="184">
        <f t="shared" si="223"/>
        <v>42006</v>
      </c>
      <c r="D1814" s="184" t="s">
        <v>1350</v>
      </c>
      <c r="E1814" s="191">
        <v>42006</v>
      </c>
      <c r="F1814" s="297" t="s">
        <v>1352</v>
      </c>
      <c r="G1814" s="483" t="s">
        <v>332</v>
      </c>
      <c r="H1814" s="869" t="s">
        <v>1954</v>
      </c>
      <c r="I1814" s="256"/>
      <c r="J1814" s="256"/>
      <c r="K1814" s="595">
        <v>15000000</v>
      </c>
      <c r="L1814" s="596" t="s">
        <v>8</v>
      </c>
      <c r="M1814" s="596" t="s">
        <v>24</v>
      </c>
      <c r="N1814" s="52" t="str">
        <f>IF(AND('331-CT'!$E$7=TH!H1814,OR(L1814="331",M1814="331")),"331",IF(AND(OR(L1814="131",M1814="131"),H1814='131-CT'!$E$7),"131",""))</f>
        <v/>
      </c>
      <c r="O1814" s="91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7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17"/>
        <v>1</v>
      </c>
      <c r="C1815" s="184">
        <f t="shared" si="223"/>
        <v>42006</v>
      </c>
      <c r="D1815" s="184" t="s">
        <v>1350</v>
      </c>
      <c r="E1815" s="191">
        <v>42006</v>
      </c>
      <c r="F1815" s="189" t="s">
        <v>1353</v>
      </c>
      <c r="G1815" s="483" t="s">
        <v>332</v>
      </c>
      <c r="H1815" s="7"/>
      <c r="I1815" s="256"/>
      <c r="J1815" s="256"/>
      <c r="K1815" s="595">
        <v>20000</v>
      </c>
      <c r="L1815" s="596" t="s">
        <v>83</v>
      </c>
      <c r="M1815" s="596" t="s">
        <v>24</v>
      </c>
      <c r="N1815" s="52" t="str">
        <f>IF(AND('331-CT'!$E$7=TH!H1815,OR(L1815="331",M1815="331")),"331",IF(AND(OR(L1815="131",M1815="131"),H1815='131-CT'!$E$7),"131",""))</f>
        <v/>
      </c>
      <c r="O1815" s="91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7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17"/>
        <v>2</v>
      </c>
      <c r="C1816" s="184">
        <f t="shared" si="223"/>
        <v>42042</v>
      </c>
      <c r="D1816" s="184" t="s">
        <v>1350</v>
      </c>
      <c r="E1816" s="191">
        <v>42042</v>
      </c>
      <c r="F1816" s="189" t="s">
        <v>1351</v>
      </c>
      <c r="G1816" s="483" t="s">
        <v>332</v>
      </c>
      <c r="H1816" s="7" t="s">
        <v>1348</v>
      </c>
      <c r="I1816" s="256"/>
      <c r="J1816" s="256"/>
      <c r="K1816" s="595">
        <v>94300000</v>
      </c>
      <c r="L1816" s="596" t="s">
        <v>47</v>
      </c>
      <c r="M1816" s="596" t="s">
        <v>24</v>
      </c>
      <c r="N1816" s="52" t="str">
        <f>IF(AND('331-CT'!$E$7=TH!H1816,OR(L1816="331",M1816="331")),"331",IF(AND(OR(L1816="131",M1816="131"),H1816='131-CT'!$E$7),"131",""))</f>
        <v/>
      </c>
      <c r="O1816" s="91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7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17"/>
        <v>2</v>
      </c>
      <c r="C1817" s="184">
        <f t="shared" si="223"/>
        <v>42049</v>
      </c>
      <c r="D1817" s="184" t="s">
        <v>1350</v>
      </c>
      <c r="E1817" s="191">
        <v>42049</v>
      </c>
      <c r="F1817" s="189" t="s">
        <v>1351</v>
      </c>
      <c r="G1817" s="483" t="s">
        <v>332</v>
      </c>
      <c r="H1817" s="7" t="s">
        <v>1348</v>
      </c>
      <c r="I1817" s="256"/>
      <c r="J1817" s="256"/>
      <c r="K1817" s="595">
        <v>60000000</v>
      </c>
      <c r="L1817" s="596" t="s">
        <v>47</v>
      </c>
      <c r="M1817" s="596" t="s">
        <v>24</v>
      </c>
      <c r="N1817" s="52" t="str">
        <f>IF(AND('331-CT'!$E$7=TH!H1817,OR(L1817="331",M1817="331")),"331",IF(AND(OR(L1817="131",M1817="131"),H1817='131-CT'!$E$7),"131",""))</f>
        <v/>
      </c>
      <c r="O1817" s="91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>x</v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>x</v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7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17"/>
        <v>2</v>
      </c>
      <c r="C1818" s="184">
        <f t="shared" si="223"/>
        <v>42049</v>
      </c>
      <c r="D1818" s="184" t="s">
        <v>1350</v>
      </c>
      <c r="E1818" s="191">
        <v>42049</v>
      </c>
      <c r="F1818" s="297" t="s">
        <v>1352</v>
      </c>
      <c r="G1818" s="483" t="s">
        <v>332</v>
      </c>
      <c r="H1818" s="869" t="s">
        <v>1956</v>
      </c>
      <c r="I1818" s="256"/>
      <c r="J1818" s="256"/>
      <c r="K1818" s="595">
        <v>15000000</v>
      </c>
      <c r="L1818" s="596" t="s">
        <v>8</v>
      </c>
      <c r="M1818" s="596" t="s">
        <v>24</v>
      </c>
      <c r="N1818" s="52" t="str">
        <f>IF(AND('331-CT'!$E$7=TH!H1818,OR(L1818="331",M1818="331")),"331",IF(AND(OR(L1818="131",M1818="131"),H1818='131-CT'!$E$7),"131",""))</f>
        <v/>
      </c>
      <c r="O1818" s="91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>x</v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7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17"/>
        <v>2</v>
      </c>
      <c r="C1819" s="184">
        <f t="shared" si="223"/>
        <v>42049</v>
      </c>
      <c r="D1819" s="184" t="s">
        <v>1350</v>
      </c>
      <c r="E1819" s="191">
        <v>42049</v>
      </c>
      <c r="F1819" s="189" t="s">
        <v>1353</v>
      </c>
      <c r="G1819" s="483" t="s">
        <v>332</v>
      </c>
      <c r="H1819" s="7"/>
      <c r="I1819" s="256"/>
      <c r="J1819" s="256"/>
      <c r="K1819" s="595">
        <v>20000</v>
      </c>
      <c r="L1819" s="596" t="s">
        <v>83</v>
      </c>
      <c r="M1819" s="596" t="s">
        <v>24</v>
      </c>
      <c r="N1819" s="52" t="str">
        <f>IF(AND('331-CT'!$E$7=TH!H1819,OR(L1819="331",M1819="331")),"331",IF(AND(OR(L1819="131",M1819="131"),H1819='131-CT'!$E$7),"131",""))</f>
        <v/>
      </c>
      <c r="O1819" s="91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>x</v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>x</v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7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17"/>
        <v>3</v>
      </c>
      <c r="C1820" s="184">
        <f t="shared" si="223"/>
        <v>42068</v>
      </c>
      <c r="D1820" s="184" t="s">
        <v>1350</v>
      </c>
      <c r="E1820" s="191">
        <v>42068</v>
      </c>
      <c r="F1820" s="189" t="s">
        <v>1351</v>
      </c>
      <c r="G1820" s="483" t="s">
        <v>332</v>
      </c>
      <c r="H1820" s="7" t="s">
        <v>1348</v>
      </c>
      <c r="I1820" s="256"/>
      <c r="J1820" s="256"/>
      <c r="K1820" s="595">
        <v>13300000</v>
      </c>
      <c r="L1820" s="596" t="s">
        <v>47</v>
      </c>
      <c r="M1820" s="596" t="s">
        <v>24</v>
      </c>
      <c r="N1820" s="52" t="str">
        <f>IF(AND('331-CT'!$E$7=TH!H1820,OR(L1820="331",M1820="331")),"331",IF(AND(OR(L1820="131",M1820="131"),H1820='131-CT'!$E$7),"131",""))</f>
        <v/>
      </c>
      <c r="O1820" s="91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>x</v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>x</v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7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17"/>
        <v>3</v>
      </c>
      <c r="C1821" s="184">
        <f t="shared" si="223"/>
        <v>42072</v>
      </c>
      <c r="D1821" s="184" t="s">
        <v>1350</v>
      </c>
      <c r="E1821" s="191">
        <v>42072</v>
      </c>
      <c r="F1821" s="189" t="s">
        <v>1351</v>
      </c>
      <c r="G1821" s="483" t="s">
        <v>332</v>
      </c>
      <c r="H1821" s="7" t="s">
        <v>1348</v>
      </c>
      <c r="I1821" s="256"/>
      <c r="J1821" s="256"/>
      <c r="K1821" s="595">
        <v>23200000</v>
      </c>
      <c r="L1821" s="596" t="s">
        <v>47</v>
      </c>
      <c r="M1821" s="596" t="s">
        <v>24</v>
      </c>
      <c r="N1821" s="52" t="str">
        <f>IF(AND('331-CT'!$E$7=TH!H1821,OR(L1821="331",M1821="331")),"331",IF(AND(OR(L1821="131",M1821="131"),H1821='131-CT'!$E$7),"131",""))</f>
        <v/>
      </c>
      <c r="O1821" s="91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>x</v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7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17"/>
        <v>3</v>
      </c>
      <c r="C1822" s="184">
        <f t="shared" si="223"/>
        <v>42073</v>
      </c>
      <c r="D1822" s="184" t="s">
        <v>1350</v>
      </c>
      <c r="E1822" s="191">
        <v>42073</v>
      </c>
      <c r="F1822" s="189" t="s">
        <v>1351</v>
      </c>
      <c r="G1822" s="483" t="s">
        <v>332</v>
      </c>
      <c r="H1822" s="7" t="s">
        <v>1348</v>
      </c>
      <c r="I1822" s="256"/>
      <c r="J1822" s="256"/>
      <c r="K1822" s="595">
        <v>14000000</v>
      </c>
      <c r="L1822" s="596" t="s">
        <v>47</v>
      </c>
      <c r="M1822" s="596" t="s">
        <v>24</v>
      </c>
      <c r="N1822" s="52" t="str">
        <f>IF(AND('331-CT'!$E$7=TH!H1822,OR(L1822="331",M1822="331")),"331",IF(AND(OR(L1822="131",M1822="131"),H1822='131-CT'!$E$7),"131",""))</f>
        <v/>
      </c>
      <c r="O1822" s="91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>x</v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>x</v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7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17"/>
        <v>3</v>
      </c>
      <c r="C1823" s="184">
        <f t="shared" si="223"/>
        <v>42080</v>
      </c>
      <c r="D1823" s="184" t="s">
        <v>1350</v>
      </c>
      <c r="E1823" s="191">
        <v>42080</v>
      </c>
      <c r="F1823" s="189" t="s">
        <v>1351</v>
      </c>
      <c r="G1823" s="483" t="s">
        <v>332</v>
      </c>
      <c r="H1823" s="7" t="s">
        <v>1348</v>
      </c>
      <c r="I1823" s="256"/>
      <c r="J1823" s="256"/>
      <c r="K1823" s="595">
        <v>6500000</v>
      </c>
      <c r="L1823" s="596" t="s">
        <v>47</v>
      </c>
      <c r="M1823" s="596" t="s">
        <v>24</v>
      </c>
      <c r="N1823" s="52" t="str">
        <f>IF(AND('331-CT'!$E$7=TH!H1823,OR(L1823="331",M1823="331")),"331",IF(AND(OR(L1823="131",M1823="131"),H1823='131-CT'!$E$7),"131",""))</f>
        <v/>
      </c>
      <c r="O1823" s="91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>x</v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>x</v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7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17"/>
        <v>3</v>
      </c>
      <c r="C1824" s="184">
        <f t="shared" si="223"/>
        <v>42080</v>
      </c>
      <c r="D1824" s="184" t="s">
        <v>1350</v>
      </c>
      <c r="E1824" s="191">
        <v>42080</v>
      </c>
      <c r="F1824" s="297" t="s">
        <v>1352</v>
      </c>
      <c r="G1824" s="483" t="s">
        <v>332</v>
      </c>
      <c r="H1824" s="869" t="s">
        <v>1956</v>
      </c>
      <c r="I1824" s="256"/>
      <c r="J1824" s="256"/>
      <c r="K1824" s="595">
        <v>15000000</v>
      </c>
      <c r="L1824" s="596" t="s">
        <v>8</v>
      </c>
      <c r="M1824" s="596" t="s">
        <v>24</v>
      </c>
      <c r="N1824" s="52" t="str">
        <f>IF(AND('331-CT'!$E$7=TH!H1824,OR(L1824="331",M1824="331")),"331",IF(AND(OR(L1824="131",M1824="131"),H1824='131-CT'!$E$7),"131",""))</f>
        <v/>
      </c>
      <c r="O1824" s="91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>x</v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7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17"/>
        <v>3</v>
      </c>
      <c r="C1825" s="184">
        <f t="shared" si="223"/>
        <v>42080</v>
      </c>
      <c r="D1825" s="184" t="s">
        <v>1350</v>
      </c>
      <c r="E1825" s="191">
        <v>42080</v>
      </c>
      <c r="F1825" s="189" t="s">
        <v>1353</v>
      </c>
      <c r="G1825" s="483" t="s">
        <v>332</v>
      </c>
      <c r="H1825" s="7"/>
      <c r="I1825" s="256"/>
      <c r="J1825" s="256"/>
      <c r="K1825" s="595">
        <v>15000</v>
      </c>
      <c r="L1825" s="596" t="s">
        <v>83</v>
      </c>
      <c r="M1825" s="596" t="s">
        <v>24</v>
      </c>
      <c r="N1825" s="52" t="str">
        <f>IF(AND('331-CT'!$E$7=TH!H1825,OR(L1825="331",M1825="331")),"331",IF(AND(OR(L1825="131",M1825="131"),H1825='131-CT'!$E$7),"131",""))</f>
        <v/>
      </c>
      <c r="O1825" s="91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>x</v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>x</v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7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ref="B1826:B1890" si="224">IF(C1826&lt;&gt;"",MONTH(C1826),"")</f>
        <v>3</v>
      </c>
      <c r="C1826" s="184">
        <f t="shared" si="223"/>
        <v>42084</v>
      </c>
      <c r="D1826" s="184" t="s">
        <v>1350</v>
      </c>
      <c r="E1826" s="191">
        <v>42084</v>
      </c>
      <c r="F1826" s="189" t="s">
        <v>1351</v>
      </c>
      <c r="G1826" s="483" t="s">
        <v>332</v>
      </c>
      <c r="H1826" s="7" t="s">
        <v>1348</v>
      </c>
      <c r="I1826" s="256"/>
      <c r="J1826" s="256"/>
      <c r="K1826" s="595">
        <v>14400000</v>
      </c>
      <c r="L1826" s="596" t="s">
        <v>47</v>
      </c>
      <c r="M1826" s="596" t="s">
        <v>24</v>
      </c>
      <c r="N1826" s="52" t="str">
        <f>IF(AND('331-CT'!$E$7=TH!H1826,OR(L1826="331",M1826="331")),"331",IF(AND(OR(L1826="131",M1826="131"),H1826='131-CT'!$E$7),"131",""))</f>
        <v/>
      </c>
      <c r="O1826" s="91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>x</v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>x</v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7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24"/>
        <v>3</v>
      </c>
      <c r="C1827" s="184">
        <f t="shared" si="223"/>
        <v>42087</v>
      </c>
      <c r="D1827" s="184" t="s">
        <v>1350</v>
      </c>
      <c r="E1827" s="191">
        <v>42087</v>
      </c>
      <c r="F1827" s="189" t="s">
        <v>1351</v>
      </c>
      <c r="G1827" s="483" t="s">
        <v>332</v>
      </c>
      <c r="H1827" s="7" t="s">
        <v>1348</v>
      </c>
      <c r="I1827" s="256"/>
      <c r="J1827" s="256"/>
      <c r="K1827" s="595">
        <v>52200000</v>
      </c>
      <c r="L1827" s="596" t="s">
        <v>47</v>
      </c>
      <c r="M1827" s="596" t="s">
        <v>24</v>
      </c>
      <c r="N1827" s="52" t="str">
        <f>IF(AND('331-CT'!$E$7=TH!H1827,OR(L1827="331",M1827="331")),"331",IF(AND(OR(L1827="131",M1827="131"),H1827='131-CT'!$E$7),"131",""))</f>
        <v/>
      </c>
      <c r="O1827" s="91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>x</v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>x</v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7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24"/>
        <v>3</v>
      </c>
      <c r="C1828" s="184">
        <f t="shared" si="223"/>
        <v>42093</v>
      </c>
      <c r="D1828" s="184" t="s">
        <v>1350</v>
      </c>
      <c r="E1828" s="191">
        <v>42093</v>
      </c>
      <c r="F1828" s="189" t="s">
        <v>1351</v>
      </c>
      <c r="G1828" s="483" t="s">
        <v>332</v>
      </c>
      <c r="H1828" s="7" t="s">
        <v>1348</v>
      </c>
      <c r="I1828" s="256"/>
      <c r="J1828" s="256"/>
      <c r="K1828" s="595">
        <v>13600000</v>
      </c>
      <c r="L1828" s="596" t="s">
        <v>47</v>
      </c>
      <c r="M1828" s="596" t="s">
        <v>24</v>
      </c>
      <c r="N1828" s="52" t="str">
        <f>IF(AND('331-CT'!$E$7=TH!H1828,OR(L1828="331",M1828="331")),"331",IF(AND(OR(L1828="131",M1828="131"),H1828='131-CT'!$E$7),"131",""))</f>
        <v/>
      </c>
      <c r="O1828" s="91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>x</v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>x</v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7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24"/>
        <v>4</v>
      </c>
      <c r="C1829" s="184">
        <f t="shared" si="223"/>
        <v>42108</v>
      </c>
      <c r="D1829" s="184" t="s">
        <v>1350</v>
      </c>
      <c r="E1829" s="191">
        <v>42108</v>
      </c>
      <c r="F1829" s="189" t="s">
        <v>1351</v>
      </c>
      <c r="G1829" s="483" t="s">
        <v>332</v>
      </c>
      <c r="H1829" s="7" t="s">
        <v>1348</v>
      </c>
      <c r="I1829" s="256"/>
      <c r="J1829" s="256"/>
      <c r="K1829" s="595">
        <v>18600000</v>
      </c>
      <c r="L1829" s="596" t="s">
        <v>47</v>
      </c>
      <c r="M1829" s="596" t="s">
        <v>24</v>
      </c>
      <c r="N1829" s="52" t="str">
        <f>IF(AND('331-CT'!$E$7=TH!H1829,OR(L1829="331",M1829="331")),"331",IF(AND(OR(L1829="131",M1829="131"),H1829='131-CT'!$E$7),"131",""))</f>
        <v/>
      </c>
      <c r="O1829" s="910" t="str">
        <f>IF(AND('341-CT'!$E$9=H1829,OR(LEFT(L1829,3)=$O$7,LEFT(M1829,3)=$O$7)),"x","")</f>
        <v/>
      </c>
      <c r="P1829" s="52" t="str">
        <f>IF(AND($B1829&gt;='111'!$N$11,$B1829&lt;='111'!$O$11,OR($L1829=$P$7,$M1829=$P$7)),"x","")</f>
        <v>x</v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>x</v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7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24"/>
        <v>4</v>
      </c>
      <c r="C1830" s="184">
        <f t="shared" si="223"/>
        <v>42115</v>
      </c>
      <c r="D1830" s="184" t="s">
        <v>1350</v>
      </c>
      <c r="E1830" s="191">
        <v>42115</v>
      </c>
      <c r="F1830" s="189" t="s">
        <v>1351</v>
      </c>
      <c r="G1830" s="483" t="s">
        <v>332</v>
      </c>
      <c r="H1830" s="7" t="s">
        <v>1348</v>
      </c>
      <c r="I1830" s="256"/>
      <c r="J1830" s="256"/>
      <c r="K1830" s="595">
        <v>24000000</v>
      </c>
      <c r="L1830" s="596" t="s">
        <v>47</v>
      </c>
      <c r="M1830" s="596" t="s">
        <v>24</v>
      </c>
      <c r="N1830" s="52" t="str">
        <f>IF(AND('331-CT'!$E$7=TH!H1830,OR(L1830="331",M1830="331")),"331",IF(AND(OR(L1830="131",M1830="131"),H1830='131-CT'!$E$7),"131",""))</f>
        <v/>
      </c>
      <c r="O1830" s="910" t="str">
        <f>IF(AND('341-CT'!$E$9=H1830,OR(LEFT(L1830,3)=$O$7,LEFT(M1830,3)=$O$7)),"x","")</f>
        <v/>
      </c>
      <c r="P1830" s="52" t="str">
        <f>IF(AND($B1830&gt;='111'!$N$11,$B1830&lt;='111'!$O$11,OR($L1830=$P$7,$M1830=$P$7)),"x","")</f>
        <v>x</v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>x</v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7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24"/>
        <v>4</v>
      </c>
      <c r="C1831" s="184">
        <f t="shared" si="223"/>
        <v>42115</v>
      </c>
      <c r="D1831" s="184" t="s">
        <v>1350</v>
      </c>
      <c r="E1831" s="191">
        <v>42115</v>
      </c>
      <c r="F1831" s="297" t="s">
        <v>1352</v>
      </c>
      <c r="G1831" s="483" t="s">
        <v>332</v>
      </c>
      <c r="H1831" s="869" t="s">
        <v>1382</v>
      </c>
      <c r="I1831" s="256"/>
      <c r="J1831" s="256"/>
      <c r="K1831" s="595">
        <v>10000000</v>
      </c>
      <c r="L1831" s="596" t="s">
        <v>8</v>
      </c>
      <c r="M1831" s="596" t="s">
        <v>24</v>
      </c>
      <c r="N1831" s="52" t="str">
        <f>IF(AND('331-CT'!$E$7=TH!H1831,OR(L1831="331",M1831="331")),"331",IF(AND(OR(L1831="131",M1831="131"),H1831='131-CT'!$E$7),"131",""))</f>
        <v/>
      </c>
      <c r="O1831" s="91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>x</v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7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24"/>
        <v>4</v>
      </c>
      <c r="C1832" s="184">
        <f t="shared" si="223"/>
        <v>42115</v>
      </c>
      <c r="D1832" s="184" t="s">
        <v>1350</v>
      </c>
      <c r="E1832" s="191">
        <v>42115</v>
      </c>
      <c r="F1832" s="297" t="s">
        <v>1352</v>
      </c>
      <c r="G1832" s="483" t="s">
        <v>332</v>
      </c>
      <c r="H1832" s="193" t="s">
        <v>1953</v>
      </c>
      <c r="I1832" s="256"/>
      <c r="J1832" s="256"/>
      <c r="K1832" s="595">
        <v>15000000</v>
      </c>
      <c r="L1832" s="596" t="s">
        <v>8</v>
      </c>
      <c r="M1832" s="596" t="s">
        <v>24</v>
      </c>
      <c r="N1832" s="52" t="str">
        <f>IF(AND('331-CT'!$E$7=TH!H1832,OR(L1832="331",M1832="331")),"331",IF(AND(OR(L1832="131",M1832="131"),H1832='131-CT'!$E$7),"131",""))</f>
        <v/>
      </c>
      <c r="O1832" s="91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>x</v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7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24"/>
        <v>4</v>
      </c>
      <c r="C1833" s="184">
        <f t="shared" si="223"/>
        <v>42115</v>
      </c>
      <c r="D1833" s="184" t="s">
        <v>1350</v>
      </c>
      <c r="E1833" s="191">
        <v>42115</v>
      </c>
      <c r="F1833" s="189" t="s">
        <v>1353</v>
      </c>
      <c r="G1833" s="483" t="s">
        <v>332</v>
      </c>
      <c r="H1833" s="7"/>
      <c r="I1833" s="256"/>
      <c r="J1833" s="256"/>
      <c r="K1833" s="595">
        <v>15000</v>
      </c>
      <c r="L1833" s="596" t="s">
        <v>83</v>
      </c>
      <c r="M1833" s="596" t="s">
        <v>24</v>
      </c>
      <c r="N1833" s="52" t="str">
        <f>IF(AND('331-CT'!$E$7=TH!H1833,OR(L1833="331",M1833="331")),"331",IF(AND(OR(L1833="131",M1833="131"),H1833='131-CT'!$E$7),"131",""))</f>
        <v/>
      </c>
      <c r="O1833" s="91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>x</v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>642</v>
      </c>
      <c r="W1833" s="52" t="str">
        <f>IF(OR(TH!L1833=TH!$W$7,M1833=TH!$W$7),"x","")</f>
        <v>x</v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7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24"/>
        <v>4</v>
      </c>
      <c r="C1834" s="184">
        <f t="shared" si="223"/>
        <v>42115</v>
      </c>
      <c r="D1834" s="184" t="s">
        <v>1350</v>
      </c>
      <c r="E1834" s="191">
        <v>42115</v>
      </c>
      <c r="F1834" s="189" t="s">
        <v>1353</v>
      </c>
      <c r="G1834" s="483" t="s">
        <v>332</v>
      </c>
      <c r="H1834" s="7"/>
      <c r="I1834" s="256"/>
      <c r="J1834" s="256"/>
      <c r="K1834" s="595">
        <v>15000</v>
      </c>
      <c r="L1834" s="596" t="s">
        <v>83</v>
      </c>
      <c r="M1834" s="596" t="s">
        <v>24</v>
      </c>
      <c r="N1834" s="52" t="str">
        <f>IF(AND('331-CT'!$E$7=TH!H1834,OR(L1834="331",M1834="331")),"331",IF(AND(OR(L1834="131",M1834="131"),H1834='131-CT'!$E$7),"131",""))</f>
        <v/>
      </c>
      <c r="O1834" s="91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>x</v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>642</v>
      </c>
      <c r="W1834" s="52" t="str">
        <f>IF(OR(TH!L1834=TH!$W$7,M1834=TH!$W$7),"x","")</f>
        <v>x</v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7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24"/>
        <v>4</v>
      </c>
      <c r="C1835" s="184">
        <f t="shared" si="223"/>
        <v>42115</v>
      </c>
      <c r="D1835" s="184" t="s">
        <v>1350</v>
      </c>
      <c r="E1835" s="191">
        <v>42115</v>
      </c>
      <c r="F1835" s="297" t="s">
        <v>1352</v>
      </c>
      <c r="G1835" s="483" t="s">
        <v>332</v>
      </c>
      <c r="H1835" s="7" t="s">
        <v>1423</v>
      </c>
      <c r="I1835" s="256"/>
      <c r="J1835" s="256"/>
      <c r="K1835" s="595">
        <v>36200000</v>
      </c>
      <c r="L1835" s="596" t="s">
        <v>8</v>
      </c>
      <c r="M1835" s="596" t="s">
        <v>24</v>
      </c>
      <c r="N1835" s="52" t="str">
        <f>IF(AND('331-CT'!$E$7=TH!H1835,OR(L1835="331",M1835="331")),"331",IF(AND(OR(L1835="131",M1835="131"),H1835='131-CT'!$E$7),"131",""))</f>
        <v/>
      </c>
      <c r="O1835" s="91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>x</v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7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24"/>
        <v>4</v>
      </c>
      <c r="C1836" s="184">
        <f t="shared" si="223"/>
        <v>42115</v>
      </c>
      <c r="D1836" s="184" t="s">
        <v>1350</v>
      </c>
      <c r="E1836" s="191">
        <v>42115</v>
      </c>
      <c r="F1836" s="189" t="s">
        <v>1353</v>
      </c>
      <c r="G1836" s="483" t="s">
        <v>332</v>
      </c>
      <c r="H1836" s="7"/>
      <c r="I1836" s="256"/>
      <c r="J1836" s="256"/>
      <c r="K1836" s="595">
        <v>15000</v>
      </c>
      <c r="L1836" s="596" t="s">
        <v>83</v>
      </c>
      <c r="M1836" s="596" t="s">
        <v>24</v>
      </c>
      <c r="N1836" s="52" t="str">
        <f>IF(AND('331-CT'!$E$7=TH!H1836,OR(L1836="331",M1836="331")),"331",IF(AND(OR(L1836="131",M1836="131"),H1836='131-CT'!$E$7),"131",""))</f>
        <v/>
      </c>
      <c r="O1836" s="91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>642</v>
      </c>
      <c r="W1836" s="52" t="str">
        <f>IF(OR(TH!L1836=TH!$W$7,M1836=TH!$W$7),"x","")</f>
        <v>x</v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7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24"/>
        <v>5</v>
      </c>
      <c r="C1837" s="184">
        <f t="shared" si="223"/>
        <v>42132</v>
      </c>
      <c r="D1837" s="184" t="s">
        <v>1345</v>
      </c>
      <c r="E1837" s="191">
        <v>42132</v>
      </c>
      <c r="F1837" s="192" t="s">
        <v>1346</v>
      </c>
      <c r="G1837" s="483" t="s">
        <v>332</v>
      </c>
      <c r="H1837" s="7" t="s">
        <v>433</v>
      </c>
      <c r="I1837" s="256"/>
      <c r="J1837" s="256"/>
      <c r="K1837" s="595">
        <v>42111091</v>
      </c>
      <c r="L1837" s="596" t="s">
        <v>24</v>
      </c>
      <c r="M1837" s="596" t="s">
        <v>259</v>
      </c>
      <c r="N1837" s="52" t="str">
        <f>IF(AND('331-CT'!$E$7=TH!H1837,OR(L1837="331",M1837="331")),"331",IF(AND(OR(L1837="131",M1837="131"),H1837='131-CT'!$E$7),"131",""))</f>
        <v/>
      </c>
      <c r="O1837" s="91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7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24"/>
        <v>5</v>
      </c>
      <c r="C1838" s="184">
        <f t="shared" si="223"/>
        <v>42145</v>
      </c>
      <c r="D1838" s="184" t="s">
        <v>1345</v>
      </c>
      <c r="E1838" s="191">
        <v>42145</v>
      </c>
      <c r="F1838" s="192" t="s">
        <v>1346</v>
      </c>
      <c r="G1838" s="483" t="s">
        <v>332</v>
      </c>
      <c r="H1838" s="7" t="s">
        <v>470</v>
      </c>
      <c r="I1838" s="256"/>
      <c r="J1838" s="256"/>
      <c r="K1838" s="595">
        <v>32817510</v>
      </c>
      <c r="L1838" s="596" t="s">
        <v>24</v>
      </c>
      <c r="M1838" s="596" t="s">
        <v>259</v>
      </c>
      <c r="N1838" s="52" t="str">
        <f>IF(AND('331-CT'!$E$7=TH!H1838,OR(L1838="331",M1838="331")),"331",IF(AND(OR(L1838="131",M1838="131"),H1838='131-CT'!$E$7),"131",""))</f>
        <v/>
      </c>
      <c r="O1838" s="91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7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24"/>
        <v>5</v>
      </c>
      <c r="C1839" s="184">
        <f t="shared" si="223"/>
        <v>42146</v>
      </c>
      <c r="D1839" s="184" t="s">
        <v>1345</v>
      </c>
      <c r="E1839" s="191">
        <v>42146</v>
      </c>
      <c r="F1839" s="192" t="s">
        <v>1346</v>
      </c>
      <c r="G1839" s="483" t="s">
        <v>332</v>
      </c>
      <c r="H1839" s="7" t="s">
        <v>479</v>
      </c>
      <c r="I1839" s="256"/>
      <c r="J1839" s="256"/>
      <c r="K1839" s="595">
        <v>9941910</v>
      </c>
      <c r="L1839" s="596" t="s">
        <v>24</v>
      </c>
      <c r="M1839" s="596" t="s">
        <v>259</v>
      </c>
      <c r="N1839" s="52" t="str">
        <f>IF(AND('331-CT'!$E$7=TH!H1839,OR(L1839="331",M1839="331")),"331",IF(AND(OR(L1839="131",M1839="131"),H1839='131-CT'!$E$7),"131",""))</f>
        <v/>
      </c>
      <c r="O1839" s="91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>x</v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7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24"/>
        <v>5</v>
      </c>
      <c r="C1840" s="184">
        <f t="shared" si="223"/>
        <v>42149</v>
      </c>
      <c r="D1840" s="184" t="s">
        <v>1345</v>
      </c>
      <c r="E1840" s="191">
        <v>42149</v>
      </c>
      <c r="F1840" s="192" t="s">
        <v>1347</v>
      </c>
      <c r="G1840" s="483" t="s">
        <v>332</v>
      </c>
      <c r="H1840" s="7"/>
      <c r="I1840" s="256"/>
      <c r="J1840" s="256"/>
      <c r="K1840" s="595">
        <v>1639</v>
      </c>
      <c r="L1840" s="596" t="s">
        <v>24</v>
      </c>
      <c r="M1840" s="596" t="s">
        <v>40</v>
      </c>
      <c r="N1840" s="52" t="str">
        <f>IF(AND('331-CT'!$E$7=TH!H1840,OR(L1840="331",M1840="331")),"331",IF(AND(OR(L1840="131",M1840="131"),H1840='131-CT'!$E$7),"131",""))</f>
        <v/>
      </c>
      <c r="O1840" s="91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>x</v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7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24"/>
        <v>5</v>
      </c>
      <c r="C1841" s="184">
        <f t="shared" si="223"/>
        <v>42151</v>
      </c>
      <c r="D1841" s="184" t="s">
        <v>1345</v>
      </c>
      <c r="E1841" s="191">
        <v>42151</v>
      </c>
      <c r="F1841" s="192" t="s">
        <v>1346</v>
      </c>
      <c r="G1841" s="483" t="s">
        <v>332</v>
      </c>
      <c r="H1841" s="7" t="s">
        <v>426</v>
      </c>
      <c r="I1841" s="256"/>
      <c r="J1841" s="256"/>
      <c r="K1841" s="595">
        <v>15770210</v>
      </c>
      <c r="L1841" s="596" t="s">
        <v>24</v>
      </c>
      <c r="M1841" s="596" t="s">
        <v>259</v>
      </c>
      <c r="N1841" s="52" t="str">
        <f>IF(AND('331-CT'!$E$7=TH!H1841,OR(L1841="331",M1841="331")),"331",IF(AND(OR(L1841="131",M1841="131"),H1841='131-CT'!$E$7),"131",""))</f>
        <v/>
      </c>
      <c r="O1841" s="91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>x</v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7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24"/>
        <v>5</v>
      </c>
      <c r="C1842" s="184">
        <f t="shared" si="223"/>
        <v>42151</v>
      </c>
      <c r="D1842" s="184" t="s">
        <v>1345</v>
      </c>
      <c r="E1842" s="191">
        <v>42151</v>
      </c>
      <c r="F1842" s="192" t="s">
        <v>1346</v>
      </c>
      <c r="G1842" s="483" t="s">
        <v>332</v>
      </c>
      <c r="H1842" s="7" t="s">
        <v>426</v>
      </c>
      <c r="I1842" s="256"/>
      <c r="J1842" s="256"/>
      <c r="K1842" s="595">
        <v>12038050</v>
      </c>
      <c r="L1842" s="596" t="s">
        <v>24</v>
      </c>
      <c r="M1842" s="596" t="s">
        <v>259</v>
      </c>
      <c r="N1842" s="52" t="str">
        <f>IF(AND('331-CT'!$E$7=TH!H1842,OR(L1842="331",M1842="331")),"331",IF(AND(OR(L1842="131",M1842="131"),H1842='131-CT'!$E$7),"131",""))</f>
        <v/>
      </c>
      <c r="O1842" s="91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>x</v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7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24"/>
        <v>5</v>
      </c>
      <c r="C1843" s="184">
        <f t="shared" si="223"/>
        <v>42153</v>
      </c>
      <c r="D1843" s="184" t="s">
        <v>1345</v>
      </c>
      <c r="E1843" s="191">
        <v>42153</v>
      </c>
      <c r="F1843" s="192" t="s">
        <v>1346</v>
      </c>
      <c r="G1843" s="483" t="s">
        <v>332</v>
      </c>
      <c r="H1843" s="7" t="s">
        <v>499</v>
      </c>
      <c r="I1843" s="256"/>
      <c r="J1843" s="256"/>
      <c r="K1843" s="595">
        <v>13423300</v>
      </c>
      <c r="L1843" s="596" t="s">
        <v>24</v>
      </c>
      <c r="M1843" s="596" t="s">
        <v>259</v>
      </c>
      <c r="N1843" s="52" t="str">
        <f>IF(AND('331-CT'!$E$7=TH!H1843,OR(L1843="331",M1843="331")),"331",IF(AND(OR(L1843="131",M1843="131"),H1843='131-CT'!$E$7),"131",""))</f>
        <v/>
      </c>
      <c r="O1843" s="91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>x</v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7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24"/>
        <v>5</v>
      </c>
      <c r="C1844" s="184">
        <f t="shared" si="223"/>
        <v>42153</v>
      </c>
      <c r="D1844" s="184" t="s">
        <v>1345</v>
      </c>
      <c r="E1844" s="191">
        <v>42153</v>
      </c>
      <c r="F1844" s="192" t="s">
        <v>1346</v>
      </c>
      <c r="G1844" s="483" t="s">
        <v>332</v>
      </c>
      <c r="H1844" s="7" t="s">
        <v>470</v>
      </c>
      <c r="I1844" s="256"/>
      <c r="J1844" s="256"/>
      <c r="K1844" s="595">
        <v>8250000</v>
      </c>
      <c r="L1844" s="596" t="s">
        <v>24</v>
      </c>
      <c r="M1844" s="596" t="s">
        <v>259</v>
      </c>
      <c r="N1844" s="52" t="str">
        <f>IF(AND('331-CT'!$E$7=TH!H1844,OR(L1844="331",M1844="331")),"331",IF(AND(OR(L1844="131",M1844="131"),H1844='131-CT'!$E$7),"131",""))</f>
        <v/>
      </c>
      <c r="O1844" s="91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>x</v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7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24"/>
        <v>6</v>
      </c>
      <c r="C1845" s="184">
        <f t="shared" si="223"/>
        <v>42157</v>
      </c>
      <c r="D1845" s="184" t="s">
        <v>1345</v>
      </c>
      <c r="E1845" s="191">
        <v>42157</v>
      </c>
      <c r="F1845" s="192" t="s">
        <v>1346</v>
      </c>
      <c r="G1845" s="483" t="s">
        <v>332</v>
      </c>
      <c r="H1845" s="7" t="s">
        <v>898</v>
      </c>
      <c r="I1845" s="256"/>
      <c r="J1845" s="256"/>
      <c r="K1845" s="595">
        <v>7325756</v>
      </c>
      <c r="L1845" s="596" t="s">
        <v>24</v>
      </c>
      <c r="M1845" s="596" t="s">
        <v>259</v>
      </c>
      <c r="N1845" s="52" t="str">
        <f>IF(AND('331-CT'!$E$7=TH!H1845,OR(L1845="331",M1845="331")),"331",IF(AND(OR(L1845="131",M1845="131"),H1845='131-CT'!$E$7),"131",""))</f>
        <v/>
      </c>
      <c r="O1845" s="91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>x</v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7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24"/>
        <v>6</v>
      </c>
      <c r="C1846" s="184">
        <f t="shared" si="223"/>
        <v>42159</v>
      </c>
      <c r="D1846" s="184" t="s">
        <v>1345</v>
      </c>
      <c r="E1846" s="191">
        <v>42159</v>
      </c>
      <c r="F1846" s="192" t="s">
        <v>1346</v>
      </c>
      <c r="G1846" s="483" t="s">
        <v>332</v>
      </c>
      <c r="H1846" s="45" t="s">
        <v>442</v>
      </c>
      <c r="I1846" s="256"/>
      <c r="J1846" s="256"/>
      <c r="K1846" s="595">
        <v>22023376</v>
      </c>
      <c r="L1846" s="596" t="s">
        <v>24</v>
      </c>
      <c r="M1846" s="596" t="s">
        <v>259</v>
      </c>
      <c r="N1846" s="52" t="str">
        <f>IF(AND('331-CT'!$E$7=TH!H1846,OR(L1846="331",M1846="331")),"331",IF(AND(OR(L1846="131",M1846="131"),H1846='131-CT'!$E$7),"131",""))</f>
        <v/>
      </c>
      <c r="O1846" s="91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>x</v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7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24"/>
        <v>6</v>
      </c>
      <c r="C1847" s="184">
        <f t="shared" si="223"/>
        <v>42160</v>
      </c>
      <c r="D1847" s="184" t="s">
        <v>1345</v>
      </c>
      <c r="E1847" s="191">
        <v>42160</v>
      </c>
      <c r="F1847" s="192" t="s">
        <v>1346</v>
      </c>
      <c r="G1847" s="483" t="s">
        <v>332</v>
      </c>
      <c r="H1847" s="869" t="s">
        <v>877</v>
      </c>
      <c r="I1847" s="256"/>
      <c r="J1847" s="256"/>
      <c r="K1847" s="595">
        <v>8559485</v>
      </c>
      <c r="L1847" s="596" t="s">
        <v>24</v>
      </c>
      <c r="M1847" s="596" t="s">
        <v>259</v>
      </c>
      <c r="N1847" s="52" t="str">
        <f>IF(AND('331-CT'!$E$7=TH!H1847,OR(L1847="331",M1847="331")),"331",IF(AND(OR(L1847="131",M1847="131"),H1847='131-CT'!$E$7),"131",""))</f>
        <v/>
      </c>
      <c r="O1847" s="91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>x</v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7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24"/>
        <v>6</v>
      </c>
      <c r="C1848" s="184">
        <f t="shared" si="223"/>
        <v>42165</v>
      </c>
      <c r="D1848" s="184" t="s">
        <v>1345</v>
      </c>
      <c r="E1848" s="191">
        <v>42165</v>
      </c>
      <c r="F1848" s="192" t="s">
        <v>1349</v>
      </c>
      <c r="G1848" s="483" t="s">
        <v>332</v>
      </c>
      <c r="H1848" s="7" t="s">
        <v>1354</v>
      </c>
      <c r="I1848" s="256"/>
      <c r="J1848" s="256"/>
      <c r="K1848" s="595">
        <v>15000</v>
      </c>
      <c r="L1848" s="596" t="s">
        <v>24</v>
      </c>
      <c r="M1848" s="596" t="s">
        <v>47</v>
      </c>
      <c r="N1848" s="52" t="str">
        <f>IF(AND('331-CT'!$E$7=TH!H1848,OR(L1848="331",M1848="331")),"331",IF(AND(OR(L1848="131",M1848="131"),H1848='131-CT'!$E$7),"131",""))</f>
        <v/>
      </c>
      <c r="O1848" s="910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>x</v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7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24"/>
        <v>6</v>
      </c>
      <c r="C1849" s="184">
        <f t="shared" si="223"/>
        <v>42167</v>
      </c>
      <c r="D1849" s="184" t="s">
        <v>1345</v>
      </c>
      <c r="E1849" s="191">
        <v>42167</v>
      </c>
      <c r="F1849" s="192" t="s">
        <v>1346</v>
      </c>
      <c r="G1849" s="483" t="s">
        <v>332</v>
      </c>
      <c r="H1849" s="7" t="s">
        <v>433</v>
      </c>
      <c r="I1849" s="256"/>
      <c r="J1849" s="256"/>
      <c r="K1849" s="595">
        <v>28681202</v>
      </c>
      <c r="L1849" s="596" t="s">
        <v>24</v>
      </c>
      <c r="M1849" s="596" t="s">
        <v>259</v>
      </c>
      <c r="N1849" s="52" t="str">
        <f>IF(AND('331-CT'!$E$7=TH!H1849,OR(L1849="331",M1849="331")),"331",IF(AND(OR(L1849="131",M1849="131"),H1849='131-CT'!$E$7),"131",""))</f>
        <v/>
      </c>
      <c r="O1849" s="91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>x</v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7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ref="B1850" si="225">IF(C1850&lt;&gt;"",MONTH(C1850),"")</f>
        <v>6</v>
      </c>
      <c r="C1850" s="184">
        <f t="shared" ref="C1850" si="226">E1850</f>
        <v>42175</v>
      </c>
      <c r="D1850" s="184" t="s">
        <v>1345</v>
      </c>
      <c r="E1850" s="191">
        <v>42175</v>
      </c>
      <c r="F1850" s="192" t="s">
        <v>2050</v>
      </c>
      <c r="G1850" s="483" t="s">
        <v>332</v>
      </c>
      <c r="H1850" s="7" t="s">
        <v>433</v>
      </c>
      <c r="I1850" s="256"/>
      <c r="J1850" s="256"/>
      <c r="K1850" s="595">
        <v>137500</v>
      </c>
      <c r="L1850" s="596" t="s">
        <v>87</v>
      </c>
      <c r="M1850" s="596" t="s">
        <v>259</v>
      </c>
      <c r="N1850" s="52" t="str">
        <f>IF(AND('331-CT'!$E$7=TH!H1850,OR(L1850="331",M1850="331")),"331",IF(AND(OR(L1850="131",M1850="131"),H1850='131-CT'!$E$7),"131",""))</f>
        <v/>
      </c>
      <c r="O1850" s="91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7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24"/>
        <v>6</v>
      </c>
      <c r="C1851" s="184">
        <f t="shared" si="223"/>
        <v>42167</v>
      </c>
      <c r="D1851" s="184" t="s">
        <v>1345</v>
      </c>
      <c r="E1851" s="191">
        <v>42167</v>
      </c>
      <c r="F1851" s="192" t="s">
        <v>1346</v>
      </c>
      <c r="G1851" s="483" t="s">
        <v>332</v>
      </c>
      <c r="H1851" s="7" t="s">
        <v>671</v>
      </c>
      <c r="I1851" s="256"/>
      <c r="J1851" s="256"/>
      <c r="K1851" s="595">
        <v>2288000</v>
      </c>
      <c r="L1851" s="596" t="s">
        <v>24</v>
      </c>
      <c r="M1851" s="596" t="s">
        <v>259</v>
      </c>
      <c r="N1851" s="52" t="str">
        <f>IF(AND('331-CT'!$E$7=TH!H1851,OR(L1851="331",M1851="331")),"331",IF(AND(OR(L1851="131",M1851="131"),H1851='131-CT'!$E$7),"131",""))</f>
        <v/>
      </c>
      <c r="O1851" s="91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>x</v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7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24"/>
        <v>6</v>
      </c>
      <c r="C1852" s="184">
        <f t="shared" si="223"/>
        <v>42173</v>
      </c>
      <c r="D1852" s="184" t="s">
        <v>1345</v>
      </c>
      <c r="E1852" s="191">
        <v>42173</v>
      </c>
      <c r="F1852" s="192" t="s">
        <v>1346</v>
      </c>
      <c r="G1852" s="483" t="s">
        <v>332</v>
      </c>
      <c r="H1852" s="7" t="s">
        <v>976</v>
      </c>
      <c r="I1852" s="256"/>
      <c r="J1852" s="256"/>
      <c r="K1852" s="595">
        <v>30589251</v>
      </c>
      <c r="L1852" s="596" t="s">
        <v>24</v>
      </c>
      <c r="M1852" s="596" t="s">
        <v>259</v>
      </c>
      <c r="N1852" s="52" t="str">
        <f>IF(AND('331-CT'!$E$7=TH!H1852,OR(L1852="331",M1852="331")),"331",IF(AND(OR(L1852="131",M1852="131"),H1852='131-CT'!$E$7),"131",""))</f>
        <v/>
      </c>
      <c r="O1852" s="91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>x</v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7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24"/>
        <v>6</v>
      </c>
      <c r="C1853" s="184">
        <f t="shared" si="223"/>
        <v>42177</v>
      </c>
      <c r="D1853" s="184" t="s">
        <v>1345</v>
      </c>
      <c r="E1853" s="191">
        <v>42177</v>
      </c>
      <c r="F1853" s="192" t="s">
        <v>1346</v>
      </c>
      <c r="G1853" s="483" t="s">
        <v>332</v>
      </c>
      <c r="H1853" s="7" t="s">
        <v>1960</v>
      </c>
      <c r="I1853" s="256"/>
      <c r="J1853" s="256"/>
      <c r="K1853" s="595">
        <v>45332040</v>
      </c>
      <c r="L1853" s="596" t="s">
        <v>24</v>
      </c>
      <c r="M1853" s="596" t="s">
        <v>259</v>
      </c>
      <c r="N1853" s="52" t="str">
        <f>IF(AND('331-CT'!$E$7=TH!H1853,OR(L1853="331",M1853="331")),"331",IF(AND(OR(L1853="131",M1853="131"),H1853='131-CT'!$E$7),"131",""))</f>
        <v/>
      </c>
      <c r="O1853" s="91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>x</v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7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24"/>
        <v>6</v>
      </c>
      <c r="C1854" s="184">
        <f t="shared" si="223"/>
        <v>42178</v>
      </c>
      <c r="D1854" s="184" t="s">
        <v>1345</v>
      </c>
      <c r="E1854" s="191">
        <v>42178</v>
      </c>
      <c r="F1854" s="192" t="s">
        <v>1346</v>
      </c>
      <c r="G1854" s="483" t="s">
        <v>332</v>
      </c>
      <c r="H1854" s="7" t="s">
        <v>825</v>
      </c>
      <c r="I1854" s="256"/>
      <c r="J1854" s="256"/>
      <c r="K1854" s="595">
        <v>20124949</v>
      </c>
      <c r="L1854" s="596" t="s">
        <v>24</v>
      </c>
      <c r="M1854" s="596" t="s">
        <v>259</v>
      </c>
      <c r="N1854" s="52" t="str">
        <f>IF(AND('331-CT'!$E$7=TH!H1854,OR(L1854="331",M1854="331")),"331",IF(AND(OR(L1854="131",M1854="131"),H1854='131-CT'!$E$7),"131",""))</f>
        <v/>
      </c>
      <c r="O1854" s="91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>x</v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7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24"/>
        <v>6</v>
      </c>
      <c r="C1855" s="184">
        <f t="shared" si="223"/>
        <v>42179</v>
      </c>
      <c r="D1855" s="184" t="s">
        <v>1345</v>
      </c>
      <c r="E1855" s="191">
        <v>42179</v>
      </c>
      <c r="F1855" s="192" t="s">
        <v>1346</v>
      </c>
      <c r="G1855" s="483" t="s">
        <v>332</v>
      </c>
      <c r="H1855" s="7" t="s">
        <v>464</v>
      </c>
      <c r="I1855" s="256"/>
      <c r="J1855" s="256"/>
      <c r="K1855" s="595">
        <v>6810490</v>
      </c>
      <c r="L1855" s="596" t="s">
        <v>24</v>
      </c>
      <c r="M1855" s="596" t="s">
        <v>259</v>
      </c>
      <c r="N1855" s="52" t="str">
        <f>IF(AND('331-CT'!$E$7=TH!H1855,OR(L1855="331",M1855="331")),"331",IF(AND(OR(L1855="131",M1855="131"),H1855='131-CT'!$E$7),"131",""))</f>
        <v/>
      </c>
      <c r="O1855" s="91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>x</v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7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24"/>
        <v>6</v>
      </c>
      <c r="C1856" s="184">
        <f t="shared" si="223"/>
        <v>42180</v>
      </c>
      <c r="D1856" s="184" t="s">
        <v>1345</v>
      </c>
      <c r="E1856" s="191">
        <v>42180</v>
      </c>
      <c r="F1856" s="192" t="s">
        <v>1346</v>
      </c>
      <c r="G1856" s="483" t="s">
        <v>332</v>
      </c>
      <c r="H1856" s="7" t="s">
        <v>426</v>
      </c>
      <c r="I1856" s="256"/>
      <c r="J1856" s="256"/>
      <c r="K1856" s="595">
        <v>8364255</v>
      </c>
      <c r="L1856" s="596" t="s">
        <v>24</v>
      </c>
      <c r="M1856" s="596" t="s">
        <v>259</v>
      </c>
      <c r="N1856" s="52" t="str">
        <f>IF(AND('331-CT'!$E$7=TH!H1856,OR(L1856="331",M1856="331")),"331",IF(AND(OR(L1856="131",M1856="131"),H1856='131-CT'!$E$7),"131",""))</f>
        <v/>
      </c>
      <c r="O1856" s="91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>x</v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7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24"/>
        <v>6</v>
      </c>
      <c r="C1857" s="184">
        <f t="shared" si="223"/>
        <v>42180</v>
      </c>
      <c r="D1857" s="184" t="s">
        <v>1345</v>
      </c>
      <c r="E1857" s="191">
        <v>42180</v>
      </c>
      <c r="F1857" s="192" t="s">
        <v>1347</v>
      </c>
      <c r="G1857" s="483" t="s">
        <v>332</v>
      </c>
      <c r="H1857" s="7"/>
      <c r="I1857" s="256"/>
      <c r="J1857" s="256"/>
      <c r="K1857" s="595">
        <v>3781</v>
      </c>
      <c r="L1857" s="596" t="s">
        <v>24</v>
      </c>
      <c r="M1857" s="596" t="s">
        <v>40</v>
      </c>
      <c r="N1857" s="52" t="str">
        <f>IF(AND('331-CT'!$E$7=TH!H1857,OR(L1857="331",M1857="331")),"331",IF(AND(OR(L1857="131",M1857="131"),H1857='131-CT'!$E$7),"131",""))</f>
        <v/>
      </c>
      <c r="O1857" s="91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>x</v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7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24"/>
        <v>7</v>
      </c>
      <c r="C1858" s="184">
        <f t="shared" si="223"/>
        <v>42187</v>
      </c>
      <c r="D1858" s="184" t="s">
        <v>1345</v>
      </c>
      <c r="E1858" s="191">
        <v>42187</v>
      </c>
      <c r="F1858" s="192" t="s">
        <v>1346</v>
      </c>
      <c r="G1858" s="483" t="s">
        <v>332</v>
      </c>
      <c r="H1858" s="7" t="s">
        <v>790</v>
      </c>
      <c r="I1858" s="256"/>
      <c r="J1858" s="256"/>
      <c r="K1858" s="595">
        <v>8808800</v>
      </c>
      <c r="L1858" s="596" t="s">
        <v>24</v>
      </c>
      <c r="M1858" s="596" t="s">
        <v>259</v>
      </c>
      <c r="N1858" s="52" t="str">
        <f>IF(AND('331-CT'!$E$7=TH!H1858,OR(L1858="331",M1858="331")),"331",IF(AND(OR(L1858="131",M1858="131"),H1858='131-CT'!$E$7),"131",""))</f>
        <v/>
      </c>
      <c r="O1858" s="91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>x</v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37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24"/>
        <v>7</v>
      </c>
      <c r="C1859" s="184">
        <f t="shared" si="223"/>
        <v>42191</v>
      </c>
      <c r="D1859" s="184" t="s">
        <v>1345</v>
      </c>
      <c r="E1859" s="191">
        <v>42191</v>
      </c>
      <c r="F1859" s="192" t="s">
        <v>1346</v>
      </c>
      <c r="G1859" s="483" t="s">
        <v>332</v>
      </c>
      <c r="H1859" s="7" t="s">
        <v>499</v>
      </c>
      <c r="I1859" s="256"/>
      <c r="J1859" s="256"/>
      <c r="K1859" s="595">
        <v>20674280</v>
      </c>
      <c r="L1859" s="596" t="s">
        <v>24</v>
      </c>
      <c r="M1859" s="596" t="s">
        <v>259</v>
      </c>
      <c r="N1859" s="52" t="str">
        <f>IF(AND('331-CT'!$E$7=TH!H1859,OR(L1859="331",M1859="331")),"331",IF(AND(OR(L1859="131",M1859="131"),H1859='131-CT'!$E$7),"131",""))</f>
        <v/>
      </c>
      <c r="O1859" s="91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>x</v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37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24"/>
        <v>7</v>
      </c>
      <c r="C1860" s="184">
        <f t="shared" si="223"/>
        <v>42192</v>
      </c>
      <c r="D1860" s="184" t="s">
        <v>1345</v>
      </c>
      <c r="E1860" s="191">
        <v>42192</v>
      </c>
      <c r="F1860" s="192" t="s">
        <v>1346</v>
      </c>
      <c r="G1860" s="483" t="s">
        <v>332</v>
      </c>
      <c r="H1860" s="7" t="s">
        <v>464</v>
      </c>
      <c r="I1860" s="256"/>
      <c r="J1860" s="256"/>
      <c r="K1860" s="595">
        <v>6883910</v>
      </c>
      <c r="L1860" s="596" t="s">
        <v>24</v>
      </c>
      <c r="M1860" s="596" t="s">
        <v>259</v>
      </c>
      <c r="N1860" s="52" t="str">
        <f>IF(AND('331-CT'!$E$7=TH!H1860,OR(L1860="331",M1860="331")),"331",IF(AND(OR(L1860="131",M1860="131"),H1860='131-CT'!$E$7),"131",""))</f>
        <v/>
      </c>
      <c r="O1860" s="91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>x</v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37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24"/>
        <v>7</v>
      </c>
      <c r="C1861" s="184">
        <f t="shared" si="223"/>
        <v>42198</v>
      </c>
      <c r="D1861" s="184" t="s">
        <v>1345</v>
      </c>
      <c r="E1861" s="191">
        <v>42198</v>
      </c>
      <c r="F1861" s="192" t="s">
        <v>1346</v>
      </c>
      <c r="G1861" s="483" t="s">
        <v>332</v>
      </c>
      <c r="H1861" s="7" t="s">
        <v>781</v>
      </c>
      <c r="I1861" s="256"/>
      <c r="J1861" s="256"/>
      <c r="K1861" s="595">
        <v>48200000</v>
      </c>
      <c r="L1861" s="596" t="s">
        <v>24</v>
      </c>
      <c r="M1861" s="596" t="s">
        <v>259</v>
      </c>
      <c r="N1861" s="52" t="str">
        <f>IF(AND('331-CT'!$E$7=TH!H1861,OR(L1861="331",M1861="331")),"331",IF(AND(OR(L1861="131",M1861="131"),H1861='131-CT'!$E$7),"131",""))</f>
        <v/>
      </c>
      <c r="O1861" s="91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>x</v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37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24"/>
        <v>7</v>
      </c>
      <c r="C1862" s="184">
        <f t="shared" si="223"/>
        <v>42199</v>
      </c>
      <c r="D1862" s="184" t="s">
        <v>1345</v>
      </c>
      <c r="E1862" s="191">
        <v>42199</v>
      </c>
      <c r="F1862" s="192" t="s">
        <v>1346</v>
      </c>
      <c r="G1862" s="483" t="s">
        <v>332</v>
      </c>
      <c r="H1862" s="7" t="s">
        <v>426</v>
      </c>
      <c r="I1862" s="256"/>
      <c r="J1862" s="256"/>
      <c r="K1862" s="595">
        <v>9370625</v>
      </c>
      <c r="L1862" s="596" t="s">
        <v>24</v>
      </c>
      <c r="M1862" s="596" t="s">
        <v>259</v>
      </c>
      <c r="N1862" s="52" t="str">
        <f>IF(AND('331-CT'!$E$7=TH!H1862,OR(L1862="331",M1862="331")),"331",IF(AND(OR(L1862="131",M1862="131"),H1862='131-CT'!$E$7),"131",""))</f>
        <v/>
      </c>
      <c r="O1862" s="91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>x</v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37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24"/>
        <v>7</v>
      </c>
      <c r="C1863" s="184">
        <f t="shared" si="223"/>
        <v>42199</v>
      </c>
      <c r="D1863" s="184" t="s">
        <v>1345</v>
      </c>
      <c r="E1863" s="191">
        <v>42199</v>
      </c>
      <c r="F1863" s="192" t="s">
        <v>1346</v>
      </c>
      <c r="G1863" s="483" t="s">
        <v>332</v>
      </c>
      <c r="H1863" s="7" t="s">
        <v>877</v>
      </c>
      <c r="I1863" s="256"/>
      <c r="J1863" s="256"/>
      <c r="K1863" s="595">
        <v>34085693</v>
      </c>
      <c r="L1863" s="596" t="s">
        <v>24</v>
      </c>
      <c r="M1863" s="596" t="s">
        <v>259</v>
      </c>
      <c r="N1863" s="52" t="str">
        <f>IF(AND('331-CT'!$E$7=TH!H1863,OR(L1863="331",M1863="331")),"331",IF(AND(OR(L1863="131",M1863="131"),H1863='131-CT'!$E$7),"131",""))</f>
        <v/>
      </c>
      <c r="O1863" s="91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>x</v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37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24"/>
        <v>7</v>
      </c>
      <c r="C1864" s="184">
        <f t="shared" si="223"/>
        <v>42199</v>
      </c>
      <c r="D1864" s="184" t="s">
        <v>1345</v>
      </c>
      <c r="E1864" s="191">
        <v>42199</v>
      </c>
      <c r="F1864" s="192" t="s">
        <v>1346</v>
      </c>
      <c r="G1864" s="483" t="s">
        <v>332</v>
      </c>
      <c r="H1864" s="7" t="s">
        <v>800</v>
      </c>
      <c r="I1864" s="256"/>
      <c r="J1864" s="256"/>
      <c r="K1864" s="595">
        <v>4199250</v>
      </c>
      <c r="L1864" s="596" t="s">
        <v>24</v>
      </c>
      <c r="M1864" s="596" t="s">
        <v>259</v>
      </c>
      <c r="N1864" s="52" t="str">
        <f>IF(AND('331-CT'!$E$7=TH!H1864,OR(L1864="331",M1864="331")),"331",IF(AND(OR(L1864="131",M1864="131"),H1864='131-CT'!$E$7),"131",""))</f>
        <v/>
      </c>
      <c r="O1864" s="91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>x</v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37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24"/>
        <v>7</v>
      </c>
      <c r="C1865" s="184">
        <f t="shared" si="223"/>
        <v>42202</v>
      </c>
      <c r="D1865" s="184" t="s">
        <v>1345</v>
      </c>
      <c r="E1865" s="191">
        <v>42202</v>
      </c>
      <c r="F1865" s="192" t="s">
        <v>1346</v>
      </c>
      <c r="G1865" s="483" t="s">
        <v>332</v>
      </c>
      <c r="H1865" s="45" t="s">
        <v>442</v>
      </c>
      <c r="I1865" s="256"/>
      <c r="J1865" s="256"/>
      <c r="K1865" s="595">
        <v>10000000</v>
      </c>
      <c r="L1865" s="596" t="s">
        <v>24</v>
      </c>
      <c r="M1865" s="596" t="s">
        <v>259</v>
      </c>
      <c r="N1865" s="52" t="str">
        <f>IF(AND('331-CT'!$E$7=TH!H1865,OR(L1865="331",M1865="331")),"331",IF(AND(OR(L1865="131",M1865="131"),H1865='131-CT'!$E$7),"131",""))</f>
        <v/>
      </c>
      <c r="O1865" s="91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>x</v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37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24"/>
        <v>7</v>
      </c>
      <c r="C1866" s="184">
        <f t="shared" si="223"/>
        <v>42206</v>
      </c>
      <c r="D1866" s="184" t="s">
        <v>1345</v>
      </c>
      <c r="E1866" s="191">
        <v>42206</v>
      </c>
      <c r="F1866" s="192" t="s">
        <v>1346</v>
      </c>
      <c r="G1866" s="483" t="s">
        <v>332</v>
      </c>
      <c r="H1866" s="7" t="s">
        <v>858</v>
      </c>
      <c r="I1866" s="256"/>
      <c r="J1866" s="256"/>
      <c r="K1866" s="595">
        <v>5666760</v>
      </c>
      <c r="L1866" s="596" t="s">
        <v>24</v>
      </c>
      <c r="M1866" s="596" t="s">
        <v>259</v>
      </c>
      <c r="N1866" s="52" t="str">
        <f>IF(AND('331-CT'!$E$7=TH!H1866,OR(L1866="331",M1866="331")),"331",IF(AND(OR(L1866="131",M1866="131"),H1866='131-CT'!$E$7),"131",""))</f>
        <v/>
      </c>
      <c r="O1866" s="91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>x</v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37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24"/>
        <v>7</v>
      </c>
      <c r="C1867" s="184">
        <f t="shared" si="223"/>
        <v>42207</v>
      </c>
      <c r="D1867" s="184" t="s">
        <v>1345</v>
      </c>
      <c r="E1867" s="191">
        <v>42207</v>
      </c>
      <c r="F1867" s="192" t="s">
        <v>1346</v>
      </c>
      <c r="G1867" s="483" t="s">
        <v>332</v>
      </c>
      <c r="H1867" s="7" t="s">
        <v>895</v>
      </c>
      <c r="I1867" s="256"/>
      <c r="J1867" s="256"/>
      <c r="K1867" s="595">
        <v>59959512</v>
      </c>
      <c r="L1867" s="596" t="s">
        <v>24</v>
      </c>
      <c r="M1867" s="596" t="s">
        <v>259</v>
      </c>
      <c r="N1867" s="52" t="str">
        <f>IF(AND('331-CT'!$E$7=TH!H1867,OR(L1867="331",M1867="331")),"331",IF(AND(OR(L1867="131",M1867="131"),H1867='131-CT'!$E$7),"131",""))</f>
        <v/>
      </c>
      <c r="O1867" s="91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>x</v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37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24"/>
        <v>7</v>
      </c>
      <c r="C1868" s="184">
        <f t="shared" si="223"/>
        <v>42207</v>
      </c>
      <c r="D1868" s="184" t="s">
        <v>1345</v>
      </c>
      <c r="E1868" s="191">
        <v>42207</v>
      </c>
      <c r="F1868" s="192" t="s">
        <v>1346</v>
      </c>
      <c r="G1868" s="483" t="s">
        <v>332</v>
      </c>
      <c r="H1868" s="7" t="s">
        <v>863</v>
      </c>
      <c r="I1868" s="256"/>
      <c r="J1868" s="256"/>
      <c r="K1868" s="595">
        <v>16442800</v>
      </c>
      <c r="L1868" s="596" t="s">
        <v>24</v>
      </c>
      <c r="M1868" s="596" t="s">
        <v>259</v>
      </c>
      <c r="N1868" s="52" t="str">
        <f>IF(AND('331-CT'!$E$7=TH!H1868,OR(L1868="331",M1868="331")),"331",IF(AND(OR(L1868="131",M1868="131"),H1868='131-CT'!$E$7),"131",""))</f>
        <v/>
      </c>
      <c r="O1868" s="91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>x</v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37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24"/>
        <v>7</v>
      </c>
      <c r="C1869" s="184">
        <f t="shared" si="223"/>
        <v>42210</v>
      </c>
      <c r="D1869" s="184" t="s">
        <v>1345</v>
      </c>
      <c r="E1869" s="191">
        <v>42210</v>
      </c>
      <c r="F1869" s="192" t="s">
        <v>1347</v>
      </c>
      <c r="G1869" s="483" t="s">
        <v>332</v>
      </c>
      <c r="H1869" s="45"/>
      <c r="I1869" s="256"/>
      <c r="J1869" s="256"/>
      <c r="K1869" s="595">
        <v>3096</v>
      </c>
      <c r="L1869" s="596" t="s">
        <v>24</v>
      </c>
      <c r="M1869" s="596" t="s">
        <v>40</v>
      </c>
      <c r="N1869" s="52" t="str">
        <f>IF(AND('331-CT'!$E$7=TH!H1869,OR(L1869="331",M1869="331")),"331",IF(AND(OR(L1869="131",M1869="131"),H1869='131-CT'!$E$7),"131",""))</f>
        <v/>
      </c>
      <c r="O1869" s="91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>x</v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37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24"/>
        <v>7</v>
      </c>
      <c r="C1870" s="184">
        <f t="shared" si="223"/>
        <v>42212</v>
      </c>
      <c r="D1870" s="184" t="s">
        <v>1345</v>
      </c>
      <c r="E1870" s="191">
        <v>42212</v>
      </c>
      <c r="F1870" s="192" t="s">
        <v>1346</v>
      </c>
      <c r="G1870" s="483" t="s">
        <v>332</v>
      </c>
      <c r="H1870" s="45" t="s">
        <v>442</v>
      </c>
      <c r="I1870" s="256"/>
      <c r="J1870" s="256"/>
      <c r="K1870" s="595">
        <v>20000000</v>
      </c>
      <c r="L1870" s="596" t="s">
        <v>24</v>
      </c>
      <c r="M1870" s="596" t="s">
        <v>259</v>
      </c>
      <c r="N1870" s="52" t="str">
        <f>IF(AND('331-CT'!$E$7=TH!H1870,OR(L1870="331",M1870="331")),"331",IF(AND(OR(L1870="131",M1870="131"),H1870='131-CT'!$E$7),"131",""))</f>
        <v/>
      </c>
      <c r="O1870" s="91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>x</v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37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24"/>
        <v>7</v>
      </c>
      <c r="C1871" s="184">
        <f t="shared" ref="C1871:C1935" si="227">E1871</f>
        <v>42214</v>
      </c>
      <c r="D1871" s="184" t="s">
        <v>1345</v>
      </c>
      <c r="E1871" s="191">
        <v>42214</v>
      </c>
      <c r="F1871" s="192" t="s">
        <v>1346</v>
      </c>
      <c r="G1871" s="483" t="s">
        <v>332</v>
      </c>
      <c r="H1871" s="7" t="s">
        <v>426</v>
      </c>
      <c r="I1871" s="256"/>
      <c r="J1871" s="256"/>
      <c r="K1871" s="595">
        <v>8579560</v>
      </c>
      <c r="L1871" s="596" t="s">
        <v>24</v>
      </c>
      <c r="M1871" s="596" t="s">
        <v>259</v>
      </c>
      <c r="N1871" s="52" t="str">
        <f>IF(AND('331-CT'!$E$7=TH!H1871,OR(L1871="331",M1871="331")),"331",IF(AND(OR(L1871="131",M1871="131"),H1871='131-CT'!$E$7),"131",""))</f>
        <v/>
      </c>
      <c r="O1871" s="91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>x</v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37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24"/>
        <v>7</v>
      </c>
      <c r="C1872" s="184">
        <f t="shared" si="227"/>
        <v>42216</v>
      </c>
      <c r="D1872" s="184" t="s">
        <v>1345</v>
      </c>
      <c r="E1872" s="191">
        <v>42216</v>
      </c>
      <c r="F1872" s="192" t="s">
        <v>1346</v>
      </c>
      <c r="G1872" s="483" t="s">
        <v>332</v>
      </c>
      <c r="H1872" s="7" t="s">
        <v>1002</v>
      </c>
      <c r="I1872" s="256"/>
      <c r="J1872" s="256"/>
      <c r="K1872" s="595">
        <v>16854629</v>
      </c>
      <c r="L1872" s="596" t="s">
        <v>24</v>
      </c>
      <c r="M1872" s="596" t="s">
        <v>259</v>
      </c>
      <c r="N1872" s="52" t="str">
        <f>IF(AND('331-CT'!$E$7=TH!H1872,OR(L1872="331",M1872="331")),"331",IF(AND(OR(L1872="131",M1872="131"),H1872='131-CT'!$E$7),"131",""))</f>
        <v/>
      </c>
      <c r="O1872" s="91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>x</v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37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24"/>
        <v>8</v>
      </c>
      <c r="C1873" s="184">
        <f t="shared" si="227"/>
        <v>42219</v>
      </c>
      <c r="D1873" s="184" t="s">
        <v>1345</v>
      </c>
      <c r="E1873" s="191">
        <v>42219</v>
      </c>
      <c r="F1873" s="192" t="s">
        <v>1346</v>
      </c>
      <c r="G1873" s="483" t="s">
        <v>332</v>
      </c>
      <c r="H1873" s="7" t="s">
        <v>788</v>
      </c>
      <c r="I1873" s="256"/>
      <c r="J1873" s="256"/>
      <c r="K1873" s="595">
        <v>7110400</v>
      </c>
      <c r="L1873" s="596" t="s">
        <v>24</v>
      </c>
      <c r="M1873" s="596" t="s">
        <v>259</v>
      </c>
      <c r="N1873" s="52" t="str">
        <f>IF(AND('331-CT'!$E$7=TH!H1873,OR(L1873="331",M1873="331")),"331",IF(AND(OR(L1873="131",M1873="131"),H1873='131-CT'!$E$7),"131",""))</f>
        <v/>
      </c>
      <c r="O1873" s="91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37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24"/>
        <v>8</v>
      </c>
      <c r="C1874" s="184">
        <f t="shared" si="227"/>
        <v>42219</v>
      </c>
      <c r="D1874" s="184" t="s">
        <v>1345</v>
      </c>
      <c r="E1874" s="191">
        <v>42219</v>
      </c>
      <c r="F1874" s="192" t="s">
        <v>1346</v>
      </c>
      <c r="G1874" s="483" t="s">
        <v>332</v>
      </c>
      <c r="H1874" s="7" t="s">
        <v>426</v>
      </c>
      <c r="I1874" s="256"/>
      <c r="J1874" s="256"/>
      <c r="K1874" s="595">
        <v>14349060</v>
      </c>
      <c r="L1874" s="596" t="s">
        <v>24</v>
      </c>
      <c r="M1874" s="596" t="s">
        <v>259</v>
      </c>
      <c r="N1874" s="52" t="str">
        <f>IF(AND('331-CT'!$E$7=TH!H1874,OR(L1874="331",M1874="331")),"331",IF(AND(OR(L1874="131",M1874="131"),H1874='131-CT'!$E$7),"131",""))</f>
        <v/>
      </c>
      <c r="O1874" s="91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37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24"/>
        <v>8</v>
      </c>
      <c r="C1875" s="184">
        <f t="shared" si="227"/>
        <v>42220</v>
      </c>
      <c r="D1875" s="184" t="s">
        <v>1345</v>
      </c>
      <c r="E1875" s="191">
        <v>42220</v>
      </c>
      <c r="F1875" s="192" t="s">
        <v>1346</v>
      </c>
      <c r="G1875" s="483" t="s">
        <v>332</v>
      </c>
      <c r="H1875" s="7" t="s">
        <v>464</v>
      </c>
      <c r="I1875" s="256"/>
      <c r="J1875" s="256"/>
      <c r="K1875" s="595">
        <v>10156960</v>
      </c>
      <c r="L1875" s="596" t="s">
        <v>24</v>
      </c>
      <c r="M1875" s="596" t="s">
        <v>259</v>
      </c>
      <c r="N1875" s="52" t="str">
        <f>IF(AND('331-CT'!$E$7=TH!H1875,OR(L1875="331",M1875="331")),"331",IF(AND(OR(L1875="131",M1875="131"),H1875='131-CT'!$E$7),"131",""))</f>
        <v/>
      </c>
      <c r="O1875" s="91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37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24"/>
        <v>8</v>
      </c>
      <c r="C1876" s="184">
        <f t="shared" si="227"/>
        <v>42221</v>
      </c>
      <c r="D1876" s="184" t="s">
        <v>1345</v>
      </c>
      <c r="E1876" s="191">
        <v>42221</v>
      </c>
      <c r="F1876" s="192" t="s">
        <v>1346</v>
      </c>
      <c r="G1876" s="483" t="s">
        <v>332</v>
      </c>
      <c r="H1876" s="7" t="s">
        <v>790</v>
      </c>
      <c r="I1876" s="256"/>
      <c r="J1876" s="256"/>
      <c r="K1876" s="595">
        <v>5266800</v>
      </c>
      <c r="L1876" s="596" t="s">
        <v>24</v>
      </c>
      <c r="M1876" s="596" t="s">
        <v>259</v>
      </c>
      <c r="N1876" s="52" t="str">
        <f>IF(AND('331-CT'!$E$7=TH!H1876,OR(L1876="331",M1876="331")),"331",IF(AND(OR(L1876="131",M1876="131"),H1876='131-CT'!$E$7),"131",""))</f>
        <v/>
      </c>
      <c r="O1876" s="91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37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24"/>
        <v>8</v>
      </c>
      <c r="C1877" s="184">
        <f t="shared" si="227"/>
        <v>42229</v>
      </c>
      <c r="D1877" s="184" t="s">
        <v>1345</v>
      </c>
      <c r="E1877" s="191">
        <v>42229</v>
      </c>
      <c r="F1877" s="192" t="s">
        <v>1346</v>
      </c>
      <c r="G1877" s="483" t="s">
        <v>332</v>
      </c>
      <c r="H1877" s="7" t="s">
        <v>1960</v>
      </c>
      <c r="I1877" s="256"/>
      <c r="J1877" s="256"/>
      <c r="K1877" s="595">
        <v>41268942</v>
      </c>
      <c r="L1877" s="596" t="s">
        <v>24</v>
      </c>
      <c r="M1877" s="596" t="s">
        <v>259</v>
      </c>
      <c r="N1877" s="52" t="str">
        <f>IF(AND('331-CT'!$E$7=TH!H1877,OR(L1877="331",M1877="331")),"331",IF(AND(OR(L1877="131",M1877="131"),H1877='131-CT'!$E$7),"131",""))</f>
        <v/>
      </c>
      <c r="O1877" s="91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37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24"/>
        <v>5</v>
      </c>
      <c r="C1878" s="184">
        <f t="shared" si="227"/>
        <v>42133</v>
      </c>
      <c r="D1878" s="184" t="s">
        <v>1350</v>
      </c>
      <c r="E1878" s="191">
        <v>42133</v>
      </c>
      <c r="F1878" s="189" t="s">
        <v>1351</v>
      </c>
      <c r="G1878" s="483" t="s">
        <v>332</v>
      </c>
      <c r="H1878" s="7" t="s">
        <v>1348</v>
      </c>
      <c r="I1878" s="256"/>
      <c r="J1878" s="256"/>
      <c r="K1878" s="595">
        <v>7000000</v>
      </c>
      <c r="L1878" s="596" t="s">
        <v>47</v>
      </c>
      <c r="M1878" s="596" t="s">
        <v>24</v>
      </c>
      <c r="N1878" s="52" t="str">
        <f>IF(AND('331-CT'!$E$7=TH!H1878,OR(L1878="331",M1878="331")),"331",IF(AND(OR(L1878="131",M1878="131"),H1878='131-CT'!$E$7),"131",""))</f>
        <v/>
      </c>
      <c r="O1878" s="910" t="str">
        <f>IF(AND('341-CT'!$E$9=H1878,OR(LEFT(L1878,3)=$O$7,LEFT(M1878,3)=$O$7)),"x","")</f>
        <v/>
      </c>
      <c r="P1878" s="52" t="str">
        <f>IF(AND($B1878&gt;='111'!$N$11,$B1878&lt;='111'!$O$11,OR($L1878=$P$7,$M1878=$P$7)),"x","")</f>
        <v>x</v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>x</v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7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24"/>
        <v>5</v>
      </c>
      <c r="C1879" s="184">
        <f t="shared" si="227"/>
        <v>42133</v>
      </c>
      <c r="D1879" s="184" t="s">
        <v>1350</v>
      </c>
      <c r="E1879" s="191">
        <v>42133</v>
      </c>
      <c r="F1879" s="297" t="s">
        <v>1352</v>
      </c>
      <c r="G1879" s="483" t="s">
        <v>332</v>
      </c>
      <c r="H1879" s="869" t="s">
        <v>1956</v>
      </c>
      <c r="I1879" s="256"/>
      <c r="J1879" s="256"/>
      <c r="K1879" s="595">
        <v>35169870</v>
      </c>
      <c r="L1879" s="596" t="s">
        <v>8</v>
      </c>
      <c r="M1879" s="596" t="s">
        <v>24</v>
      </c>
      <c r="N1879" s="52" t="str">
        <f>IF(AND('331-CT'!$E$7=TH!H1879,OR(L1879="331",M1879="331")),"331",IF(AND(OR(L1879="131",M1879="131"),H1879='131-CT'!$E$7),"131",""))</f>
        <v/>
      </c>
      <c r="O1879" s="91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>x</v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7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24"/>
        <v>5</v>
      </c>
      <c r="C1880" s="184">
        <f t="shared" si="227"/>
        <v>42147</v>
      </c>
      <c r="D1880" s="184" t="s">
        <v>1350</v>
      </c>
      <c r="E1880" s="191">
        <v>42147</v>
      </c>
      <c r="F1880" s="189" t="s">
        <v>1351</v>
      </c>
      <c r="G1880" s="483" t="s">
        <v>332</v>
      </c>
      <c r="H1880" s="7" t="s">
        <v>1348</v>
      </c>
      <c r="I1880" s="256"/>
      <c r="J1880" s="256"/>
      <c r="K1880" s="595">
        <v>27700000</v>
      </c>
      <c r="L1880" s="596" t="s">
        <v>47</v>
      </c>
      <c r="M1880" s="596" t="s">
        <v>24</v>
      </c>
      <c r="N1880" s="52" t="str">
        <f>IF(AND('331-CT'!$E$7=TH!H1880,OR(L1880="331",M1880="331")),"331",IF(AND(OR(L1880="131",M1880="131"),H1880='131-CT'!$E$7),"131",""))</f>
        <v/>
      </c>
      <c r="O1880" s="910" t="str">
        <f>IF(AND('341-CT'!$E$9=H1880,OR(LEFT(L1880,3)=$O$7,LEFT(M1880,3)=$O$7)),"x","")</f>
        <v/>
      </c>
      <c r="P1880" s="52" t="str">
        <f>IF(AND($B1880&gt;='111'!$N$11,$B1880&lt;='111'!$O$11,OR($L1880=$P$7,$M1880=$P$7)),"x","")</f>
        <v>x</v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>x</v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7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24"/>
        <v>5</v>
      </c>
      <c r="C1881" s="184">
        <f t="shared" si="227"/>
        <v>42147</v>
      </c>
      <c r="D1881" s="184" t="s">
        <v>1350</v>
      </c>
      <c r="E1881" s="191">
        <v>42147</v>
      </c>
      <c r="F1881" s="297" t="s">
        <v>1352</v>
      </c>
      <c r="G1881" s="483" t="s">
        <v>332</v>
      </c>
      <c r="H1881" s="869" t="s">
        <v>1954</v>
      </c>
      <c r="I1881" s="256"/>
      <c r="J1881" s="256"/>
      <c r="K1881" s="595">
        <v>15000000</v>
      </c>
      <c r="L1881" s="596" t="s">
        <v>8</v>
      </c>
      <c r="M1881" s="596" t="s">
        <v>24</v>
      </c>
      <c r="N1881" s="52" t="str">
        <f>IF(AND('331-CT'!$E$7=TH!H1881,OR(L1881="331",M1881="331")),"331",IF(AND(OR(L1881="131",M1881="131"),H1881='131-CT'!$E$7),"131",""))</f>
        <v/>
      </c>
      <c r="O1881" s="91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>x</v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7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24"/>
        <v>5</v>
      </c>
      <c r="C1882" s="184">
        <f t="shared" si="227"/>
        <v>42149</v>
      </c>
      <c r="D1882" s="184" t="s">
        <v>1350</v>
      </c>
      <c r="E1882" s="191">
        <v>42149</v>
      </c>
      <c r="F1882" s="189" t="s">
        <v>1353</v>
      </c>
      <c r="G1882" s="483" t="s">
        <v>332</v>
      </c>
      <c r="H1882" s="7"/>
      <c r="I1882" s="256"/>
      <c r="J1882" s="256"/>
      <c r="K1882" s="595">
        <v>15000</v>
      </c>
      <c r="L1882" s="596" t="s">
        <v>83</v>
      </c>
      <c r="M1882" s="596" t="s">
        <v>24</v>
      </c>
      <c r="N1882" s="52" t="str">
        <f>IF(AND('331-CT'!$E$7=TH!H1882,OR(L1882="331",M1882="331")),"331",IF(AND(OR(L1882="131",M1882="131"),H1882='131-CT'!$E$7),"131",""))</f>
        <v/>
      </c>
      <c r="O1882" s="91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>x</v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642</v>
      </c>
      <c r="W1882" s="52" t="str">
        <f>IF(OR(TH!L1882=TH!$W$7,M1882=TH!$W$7),"x","")</f>
        <v>x</v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7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24"/>
        <v>5</v>
      </c>
      <c r="C1883" s="184">
        <f t="shared" si="227"/>
        <v>42154</v>
      </c>
      <c r="D1883" s="184" t="s">
        <v>1350</v>
      </c>
      <c r="E1883" s="191">
        <v>42154</v>
      </c>
      <c r="F1883" s="189" t="s">
        <v>1351</v>
      </c>
      <c r="G1883" s="483" t="s">
        <v>332</v>
      </c>
      <c r="H1883" s="7" t="s">
        <v>1348</v>
      </c>
      <c r="I1883" s="256"/>
      <c r="J1883" s="256"/>
      <c r="K1883" s="595">
        <v>49500000</v>
      </c>
      <c r="L1883" s="596" t="s">
        <v>47</v>
      </c>
      <c r="M1883" s="596" t="s">
        <v>24</v>
      </c>
      <c r="N1883" s="52" t="str">
        <f>IF(AND('331-CT'!$E$7=TH!H1883,OR(L1883="331",M1883="331")),"331",IF(AND(OR(L1883="131",M1883="131"),H1883='131-CT'!$E$7),"131",""))</f>
        <v/>
      </c>
      <c r="O1883" s="910" t="str">
        <f>IF(AND('341-CT'!$E$9=H1883,OR(LEFT(L1883,3)=$O$7,LEFT(M1883,3)=$O$7)),"x","")</f>
        <v/>
      </c>
      <c r="P1883" s="52" t="str">
        <f>IF(AND($B1883&gt;='111'!$N$11,$B1883&lt;='111'!$O$11,OR($L1883=$P$7,$M1883=$P$7)),"x","")</f>
        <v>x</v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>x</v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7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24"/>
        <v>6</v>
      </c>
      <c r="C1884" s="184">
        <f t="shared" si="227"/>
        <v>42160</v>
      </c>
      <c r="D1884" s="184" t="s">
        <v>1350</v>
      </c>
      <c r="E1884" s="191">
        <v>42160</v>
      </c>
      <c r="F1884" s="189" t="s">
        <v>1351</v>
      </c>
      <c r="G1884" s="483" t="s">
        <v>332</v>
      </c>
      <c r="H1884" s="7" t="s">
        <v>1348</v>
      </c>
      <c r="I1884" s="256"/>
      <c r="J1884" s="256"/>
      <c r="K1884" s="595">
        <v>29300000</v>
      </c>
      <c r="L1884" s="596" t="s">
        <v>47</v>
      </c>
      <c r="M1884" s="596" t="s">
        <v>24</v>
      </c>
      <c r="N1884" s="52" t="str">
        <f>IF(AND('331-CT'!$E$7=TH!H1884,OR(L1884="331",M1884="331")),"331",IF(AND(OR(L1884="131",M1884="131"),H1884='131-CT'!$E$7),"131",""))</f>
        <v/>
      </c>
      <c r="O1884" s="910" t="str">
        <f>IF(AND('341-CT'!$E$9=H1884,OR(LEFT(L1884,3)=$O$7,LEFT(M1884,3)=$O$7)),"x","")</f>
        <v/>
      </c>
      <c r="P1884" s="52" t="str">
        <f>IF(AND($B1884&gt;='111'!$N$11,$B1884&lt;='111'!$O$11,OR($L1884=$P$7,$M1884=$P$7)),"x","")</f>
        <v>x</v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>x</v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7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24"/>
        <v>6</v>
      </c>
      <c r="C1885" s="184">
        <f t="shared" si="227"/>
        <v>42160</v>
      </c>
      <c r="D1885" s="184" t="s">
        <v>1350</v>
      </c>
      <c r="E1885" s="191">
        <v>42160</v>
      </c>
      <c r="F1885" s="189" t="s">
        <v>1355</v>
      </c>
      <c r="G1885" s="483" t="s">
        <v>332</v>
      </c>
      <c r="H1885" s="7"/>
      <c r="I1885" s="256"/>
      <c r="J1885" s="256"/>
      <c r="K1885" s="595">
        <v>45000</v>
      </c>
      <c r="L1885" s="596" t="s">
        <v>83</v>
      </c>
      <c r="M1885" s="596" t="s">
        <v>24</v>
      </c>
      <c r="N1885" s="52" t="str">
        <f>IF(AND('331-CT'!$E$7=TH!H1885,OR(L1885="331",M1885="331")),"331",IF(AND(OR(L1885="131",M1885="131"),H1885='131-CT'!$E$7),"131",""))</f>
        <v/>
      </c>
      <c r="O1885" s="91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>x</v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642</v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7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24"/>
        <v>6</v>
      </c>
      <c r="C1886" s="184">
        <f t="shared" si="227"/>
        <v>42165</v>
      </c>
      <c r="D1886" s="184" t="s">
        <v>1350</v>
      </c>
      <c r="E1886" s="191">
        <v>42165</v>
      </c>
      <c r="F1886" s="189" t="s">
        <v>1351</v>
      </c>
      <c r="G1886" s="483" t="s">
        <v>332</v>
      </c>
      <c r="H1886" s="7" t="s">
        <v>1354</v>
      </c>
      <c r="I1886" s="256"/>
      <c r="J1886" s="256"/>
      <c r="K1886" s="595">
        <v>8000000</v>
      </c>
      <c r="L1886" s="596" t="s">
        <v>47</v>
      </c>
      <c r="M1886" s="596" t="s">
        <v>24</v>
      </c>
      <c r="N1886" s="52" t="str">
        <f>IF(AND('331-CT'!$E$7=TH!H1886,OR(L1886="331",M1886="331")),"331",IF(AND(OR(L1886="131",M1886="131"),H1886='131-CT'!$E$7),"131",""))</f>
        <v/>
      </c>
      <c r="O1886" s="910" t="str">
        <f>IF(AND('341-CT'!$E$9=H1886,OR(LEFT(L1886,3)=$O$7,LEFT(M1886,3)=$O$7)),"x","")</f>
        <v/>
      </c>
      <c r="P1886" s="52" t="str">
        <f>IF(AND($B1886&gt;='111'!$N$11,$B1886&lt;='111'!$O$11,OR($L1886=$P$7,$M1886=$P$7)),"x","")</f>
        <v>x</v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>x</v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7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24"/>
        <v>6</v>
      </c>
      <c r="C1887" s="184">
        <f t="shared" si="227"/>
        <v>42165</v>
      </c>
      <c r="D1887" s="184" t="s">
        <v>1350</v>
      </c>
      <c r="E1887" s="191">
        <v>42165</v>
      </c>
      <c r="F1887" s="189" t="s">
        <v>1356</v>
      </c>
      <c r="G1887" s="483" t="s">
        <v>332</v>
      </c>
      <c r="H1887" s="7"/>
      <c r="I1887" s="256"/>
      <c r="J1887" s="256"/>
      <c r="K1887" s="595">
        <v>15000</v>
      </c>
      <c r="L1887" s="596" t="s">
        <v>83</v>
      </c>
      <c r="M1887" s="596" t="s">
        <v>24</v>
      </c>
      <c r="N1887" s="52" t="str">
        <f>IF(AND('331-CT'!$E$7=TH!H1887,OR(L1887="331",M1887="331")),"331",IF(AND(OR(L1887="131",M1887="131"),H1887='131-CT'!$E$7),"131",""))</f>
        <v/>
      </c>
      <c r="O1887" s="91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>x</v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642</v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7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24"/>
        <v>6</v>
      </c>
      <c r="C1888" s="184">
        <f t="shared" si="227"/>
        <v>42167</v>
      </c>
      <c r="D1888" s="184" t="s">
        <v>1350</v>
      </c>
      <c r="E1888" s="191">
        <v>42167</v>
      </c>
      <c r="F1888" s="189" t="s">
        <v>1351</v>
      </c>
      <c r="G1888" s="483" t="s">
        <v>332</v>
      </c>
      <c r="H1888" s="7" t="s">
        <v>1357</v>
      </c>
      <c r="I1888" s="256"/>
      <c r="J1888" s="256"/>
      <c r="K1888" s="595">
        <v>28600000</v>
      </c>
      <c r="L1888" s="596" t="s">
        <v>47</v>
      </c>
      <c r="M1888" s="596" t="s">
        <v>24</v>
      </c>
      <c r="N1888" s="52" t="str">
        <f>IF(AND('331-CT'!$E$7=TH!H1888,OR(L1888="331",M1888="331")),"331",IF(AND(OR(L1888="131",M1888="131"),H1888='131-CT'!$E$7),"131",""))</f>
        <v/>
      </c>
      <c r="O1888" s="910" t="str">
        <f>IF(AND('341-CT'!$E$9=H1888,OR(LEFT(L1888,3)=$O$7,LEFT(M1888,3)=$O$7)),"x","")</f>
        <v/>
      </c>
      <c r="P1888" s="52" t="str">
        <f>IF(AND($B1888&gt;='111'!$N$11,$B1888&lt;='111'!$O$11,OR($L1888=$P$7,$M1888=$P$7)),"x","")</f>
        <v>x</v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>x</v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7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24"/>
        <v>6</v>
      </c>
      <c r="C1889" s="184">
        <f t="shared" si="227"/>
        <v>42174</v>
      </c>
      <c r="D1889" s="184" t="s">
        <v>1350</v>
      </c>
      <c r="E1889" s="191">
        <v>42174</v>
      </c>
      <c r="F1889" s="189" t="s">
        <v>1351</v>
      </c>
      <c r="G1889" s="483" t="s">
        <v>332</v>
      </c>
      <c r="H1889" s="7" t="s">
        <v>1357</v>
      </c>
      <c r="I1889" s="256"/>
      <c r="J1889" s="256"/>
      <c r="K1889" s="595">
        <v>33500000</v>
      </c>
      <c r="L1889" s="596" t="s">
        <v>47</v>
      </c>
      <c r="M1889" s="596" t="s">
        <v>24</v>
      </c>
      <c r="N1889" s="52" t="str">
        <f>IF(AND('331-CT'!$E$7=TH!H1889,OR(L1889="331",M1889="331")),"331",IF(AND(OR(L1889="131",M1889="131"),H1889='131-CT'!$E$7),"131",""))</f>
        <v/>
      </c>
      <c r="O1889" s="910" t="str">
        <f>IF(AND('341-CT'!$E$9=H1889,OR(LEFT(L1889,3)=$O$7,LEFT(M1889,3)=$O$7)),"x","")</f>
        <v/>
      </c>
      <c r="P1889" s="52" t="str">
        <f>IF(AND($B1889&gt;='111'!$N$11,$B1889&lt;='111'!$O$11,OR($L1889=$P$7,$M1889=$P$7)),"x","")</f>
        <v>x</v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>x</v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7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24"/>
        <v>6</v>
      </c>
      <c r="C1890" s="184">
        <f t="shared" si="227"/>
        <v>42177</v>
      </c>
      <c r="D1890" s="184" t="s">
        <v>1350</v>
      </c>
      <c r="E1890" s="191">
        <v>42177</v>
      </c>
      <c r="F1890" s="189" t="s">
        <v>1351</v>
      </c>
      <c r="G1890" s="483" t="s">
        <v>332</v>
      </c>
      <c r="H1890" s="7" t="s">
        <v>1357</v>
      </c>
      <c r="I1890" s="256"/>
      <c r="J1890" s="256"/>
      <c r="K1890" s="595">
        <v>45400000</v>
      </c>
      <c r="L1890" s="596" t="s">
        <v>47</v>
      </c>
      <c r="M1890" s="596" t="s">
        <v>24</v>
      </c>
      <c r="N1890" s="52" t="str">
        <f>IF(AND('331-CT'!$E$7=TH!H1890,OR(L1890="331",M1890="331")),"331",IF(AND(OR(L1890="131",M1890="131"),H1890='131-CT'!$E$7),"131",""))</f>
        <v/>
      </c>
      <c r="O1890" s="910" t="str">
        <f>IF(AND('341-CT'!$E$9=H1890,OR(LEFT(L1890,3)=$O$7,LEFT(M1890,3)=$O$7)),"x","")</f>
        <v/>
      </c>
      <c r="P1890" s="52" t="str">
        <f>IF(AND($B1890&gt;='111'!$N$11,$B1890&lt;='111'!$O$11,OR($L1890=$P$7,$M1890=$P$7)),"x","")</f>
        <v>x</v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>x</v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7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ref="B1891:B1955" si="228">IF(C1891&lt;&gt;"",MONTH(C1891),"")</f>
        <v>6</v>
      </c>
      <c r="C1891" s="184">
        <f t="shared" si="227"/>
        <v>42179</v>
      </c>
      <c r="D1891" s="184" t="s">
        <v>1350</v>
      </c>
      <c r="E1891" s="191">
        <v>42179</v>
      </c>
      <c r="F1891" s="189" t="s">
        <v>1351</v>
      </c>
      <c r="G1891" s="483" t="s">
        <v>332</v>
      </c>
      <c r="H1891" s="7" t="s">
        <v>1358</v>
      </c>
      <c r="I1891" s="256"/>
      <c r="J1891" s="256"/>
      <c r="K1891" s="595">
        <v>10000000</v>
      </c>
      <c r="L1891" s="596" t="s">
        <v>47</v>
      </c>
      <c r="M1891" s="596" t="s">
        <v>24</v>
      </c>
      <c r="N1891" s="52" t="str">
        <f>IF(AND('331-CT'!$E$7=TH!H1891,OR(L1891="331",M1891="331")),"331",IF(AND(OR(L1891="131",M1891="131"),H1891='131-CT'!$E$7),"131",""))</f>
        <v/>
      </c>
      <c r="O1891" s="910" t="str">
        <f>IF(AND('341-CT'!$E$9=H1891,OR(LEFT(L1891,3)=$O$7,LEFT(M1891,3)=$O$7)),"x","")</f>
        <v/>
      </c>
      <c r="P1891" s="52" t="str">
        <f>IF(AND($B1891&gt;='111'!$N$11,$B1891&lt;='111'!$O$11,OR($L1891=$P$7,$M1891=$P$7)),"x","")</f>
        <v>x</v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>x</v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7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28"/>
        <v>6</v>
      </c>
      <c r="C1892" s="184">
        <f t="shared" si="227"/>
        <v>42179</v>
      </c>
      <c r="D1892" s="184" t="s">
        <v>1350</v>
      </c>
      <c r="E1892" s="191">
        <v>42179</v>
      </c>
      <c r="F1892" s="189" t="s">
        <v>1356</v>
      </c>
      <c r="G1892" s="483" t="s">
        <v>332</v>
      </c>
      <c r="H1892" s="7"/>
      <c r="I1892" s="256"/>
      <c r="J1892" s="256"/>
      <c r="K1892" s="595">
        <v>15000</v>
      </c>
      <c r="L1892" s="596" t="s">
        <v>83</v>
      </c>
      <c r="M1892" s="596" t="s">
        <v>24</v>
      </c>
      <c r="N1892" s="52" t="str">
        <f>IF(AND('331-CT'!$E$7=TH!H1892,OR(L1892="331",M1892="331")),"331",IF(AND(OR(L1892="131",M1892="131"),H1892='131-CT'!$E$7),"131",""))</f>
        <v/>
      </c>
      <c r="O1892" s="91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>x</v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642</v>
      </c>
      <c r="W1892" s="52" t="str">
        <f>IF(OR(TH!L1892=TH!$W$7,M1892=TH!$W$7),"x","")</f>
        <v>x</v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7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28"/>
        <v>6</v>
      </c>
      <c r="C1893" s="184">
        <f t="shared" si="227"/>
        <v>42180</v>
      </c>
      <c r="D1893" s="184" t="s">
        <v>1350</v>
      </c>
      <c r="E1893" s="191">
        <v>42180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5">
        <v>16800000</v>
      </c>
      <c r="L1893" s="596" t="s">
        <v>47</v>
      </c>
      <c r="M1893" s="596" t="s">
        <v>24</v>
      </c>
      <c r="N1893" s="52" t="str">
        <f>IF(AND('331-CT'!$E$7=TH!H1893,OR(L1893="331",M1893="331")),"331",IF(AND(OR(L1893="131",M1893="131"),H1893='131-CT'!$E$7),"131",""))</f>
        <v/>
      </c>
      <c r="O1893" s="910" t="str">
        <f>IF(AND('341-CT'!$E$9=H1893,OR(LEFT(L1893,3)=$O$7,LEFT(M1893,3)=$O$7)),"x","")</f>
        <v/>
      </c>
      <c r="P1893" s="52" t="str">
        <f>IF(AND($B1893&gt;='111'!$N$11,$B1893&lt;='111'!$O$11,OR($L1893=$P$7,$M1893=$P$7)),"x","")</f>
        <v>x</v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>x</v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7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28"/>
        <v>6</v>
      </c>
      <c r="C1894" s="184">
        <f t="shared" si="227"/>
        <v>42181</v>
      </c>
      <c r="D1894" s="184" t="s">
        <v>1350</v>
      </c>
      <c r="E1894" s="191">
        <v>42181</v>
      </c>
      <c r="F1894" s="189" t="s">
        <v>1351</v>
      </c>
      <c r="G1894" s="483" t="s">
        <v>332</v>
      </c>
      <c r="H1894" s="7" t="s">
        <v>1360</v>
      </c>
      <c r="I1894" s="256"/>
      <c r="J1894" s="256"/>
      <c r="K1894" s="595">
        <v>8500000</v>
      </c>
      <c r="L1894" s="596" t="s">
        <v>47</v>
      </c>
      <c r="M1894" s="596" t="s">
        <v>24</v>
      </c>
      <c r="N1894" s="52" t="str">
        <f>IF(AND('331-CT'!$E$7=TH!H1894,OR(L1894="331",M1894="331")),"331",IF(AND(OR(L1894="131",M1894="131"),H1894='131-CT'!$E$7),"131",""))</f>
        <v/>
      </c>
      <c r="O1894" s="910" t="str">
        <f>IF(AND('341-CT'!$E$9=H1894,OR(LEFT(L1894,3)=$O$7,LEFT(M1894,3)=$O$7)),"x","")</f>
        <v/>
      </c>
      <c r="P1894" s="52" t="str">
        <f>IF(AND($B1894&gt;='111'!$N$11,$B1894&lt;='111'!$O$11,OR($L1894=$P$7,$M1894=$P$7)),"x","")</f>
        <v>x</v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>x</v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7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28"/>
        <v>7</v>
      </c>
      <c r="C1895" s="184">
        <f t="shared" si="227"/>
        <v>42192</v>
      </c>
      <c r="D1895" s="184" t="s">
        <v>1350</v>
      </c>
      <c r="E1895" s="191">
        <v>42192</v>
      </c>
      <c r="F1895" s="189" t="s">
        <v>1351</v>
      </c>
      <c r="G1895" s="483" t="s">
        <v>332</v>
      </c>
      <c r="H1895" s="7" t="s">
        <v>1348</v>
      </c>
      <c r="I1895" s="256"/>
      <c r="J1895" s="256"/>
      <c r="K1895" s="595">
        <v>14400000</v>
      </c>
      <c r="L1895" s="596" t="s">
        <v>47</v>
      </c>
      <c r="M1895" s="596" t="s">
        <v>24</v>
      </c>
      <c r="N1895" s="52" t="str">
        <f>IF(AND('331-CT'!$E$7=TH!H1895,OR(L1895="331",M1895="331")),"331",IF(AND(OR(L1895="131",M1895="131"),H1895='131-CT'!$E$7),"131",""))</f>
        <v/>
      </c>
      <c r="O1895" s="91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37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28"/>
        <v>7</v>
      </c>
      <c r="C1896" s="184">
        <f t="shared" si="227"/>
        <v>42192</v>
      </c>
      <c r="D1896" s="184" t="s">
        <v>1350</v>
      </c>
      <c r="E1896" s="191">
        <v>42192</v>
      </c>
      <c r="F1896" s="297" t="s">
        <v>1352</v>
      </c>
      <c r="G1896" s="483" t="s">
        <v>332</v>
      </c>
      <c r="H1896" s="869" t="s">
        <v>1956</v>
      </c>
      <c r="I1896" s="256"/>
      <c r="J1896" s="256"/>
      <c r="K1896" s="595">
        <v>15000000</v>
      </c>
      <c r="L1896" s="596" t="s">
        <v>8</v>
      </c>
      <c r="M1896" s="596" t="s">
        <v>24</v>
      </c>
      <c r="N1896" s="52" t="str">
        <f>IF(AND('331-CT'!$E$7=TH!H1896,OR(L1896="331",M1896="331")),"331",IF(AND(OR(L1896="131",M1896="131"),H1896='131-CT'!$E$7),"131",""))</f>
        <v/>
      </c>
      <c r="O1896" s="91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37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28"/>
        <v>7</v>
      </c>
      <c r="C1897" s="184">
        <f t="shared" si="227"/>
        <v>42192</v>
      </c>
      <c r="D1897" s="184" t="s">
        <v>1350</v>
      </c>
      <c r="E1897" s="191">
        <v>42192</v>
      </c>
      <c r="F1897" s="189" t="s">
        <v>1353</v>
      </c>
      <c r="G1897" s="483" t="s">
        <v>332</v>
      </c>
      <c r="H1897" s="7"/>
      <c r="I1897" s="256"/>
      <c r="J1897" s="256"/>
      <c r="K1897" s="595">
        <v>15000</v>
      </c>
      <c r="L1897" s="596" t="s">
        <v>83</v>
      </c>
      <c r="M1897" s="596" t="s">
        <v>24</v>
      </c>
      <c r="N1897" s="52" t="str">
        <f>IF(AND('331-CT'!$E$7=TH!H1897,OR(L1897="331",M1897="331")),"331",IF(AND(OR(L1897="131",M1897="131"),H1897='131-CT'!$E$7),"131",""))</f>
        <v/>
      </c>
      <c r="O1897" s="91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>x</v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37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28"/>
        <v>7</v>
      </c>
      <c r="C1898" s="184">
        <f t="shared" si="227"/>
        <v>42193</v>
      </c>
      <c r="D1898" s="184" t="s">
        <v>1350</v>
      </c>
      <c r="E1898" s="191">
        <v>42193</v>
      </c>
      <c r="F1898" s="189" t="s">
        <v>1351</v>
      </c>
      <c r="G1898" s="483" t="s">
        <v>332</v>
      </c>
      <c r="H1898" s="7" t="s">
        <v>1357</v>
      </c>
      <c r="I1898" s="256"/>
      <c r="J1898" s="256"/>
      <c r="K1898" s="595">
        <v>6900000</v>
      </c>
      <c r="L1898" s="596" t="s">
        <v>47</v>
      </c>
      <c r="M1898" s="596" t="s">
        <v>24</v>
      </c>
      <c r="N1898" s="52" t="str">
        <f>IF(AND('331-CT'!$E$7=TH!H1898,OR(L1898="331",M1898="331")),"331",IF(AND(OR(L1898="131",M1898="131"),H1898='131-CT'!$E$7),"131",""))</f>
        <v/>
      </c>
      <c r="O1898" s="91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37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28"/>
        <v>7</v>
      </c>
      <c r="C1899" s="184">
        <f t="shared" si="227"/>
        <v>42199</v>
      </c>
      <c r="D1899" s="184" t="s">
        <v>1350</v>
      </c>
      <c r="E1899" s="191">
        <v>42199</v>
      </c>
      <c r="F1899" s="189" t="s">
        <v>1351</v>
      </c>
      <c r="G1899" s="483" t="s">
        <v>332</v>
      </c>
      <c r="H1899" s="7" t="s">
        <v>1357</v>
      </c>
      <c r="I1899" s="256"/>
      <c r="J1899" s="256"/>
      <c r="K1899" s="595">
        <v>91600000</v>
      </c>
      <c r="L1899" s="596" t="s">
        <v>47</v>
      </c>
      <c r="M1899" s="596" t="s">
        <v>24</v>
      </c>
      <c r="N1899" s="52" t="str">
        <f>IF(AND('331-CT'!$E$7=TH!H1899,OR(L1899="331",M1899="331")),"331",IF(AND(OR(L1899="131",M1899="131"),H1899='131-CT'!$E$7),"131",""))</f>
        <v/>
      </c>
      <c r="O1899" s="91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37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28"/>
        <v>7</v>
      </c>
      <c r="C1900" s="184">
        <f t="shared" si="227"/>
        <v>42203</v>
      </c>
      <c r="D1900" s="184" t="s">
        <v>1350</v>
      </c>
      <c r="E1900" s="191">
        <v>42203</v>
      </c>
      <c r="F1900" s="189" t="s">
        <v>1351</v>
      </c>
      <c r="G1900" s="483" t="s">
        <v>332</v>
      </c>
      <c r="H1900" s="7" t="s">
        <v>1357</v>
      </c>
      <c r="I1900" s="256"/>
      <c r="J1900" s="256"/>
      <c r="K1900" s="595">
        <v>14000000</v>
      </c>
      <c r="L1900" s="596" t="s">
        <v>47</v>
      </c>
      <c r="M1900" s="596" t="s">
        <v>24</v>
      </c>
      <c r="N1900" s="52" t="str">
        <f>IF(AND('331-CT'!$E$7=TH!H1900,OR(L1900="331",M1900="331")),"331",IF(AND(OR(L1900="131",M1900="131"),H1900='131-CT'!$E$7),"131",""))</f>
        <v/>
      </c>
      <c r="O1900" s="91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37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28"/>
        <v>7</v>
      </c>
      <c r="C1901" s="184">
        <f t="shared" si="227"/>
        <v>42208</v>
      </c>
      <c r="D1901" s="184" t="s">
        <v>1350</v>
      </c>
      <c r="E1901" s="191">
        <v>42208</v>
      </c>
      <c r="F1901" s="189" t="s">
        <v>1351</v>
      </c>
      <c r="G1901" s="483" t="s">
        <v>332</v>
      </c>
      <c r="H1901" s="7" t="s">
        <v>1361</v>
      </c>
      <c r="I1901" s="256"/>
      <c r="J1901" s="256"/>
      <c r="K1901" s="595">
        <v>5000000</v>
      </c>
      <c r="L1901" s="596" t="s">
        <v>47</v>
      </c>
      <c r="M1901" s="596" t="s">
        <v>24</v>
      </c>
      <c r="N1901" s="52" t="str">
        <f>IF(AND('331-CT'!$E$7=TH!H1901,OR(L1901="331",M1901="331")),"331",IF(AND(OR(L1901="131",M1901="131"),H1901='131-CT'!$E$7),"131",""))</f>
        <v/>
      </c>
      <c r="O1901" s="91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37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28"/>
        <v>7</v>
      </c>
      <c r="C1902" s="184">
        <f t="shared" si="227"/>
        <v>42208</v>
      </c>
      <c r="D1902" s="184" t="s">
        <v>1350</v>
      </c>
      <c r="E1902" s="191">
        <v>42208</v>
      </c>
      <c r="F1902" s="189" t="s">
        <v>1356</v>
      </c>
      <c r="G1902" s="483" t="s">
        <v>332</v>
      </c>
      <c r="H1902" s="7"/>
      <c r="I1902" s="256"/>
      <c r="J1902" s="256"/>
      <c r="K1902" s="595">
        <v>15000</v>
      </c>
      <c r="L1902" s="596" t="s">
        <v>83</v>
      </c>
      <c r="M1902" s="596" t="s">
        <v>24</v>
      </c>
      <c r="N1902" s="52" t="str">
        <f>IF(AND('331-CT'!$E$7=TH!H1902,OR(L1902="331",M1902="331")),"331",IF(AND(OR(L1902="131",M1902="131"),H1902='131-CT'!$E$7),"131",""))</f>
        <v/>
      </c>
      <c r="O1902" s="91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37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28"/>
        <v>7</v>
      </c>
      <c r="C1903" s="184">
        <f t="shared" si="227"/>
        <v>42208</v>
      </c>
      <c r="D1903" s="184" t="s">
        <v>1350</v>
      </c>
      <c r="E1903" s="191">
        <v>42208</v>
      </c>
      <c r="F1903" s="189" t="s">
        <v>1351</v>
      </c>
      <c r="G1903" s="483" t="s">
        <v>332</v>
      </c>
      <c r="H1903" s="7" t="s">
        <v>1357</v>
      </c>
      <c r="I1903" s="256"/>
      <c r="J1903" s="256"/>
      <c r="K1903" s="595">
        <v>42000000</v>
      </c>
      <c r="L1903" s="596" t="s">
        <v>47</v>
      </c>
      <c r="M1903" s="596" t="s">
        <v>24</v>
      </c>
      <c r="N1903" s="52" t="str">
        <f>IF(AND('331-CT'!$E$7=TH!H1903,OR(L1903="331",M1903="331")),"331",IF(AND(OR(L1903="131",M1903="131"),H1903='131-CT'!$E$7),"131",""))</f>
        <v/>
      </c>
      <c r="O1903" s="91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37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28"/>
        <v>7</v>
      </c>
      <c r="C1904" s="184">
        <f t="shared" si="227"/>
        <v>42208</v>
      </c>
      <c r="D1904" s="184" t="s">
        <v>1350</v>
      </c>
      <c r="E1904" s="191">
        <v>42208</v>
      </c>
      <c r="F1904" s="297" t="s">
        <v>1352</v>
      </c>
      <c r="G1904" s="483" t="s">
        <v>332</v>
      </c>
      <c r="H1904" s="7" t="s">
        <v>1423</v>
      </c>
      <c r="I1904" s="256"/>
      <c r="J1904" s="256"/>
      <c r="K1904" s="595">
        <v>35379820</v>
      </c>
      <c r="L1904" s="596" t="s">
        <v>8</v>
      </c>
      <c r="M1904" s="596" t="s">
        <v>24</v>
      </c>
      <c r="N1904" s="52" t="str">
        <f>IF(AND('331-CT'!$E$7=TH!H1904,OR(L1904="331",M1904="331")),"331",IF(AND(OR(L1904="131",M1904="131"),H1904='131-CT'!$E$7),"131",""))</f>
        <v/>
      </c>
      <c r="O1904" s="91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37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28"/>
        <v>8</v>
      </c>
      <c r="C1905" s="184">
        <f t="shared" si="227"/>
        <v>42221</v>
      </c>
      <c r="D1905" s="184" t="s">
        <v>1350</v>
      </c>
      <c r="E1905" s="191">
        <v>42221</v>
      </c>
      <c r="F1905" s="189" t="s">
        <v>1351</v>
      </c>
      <c r="G1905" s="483" t="s">
        <v>332</v>
      </c>
      <c r="H1905" s="7" t="s">
        <v>1362</v>
      </c>
      <c r="I1905" s="256"/>
      <c r="J1905" s="256"/>
      <c r="K1905" s="595">
        <v>5000000</v>
      </c>
      <c r="L1905" s="596" t="s">
        <v>47</v>
      </c>
      <c r="M1905" s="596" t="s">
        <v>24</v>
      </c>
      <c r="N1905" s="52" t="str">
        <f>IF(AND('331-CT'!$E$7=TH!H1905,OR(L1905="331",M1905="331")),"331",IF(AND(OR(L1905="131",M1905="131"),H1905='131-CT'!$E$7),"131",""))</f>
        <v/>
      </c>
      <c r="O1905" s="91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37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28"/>
        <v>8</v>
      </c>
      <c r="C1906" s="184">
        <f t="shared" si="227"/>
        <v>42222</v>
      </c>
      <c r="D1906" s="184" t="s">
        <v>1350</v>
      </c>
      <c r="E1906" s="191">
        <v>42222</v>
      </c>
      <c r="F1906" s="189" t="s">
        <v>1351</v>
      </c>
      <c r="G1906" s="483" t="s">
        <v>332</v>
      </c>
      <c r="H1906" s="7" t="s">
        <v>1359</v>
      </c>
      <c r="I1906" s="256"/>
      <c r="J1906" s="256"/>
      <c r="K1906" s="595">
        <v>52300000</v>
      </c>
      <c r="L1906" s="596" t="s">
        <v>47</v>
      </c>
      <c r="M1906" s="596" t="s">
        <v>24</v>
      </c>
      <c r="N1906" s="52" t="str">
        <f>IF(AND('331-CT'!$E$7=TH!H1906,OR(L1906="331",M1906="331")),"331",IF(AND(OR(L1906="131",M1906="131"),H1906='131-CT'!$E$7),"131",""))</f>
        <v/>
      </c>
      <c r="O1906" s="91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>x</v>
      </c>
      <c r="AB1906" s="837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28"/>
        <v>8</v>
      </c>
      <c r="C1907" s="184">
        <f t="shared" si="227"/>
        <v>42222</v>
      </c>
      <c r="D1907" s="184" t="s">
        <v>1350</v>
      </c>
      <c r="E1907" s="191">
        <v>42222</v>
      </c>
      <c r="F1907" s="297" t="s">
        <v>1352</v>
      </c>
      <c r="G1907" s="483" t="s">
        <v>332</v>
      </c>
      <c r="H1907" s="7" t="s">
        <v>1954</v>
      </c>
      <c r="I1907" s="256"/>
      <c r="J1907" s="256"/>
      <c r="K1907" s="595">
        <v>25000000</v>
      </c>
      <c r="L1907" s="596" t="s">
        <v>8</v>
      </c>
      <c r="M1907" s="596" t="s">
        <v>24</v>
      </c>
      <c r="N1907" s="52" t="str">
        <f>IF(AND('331-CT'!$E$7=TH!H1907,OR(L1907="331",M1907="331")),"331",IF(AND(OR(L1907="131",M1907="131"),H1907='131-CT'!$E$7),"131",""))</f>
        <v/>
      </c>
      <c r="O1907" s="91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>x</v>
      </c>
      <c r="AB1907" s="837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28"/>
        <v>8</v>
      </c>
      <c r="C1908" s="184">
        <f t="shared" si="227"/>
        <v>42222</v>
      </c>
      <c r="D1908" s="184" t="s">
        <v>1350</v>
      </c>
      <c r="E1908" s="191">
        <v>42222</v>
      </c>
      <c r="F1908" s="189" t="s">
        <v>1353</v>
      </c>
      <c r="G1908" s="483" t="s">
        <v>332</v>
      </c>
      <c r="H1908" s="7"/>
      <c r="I1908" s="256"/>
      <c r="J1908" s="256"/>
      <c r="K1908" s="595">
        <v>15000</v>
      </c>
      <c r="L1908" s="596" t="s">
        <v>83</v>
      </c>
      <c r="M1908" s="596" t="s">
        <v>24</v>
      </c>
      <c r="N1908" s="52" t="str">
        <f>IF(AND('331-CT'!$E$7=TH!H1908,OR(L1908="331",M1908="331")),"331",IF(AND(OR(L1908="131",M1908="131"),H1908='131-CT'!$E$7),"131",""))</f>
        <v/>
      </c>
      <c r="O1908" s="91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>x</v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>x</v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>x</v>
      </c>
      <c r="AB1908" s="837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28"/>
        <v>8</v>
      </c>
      <c r="C1909" s="184">
        <f t="shared" si="227"/>
        <v>42229</v>
      </c>
      <c r="D1909" s="184" t="s">
        <v>1350</v>
      </c>
      <c r="E1909" s="191">
        <v>42229</v>
      </c>
      <c r="F1909" s="189" t="s">
        <v>1351</v>
      </c>
      <c r="G1909" s="483" t="s">
        <v>332</v>
      </c>
      <c r="H1909" s="7" t="s">
        <v>1357</v>
      </c>
      <c r="I1909" s="256"/>
      <c r="J1909" s="256"/>
      <c r="K1909" s="595">
        <v>31200000</v>
      </c>
      <c r="L1909" s="596" t="s">
        <v>47</v>
      </c>
      <c r="M1909" s="596" t="s">
        <v>24</v>
      </c>
      <c r="N1909" s="52" t="str">
        <f>IF(AND('331-CT'!$E$7=TH!H1909,OR(L1909="331",M1909="331")),"331",IF(AND(OR(L1909="131",M1909="131"),H1909='131-CT'!$E$7),"131",""))</f>
        <v/>
      </c>
      <c r="O1909" s="91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>x</v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>x</v>
      </c>
      <c r="AB1909" s="837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28"/>
        <v>8</v>
      </c>
      <c r="C1910" s="184">
        <f t="shared" si="227"/>
        <v>42231</v>
      </c>
      <c r="D1910" s="184" t="s">
        <v>1350</v>
      </c>
      <c r="E1910" s="191">
        <v>42231</v>
      </c>
      <c r="F1910" s="297" t="s">
        <v>1352</v>
      </c>
      <c r="G1910" s="483" t="s">
        <v>332</v>
      </c>
      <c r="H1910" s="193" t="s">
        <v>1953</v>
      </c>
      <c r="I1910" s="256"/>
      <c r="J1910" s="256"/>
      <c r="K1910" s="595">
        <v>10000000</v>
      </c>
      <c r="L1910" s="596" t="s">
        <v>8</v>
      </c>
      <c r="M1910" s="596" t="s">
        <v>24</v>
      </c>
      <c r="N1910" s="52" t="str">
        <f>IF(AND('331-CT'!$E$7=TH!H1910,OR(L1910="331",M1910="331")),"331",IF(AND(OR(L1910="131",M1910="131"),H1910='131-CT'!$E$7),"131",""))</f>
        <v/>
      </c>
      <c r="O1910" s="91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>x</v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>x</v>
      </c>
      <c r="AB1910" s="837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228"/>
        <v>8</v>
      </c>
      <c r="C1911" s="184">
        <f t="shared" si="227"/>
        <v>42231</v>
      </c>
      <c r="D1911" s="184" t="s">
        <v>1350</v>
      </c>
      <c r="E1911" s="191">
        <v>42231</v>
      </c>
      <c r="F1911" s="189" t="s">
        <v>1353</v>
      </c>
      <c r="G1911" s="483" t="s">
        <v>332</v>
      </c>
      <c r="H1911" s="7"/>
      <c r="I1911" s="256"/>
      <c r="J1911" s="256"/>
      <c r="K1911" s="595">
        <v>15000</v>
      </c>
      <c r="L1911" s="596" t="s">
        <v>83</v>
      </c>
      <c r="M1911" s="596" t="s">
        <v>24</v>
      </c>
      <c r="N1911" s="52" t="str">
        <f>IF(AND('331-CT'!$E$7=TH!H1911,OR(L1911="331",M1911="331")),"331",IF(AND(OR(L1911="131",M1911="131"),H1911='131-CT'!$E$7),"131",""))</f>
        <v/>
      </c>
      <c r="O1911" s="91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>x</v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>x</v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>x</v>
      </c>
      <c r="AB1911" s="837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228"/>
        <v>8</v>
      </c>
      <c r="C1912" s="184">
        <f t="shared" si="227"/>
        <v>42235</v>
      </c>
      <c r="D1912" s="184" t="s">
        <v>1350</v>
      </c>
      <c r="E1912" s="191">
        <v>42235</v>
      </c>
      <c r="F1912" s="189" t="s">
        <v>1351</v>
      </c>
      <c r="G1912" s="483" t="s">
        <v>332</v>
      </c>
      <c r="H1912" s="7" t="s">
        <v>1357</v>
      </c>
      <c r="I1912" s="256"/>
      <c r="J1912" s="256"/>
      <c r="K1912" s="595">
        <v>38800000</v>
      </c>
      <c r="L1912" s="596" t="s">
        <v>47</v>
      </c>
      <c r="M1912" s="596" t="s">
        <v>24</v>
      </c>
      <c r="N1912" s="52" t="str">
        <f>IF(AND('331-CT'!$E$7=TH!H1912,OR(L1912="331",M1912="331")),"331",IF(AND(OR(L1912="131",M1912="131"),H1912='131-CT'!$E$7),"131",""))</f>
        <v/>
      </c>
      <c r="O1912" s="91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>x</v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>x</v>
      </c>
      <c r="AB1912" s="837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228"/>
        <v>8</v>
      </c>
      <c r="C1913" s="184">
        <f t="shared" si="227"/>
        <v>42240</v>
      </c>
      <c r="D1913" s="184" t="s">
        <v>1350</v>
      </c>
      <c r="E1913" s="191">
        <v>42240</v>
      </c>
      <c r="F1913" s="189" t="s">
        <v>1351</v>
      </c>
      <c r="G1913" s="483" t="s">
        <v>332</v>
      </c>
      <c r="H1913" s="7" t="s">
        <v>1348</v>
      </c>
      <c r="I1913" s="256"/>
      <c r="J1913" s="256"/>
      <c r="K1913" s="595">
        <v>16000000</v>
      </c>
      <c r="L1913" s="596" t="s">
        <v>47</v>
      </c>
      <c r="M1913" s="596" t="s">
        <v>24</v>
      </c>
      <c r="N1913" s="52" t="str">
        <f>IF(AND('331-CT'!$E$7=TH!H1913,OR(L1913="331",M1913="331")),"331",IF(AND(OR(L1913="131",M1913="131"),H1913='131-CT'!$E$7),"131",""))</f>
        <v/>
      </c>
      <c r="O1913" s="91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>x</v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>x</v>
      </c>
      <c r="AB1913" s="837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228"/>
        <v>8</v>
      </c>
      <c r="C1914" s="184">
        <f t="shared" si="227"/>
        <v>42243</v>
      </c>
      <c r="D1914" s="184" t="s">
        <v>1350</v>
      </c>
      <c r="E1914" s="191">
        <v>42243</v>
      </c>
      <c r="F1914" s="189" t="s">
        <v>1355</v>
      </c>
      <c r="G1914" s="483" t="s">
        <v>332</v>
      </c>
      <c r="H1914" s="7"/>
      <c r="I1914" s="256"/>
      <c r="J1914" s="256"/>
      <c r="K1914" s="595">
        <v>45000</v>
      </c>
      <c r="L1914" s="596" t="s">
        <v>83</v>
      </c>
      <c r="M1914" s="596" t="s">
        <v>24</v>
      </c>
      <c r="N1914" s="52" t="str">
        <f>IF(AND('331-CT'!$E$7=TH!H1914,OR(L1914="331",M1914="331")),"331",IF(AND(OR(L1914="131",M1914="131"),H1914='131-CT'!$E$7),"131",""))</f>
        <v/>
      </c>
      <c r="O1914" s="91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>x</v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>x</v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>x</v>
      </c>
      <c r="AB1914" s="837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228"/>
        <v>8</v>
      </c>
      <c r="C1915" s="184">
        <f t="shared" si="227"/>
        <v>42234</v>
      </c>
      <c r="D1915" s="184" t="s">
        <v>1345</v>
      </c>
      <c r="E1915" s="191">
        <v>42234</v>
      </c>
      <c r="F1915" s="189" t="s">
        <v>1346</v>
      </c>
      <c r="G1915" s="483" t="s">
        <v>332</v>
      </c>
      <c r="H1915" s="7" t="s">
        <v>895</v>
      </c>
      <c r="I1915" s="256"/>
      <c r="J1915" s="256"/>
      <c r="K1915" s="595">
        <v>31805298</v>
      </c>
      <c r="L1915" s="596" t="s">
        <v>24</v>
      </c>
      <c r="M1915" s="596" t="s">
        <v>259</v>
      </c>
      <c r="N1915" s="52" t="str">
        <f>IF(AND('331-CT'!$E$7=TH!H1915,OR(L1915="331",M1915="331")),"331",IF(AND(OR(L1915="131",M1915="131"),H1915='131-CT'!$E$7),"131",""))</f>
        <v/>
      </c>
      <c r="O1915" s="91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>x</v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>x</v>
      </c>
      <c r="AB1915" s="837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28"/>
        <v>8</v>
      </c>
      <c r="C1916" s="184">
        <f t="shared" si="227"/>
        <v>42235</v>
      </c>
      <c r="D1916" s="184" t="s">
        <v>1345</v>
      </c>
      <c r="E1916" s="191">
        <v>42235</v>
      </c>
      <c r="F1916" s="189" t="s">
        <v>1346</v>
      </c>
      <c r="G1916" s="483" t="s">
        <v>332</v>
      </c>
      <c r="H1916" s="7" t="s">
        <v>426</v>
      </c>
      <c r="I1916" s="256"/>
      <c r="J1916" s="256"/>
      <c r="K1916" s="595">
        <v>7012830</v>
      </c>
      <c r="L1916" s="596" t="s">
        <v>24</v>
      </c>
      <c r="M1916" s="596" t="s">
        <v>259</v>
      </c>
      <c r="N1916" s="52" t="str">
        <f>IF(AND('331-CT'!$E$7=TH!H1916,OR(L1916="331",M1916="331")),"331",IF(AND(OR(L1916="131",M1916="131"),H1916='131-CT'!$E$7),"131",""))</f>
        <v/>
      </c>
      <c r="O1916" s="91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>x</v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>x</v>
      </c>
      <c r="AB1916" s="837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28"/>
        <v>8</v>
      </c>
      <c r="C1917" s="184">
        <f t="shared" si="227"/>
        <v>42235</v>
      </c>
      <c r="D1917" s="184" t="s">
        <v>1345</v>
      </c>
      <c r="E1917" s="191">
        <v>42235</v>
      </c>
      <c r="F1917" s="189" t="s">
        <v>1346</v>
      </c>
      <c r="G1917" s="483" t="s">
        <v>332</v>
      </c>
      <c r="H1917" s="7" t="s">
        <v>499</v>
      </c>
      <c r="I1917" s="256"/>
      <c r="J1917" s="256"/>
      <c r="K1917" s="595">
        <v>15929100</v>
      </c>
      <c r="L1917" s="596" t="s">
        <v>24</v>
      </c>
      <c r="M1917" s="596" t="s">
        <v>259</v>
      </c>
      <c r="N1917" s="52" t="str">
        <f>IF(AND('331-CT'!$E$7=TH!H1917,OR(L1917="331",M1917="331")),"331",IF(AND(OR(L1917="131",M1917="131"),H1917='131-CT'!$E$7),"131",""))</f>
        <v/>
      </c>
      <c r="O1917" s="91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>x</v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>x</v>
      </c>
      <c r="AB1917" s="837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28"/>
        <v>8</v>
      </c>
      <c r="C1918" s="184">
        <f t="shared" si="227"/>
        <v>42241</v>
      </c>
      <c r="D1918" s="184" t="s">
        <v>1345</v>
      </c>
      <c r="E1918" s="191">
        <v>42241</v>
      </c>
      <c r="F1918" s="189" t="s">
        <v>1347</v>
      </c>
      <c r="G1918" s="483" t="s">
        <v>332</v>
      </c>
      <c r="H1918" s="7"/>
      <c r="I1918" s="256"/>
      <c r="J1918" s="256"/>
      <c r="K1918" s="595">
        <v>8153</v>
      </c>
      <c r="L1918" s="596" t="s">
        <v>24</v>
      </c>
      <c r="M1918" s="596" t="s">
        <v>40</v>
      </c>
      <c r="N1918" s="52" t="str">
        <f>IF(AND('331-CT'!$E$7=TH!H1918,OR(L1918="331",M1918="331")),"331",IF(AND(OR(L1918="131",M1918="131"),H1918='131-CT'!$E$7),"131",""))</f>
        <v/>
      </c>
      <c r="O1918" s="91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>x</v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>x</v>
      </c>
      <c r="AB1918" s="837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228"/>
        <v>8</v>
      </c>
      <c r="C1919" s="184">
        <f t="shared" si="227"/>
        <v>42242</v>
      </c>
      <c r="D1919" s="184" t="s">
        <v>1345</v>
      </c>
      <c r="E1919" s="191">
        <v>42242</v>
      </c>
      <c r="F1919" s="189" t="s">
        <v>1346</v>
      </c>
      <c r="G1919" s="483" t="s">
        <v>332</v>
      </c>
      <c r="H1919" s="7" t="s">
        <v>990</v>
      </c>
      <c r="I1919" s="256"/>
      <c r="J1919" s="256"/>
      <c r="K1919" s="595">
        <v>9356000</v>
      </c>
      <c r="L1919" s="596" t="s">
        <v>24</v>
      </c>
      <c r="M1919" s="596" t="s">
        <v>259</v>
      </c>
      <c r="N1919" s="52" t="str">
        <f>IF(AND('331-CT'!$E$7=TH!H1919,OR(L1919="331",M1919="331")),"331",IF(AND(OR(L1919="131",M1919="131"),H1919='131-CT'!$E$7),"131",""))</f>
        <v/>
      </c>
      <c r="O1919" s="91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>x</v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>x</v>
      </c>
      <c r="AB1919" s="837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28"/>
        <v>8</v>
      </c>
      <c r="C1920" s="184">
        <f t="shared" si="227"/>
        <v>42245</v>
      </c>
      <c r="D1920" s="184" t="s">
        <v>1345</v>
      </c>
      <c r="E1920" s="191">
        <v>42245</v>
      </c>
      <c r="F1920" s="189" t="s">
        <v>1346</v>
      </c>
      <c r="G1920" s="483" t="s">
        <v>332</v>
      </c>
      <c r="H1920" s="7" t="s">
        <v>464</v>
      </c>
      <c r="I1920" s="256"/>
      <c r="J1920" s="256"/>
      <c r="K1920" s="595">
        <v>17691000</v>
      </c>
      <c r="L1920" s="596" t="s">
        <v>24</v>
      </c>
      <c r="M1920" s="596" t="s">
        <v>259</v>
      </c>
      <c r="N1920" s="52" t="str">
        <f>IF(AND('331-CT'!$E$7=TH!H1920,OR(L1920="331",M1920="331")),"331",IF(AND(OR(L1920="131",M1920="131"),H1920='131-CT'!$E$7),"131",""))</f>
        <v/>
      </c>
      <c r="O1920" s="91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>x</v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>x</v>
      </c>
      <c r="AB1920" s="837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28"/>
        <v>9</v>
      </c>
      <c r="C1921" s="184">
        <f t="shared" si="227"/>
        <v>42248</v>
      </c>
      <c r="D1921" s="184" t="s">
        <v>1345</v>
      </c>
      <c r="E1921" s="191">
        <v>42248</v>
      </c>
      <c r="F1921" s="189" t="s">
        <v>1346</v>
      </c>
      <c r="G1921" s="483" t="s">
        <v>332</v>
      </c>
      <c r="H1921" s="7" t="s">
        <v>983</v>
      </c>
      <c r="I1921" s="256"/>
      <c r="J1921" s="256"/>
      <c r="K1921" s="595">
        <v>49719450</v>
      </c>
      <c r="L1921" s="596" t="s">
        <v>24</v>
      </c>
      <c r="M1921" s="596" t="s">
        <v>259</v>
      </c>
      <c r="N1921" s="52" t="str">
        <f>IF(AND('331-CT'!$E$7=TH!H1921,OR(L1921="331",M1921="331")),"331",IF(AND(OR(L1921="131",M1921="131"),H1921='131-CT'!$E$7),"131",""))</f>
        <v/>
      </c>
      <c r="O1921" s="91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>x</v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>x</v>
      </c>
      <c r="AB1921" s="837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28"/>
        <v>9</v>
      </c>
      <c r="C1922" s="184">
        <f t="shared" si="227"/>
        <v>42254</v>
      </c>
      <c r="D1922" s="184" t="s">
        <v>1345</v>
      </c>
      <c r="E1922" s="191">
        <v>42254</v>
      </c>
      <c r="F1922" s="189" t="s">
        <v>1346</v>
      </c>
      <c r="G1922" s="483" t="s">
        <v>332</v>
      </c>
      <c r="H1922" s="7" t="s">
        <v>983</v>
      </c>
      <c r="I1922" s="256"/>
      <c r="J1922" s="256"/>
      <c r="K1922" s="595">
        <v>2246200</v>
      </c>
      <c r="L1922" s="596" t="s">
        <v>24</v>
      </c>
      <c r="M1922" s="596" t="s">
        <v>259</v>
      </c>
      <c r="N1922" s="52" t="str">
        <f>IF(AND('331-CT'!$E$7=TH!H1922,OR(L1922="331",M1922="331")),"331",IF(AND(OR(L1922="131",M1922="131"),H1922='131-CT'!$E$7),"131",""))</f>
        <v/>
      </c>
      <c r="O1922" s="91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>x</v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>x</v>
      </c>
      <c r="AB1922" s="837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28"/>
        <v>9</v>
      </c>
      <c r="C1923" s="184">
        <f t="shared" si="227"/>
        <v>42255</v>
      </c>
      <c r="D1923" s="184" t="s">
        <v>1345</v>
      </c>
      <c r="E1923" s="191">
        <v>42255</v>
      </c>
      <c r="F1923" s="189" t="s">
        <v>1346</v>
      </c>
      <c r="G1923" s="483" t="s">
        <v>332</v>
      </c>
      <c r="H1923" s="45" t="s">
        <v>442</v>
      </c>
      <c r="I1923" s="256"/>
      <c r="J1923" s="256"/>
      <c r="K1923" s="595">
        <v>29443384</v>
      </c>
      <c r="L1923" s="596" t="s">
        <v>24</v>
      </c>
      <c r="M1923" s="596" t="s">
        <v>259</v>
      </c>
      <c r="N1923" s="52" t="str">
        <f>IF(AND('331-CT'!$E$7=TH!H1923,OR(L1923="331",M1923="331")),"331",IF(AND(OR(L1923="131",M1923="131"),H1923='131-CT'!$E$7),"131",""))</f>
        <v/>
      </c>
      <c r="O1923" s="91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>x</v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>x</v>
      </c>
      <c r="AB1923" s="837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28"/>
        <v>9</v>
      </c>
      <c r="C1924" s="184">
        <f t="shared" si="227"/>
        <v>42257</v>
      </c>
      <c r="D1924" s="184" t="s">
        <v>1345</v>
      </c>
      <c r="E1924" s="191">
        <v>42257</v>
      </c>
      <c r="F1924" s="189" t="s">
        <v>1346</v>
      </c>
      <c r="G1924" s="483" t="s">
        <v>332</v>
      </c>
      <c r="H1924" s="7" t="s">
        <v>1960</v>
      </c>
      <c r="I1924" s="256"/>
      <c r="J1924" s="256"/>
      <c r="K1924" s="595">
        <v>21631621</v>
      </c>
      <c r="L1924" s="596" t="s">
        <v>24</v>
      </c>
      <c r="M1924" s="596" t="s">
        <v>259</v>
      </c>
      <c r="N1924" s="52" t="str">
        <f>IF(AND('331-CT'!$E$7=TH!H1924,OR(L1924="331",M1924="331")),"331",IF(AND(OR(L1924="131",M1924="131"),H1924='131-CT'!$E$7),"131",""))</f>
        <v/>
      </c>
      <c r="O1924" s="91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>x</v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>x</v>
      </c>
      <c r="AB1924" s="837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28"/>
        <v>9</v>
      </c>
      <c r="C1925" s="184">
        <f t="shared" si="227"/>
        <v>42258</v>
      </c>
      <c r="D1925" s="184" t="s">
        <v>1345</v>
      </c>
      <c r="E1925" s="191">
        <v>42258</v>
      </c>
      <c r="F1925" s="189" t="s">
        <v>1346</v>
      </c>
      <c r="G1925" s="483" t="s">
        <v>332</v>
      </c>
      <c r="H1925" s="7" t="s">
        <v>976</v>
      </c>
      <c r="I1925" s="256"/>
      <c r="J1925" s="256"/>
      <c r="K1925" s="595">
        <v>13199527</v>
      </c>
      <c r="L1925" s="596" t="s">
        <v>24</v>
      </c>
      <c r="M1925" s="596" t="s">
        <v>259</v>
      </c>
      <c r="N1925" s="52" t="str">
        <f>IF(AND('331-CT'!$E$7=TH!H1925,OR(L1925="331",M1925="331")),"331",IF(AND(OR(L1925="131",M1925="131"),H1925='131-CT'!$E$7),"131",""))</f>
        <v/>
      </c>
      <c r="O1925" s="91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>x</v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>x</v>
      </c>
      <c r="AB1925" s="837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28"/>
        <v>9</v>
      </c>
      <c r="C1926" s="184">
        <f t="shared" si="227"/>
        <v>42262</v>
      </c>
      <c r="D1926" s="184" t="s">
        <v>1345</v>
      </c>
      <c r="E1926" s="191">
        <v>42262</v>
      </c>
      <c r="F1926" s="189" t="s">
        <v>1346</v>
      </c>
      <c r="G1926" s="483" t="s">
        <v>332</v>
      </c>
      <c r="H1926" s="193" t="s">
        <v>1048</v>
      </c>
      <c r="I1926" s="256"/>
      <c r="J1926" s="256"/>
      <c r="K1926" s="595">
        <v>15814568</v>
      </c>
      <c r="L1926" s="596" t="s">
        <v>24</v>
      </c>
      <c r="M1926" s="596" t="s">
        <v>259</v>
      </c>
      <c r="N1926" s="52" t="str">
        <f>IF(AND('331-CT'!$E$7=TH!H1926,OR(L1926="331",M1926="331")),"331",IF(AND(OR(L1926="131",M1926="131"),H1926='131-CT'!$E$7),"131",""))</f>
        <v/>
      </c>
      <c r="O1926" s="91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>x</v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>x</v>
      </c>
      <c r="AB1926" s="837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28"/>
        <v>9</v>
      </c>
      <c r="C1927" s="184">
        <f t="shared" si="227"/>
        <v>42263</v>
      </c>
      <c r="D1927" s="184" t="s">
        <v>1345</v>
      </c>
      <c r="E1927" s="191">
        <v>42263</v>
      </c>
      <c r="F1927" s="189" t="s">
        <v>1346</v>
      </c>
      <c r="G1927" s="483" t="s">
        <v>332</v>
      </c>
      <c r="H1927" s="7" t="s">
        <v>426</v>
      </c>
      <c r="I1927" s="256"/>
      <c r="J1927" s="256"/>
      <c r="K1927" s="595">
        <v>11307351</v>
      </c>
      <c r="L1927" s="596" t="s">
        <v>24</v>
      </c>
      <c r="M1927" s="596" t="s">
        <v>259</v>
      </c>
      <c r="N1927" s="52" t="str">
        <f>IF(AND('331-CT'!$E$7=TH!H1927,OR(L1927="331",M1927="331")),"331",IF(AND(OR(L1927="131",M1927="131"),H1927='131-CT'!$E$7),"131",""))</f>
        <v/>
      </c>
      <c r="O1927" s="91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>x</v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>x</v>
      </c>
      <c r="AB1927" s="837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28"/>
        <v>9</v>
      </c>
      <c r="C1928" s="184">
        <f t="shared" si="227"/>
        <v>42263</v>
      </c>
      <c r="D1928" s="184" t="s">
        <v>1345</v>
      </c>
      <c r="E1928" s="191">
        <v>42263</v>
      </c>
      <c r="F1928" s="189" t="s">
        <v>1346</v>
      </c>
      <c r="G1928" s="483" t="s">
        <v>332</v>
      </c>
      <c r="H1928" s="7" t="s">
        <v>479</v>
      </c>
      <c r="I1928" s="256"/>
      <c r="J1928" s="256"/>
      <c r="K1928" s="595">
        <v>13043635</v>
      </c>
      <c r="L1928" s="596" t="s">
        <v>24</v>
      </c>
      <c r="M1928" s="596" t="s">
        <v>259</v>
      </c>
      <c r="N1928" s="52" t="str">
        <f>IF(AND('331-CT'!$E$7=TH!H1928,OR(L1928="331",M1928="331")),"331",IF(AND(OR(L1928="131",M1928="131"),H1928='131-CT'!$E$7),"131",""))</f>
        <v/>
      </c>
      <c r="O1928" s="91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>x</v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>x</v>
      </c>
      <c r="AB1928" s="837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28"/>
        <v>9</v>
      </c>
      <c r="C1929" s="184">
        <f t="shared" si="227"/>
        <v>42264</v>
      </c>
      <c r="D1929" s="184" t="s">
        <v>1345</v>
      </c>
      <c r="E1929" s="191">
        <v>42264</v>
      </c>
      <c r="F1929" s="189" t="s">
        <v>1346</v>
      </c>
      <c r="G1929" s="483" t="s">
        <v>332</v>
      </c>
      <c r="H1929" s="7" t="s">
        <v>983</v>
      </c>
      <c r="I1929" s="256"/>
      <c r="J1929" s="256"/>
      <c r="K1929" s="595">
        <v>21637660</v>
      </c>
      <c r="L1929" s="596" t="s">
        <v>24</v>
      </c>
      <c r="M1929" s="596" t="s">
        <v>259</v>
      </c>
      <c r="N1929" s="52" t="str">
        <f>IF(AND('331-CT'!$E$7=TH!H1929,OR(L1929="331",M1929="331")),"331",IF(AND(OR(L1929="131",M1929="131"),H1929='131-CT'!$E$7),"131",""))</f>
        <v/>
      </c>
      <c r="O1929" s="91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>x</v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>x</v>
      </c>
      <c r="AB1929" s="837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28"/>
        <v>9</v>
      </c>
      <c r="C1930" s="184">
        <f t="shared" si="227"/>
        <v>42265</v>
      </c>
      <c r="D1930" s="184" t="s">
        <v>1345</v>
      </c>
      <c r="E1930" s="191">
        <v>42265</v>
      </c>
      <c r="F1930" s="189" t="s">
        <v>1346</v>
      </c>
      <c r="G1930" s="483" t="s">
        <v>332</v>
      </c>
      <c r="H1930" s="7" t="s">
        <v>990</v>
      </c>
      <c r="I1930" s="256"/>
      <c r="J1930" s="256"/>
      <c r="K1930" s="595">
        <v>10000000</v>
      </c>
      <c r="L1930" s="596" t="s">
        <v>24</v>
      </c>
      <c r="M1930" s="596" t="s">
        <v>259</v>
      </c>
      <c r="N1930" s="52" t="str">
        <f>IF(AND('331-CT'!$E$7=TH!H1930,OR(L1930="331",M1930="331")),"331",IF(AND(OR(L1930="131",M1930="131"),H1930='131-CT'!$E$7),"131",""))</f>
        <v/>
      </c>
      <c r="O1930" s="91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>x</v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>x</v>
      </c>
      <c r="AB1930" s="837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ref="B1931" si="229">IF(C1931&lt;&gt;"",MONTH(C1931),"")</f>
        <v>9</v>
      </c>
      <c r="C1931" s="184">
        <f t="shared" ref="C1931" si="230">E1931</f>
        <v>42265</v>
      </c>
      <c r="D1931" s="184" t="s">
        <v>1345</v>
      </c>
      <c r="E1931" s="191">
        <v>42265</v>
      </c>
      <c r="F1931" s="189" t="s">
        <v>2050</v>
      </c>
      <c r="G1931" s="483" t="s">
        <v>332</v>
      </c>
      <c r="H1931" s="7" t="s">
        <v>990</v>
      </c>
      <c r="I1931" s="256"/>
      <c r="J1931" s="256"/>
      <c r="K1931" s="595">
        <v>40</v>
      </c>
      <c r="L1931" s="596" t="s">
        <v>87</v>
      </c>
      <c r="M1931" s="596" t="s">
        <v>259</v>
      </c>
      <c r="N1931" s="52" t="str">
        <f>IF(AND('331-CT'!$E$7=TH!H1931,OR(L1931="331",M1931="331")),"331",IF(AND(OR(L1931="131",M1931="131"),H1931='131-CT'!$E$7),"131",""))</f>
        <v/>
      </c>
      <c r="O1931" s="91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>x</v>
      </c>
      <c r="AB1931" s="837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28"/>
        <v>9</v>
      </c>
      <c r="C1932" s="184">
        <f t="shared" si="227"/>
        <v>42269</v>
      </c>
      <c r="D1932" s="184" t="s">
        <v>1345</v>
      </c>
      <c r="E1932" s="191">
        <v>42269</v>
      </c>
      <c r="F1932" s="189" t="s">
        <v>1346</v>
      </c>
      <c r="G1932" s="483" t="s">
        <v>332</v>
      </c>
      <c r="H1932" s="7" t="s">
        <v>426</v>
      </c>
      <c r="I1932" s="256"/>
      <c r="J1932" s="256"/>
      <c r="K1932" s="595">
        <v>9003335</v>
      </c>
      <c r="L1932" s="596" t="s">
        <v>24</v>
      </c>
      <c r="M1932" s="596" t="s">
        <v>259</v>
      </c>
      <c r="N1932" s="52" t="str">
        <f>IF(AND('331-CT'!$E$7=TH!H1932,OR(L1932="331",M1932="331")),"331",IF(AND(OR(L1932="131",M1932="131"),H1932='131-CT'!$E$7),"131",""))</f>
        <v/>
      </c>
      <c r="O1932" s="91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>x</v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837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28"/>
        <v>9</v>
      </c>
      <c r="C1933" s="184">
        <f t="shared" si="227"/>
        <v>42270</v>
      </c>
      <c r="D1933" s="184" t="s">
        <v>1345</v>
      </c>
      <c r="E1933" s="191">
        <v>42270</v>
      </c>
      <c r="F1933" s="189" t="s">
        <v>1346</v>
      </c>
      <c r="G1933" s="483" t="s">
        <v>332</v>
      </c>
      <c r="H1933" s="7" t="s">
        <v>976</v>
      </c>
      <c r="I1933" s="256"/>
      <c r="J1933" s="256"/>
      <c r="K1933" s="595">
        <v>24115366</v>
      </c>
      <c r="L1933" s="596" t="s">
        <v>24</v>
      </c>
      <c r="M1933" s="596" t="s">
        <v>259</v>
      </c>
      <c r="N1933" s="52" t="str">
        <f>IF(AND('331-CT'!$E$7=TH!H1933,OR(L1933="331",M1933="331")),"331",IF(AND(OR(L1933="131",M1933="131"),H1933='131-CT'!$E$7),"131",""))</f>
        <v/>
      </c>
      <c r="O1933" s="91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>x</v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>x</v>
      </c>
      <c r="AB1933" s="837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28"/>
        <v>9</v>
      </c>
      <c r="C1934" s="184">
        <f t="shared" si="227"/>
        <v>42272</v>
      </c>
      <c r="D1934" s="184" t="s">
        <v>1345</v>
      </c>
      <c r="E1934" s="191">
        <v>42272</v>
      </c>
      <c r="F1934" s="189" t="s">
        <v>1346</v>
      </c>
      <c r="G1934" s="483" t="s">
        <v>332</v>
      </c>
      <c r="H1934" s="7" t="s">
        <v>499</v>
      </c>
      <c r="I1934" s="256"/>
      <c r="J1934" s="256"/>
      <c r="K1934" s="595">
        <v>15492400</v>
      </c>
      <c r="L1934" s="596" t="s">
        <v>24</v>
      </c>
      <c r="M1934" s="596" t="s">
        <v>259</v>
      </c>
      <c r="N1934" s="52" t="str">
        <f>IF(AND('331-CT'!$E$7=TH!H1934,OR(L1934="331",M1934="331")),"331",IF(AND(OR(L1934="131",M1934="131"),H1934='131-CT'!$E$7),"131",""))</f>
        <v/>
      </c>
      <c r="O1934" s="91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>x</v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>x</v>
      </c>
      <c r="AB1934" s="837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28"/>
        <v>9</v>
      </c>
      <c r="C1935" s="184">
        <f t="shared" si="227"/>
        <v>42272</v>
      </c>
      <c r="D1935" s="184" t="s">
        <v>1345</v>
      </c>
      <c r="E1935" s="191">
        <v>42272</v>
      </c>
      <c r="F1935" s="189" t="s">
        <v>1347</v>
      </c>
      <c r="G1935" s="483" t="s">
        <v>332</v>
      </c>
      <c r="H1935" s="7"/>
      <c r="I1935" s="256"/>
      <c r="J1935" s="256"/>
      <c r="K1935" s="595">
        <v>8678</v>
      </c>
      <c r="L1935" s="596" t="s">
        <v>24</v>
      </c>
      <c r="M1935" s="596" t="s">
        <v>40</v>
      </c>
      <c r="N1935" s="52" t="str">
        <f>IF(AND('331-CT'!$E$7=TH!H1935,OR(L1935="331",M1935="331")),"331",IF(AND(OR(L1935="131",M1935="131"),H1935='131-CT'!$E$7),"131",""))</f>
        <v/>
      </c>
      <c r="O1935" s="91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>x</v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>x</v>
      </c>
      <c r="AB1935" s="837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28"/>
        <v>9</v>
      </c>
      <c r="C1936" s="184">
        <f t="shared" ref="C1936:C1999" si="231">E1936</f>
        <v>42273</v>
      </c>
      <c r="D1936" s="184" t="s">
        <v>1345</v>
      </c>
      <c r="E1936" s="191">
        <v>42273</v>
      </c>
      <c r="F1936" s="189" t="s">
        <v>1349</v>
      </c>
      <c r="G1936" s="483" t="s">
        <v>332</v>
      </c>
      <c r="H1936" s="7" t="s">
        <v>1357</v>
      </c>
      <c r="I1936" s="256"/>
      <c r="J1936" s="256"/>
      <c r="K1936" s="595">
        <v>1400000</v>
      </c>
      <c r="L1936" s="596" t="s">
        <v>24</v>
      </c>
      <c r="M1936" s="596" t="s">
        <v>47</v>
      </c>
      <c r="N1936" s="52" t="str">
        <f>IF(AND('331-CT'!$E$7=TH!H1936,OR(L1936="331",M1936="331")),"331",IF(AND(OR(L1936="131",M1936="131"),H1936='131-CT'!$E$7),"131",""))</f>
        <v/>
      </c>
      <c r="O1936" s="91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>x</v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>x</v>
      </c>
      <c r="AB1936" s="837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28"/>
        <v>9</v>
      </c>
      <c r="C1937" s="184">
        <f t="shared" si="231"/>
        <v>42275</v>
      </c>
      <c r="D1937" s="184" t="s">
        <v>1345</v>
      </c>
      <c r="E1937" s="191">
        <v>42275</v>
      </c>
      <c r="F1937" s="189" t="s">
        <v>1346</v>
      </c>
      <c r="G1937" s="483" t="s">
        <v>332</v>
      </c>
      <c r="H1937" s="7" t="s">
        <v>983</v>
      </c>
      <c r="I1937" s="256"/>
      <c r="J1937" s="256"/>
      <c r="K1937" s="595">
        <v>2495900</v>
      </c>
      <c r="L1937" s="596" t="s">
        <v>24</v>
      </c>
      <c r="M1937" s="596" t="s">
        <v>259</v>
      </c>
      <c r="N1937" s="52" t="str">
        <f>IF(AND('331-CT'!$E$7=TH!H1937,OR(L1937="331",M1937="331")),"331",IF(AND(OR(L1937="131",M1937="131"),H1937='131-CT'!$E$7),"131",""))</f>
        <v/>
      </c>
      <c r="O1937" s="91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>x</v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>x</v>
      </c>
      <c r="AB1937" s="837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28"/>
        <v>9</v>
      </c>
      <c r="C1938" s="184">
        <f t="shared" ref="C1938:C1941" si="232">E1938</f>
        <v>42248</v>
      </c>
      <c r="D1938" s="184" t="s">
        <v>1350</v>
      </c>
      <c r="E1938" s="191">
        <v>42248</v>
      </c>
      <c r="F1938" s="189" t="s">
        <v>1351</v>
      </c>
      <c r="G1938" s="483" t="s">
        <v>332</v>
      </c>
      <c r="H1938" s="7" t="s">
        <v>1357</v>
      </c>
      <c r="I1938" s="256"/>
      <c r="J1938" s="256"/>
      <c r="K1938" s="595">
        <v>27000000</v>
      </c>
      <c r="L1938" s="596" t="s">
        <v>47</v>
      </c>
      <c r="M1938" s="596" t="s">
        <v>24</v>
      </c>
      <c r="N1938" s="52" t="str">
        <f>IF(AND('331-CT'!$E$7=TH!H1938,OR(L1938="331",M1938="331")),"331",IF(AND(OR(L1938="131",M1938="131"),H1938='131-CT'!$E$7),"131",""))</f>
        <v/>
      </c>
      <c r="O1938" s="91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>x</v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>x</v>
      </c>
      <c r="AB1938" s="837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28"/>
        <v>9</v>
      </c>
      <c r="C1939" s="184">
        <f t="shared" si="232"/>
        <v>42250</v>
      </c>
      <c r="D1939" s="184" t="s">
        <v>1350</v>
      </c>
      <c r="E1939" s="191">
        <v>42250</v>
      </c>
      <c r="F1939" s="189" t="s">
        <v>1351</v>
      </c>
      <c r="G1939" s="483" t="s">
        <v>332</v>
      </c>
      <c r="H1939" s="7" t="s">
        <v>1363</v>
      </c>
      <c r="I1939" s="256"/>
      <c r="J1939" s="256"/>
      <c r="K1939" s="595">
        <v>49700000</v>
      </c>
      <c r="L1939" s="596" t="s">
        <v>47</v>
      </c>
      <c r="M1939" s="596" t="s">
        <v>24</v>
      </c>
      <c r="N1939" s="52" t="str">
        <f>IF(AND('331-CT'!$E$7=TH!H1939,OR(L1939="331",M1939="331")),"331",IF(AND(OR(L1939="131",M1939="131"),H1939='131-CT'!$E$7),"131",""))</f>
        <v/>
      </c>
      <c r="O1939" s="91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>x</v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>x</v>
      </c>
      <c r="AB1939" s="837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28"/>
        <v>9</v>
      </c>
      <c r="C1940" s="184">
        <f t="shared" si="232"/>
        <v>42255</v>
      </c>
      <c r="D1940" s="184" t="s">
        <v>1350</v>
      </c>
      <c r="E1940" s="191">
        <v>42255</v>
      </c>
      <c r="F1940" s="189" t="s">
        <v>1351</v>
      </c>
      <c r="G1940" s="483" t="s">
        <v>332</v>
      </c>
      <c r="H1940" s="7" t="s">
        <v>1363</v>
      </c>
      <c r="I1940" s="256"/>
      <c r="J1940" s="256"/>
      <c r="K1940" s="595">
        <v>31700000</v>
      </c>
      <c r="L1940" s="596" t="s">
        <v>47</v>
      </c>
      <c r="M1940" s="596" t="s">
        <v>24</v>
      </c>
      <c r="N1940" s="52" t="str">
        <f>IF(AND('331-CT'!$E$7=TH!H1940,OR(L1940="331",M1940="331")),"331",IF(AND(OR(L1940="131",M1940="131"),H1940='131-CT'!$E$7),"131",""))</f>
        <v/>
      </c>
      <c r="O1940" s="91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>x</v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>x</v>
      </c>
      <c r="AB1940" s="837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28"/>
        <v>9</v>
      </c>
      <c r="C1941" s="184">
        <f t="shared" si="232"/>
        <v>42258</v>
      </c>
      <c r="D1941" s="184" t="s">
        <v>1350</v>
      </c>
      <c r="E1941" s="191">
        <v>42258</v>
      </c>
      <c r="F1941" s="189" t="s">
        <v>1351</v>
      </c>
      <c r="G1941" s="483" t="s">
        <v>332</v>
      </c>
      <c r="H1941" s="7" t="s">
        <v>1363</v>
      </c>
      <c r="I1941" s="256"/>
      <c r="J1941" s="256"/>
      <c r="K1941" s="595">
        <v>34800000</v>
      </c>
      <c r="L1941" s="596" t="s">
        <v>47</v>
      </c>
      <c r="M1941" s="596" t="s">
        <v>24</v>
      </c>
      <c r="N1941" s="52" t="str">
        <f>IF(AND('331-CT'!$E$7=TH!H1941,OR(L1941="331",M1941="331")),"331",IF(AND(OR(L1941="131",M1941="131"),H1941='131-CT'!$E$7),"131",""))</f>
        <v/>
      </c>
      <c r="O1941" s="91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>x</v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>x</v>
      </c>
      <c r="AB1941" s="837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28"/>
        <v>9</v>
      </c>
      <c r="C1942" s="184">
        <f t="shared" si="231"/>
        <v>42268</v>
      </c>
      <c r="D1942" s="184" t="s">
        <v>1350</v>
      </c>
      <c r="E1942" s="191">
        <v>42268</v>
      </c>
      <c r="F1942" s="189" t="s">
        <v>1351</v>
      </c>
      <c r="G1942" s="483" t="s">
        <v>332</v>
      </c>
      <c r="H1942" s="7" t="s">
        <v>1348</v>
      </c>
      <c r="I1942" s="256"/>
      <c r="J1942" s="256"/>
      <c r="K1942" s="595">
        <v>56800000</v>
      </c>
      <c r="L1942" s="596" t="s">
        <v>47</v>
      </c>
      <c r="M1942" s="596" t="s">
        <v>24</v>
      </c>
      <c r="N1942" s="52" t="str">
        <f>IF(AND('331-CT'!$E$7=TH!H1942,OR(L1942="331",M1942="331")),"331",IF(AND(OR(L1942="131",M1942="131"),H1942='131-CT'!$E$7),"131",""))</f>
        <v/>
      </c>
      <c r="O1942" s="91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>x</v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837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28"/>
        <v>9</v>
      </c>
      <c r="C1943" s="184">
        <f t="shared" si="231"/>
        <v>42268</v>
      </c>
      <c r="D1943" s="184" t="s">
        <v>1350</v>
      </c>
      <c r="E1943" s="191">
        <v>42268</v>
      </c>
      <c r="F1943" s="297" t="s">
        <v>1352</v>
      </c>
      <c r="G1943" s="483" t="s">
        <v>332</v>
      </c>
      <c r="H1943" s="869" t="s">
        <v>1474</v>
      </c>
      <c r="I1943" s="256"/>
      <c r="J1943" s="256"/>
      <c r="K1943" s="595">
        <v>15000000</v>
      </c>
      <c r="L1943" s="596" t="s">
        <v>8</v>
      </c>
      <c r="M1943" s="596" t="s">
        <v>24</v>
      </c>
      <c r="N1943" s="52" t="str">
        <f>IF(AND('331-CT'!$E$7=TH!H1943,OR(L1943="331",M1943="331")),"331",IF(AND(OR(L1943="131",M1943="131"),H1943='131-CT'!$E$7),"131",""))</f>
        <v>331</v>
      </c>
      <c r="O1943" s="91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>x</v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>x</v>
      </c>
      <c r="AB1943" s="837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28"/>
        <v>9</v>
      </c>
      <c r="C1944" s="184">
        <f t="shared" si="231"/>
        <v>42271</v>
      </c>
      <c r="D1944" s="184" t="s">
        <v>1350</v>
      </c>
      <c r="E1944" s="191">
        <v>42271</v>
      </c>
      <c r="F1944" s="297" t="s">
        <v>1352</v>
      </c>
      <c r="G1944" s="483" t="s">
        <v>332</v>
      </c>
      <c r="H1944" s="7" t="s">
        <v>1530</v>
      </c>
      <c r="I1944" s="256"/>
      <c r="J1944" s="256"/>
      <c r="K1944" s="595">
        <v>30000000</v>
      </c>
      <c r="L1944" s="596" t="s">
        <v>8</v>
      </c>
      <c r="M1944" s="596" t="s">
        <v>24</v>
      </c>
      <c r="N1944" s="52" t="str">
        <f>IF(AND('331-CT'!$E$7=TH!H1944,OR(L1944="331",M1944="331")),"331",IF(AND(OR(L1944="131",M1944="131"),H1944='131-CT'!$E$7),"131",""))</f>
        <v/>
      </c>
      <c r="O1944" s="91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>x</v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>x</v>
      </c>
      <c r="AB1944" s="837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28"/>
        <v>9</v>
      </c>
      <c r="C1945" s="184">
        <f t="shared" si="231"/>
        <v>42271</v>
      </c>
      <c r="D1945" s="184" t="s">
        <v>1350</v>
      </c>
      <c r="E1945" s="191">
        <v>42271</v>
      </c>
      <c r="F1945" s="189" t="s">
        <v>1353</v>
      </c>
      <c r="G1945" s="483" t="s">
        <v>332</v>
      </c>
      <c r="H1945" s="7"/>
      <c r="I1945" s="256"/>
      <c r="J1945" s="256"/>
      <c r="K1945" s="595">
        <v>20000</v>
      </c>
      <c r="L1945" s="596" t="s">
        <v>83</v>
      </c>
      <c r="M1945" s="596" t="s">
        <v>24</v>
      </c>
      <c r="N1945" s="52" t="str">
        <f>IF(AND('331-CT'!$E$7=TH!H1945,OR(L1945="331",M1945="331")),"331",IF(AND(OR(L1945="131",M1945="131"),H1945='131-CT'!$E$7),"131",""))</f>
        <v/>
      </c>
      <c r="O1945" s="91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>x</v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>x</v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>x</v>
      </c>
      <c r="AB1945" s="837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28"/>
        <v>9</v>
      </c>
      <c r="C1946" s="184">
        <f t="shared" si="231"/>
        <v>42273</v>
      </c>
      <c r="D1946" s="184" t="s">
        <v>1350</v>
      </c>
      <c r="E1946" s="191">
        <v>42273</v>
      </c>
      <c r="F1946" s="297" t="s">
        <v>1352</v>
      </c>
      <c r="G1946" s="483" t="s">
        <v>332</v>
      </c>
      <c r="H1946" s="869" t="s">
        <v>1382</v>
      </c>
      <c r="I1946" s="256"/>
      <c r="J1946" s="256"/>
      <c r="K1946" s="595">
        <v>20000000</v>
      </c>
      <c r="L1946" s="596" t="s">
        <v>8</v>
      </c>
      <c r="M1946" s="596" t="s">
        <v>24</v>
      </c>
      <c r="N1946" s="52" t="str">
        <f>IF(AND('331-CT'!$E$7=TH!H1946,OR(L1946="331",M1946="331")),"331",IF(AND(OR(L1946="131",M1946="131"),H1946='131-CT'!$E$7),"131",""))</f>
        <v/>
      </c>
      <c r="O1946" s="91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>x</v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>x</v>
      </c>
      <c r="AB1946" s="837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28"/>
        <v>9</v>
      </c>
      <c r="C1947" s="184">
        <f t="shared" si="231"/>
        <v>42273</v>
      </c>
      <c r="D1947" s="184" t="s">
        <v>1350</v>
      </c>
      <c r="E1947" s="191">
        <v>42273</v>
      </c>
      <c r="F1947" s="189" t="s">
        <v>1353</v>
      </c>
      <c r="G1947" s="483" t="s">
        <v>332</v>
      </c>
      <c r="H1947" s="7"/>
      <c r="I1947" s="256"/>
      <c r="J1947" s="256"/>
      <c r="K1947" s="595">
        <v>15000</v>
      </c>
      <c r="L1947" s="596" t="s">
        <v>83</v>
      </c>
      <c r="M1947" s="596" t="s">
        <v>24</v>
      </c>
      <c r="N1947" s="52" t="str">
        <f>IF(AND('331-CT'!$E$7=TH!H1947,OR(L1947="331",M1947="331")),"331",IF(AND(OR(L1947="131",M1947="131"),H1947='131-CT'!$E$7),"131",""))</f>
        <v/>
      </c>
      <c r="O1947" s="91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>x</v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>x</v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>x</v>
      </c>
      <c r="AB1947" s="837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28"/>
        <v>9</v>
      </c>
      <c r="C1948" s="184">
        <f t="shared" si="231"/>
        <v>42273</v>
      </c>
      <c r="D1948" s="184" t="s">
        <v>1350</v>
      </c>
      <c r="E1948" s="191">
        <v>42273</v>
      </c>
      <c r="F1948" s="189" t="s">
        <v>1364</v>
      </c>
      <c r="G1948" s="483" t="s">
        <v>332</v>
      </c>
      <c r="H1948" s="7"/>
      <c r="I1948" s="256"/>
      <c r="J1948" s="256"/>
      <c r="K1948" s="595">
        <v>15000</v>
      </c>
      <c r="L1948" s="596" t="s">
        <v>83</v>
      </c>
      <c r="M1948" s="596" t="s">
        <v>24</v>
      </c>
      <c r="N1948" s="52" t="str">
        <f>IF(AND('331-CT'!$E$7=TH!H1948,OR(L1948="331",M1948="331")),"331",IF(AND(OR(L1948="131",M1948="131"),H1948='131-CT'!$E$7),"131",""))</f>
        <v/>
      </c>
      <c r="O1948" s="91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>x</v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>x</v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>x</v>
      </c>
      <c r="AB1948" s="837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28"/>
        <v>10</v>
      </c>
      <c r="C1949" s="184">
        <f t="shared" si="231"/>
        <v>42282</v>
      </c>
      <c r="D1949" s="184" t="s">
        <v>1345</v>
      </c>
      <c r="E1949" s="191">
        <v>42282</v>
      </c>
      <c r="F1949" s="189" t="s">
        <v>1346</v>
      </c>
      <c r="G1949" s="483" t="s">
        <v>332</v>
      </c>
      <c r="H1949" s="7" t="s">
        <v>983</v>
      </c>
      <c r="I1949" s="256"/>
      <c r="J1949" s="256"/>
      <c r="K1949" s="595">
        <v>4207500</v>
      </c>
      <c r="L1949" s="596" t="s">
        <v>24</v>
      </c>
      <c r="M1949" s="596" t="s">
        <v>259</v>
      </c>
      <c r="N1949" s="52" t="str">
        <f>IF(AND('331-CT'!$E$7=TH!H1949,OR(L1949="331",M1949="331")),"331",IF(AND(OR(L1949="131",M1949="131"),H1949='131-CT'!$E$7),"131",""))</f>
        <v/>
      </c>
      <c r="O1949" s="91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7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28"/>
        <v>10</v>
      </c>
      <c r="C1950" s="184">
        <f t="shared" si="231"/>
        <v>42282</v>
      </c>
      <c r="D1950" s="184" t="s">
        <v>1345</v>
      </c>
      <c r="E1950" s="191">
        <v>42282</v>
      </c>
      <c r="F1950" s="189" t="s">
        <v>1346</v>
      </c>
      <c r="G1950" s="483" t="s">
        <v>332</v>
      </c>
      <c r="H1950" s="45" t="s">
        <v>442</v>
      </c>
      <c r="I1950" s="256"/>
      <c r="J1950" s="256"/>
      <c r="K1950" s="595">
        <v>30000000</v>
      </c>
      <c r="L1950" s="596" t="s">
        <v>24</v>
      </c>
      <c r="M1950" s="596" t="s">
        <v>259</v>
      </c>
      <c r="N1950" s="52" t="str">
        <f>IF(AND('331-CT'!$E$7=TH!H1950,OR(L1950="331",M1950="331")),"331",IF(AND(OR(L1950="131",M1950="131"),H1950='131-CT'!$E$7),"131",""))</f>
        <v/>
      </c>
      <c r="O1950" s="91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7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28"/>
        <v>10</v>
      </c>
      <c r="C1951" s="184">
        <f t="shared" si="231"/>
        <v>42284</v>
      </c>
      <c r="D1951" s="184" t="s">
        <v>1345</v>
      </c>
      <c r="E1951" s="191">
        <v>42284</v>
      </c>
      <c r="F1951" s="189" t="s">
        <v>1346</v>
      </c>
      <c r="G1951" s="483" t="s">
        <v>332</v>
      </c>
      <c r="H1951" s="869" t="s">
        <v>877</v>
      </c>
      <c r="I1951" s="256"/>
      <c r="J1951" s="256"/>
      <c r="K1951" s="595">
        <v>10740840</v>
      </c>
      <c r="L1951" s="596" t="s">
        <v>24</v>
      </c>
      <c r="M1951" s="596" t="s">
        <v>259</v>
      </c>
      <c r="N1951" s="52" t="str">
        <f>IF(AND('331-CT'!$E$7=TH!H1951,OR(L1951="331",M1951="331")),"331",IF(AND(OR(L1951="131",M1951="131"),H1951='131-CT'!$E$7),"131",""))</f>
        <v/>
      </c>
      <c r="O1951" s="91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7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28"/>
        <v>10</v>
      </c>
      <c r="C1952" s="184">
        <f t="shared" si="231"/>
        <v>42285</v>
      </c>
      <c r="D1952" s="184" t="s">
        <v>1345</v>
      </c>
      <c r="E1952" s="191">
        <v>42285</v>
      </c>
      <c r="F1952" s="189" t="s">
        <v>1346</v>
      </c>
      <c r="G1952" s="483" t="s">
        <v>332</v>
      </c>
      <c r="H1952" s="7" t="s">
        <v>464</v>
      </c>
      <c r="I1952" s="256"/>
      <c r="J1952" s="256"/>
      <c r="K1952" s="595">
        <v>8810340</v>
      </c>
      <c r="L1952" s="596" t="s">
        <v>24</v>
      </c>
      <c r="M1952" s="596" t="s">
        <v>259</v>
      </c>
      <c r="N1952" s="52" t="str">
        <f>IF(AND('331-CT'!$E$7=TH!H1952,OR(L1952="331",M1952="331")),"331",IF(AND(OR(L1952="131",M1952="131"),H1952='131-CT'!$E$7),"131",""))</f>
        <v/>
      </c>
      <c r="O1952" s="91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7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28"/>
        <v>10</v>
      </c>
      <c r="C1953" s="184">
        <f t="shared" si="231"/>
        <v>42286</v>
      </c>
      <c r="D1953" s="184" t="s">
        <v>1345</v>
      </c>
      <c r="E1953" s="191">
        <v>42286</v>
      </c>
      <c r="F1953" s="189" t="s">
        <v>1346</v>
      </c>
      <c r="G1953" s="483" t="s">
        <v>332</v>
      </c>
      <c r="H1953" s="193" t="s">
        <v>1048</v>
      </c>
      <c r="I1953" s="256"/>
      <c r="J1953" s="256"/>
      <c r="K1953" s="595">
        <v>5653263</v>
      </c>
      <c r="L1953" s="596" t="s">
        <v>24</v>
      </c>
      <c r="M1953" s="596" t="s">
        <v>259</v>
      </c>
      <c r="N1953" s="52" t="str">
        <f>IF(AND('331-CT'!$E$7=TH!H1953,OR(L1953="331",M1953="331")),"331",IF(AND(OR(L1953="131",M1953="131"),H1953='131-CT'!$E$7),"131",""))</f>
        <v/>
      </c>
      <c r="O1953" s="91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7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28"/>
        <v>10</v>
      </c>
      <c r="C1954" s="184">
        <f t="shared" si="231"/>
        <v>42290</v>
      </c>
      <c r="D1954" s="184" t="s">
        <v>1345</v>
      </c>
      <c r="E1954" s="191">
        <v>42290</v>
      </c>
      <c r="F1954" s="189" t="s">
        <v>1346</v>
      </c>
      <c r="G1954" s="483" t="s">
        <v>332</v>
      </c>
      <c r="H1954" s="193" t="s">
        <v>1116</v>
      </c>
      <c r="I1954" s="256"/>
      <c r="J1954" s="256"/>
      <c r="K1954" s="595">
        <v>2739000</v>
      </c>
      <c r="L1954" s="596" t="s">
        <v>24</v>
      </c>
      <c r="M1954" s="596" t="s">
        <v>259</v>
      </c>
      <c r="N1954" s="52" t="str">
        <f>IF(AND('331-CT'!$E$7=TH!H1954,OR(L1954="331",M1954="331")),"331",IF(AND(OR(L1954="131",M1954="131"),H1954='131-CT'!$E$7),"131",""))</f>
        <v/>
      </c>
      <c r="O1954" s="91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7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28"/>
        <v>10</v>
      </c>
      <c r="C1955" s="184">
        <f t="shared" si="231"/>
        <v>42291</v>
      </c>
      <c r="D1955" s="184" t="s">
        <v>1345</v>
      </c>
      <c r="E1955" s="191">
        <v>42291</v>
      </c>
      <c r="F1955" s="189" t="s">
        <v>1346</v>
      </c>
      <c r="G1955" s="483" t="s">
        <v>332</v>
      </c>
      <c r="H1955" s="7" t="s">
        <v>426</v>
      </c>
      <c r="I1955" s="256"/>
      <c r="J1955" s="256"/>
      <c r="K1955" s="595">
        <v>6974925</v>
      </c>
      <c r="L1955" s="596" t="s">
        <v>24</v>
      </c>
      <c r="M1955" s="596" t="s">
        <v>259</v>
      </c>
      <c r="N1955" s="52" t="str">
        <f>IF(AND('331-CT'!$E$7=TH!H1955,OR(L1955="331",M1955="331")),"331",IF(AND(OR(L1955="131",M1955="131"),H1955='131-CT'!$E$7),"131",""))</f>
        <v/>
      </c>
      <c r="O1955" s="91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7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ref="B1956:B2019" si="233">IF(C1956&lt;&gt;"",MONTH(C1956),"")</f>
        <v>10</v>
      </c>
      <c r="C1956" s="184">
        <f t="shared" si="231"/>
        <v>42291</v>
      </c>
      <c r="D1956" s="184" t="s">
        <v>1345</v>
      </c>
      <c r="E1956" s="191">
        <v>42291</v>
      </c>
      <c r="F1956" s="189" t="s">
        <v>1346</v>
      </c>
      <c r="G1956" s="483" t="s">
        <v>332</v>
      </c>
      <c r="H1956" s="869" t="s">
        <v>877</v>
      </c>
      <c r="I1956" s="256"/>
      <c r="J1956" s="256"/>
      <c r="K1956" s="595">
        <v>12614490</v>
      </c>
      <c r="L1956" s="596" t="s">
        <v>24</v>
      </c>
      <c r="M1956" s="596" t="s">
        <v>259</v>
      </c>
      <c r="N1956" s="52" t="str">
        <f>IF(AND('331-CT'!$E$7=TH!H1956,OR(L1956="331",M1956="331")),"331",IF(AND(OR(L1956="131",M1956="131"),H1956='131-CT'!$E$7),"131",""))</f>
        <v/>
      </c>
      <c r="O1956" s="91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7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33"/>
        <v>10</v>
      </c>
      <c r="C1957" s="184">
        <f t="shared" si="231"/>
        <v>42293</v>
      </c>
      <c r="D1957" s="184" t="s">
        <v>1345</v>
      </c>
      <c r="E1957" s="191">
        <v>42293</v>
      </c>
      <c r="F1957" s="189" t="s">
        <v>1346</v>
      </c>
      <c r="G1957" s="483" t="s">
        <v>332</v>
      </c>
      <c r="H1957" s="7" t="s">
        <v>983</v>
      </c>
      <c r="I1957" s="256"/>
      <c r="J1957" s="256"/>
      <c r="K1957" s="595">
        <v>27641900</v>
      </c>
      <c r="L1957" s="596" t="s">
        <v>24</v>
      </c>
      <c r="M1957" s="596" t="s">
        <v>259</v>
      </c>
      <c r="N1957" s="52" t="str">
        <f>IF(AND('331-CT'!$E$7=TH!H1957,OR(L1957="331",M1957="331")),"331",IF(AND(OR(L1957="131",M1957="131"),H1957='131-CT'!$E$7),"131",""))</f>
        <v/>
      </c>
      <c r="O1957" s="91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7"/>
    </row>
    <row r="1958" spans="1:28" s="211" customFormat="1" ht="15.75" customHeight="1">
      <c r="A1958" s="204" t="str">
        <f>IF(B1958&lt;&gt;"",IF(AND(B1958&gt;=_TM1,B1958&lt;=_TM2,OR(TH!L1958="1111",TH!M1958="1111")),TH!D1958,""),"")</f>
        <v>GBC</v>
      </c>
      <c r="B1958" s="36">
        <f t="shared" si="233"/>
        <v>10</v>
      </c>
      <c r="C1958" s="184">
        <f t="shared" si="231"/>
        <v>42296</v>
      </c>
      <c r="D1958" s="184" t="s">
        <v>1345</v>
      </c>
      <c r="E1958" s="191">
        <v>42296</v>
      </c>
      <c r="F1958" s="189" t="s">
        <v>1349</v>
      </c>
      <c r="G1958" s="483" t="s">
        <v>332</v>
      </c>
      <c r="H1958" s="7" t="s">
        <v>1359</v>
      </c>
      <c r="I1958" s="256"/>
      <c r="J1958" s="256"/>
      <c r="K1958" s="595">
        <v>65200000</v>
      </c>
      <c r="L1958" s="596" t="s">
        <v>24</v>
      </c>
      <c r="M1958" s="596" t="s">
        <v>47</v>
      </c>
      <c r="N1958" s="52" t="str">
        <f>IF(AND('331-CT'!$E$7=TH!H1958,OR(L1958="331",M1958="331")),"331",IF(AND(OR(L1958="131",M1958="131"),H1958='131-CT'!$E$7),"131",""))</f>
        <v/>
      </c>
      <c r="O1958" s="91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7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33"/>
        <v>10</v>
      </c>
      <c r="C1959" s="184">
        <f t="shared" si="231"/>
        <v>42298</v>
      </c>
      <c r="D1959" s="184" t="s">
        <v>1345</v>
      </c>
      <c r="E1959" s="191">
        <v>42298</v>
      </c>
      <c r="F1959" s="189" t="s">
        <v>1346</v>
      </c>
      <c r="G1959" s="483" t="s">
        <v>332</v>
      </c>
      <c r="H1959" s="7" t="s">
        <v>863</v>
      </c>
      <c r="I1959" s="256"/>
      <c r="J1959" s="256"/>
      <c r="K1959" s="595">
        <v>33455400</v>
      </c>
      <c r="L1959" s="596" t="s">
        <v>24</v>
      </c>
      <c r="M1959" s="596" t="s">
        <v>259</v>
      </c>
      <c r="N1959" s="52" t="str">
        <f>IF(AND('331-CT'!$E$7=TH!H1959,OR(L1959="331",M1959="331")),"331",IF(AND(OR(L1959="131",M1959="131"),H1959='131-CT'!$E$7),"131",""))</f>
        <v/>
      </c>
      <c r="O1959" s="91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7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33"/>
        <v>10</v>
      </c>
      <c r="C1960" s="184">
        <f t="shared" si="231"/>
        <v>42300</v>
      </c>
      <c r="D1960" s="184" t="s">
        <v>1345</v>
      </c>
      <c r="E1960" s="191">
        <v>42300</v>
      </c>
      <c r="F1960" s="189" t="s">
        <v>1346</v>
      </c>
      <c r="G1960" s="483" t="s">
        <v>332</v>
      </c>
      <c r="H1960" s="7" t="s">
        <v>983</v>
      </c>
      <c r="I1960" s="256"/>
      <c r="J1960" s="256"/>
      <c r="K1960" s="595">
        <v>31016260</v>
      </c>
      <c r="L1960" s="596" t="s">
        <v>24</v>
      </c>
      <c r="M1960" s="596" t="s">
        <v>259</v>
      </c>
      <c r="N1960" s="52" t="str">
        <f>IF(AND('331-CT'!$E$7=TH!H1960,OR(L1960="331",M1960="331")),"331",IF(AND(OR(L1960="131",M1960="131"),H1960='131-CT'!$E$7),"131",""))</f>
        <v/>
      </c>
      <c r="O1960" s="91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7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33"/>
        <v>10</v>
      </c>
      <c r="C1961" s="184">
        <f t="shared" si="231"/>
        <v>42301</v>
      </c>
      <c r="D1961" s="184" t="s">
        <v>1345</v>
      </c>
      <c r="E1961" s="191">
        <v>42301</v>
      </c>
      <c r="F1961" s="189" t="s">
        <v>1347</v>
      </c>
      <c r="G1961" s="483" t="s">
        <v>332</v>
      </c>
      <c r="H1961" s="7"/>
      <c r="I1961" s="256"/>
      <c r="J1961" s="256"/>
      <c r="K1961" s="595">
        <v>4428</v>
      </c>
      <c r="L1961" s="596" t="s">
        <v>24</v>
      </c>
      <c r="M1961" s="596" t="s">
        <v>40</v>
      </c>
      <c r="N1961" s="52" t="str">
        <f>IF(AND('331-CT'!$E$7=TH!H1961,OR(L1961="331",M1961="331")),"331",IF(AND(OR(L1961="131",M1961="131"),H1961='131-CT'!$E$7),"131",""))</f>
        <v/>
      </c>
      <c r="O1961" s="91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7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33"/>
        <v>10</v>
      </c>
      <c r="C1962" s="184">
        <f t="shared" si="231"/>
        <v>42303</v>
      </c>
      <c r="D1962" s="184" t="s">
        <v>1345</v>
      </c>
      <c r="E1962" s="191">
        <v>42303</v>
      </c>
      <c r="F1962" s="189" t="s">
        <v>1346</v>
      </c>
      <c r="G1962" s="483" t="s">
        <v>332</v>
      </c>
      <c r="H1962" s="7" t="s">
        <v>825</v>
      </c>
      <c r="I1962" s="256"/>
      <c r="J1962" s="256"/>
      <c r="K1962" s="595">
        <v>6257460</v>
      </c>
      <c r="L1962" s="596" t="s">
        <v>24</v>
      </c>
      <c r="M1962" s="596" t="s">
        <v>259</v>
      </c>
      <c r="N1962" s="52" t="str">
        <f>IF(AND('331-CT'!$E$7=TH!H1962,OR(L1962="331",M1962="331")),"331",IF(AND(OR(L1962="131",M1962="131"),H1962='131-CT'!$E$7),"131",""))</f>
        <v/>
      </c>
      <c r="O1962" s="91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7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33"/>
        <v>10</v>
      </c>
      <c r="C1963" s="184">
        <f t="shared" si="231"/>
        <v>42306</v>
      </c>
      <c r="D1963" s="184" t="s">
        <v>1345</v>
      </c>
      <c r="E1963" s="191">
        <v>42306</v>
      </c>
      <c r="F1963" s="189" t="s">
        <v>1346</v>
      </c>
      <c r="G1963" s="483" t="s">
        <v>332</v>
      </c>
      <c r="H1963" s="7" t="s">
        <v>1002</v>
      </c>
      <c r="I1963" s="256"/>
      <c r="J1963" s="256"/>
      <c r="K1963" s="595">
        <v>6388800</v>
      </c>
      <c r="L1963" s="596" t="s">
        <v>24</v>
      </c>
      <c r="M1963" s="596" t="s">
        <v>259</v>
      </c>
      <c r="N1963" s="52" t="str">
        <f>IF(AND('331-CT'!$E$7=TH!H1963,OR(L1963="331",M1963="331")),"331",IF(AND(OR(L1963="131",M1963="131"),H1963='131-CT'!$E$7),"131",""))</f>
        <v/>
      </c>
      <c r="O1963" s="91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7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33"/>
        <v>10</v>
      </c>
      <c r="C1964" s="184">
        <f t="shared" si="231"/>
        <v>42282</v>
      </c>
      <c r="D1964" s="184" t="s">
        <v>1345</v>
      </c>
      <c r="E1964" s="191">
        <v>42282</v>
      </c>
      <c r="F1964" s="297" t="s">
        <v>1352</v>
      </c>
      <c r="G1964" s="483" t="s">
        <v>332</v>
      </c>
      <c r="H1964" s="7" t="s">
        <v>1530</v>
      </c>
      <c r="I1964" s="256"/>
      <c r="J1964" s="256"/>
      <c r="K1964" s="595">
        <v>26700000</v>
      </c>
      <c r="L1964" s="596" t="s">
        <v>8</v>
      </c>
      <c r="M1964" s="596" t="s">
        <v>24</v>
      </c>
      <c r="N1964" s="52" t="str">
        <f>IF(AND('331-CT'!$E$7=TH!H1964,OR(L1964="331",M1964="331")),"331",IF(AND(OR(L1964="131",M1964="131"),H1964='131-CT'!$E$7),"131",""))</f>
        <v/>
      </c>
      <c r="O1964" s="91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7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33"/>
        <v>10</v>
      </c>
      <c r="C1965" s="184">
        <f t="shared" si="231"/>
        <v>42282</v>
      </c>
      <c r="D1965" s="184" t="s">
        <v>1345</v>
      </c>
      <c r="E1965" s="191">
        <v>42282</v>
      </c>
      <c r="F1965" s="297" t="s">
        <v>1352</v>
      </c>
      <c r="G1965" s="483" t="s">
        <v>332</v>
      </c>
      <c r="H1965" s="7" t="s">
        <v>1954</v>
      </c>
      <c r="I1965" s="256"/>
      <c r="J1965" s="256"/>
      <c r="K1965" s="595">
        <v>10000000</v>
      </c>
      <c r="L1965" s="596" t="s">
        <v>8</v>
      </c>
      <c r="M1965" s="596" t="s">
        <v>24</v>
      </c>
      <c r="N1965" s="52" t="str">
        <f>IF(AND('331-CT'!$E$7=TH!H1965,OR(L1965="331",M1965="331")),"331",IF(AND(OR(L1965="131",M1965="131"),H1965='131-CT'!$E$7),"131",""))</f>
        <v/>
      </c>
      <c r="O1965" s="91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7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33"/>
        <v>10</v>
      </c>
      <c r="C1966" s="184">
        <f t="shared" si="231"/>
        <v>42282</v>
      </c>
      <c r="D1966" s="184" t="s">
        <v>1345</v>
      </c>
      <c r="E1966" s="191">
        <v>42282</v>
      </c>
      <c r="F1966" s="189" t="s">
        <v>1353</v>
      </c>
      <c r="G1966" s="483" t="s">
        <v>332</v>
      </c>
      <c r="H1966" s="7"/>
      <c r="I1966" s="256"/>
      <c r="J1966" s="256"/>
      <c r="K1966" s="595">
        <v>15000</v>
      </c>
      <c r="L1966" s="596" t="s">
        <v>83</v>
      </c>
      <c r="M1966" s="596" t="s">
        <v>24</v>
      </c>
      <c r="N1966" s="52" t="str">
        <f>IF(AND('331-CT'!$E$7=TH!H1966,OR(L1966="331",M1966="331")),"331",IF(AND(OR(L1966="131",M1966="131"),H1966='131-CT'!$E$7),"131",""))</f>
        <v/>
      </c>
      <c r="O1966" s="91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>x</v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7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33"/>
        <v>10</v>
      </c>
      <c r="C1967" s="184">
        <f t="shared" si="231"/>
        <v>42282</v>
      </c>
      <c r="D1967" s="184" t="s">
        <v>1345</v>
      </c>
      <c r="E1967" s="191">
        <v>42282</v>
      </c>
      <c r="F1967" s="189" t="s">
        <v>1353</v>
      </c>
      <c r="G1967" s="483" t="s">
        <v>332</v>
      </c>
      <c r="H1967" s="7"/>
      <c r="I1967" s="256"/>
      <c r="J1967" s="256"/>
      <c r="K1967" s="595">
        <v>15000</v>
      </c>
      <c r="L1967" s="596" t="s">
        <v>83</v>
      </c>
      <c r="M1967" s="596" t="s">
        <v>24</v>
      </c>
      <c r="N1967" s="52" t="str">
        <f>IF(AND('331-CT'!$E$7=TH!H1967,OR(L1967="331",M1967="331")),"331",IF(AND(OR(L1967="131",M1967="131"),H1967='131-CT'!$E$7),"131",""))</f>
        <v/>
      </c>
      <c r="O1967" s="91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>x</v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7"/>
    </row>
    <row r="1968" spans="1:28" s="211" customFormat="1" ht="15.75" customHeight="1">
      <c r="A1968" s="204" t="str">
        <f>IF(B1968&lt;&gt;"",IF(AND(B1968&gt;=_TM1,B1968&lt;=_TM2,OR(TH!L1968="1111",TH!M1968="1111")),TH!D1968,""),"")</f>
        <v>GBC</v>
      </c>
      <c r="B1968" s="36">
        <f t="shared" si="233"/>
        <v>10</v>
      </c>
      <c r="C1968" s="184">
        <f t="shared" si="231"/>
        <v>42286</v>
      </c>
      <c r="D1968" s="184" t="s">
        <v>1345</v>
      </c>
      <c r="E1968" s="191">
        <v>42286</v>
      </c>
      <c r="F1968" s="189" t="s">
        <v>1351</v>
      </c>
      <c r="G1968" s="483" t="s">
        <v>332</v>
      </c>
      <c r="H1968" s="7" t="s">
        <v>1359</v>
      </c>
      <c r="I1968" s="256"/>
      <c r="J1968" s="256"/>
      <c r="K1968" s="595">
        <v>19000000</v>
      </c>
      <c r="L1968" s="596" t="s">
        <v>47</v>
      </c>
      <c r="M1968" s="596" t="s">
        <v>24</v>
      </c>
      <c r="N1968" s="52" t="str">
        <f>IF(AND('331-CT'!$E$7=TH!H1968,OR(L1968="331",M1968="331")),"331",IF(AND(OR(L1968="131",M1968="131"),H1968='131-CT'!$E$7),"131",""))</f>
        <v/>
      </c>
      <c r="O1968" s="91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7"/>
    </row>
    <row r="1969" spans="1:28" s="211" customFormat="1" ht="15.75" customHeight="1">
      <c r="A1969" s="204" t="str">
        <f>IF(B1969&lt;&gt;"",IF(AND(B1969&gt;=_TM1,B1969&lt;=_TM2,OR(TH!L1969="1111",TH!M1969="1111")),TH!D1969,""),"")</f>
        <v>GBC</v>
      </c>
      <c r="B1969" s="36">
        <f t="shared" si="233"/>
        <v>10</v>
      </c>
      <c r="C1969" s="184">
        <f t="shared" si="231"/>
        <v>42287</v>
      </c>
      <c r="D1969" s="184" t="s">
        <v>1345</v>
      </c>
      <c r="E1969" s="191">
        <v>42287</v>
      </c>
      <c r="F1969" s="189" t="s">
        <v>1351</v>
      </c>
      <c r="G1969" s="483" t="s">
        <v>332</v>
      </c>
      <c r="H1969" s="7" t="s">
        <v>1359</v>
      </c>
      <c r="I1969" s="256"/>
      <c r="J1969" s="256"/>
      <c r="K1969" s="595">
        <v>6200000</v>
      </c>
      <c r="L1969" s="596" t="s">
        <v>47</v>
      </c>
      <c r="M1969" s="596" t="s">
        <v>24</v>
      </c>
      <c r="N1969" s="52" t="str">
        <f>IF(AND('331-CT'!$E$7=TH!H1969,OR(L1969="331",M1969="331")),"331",IF(AND(OR(L1969="131",M1969="131"),H1969='131-CT'!$E$7),"131",""))</f>
        <v/>
      </c>
      <c r="O1969" s="91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7"/>
    </row>
    <row r="1970" spans="1:28" s="211" customFormat="1" ht="15.75" customHeight="1">
      <c r="A1970" s="204" t="str">
        <f>IF(B1970&lt;&gt;"",IF(AND(B1970&gt;=_TM1,B1970&lt;=_TM2,OR(TH!L1970="1111",TH!M1970="1111")),TH!D1970,""),"")</f>
        <v>GBC</v>
      </c>
      <c r="B1970" s="36">
        <f t="shared" si="233"/>
        <v>10</v>
      </c>
      <c r="C1970" s="184">
        <f t="shared" si="231"/>
        <v>42291</v>
      </c>
      <c r="D1970" s="184" t="s">
        <v>1345</v>
      </c>
      <c r="E1970" s="191">
        <v>42291</v>
      </c>
      <c r="F1970" s="189" t="s">
        <v>1351</v>
      </c>
      <c r="G1970" s="483" t="s">
        <v>332</v>
      </c>
      <c r="H1970" s="7" t="s">
        <v>1359</v>
      </c>
      <c r="I1970" s="256"/>
      <c r="J1970" s="256"/>
      <c r="K1970" s="595">
        <v>2700000</v>
      </c>
      <c r="L1970" s="596" t="s">
        <v>47</v>
      </c>
      <c r="M1970" s="596" t="s">
        <v>24</v>
      </c>
      <c r="N1970" s="52" t="str">
        <f>IF(AND('331-CT'!$E$7=TH!H1970,OR(L1970="331",M1970="331")),"331",IF(AND(OR(L1970="131",M1970="131"),H1970='131-CT'!$E$7),"131",""))</f>
        <v/>
      </c>
      <c r="O1970" s="91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7"/>
    </row>
    <row r="1971" spans="1:28" s="211" customFormat="1" ht="15.75" customHeight="1">
      <c r="A1971" s="204" t="str">
        <f>IF(B1971&lt;&gt;"",IF(AND(B1971&gt;=_TM1,B1971&lt;=_TM2,OR(TH!L1971="1111",TH!M1971="1111")),TH!D1971,""),"")</f>
        <v>GBC</v>
      </c>
      <c r="B1971" s="36">
        <f t="shared" si="233"/>
        <v>10</v>
      </c>
      <c r="C1971" s="184">
        <f t="shared" si="231"/>
        <v>42296</v>
      </c>
      <c r="D1971" s="184" t="s">
        <v>1345</v>
      </c>
      <c r="E1971" s="191">
        <v>42296</v>
      </c>
      <c r="F1971" s="189" t="s">
        <v>1351</v>
      </c>
      <c r="G1971" s="483" t="s">
        <v>332</v>
      </c>
      <c r="H1971" s="7" t="s">
        <v>1348</v>
      </c>
      <c r="I1971" s="256"/>
      <c r="J1971" s="256"/>
      <c r="K1971" s="595">
        <v>32200000</v>
      </c>
      <c r="L1971" s="596" t="s">
        <v>47</v>
      </c>
      <c r="M1971" s="596" t="s">
        <v>24</v>
      </c>
      <c r="N1971" s="52" t="str">
        <f>IF(AND('331-CT'!$E$7=TH!H1971,OR(L1971="331",M1971="331")),"331",IF(AND(OR(L1971="131",M1971="131"),H1971='131-CT'!$E$7),"131",""))</f>
        <v/>
      </c>
      <c r="O1971" s="91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7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33"/>
        <v>10</v>
      </c>
      <c r="C1972" s="184">
        <f t="shared" si="231"/>
        <v>42296</v>
      </c>
      <c r="D1972" s="184" t="s">
        <v>1345</v>
      </c>
      <c r="E1972" s="191">
        <v>42296</v>
      </c>
      <c r="F1972" s="297" t="s">
        <v>1352</v>
      </c>
      <c r="G1972" s="483" t="s">
        <v>332</v>
      </c>
      <c r="H1972" s="869" t="s">
        <v>1474</v>
      </c>
      <c r="I1972" s="256"/>
      <c r="J1972" s="256"/>
      <c r="K1972" s="595">
        <v>15000000</v>
      </c>
      <c r="L1972" s="596" t="s">
        <v>8</v>
      </c>
      <c r="M1972" s="596" t="s">
        <v>24</v>
      </c>
      <c r="N1972" s="52" t="str">
        <f>IF(AND('331-CT'!$E$7=TH!H1972,OR(L1972="331",M1972="331")),"331",IF(AND(OR(L1972="131",M1972="131"),H1972='131-CT'!$E$7),"131",""))</f>
        <v>331</v>
      </c>
      <c r="O1972" s="91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7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33"/>
        <v>10</v>
      </c>
      <c r="C1973" s="184">
        <f t="shared" si="231"/>
        <v>42296</v>
      </c>
      <c r="D1973" s="184" t="s">
        <v>1345</v>
      </c>
      <c r="E1973" s="191">
        <v>42296</v>
      </c>
      <c r="F1973" s="189" t="s">
        <v>1353</v>
      </c>
      <c r="G1973" s="483" t="s">
        <v>332</v>
      </c>
      <c r="H1973" s="7"/>
      <c r="I1973" s="256"/>
      <c r="J1973" s="256"/>
      <c r="K1973" s="595">
        <v>15000</v>
      </c>
      <c r="L1973" s="596" t="s">
        <v>83</v>
      </c>
      <c r="M1973" s="596" t="s">
        <v>24</v>
      </c>
      <c r="N1973" s="52" t="str">
        <f>IF(AND('331-CT'!$E$7=TH!H1973,OR(L1973="331",M1973="331")),"331",IF(AND(OR(L1973="131",M1973="131"),H1973='131-CT'!$E$7),"131",""))</f>
        <v/>
      </c>
      <c r="O1973" s="91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7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33"/>
        <v>10</v>
      </c>
      <c r="C1974" s="184">
        <f t="shared" si="231"/>
        <v>42296</v>
      </c>
      <c r="D1974" s="184" t="s">
        <v>1345</v>
      </c>
      <c r="E1974" s="191">
        <v>42296</v>
      </c>
      <c r="F1974" s="297" t="s">
        <v>1352</v>
      </c>
      <c r="G1974" s="483" t="s">
        <v>332</v>
      </c>
      <c r="H1974" s="7" t="s">
        <v>1530</v>
      </c>
      <c r="I1974" s="256"/>
      <c r="J1974" s="256"/>
      <c r="K1974" s="595">
        <v>30000000</v>
      </c>
      <c r="L1974" s="596" t="s">
        <v>8</v>
      </c>
      <c r="M1974" s="596" t="s">
        <v>24</v>
      </c>
      <c r="N1974" s="52" t="str">
        <f>IF(AND('331-CT'!$E$7=TH!H1974,OR(L1974="331",M1974="331")),"331",IF(AND(OR(L1974="131",M1974="131"),H1974='131-CT'!$E$7),"131",""))</f>
        <v/>
      </c>
      <c r="O1974" s="91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7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33"/>
        <v>10</v>
      </c>
      <c r="C1975" s="184">
        <f t="shared" si="231"/>
        <v>42296</v>
      </c>
      <c r="D1975" s="184" t="s">
        <v>1345</v>
      </c>
      <c r="E1975" s="191">
        <v>42296</v>
      </c>
      <c r="F1975" s="297" t="s">
        <v>1352</v>
      </c>
      <c r="G1975" s="483" t="s">
        <v>332</v>
      </c>
      <c r="H1975" s="7" t="s">
        <v>1517</v>
      </c>
      <c r="I1975" s="256"/>
      <c r="J1975" s="256"/>
      <c r="K1975" s="595">
        <v>30000000</v>
      </c>
      <c r="L1975" s="596" t="s">
        <v>8</v>
      </c>
      <c r="M1975" s="596" t="s">
        <v>24</v>
      </c>
      <c r="N1975" s="52" t="str">
        <f>IF(AND('331-CT'!$E$7=TH!H1975,OR(L1975="331",M1975="331")),"331",IF(AND(OR(L1975="131",M1975="131"),H1975='131-CT'!$E$7),"131",""))</f>
        <v/>
      </c>
      <c r="O1975" s="91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7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33"/>
        <v>10</v>
      </c>
      <c r="C1976" s="184">
        <f t="shared" si="231"/>
        <v>42296</v>
      </c>
      <c r="D1976" s="184" t="s">
        <v>1345</v>
      </c>
      <c r="E1976" s="191">
        <v>42296</v>
      </c>
      <c r="F1976" s="297" t="s">
        <v>1352</v>
      </c>
      <c r="G1976" s="483" t="s">
        <v>332</v>
      </c>
      <c r="H1976" s="869" t="s">
        <v>1955</v>
      </c>
      <c r="I1976" s="256"/>
      <c r="J1976" s="256"/>
      <c r="K1976" s="595">
        <v>5000000</v>
      </c>
      <c r="L1976" s="596" t="s">
        <v>8</v>
      </c>
      <c r="M1976" s="596" t="s">
        <v>24</v>
      </c>
      <c r="N1976" s="52" t="str">
        <f>IF(AND('331-CT'!$E$7=TH!H1976,OR(L1976="331",M1976="331")),"331",IF(AND(OR(L1976="131",M1976="131"),H1976='131-CT'!$E$7),"131",""))</f>
        <v/>
      </c>
      <c r="O1976" s="91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7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33"/>
        <v>10</v>
      </c>
      <c r="C1977" s="184">
        <f t="shared" si="231"/>
        <v>42296</v>
      </c>
      <c r="D1977" s="184" t="s">
        <v>1345</v>
      </c>
      <c r="E1977" s="191">
        <v>42296</v>
      </c>
      <c r="F1977" s="189" t="s">
        <v>1364</v>
      </c>
      <c r="G1977" s="483" t="s">
        <v>332</v>
      </c>
      <c r="H1977" s="7"/>
      <c r="I1977" s="256"/>
      <c r="J1977" s="256"/>
      <c r="K1977" s="595">
        <v>19477</v>
      </c>
      <c r="L1977" s="596" t="s">
        <v>83</v>
      </c>
      <c r="M1977" s="596" t="s">
        <v>24</v>
      </c>
      <c r="N1977" s="52" t="str">
        <f>IF(AND('331-CT'!$E$7=TH!H1977,OR(L1977="331",M1977="331")),"331",IF(AND(OR(L1977="131",M1977="131"),H1977='131-CT'!$E$7),"131",""))</f>
        <v/>
      </c>
      <c r="O1977" s="91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7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33"/>
        <v>10</v>
      </c>
      <c r="C1978" s="184">
        <f t="shared" si="231"/>
        <v>42296</v>
      </c>
      <c r="D1978" s="184" t="s">
        <v>1345</v>
      </c>
      <c r="E1978" s="191">
        <v>42296</v>
      </c>
      <c r="F1978" s="189" t="s">
        <v>1353</v>
      </c>
      <c r="G1978" s="483" t="s">
        <v>332</v>
      </c>
      <c r="H1978" s="7"/>
      <c r="I1978" s="256"/>
      <c r="J1978" s="256"/>
      <c r="K1978" s="595">
        <v>15000</v>
      </c>
      <c r="L1978" s="596" t="s">
        <v>83</v>
      </c>
      <c r="M1978" s="596" t="s">
        <v>24</v>
      </c>
      <c r="N1978" s="52" t="str">
        <f>IF(AND('331-CT'!$E$7=TH!H1978,OR(L1978="331",M1978="331")),"331",IF(AND(OR(L1978="131",M1978="131"),H1978='131-CT'!$E$7),"131",""))</f>
        <v/>
      </c>
      <c r="O1978" s="91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7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33"/>
        <v>10</v>
      </c>
      <c r="C1979" s="184">
        <f t="shared" si="231"/>
        <v>42296</v>
      </c>
      <c r="D1979" s="184" t="s">
        <v>1345</v>
      </c>
      <c r="E1979" s="191">
        <v>42296</v>
      </c>
      <c r="F1979" s="189" t="s">
        <v>1353</v>
      </c>
      <c r="G1979" s="483" t="s">
        <v>332</v>
      </c>
      <c r="H1979" s="7"/>
      <c r="I1979" s="256"/>
      <c r="J1979" s="256"/>
      <c r="K1979" s="595">
        <v>15000</v>
      </c>
      <c r="L1979" s="596" t="s">
        <v>83</v>
      </c>
      <c r="M1979" s="596" t="s">
        <v>24</v>
      </c>
      <c r="N1979" s="52" t="str">
        <f>IF(AND('331-CT'!$E$7=TH!H1979,OR(L1979="331",M1979="331")),"331",IF(AND(OR(L1979="131",M1979="131"),H1979='131-CT'!$E$7),"131",""))</f>
        <v/>
      </c>
      <c r="O1979" s="91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7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33"/>
        <v>10</v>
      </c>
      <c r="C1980" s="184">
        <f t="shared" si="231"/>
        <v>42296</v>
      </c>
      <c r="D1980" s="184" t="s">
        <v>1345</v>
      </c>
      <c r="E1980" s="191">
        <v>42296</v>
      </c>
      <c r="F1980" s="189" t="s">
        <v>1353</v>
      </c>
      <c r="G1980" s="483" t="s">
        <v>332</v>
      </c>
      <c r="H1980" s="7"/>
      <c r="I1980" s="256"/>
      <c r="J1980" s="256"/>
      <c r="K1980" s="595">
        <v>15000</v>
      </c>
      <c r="L1980" s="596" t="s">
        <v>83</v>
      </c>
      <c r="M1980" s="596" t="s">
        <v>24</v>
      </c>
      <c r="N1980" s="52" t="str">
        <f>IF(AND('331-CT'!$E$7=TH!H1980,OR(L1980="331",M1980="331")),"331",IF(AND(OR(L1980="131",M1980="131"),H1980='131-CT'!$E$7),"131",""))</f>
        <v/>
      </c>
      <c r="O1980" s="91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7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33"/>
        <v>10</v>
      </c>
      <c r="C1981" s="184">
        <f t="shared" si="231"/>
        <v>42299</v>
      </c>
      <c r="D1981" s="184" t="s">
        <v>1345</v>
      </c>
      <c r="E1981" s="191">
        <v>42299</v>
      </c>
      <c r="F1981" s="189" t="s">
        <v>1365</v>
      </c>
      <c r="G1981" s="483" t="s">
        <v>1952</v>
      </c>
      <c r="H1981" s="7"/>
      <c r="I1981" s="256"/>
      <c r="J1981" s="256"/>
      <c r="K1981" s="595">
        <v>30982388</v>
      </c>
      <c r="L1981" s="596" t="s">
        <v>24</v>
      </c>
      <c r="M1981" s="596" t="s">
        <v>24</v>
      </c>
      <c r="N1981" s="52" t="str">
        <f>IF(AND('331-CT'!$E$7=TH!H1981,OR(L1981="331",M1981="331")),"331",IF(AND(OR(L1981="131",M1981="131"),H1981='131-CT'!$E$7),"131",""))</f>
        <v/>
      </c>
      <c r="O1981" s="91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7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33"/>
        <v>10</v>
      </c>
      <c r="C1982" s="184">
        <f t="shared" si="231"/>
        <v>42299</v>
      </c>
      <c r="D1982" s="184" t="s">
        <v>1345</v>
      </c>
      <c r="E1982" s="191">
        <v>42299</v>
      </c>
      <c r="F1982" s="189" t="s">
        <v>1353</v>
      </c>
      <c r="G1982" s="483" t="s">
        <v>332</v>
      </c>
      <c r="H1982" s="7"/>
      <c r="I1982" s="256"/>
      <c r="J1982" s="256"/>
      <c r="K1982" s="595">
        <v>15000</v>
      </c>
      <c r="L1982" s="596" t="s">
        <v>83</v>
      </c>
      <c r="M1982" s="596" t="s">
        <v>24</v>
      </c>
      <c r="N1982" s="52" t="str">
        <f>IF(AND('331-CT'!$E$7=TH!H1982,OR(L1982="331",M1982="331")),"331",IF(AND(OR(L1982="131",M1982="131"),H1982='131-CT'!$E$7),"131",""))</f>
        <v/>
      </c>
      <c r="O1982" s="91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7"/>
    </row>
    <row r="1983" spans="1:28" s="211" customFormat="1" ht="15.75" customHeight="1">
      <c r="A1983" s="204" t="str">
        <f>IF(B1983&lt;&gt;"",IF(AND(B1983&gt;=_TM1,B1983&lt;=_TM2,OR(TH!L1983="1111",TH!M1983="1111")),TH!D1983,""),"")</f>
        <v>GBC</v>
      </c>
      <c r="B1983" s="36">
        <f t="shared" si="233"/>
        <v>10</v>
      </c>
      <c r="C1983" s="184">
        <f t="shared" si="231"/>
        <v>42304</v>
      </c>
      <c r="D1983" s="184" t="s">
        <v>1345</v>
      </c>
      <c r="E1983" s="191">
        <v>42304</v>
      </c>
      <c r="F1983" s="189" t="s">
        <v>1351</v>
      </c>
      <c r="G1983" s="483" t="s">
        <v>332</v>
      </c>
      <c r="H1983" s="7" t="s">
        <v>1359</v>
      </c>
      <c r="I1983" s="256"/>
      <c r="J1983" s="256"/>
      <c r="K1983" s="595">
        <v>6900000</v>
      </c>
      <c r="L1983" s="596" t="s">
        <v>47</v>
      </c>
      <c r="M1983" s="596" t="s">
        <v>24</v>
      </c>
      <c r="N1983" s="52" t="str">
        <f>IF(AND('331-CT'!$E$7=TH!H1983,OR(L1983="331",M1983="331")),"331",IF(AND(OR(L1983="131",M1983="131"),H1983='131-CT'!$E$7),"131",""))</f>
        <v/>
      </c>
      <c r="O1983" s="91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7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33"/>
        <v>10</v>
      </c>
      <c r="C1984" s="184">
        <f t="shared" si="231"/>
        <v>42304</v>
      </c>
      <c r="D1984" s="184" t="s">
        <v>1345</v>
      </c>
      <c r="E1984" s="191">
        <v>42304</v>
      </c>
      <c r="F1984" s="297" t="s">
        <v>1352</v>
      </c>
      <c r="G1984" s="483" t="s">
        <v>332</v>
      </c>
      <c r="H1984" s="7" t="s">
        <v>1517</v>
      </c>
      <c r="I1984" s="256"/>
      <c r="J1984" s="256"/>
      <c r="K1984" s="595">
        <v>23000000</v>
      </c>
      <c r="L1984" s="596" t="s">
        <v>8</v>
      </c>
      <c r="M1984" s="596" t="s">
        <v>24</v>
      </c>
      <c r="N1984" s="52" t="str">
        <f>IF(AND('331-CT'!$E$7=TH!H1984,OR(L1984="331",M1984="331")),"331",IF(AND(OR(L1984="131",M1984="131"),H1984='131-CT'!$E$7),"131",""))</f>
        <v/>
      </c>
      <c r="O1984" s="91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7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33"/>
        <v>10</v>
      </c>
      <c r="C1985" s="184">
        <f t="shared" si="231"/>
        <v>42304</v>
      </c>
      <c r="D1985" s="184" t="s">
        <v>1345</v>
      </c>
      <c r="E1985" s="191">
        <v>42304</v>
      </c>
      <c r="F1985" s="297" t="s">
        <v>1352</v>
      </c>
      <c r="G1985" s="483" t="s">
        <v>332</v>
      </c>
      <c r="H1985" s="7" t="s">
        <v>1954</v>
      </c>
      <c r="I1985" s="256"/>
      <c r="J1985" s="256"/>
      <c r="K1985" s="595">
        <v>10000000</v>
      </c>
      <c r="L1985" s="596" t="s">
        <v>8</v>
      </c>
      <c r="M1985" s="596" t="s">
        <v>24</v>
      </c>
      <c r="N1985" s="52" t="str">
        <f>IF(AND('331-CT'!$E$7=TH!H1985,OR(L1985="331",M1985="331")),"331",IF(AND(OR(L1985="131",M1985="131"),H1985='131-CT'!$E$7),"131",""))</f>
        <v/>
      </c>
      <c r="O1985" s="91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7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33"/>
        <v>10</v>
      </c>
      <c r="C1986" s="184">
        <f t="shared" si="231"/>
        <v>42304</v>
      </c>
      <c r="D1986" s="184" t="s">
        <v>1345</v>
      </c>
      <c r="E1986" s="191">
        <v>42304</v>
      </c>
      <c r="F1986" s="189" t="s">
        <v>1353</v>
      </c>
      <c r="G1986" s="483" t="s">
        <v>332</v>
      </c>
      <c r="H1986" s="7"/>
      <c r="I1986" s="256"/>
      <c r="J1986" s="256"/>
      <c r="K1986" s="595">
        <v>15000</v>
      </c>
      <c r="L1986" s="596" t="s">
        <v>83</v>
      </c>
      <c r="M1986" s="596" t="s">
        <v>24</v>
      </c>
      <c r="N1986" s="52" t="str">
        <f>IF(AND('331-CT'!$E$7=TH!H1986,OR(L1986="331",M1986="331")),"331",IF(AND(OR(L1986="131",M1986="131"),H1986='131-CT'!$E$7),"131",""))</f>
        <v/>
      </c>
      <c r="O1986" s="91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7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33"/>
        <v>10</v>
      </c>
      <c r="C1987" s="184">
        <f t="shared" si="231"/>
        <v>42304</v>
      </c>
      <c r="D1987" s="184" t="s">
        <v>1345</v>
      </c>
      <c r="E1987" s="191">
        <v>42304</v>
      </c>
      <c r="F1987" s="189" t="s">
        <v>1353</v>
      </c>
      <c r="G1987" s="483" t="s">
        <v>332</v>
      </c>
      <c r="H1987" s="7"/>
      <c r="I1987" s="256"/>
      <c r="J1987" s="256"/>
      <c r="K1987" s="595">
        <v>15000</v>
      </c>
      <c r="L1987" s="596" t="s">
        <v>83</v>
      </c>
      <c r="M1987" s="596" t="s">
        <v>24</v>
      </c>
      <c r="N1987" s="52" t="str">
        <f>IF(AND('331-CT'!$E$7=TH!H1987,OR(L1987="331",M1987="331")),"331",IF(AND(OR(L1987="131",M1987="131"),H1987='131-CT'!$E$7),"131",""))</f>
        <v/>
      </c>
      <c r="O1987" s="91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7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33"/>
        <v>10</v>
      </c>
      <c r="C1988" s="184">
        <f t="shared" si="231"/>
        <v>42307</v>
      </c>
      <c r="D1988" s="184" t="s">
        <v>1345</v>
      </c>
      <c r="E1988" s="191">
        <v>42307</v>
      </c>
      <c r="F1988" s="189" t="s">
        <v>1346</v>
      </c>
      <c r="G1988" s="483" t="s">
        <v>332</v>
      </c>
      <c r="H1988" s="7" t="s">
        <v>788</v>
      </c>
      <c r="I1988" s="256"/>
      <c r="J1988" s="256"/>
      <c r="K1988" s="595">
        <v>3491840</v>
      </c>
      <c r="L1988" s="596" t="s">
        <v>24</v>
      </c>
      <c r="M1988" s="596" t="s">
        <v>259</v>
      </c>
      <c r="N1988" s="52" t="str">
        <f>IF(AND('331-CT'!$E$7=TH!H1988,OR(L1988="331",M1988="331")),"331",IF(AND(OR(L1988="131",M1988="131"),H1988='131-CT'!$E$7),"131",""))</f>
        <v/>
      </c>
      <c r="O1988" s="91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7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33"/>
        <v>10</v>
      </c>
      <c r="C1989" s="184">
        <f t="shared" si="231"/>
        <v>42307</v>
      </c>
      <c r="D1989" s="184" t="s">
        <v>1345</v>
      </c>
      <c r="E1989" s="191">
        <v>42307</v>
      </c>
      <c r="F1989" s="189" t="s">
        <v>1346</v>
      </c>
      <c r="G1989" s="483" t="s">
        <v>332</v>
      </c>
      <c r="H1989" s="7" t="s">
        <v>983</v>
      </c>
      <c r="I1989" s="256"/>
      <c r="J1989" s="256"/>
      <c r="K1989" s="595">
        <v>4902700</v>
      </c>
      <c r="L1989" s="596" t="s">
        <v>24</v>
      </c>
      <c r="M1989" s="596" t="s">
        <v>259</v>
      </c>
      <c r="N1989" s="52" t="str">
        <f>IF(AND('331-CT'!$E$7=TH!H1989,OR(L1989="331",M1989="331")),"331",IF(AND(OR(L1989="131",M1989="131"),H1989='131-CT'!$E$7),"131",""))</f>
        <v/>
      </c>
      <c r="O1989" s="91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7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33"/>
        <v>10</v>
      </c>
      <c r="C1990" s="184">
        <f t="shared" si="231"/>
        <v>42307</v>
      </c>
      <c r="D1990" s="184" t="s">
        <v>1345</v>
      </c>
      <c r="E1990" s="191">
        <v>42307</v>
      </c>
      <c r="F1990" s="189" t="s">
        <v>1346</v>
      </c>
      <c r="G1990" s="483" t="s">
        <v>332</v>
      </c>
      <c r="H1990" s="7" t="s">
        <v>426</v>
      </c>
      <c r="I1990" s="256"/>
      <c r="J1990" s="256"/>
      <c r="K1990" s="595">
        <v>10487235</v>
      </c>
      <c r="L1990" s="596" t="s">
        <v>24</v>
      </c>
      <c r="M1990" s="596" t="s">
        <v>259</v>
      </c>
      <c r="N1990" s="52" t="str">
        <f>IF(AND('331-CT'!$E$7=TH!H1990,OR(L1990="331",M1990="331")),"331",IF(AND(OR(L1990="131",M1990="131"),H1990='131-CT'!$E$7),"131",""))</f>
        <v/>
      </c>
      <c r="O1990" s="91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7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33"/>
        <v>11</v>
      </c>
      <c r="C1991" s="184">
        <f t="shared" si="231"/>
        <v>42310</v>
      </c>
      <c r="D1991" s="184" t="s">
        <v>1350</v>
      </c>
      <c r="E1991" s="191">
        <v>42310</v>
      </c>
      <c r="F1991" s="189" t="s">
        <v>1346</v>
      </c>
      <c r="G1991" s="483" t="s">
        <v>332</v>
      </c>
      <c r="H1991" s="7" t="s">
        <v>1039</v>
      </c>
      <c r="I1991" s="256"/>
      <c r="J1991" s="256"/>
      <c r="K1991" s="595">
        <v>14630000</v>
      </c>
      <c r="L1991" s="596" t="s">
        <v>24</v>
      </c>
      <c r="M1991" s="596" t="s">
        <v>259</v>
      </c>
      <c r="N1991" s="52" t="str">
        <f>IF(AND('331-CT'!$E$7=TH!H1991,OR(L1991="331",M1991="331")),"331",IF(AND(OR(L1991="131",M1991="131"),H1991='131-CT'!$E$7),"131",""))</f>
        <v/>
      </c>
      <c r="O1991" s="91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7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33"/>
        <v>11</v>
      </c>
      <c r="C1992" s="184">
        <f t="shared" si="231"/>
        <v>42311</v>
      </c>
      <c r="D1992" s="184" t="s">
        <v>1350</v>
      </c>
      <c r="E1992" s="191">
        <v>42311</v>
      </c>
      <c r="F1992" s="189" t="s">
        <v>1346</v>
      </c>
      <c r="G1992" s="483" t="s">
        <v>332</v>
      </c>
      <c r="H1992" s="7" t="s">
        <v>499</v>
      </c>
      <c r="I1992" s="256"/>
      <c r="J1992" s="256"/>
      <c r="K1992" s="595">
        <v>14508280</v>
      </c>
      <c r="L1992" s="596" t="s">
        <v>24</v>
      </c>
      <c r="M1992" s="596" t="s">
        <v>259</v>
      </c>
      <c r="N1992" s="52" t="str">
        <f>IF(AND('331-CT'!$E$7=TH!H1992,OR(L1992="331",M1992="331")),"331",IF(AND(OR(L1992="131",M1992="131"),H1992='131-CT'!$E$7),"131",""))</f>
        <v/>
      </c>
      <c r="O1992" s="91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7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33"/>
        <v>11</v>
      </c>
      <c r="C1993" s="184">
        <f t="shared" si="231"/>
        <v>42318</v>
      </c>
      <c r="D1993" s="184" t="s">
        <v>1350</v>
      </c>
      <c r="E1993" s="191">
        <v>42318</v>
      </c>
      <c r="F1993" s="189" t="s">
        <v>1346</v>
      </c>
      <c r="G1993" s="483" t="s">
        <v>332</v>
      </c>
      <c r="H1993" s="7" t="s">
        <v>983</v>
      </c>
      <c r="I1993" s="256"/>
      <c r="J1993" s="256"/>
      <c r="K1993" s="595">
        <v>25880910</v>
      </c>
      <c r="L1993" s="596" t="s">
        <v>24</v>
      </c>
      <c r="M1993" s="596" t="s">
        <v>259</v>
      </c>
      <c r="N1993" s="52" t="str">
        <f>IF(AND('331-CT'!$E$7=TH!H1993,OR(L1993="331",M1993="331")),"331",IF(AND(OR(L1993="131",M1993="131"),H1993='131-CT'!$E$7),"131",""))</f>
        <v/>
      </c>
      <c r="O1993" s="91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7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33"/>
        <v>11</v>
      </c>
      <c r="C1994" s="184">
        <f t="shared" si="231"/>
        <v>42320</v>
      </c>
      <c r="D1994" s="184" t="s">
        <v>1350</v>
      </c>
      <c r="E1994" s="191">
        <v>42320</v>
      </c>
      <c r="F1994" s="189" t="s">
        <v>1346</v>
      </c>
      <c r="G1994" s="483" t="s">
        <v>332</v>
      </c>
      <c r="H1994" s="45" t="s">
        <v>442</v>
      </c>
      <c r="I1994" s="256"/>
      <c r="J1994" s="256"/>
      <c r="K1994" s="595">
        <v>27207557</v>
      </c>
      <c r="L1994" s="596" t="s">
        <v>24</v>
      </c>
      <c r="M1994" s="596" t="s">
        <v>259</v>
      </c>
      <c r="N1994" s="52" t="str">
        <f>IF(AND('331-CT'!$E$7=TH!H1994,OR(L1994="331",M1994="331")),"331",IF(AND(OR(L1994="131",M1994="131"),H1994='131-CT'!$E$7),"131",""))</f>
        <v/>
      </c>
      <c r="O1994" s="91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7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33"/>
        <v>11</v>
      </c>
      <c r="C1995" s="184">
        <f t="shared" si="231"/>
        <v>42321</v>
      </c>
      <c r="D1995" s="184" t="s">
        <v>1350</v>
      </c>
      <c r="E1995" s="191">
        <v>42321</v>
      </c>
      <c r="F1995" s="189" t="s">
        <v>1346</v>
      </c>
      <c r="G1995" s="483" t="s">
        <v>332</v>
      </c>
      <c r="H1995" s="193" t="s">
        <v>1119</v>
      </c>
      <c r="I1995" s="256"/>
      <c r="J1995" s="256"/>
      <c r="K1995" s="595">
        <v>50000559</v>
      </c>
      <c r="L1995" s="596" t="s">
        <v>24</v>
      </c>
      <c r="M1995" s="596" t="s">
        <v>259</v>
      </c>
      <c r="N1995" s="52" t="str">
        <f>IF(AND('331-CT'!$E$7=TH!H1995,OR(L1995="331",M1995="331")),"331",IF(AND(OR(L1995="131",M1995="131"),H1995='131-CT'!$E$7),"131",""))</f>
        <v/>
      </c>
      <c r="O1995" s="91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7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33"/>
        <v>11</v>
      </c>
      <c r="C1996" s="184">
        <f t="shared" si="231"/>
        <v>42325</v>
      </c>
      <c r="D1996" s="184" t="s">
        <v>1350</v>
      </c>
      <c r="E1996" s="191">
        <v>42325</v>
      </c>
      <c r="F1996" s="189" t="s">
        <v>1346</v>
      </c>
      <c r="G1996" s="483" t="s">
        <v>332</v>
      </c>
      <c r="H1996" s="7" t="s">
        <v>825</v>
      </c>
      <c r="I1996" s="256"/>
      <c r="J1996" s="256"/>
      <c r="K1996" s="595">
        <v>2323970</v>
      </c>
      <c r="L1996" s="596" t="s">
        <v>24</v>
      </c>
      <c r="M1996" s="596" t="s">
        <v>259</v>
      </c>
      <c r="N1996" s="52" t="str">
        <f>IF(AND('331-CT'!$E$7=TH!H1996,OR(L1996="331",M1996="331")),"331",IF(AND(OR(L1996="131",M1996="131"),H1996='131-CT'!$E$7),"131",""))</f>
        <v/>
      </c>
      <c r="O1996" s="91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7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33"/>
        <v>11</v>
      </c>
      <c r="C1997" s="184">
        <f t="shared" si="231"/>
        <v>42325</v>
      </c>
      <c r="D1997" s="184" t="s">
        <v>1350</v>
      </c>
      <c r="E1997" s="191">
        <v>42325</v>
      </c>
      <c r="F1997" s="189" t="s">
        <v>1346</v>
      </c>
      <c r="G1997" s="483" t="s">
        <v>332</v>
      </c>
      <c r="H1997" s="7" t="s">
        <v>426</v>
      </c>
      <c r="I1997" s="256"/>
      <c r="J1997" s="256"/>
      <c r="K1997" s="595">
        <v>8473520</v>
      </c>
      <c r="L1997" s="596" t="s">
        <v>24</v>
      </c>
      <c r="M1997" s="596" t="s">
        <v>259</v>
      </c>
      <c r="N1997" s="52" t="str">
        <f>IF(AND('331-CT'!$E$7=TH!H1997,OR(L1997="331",M1997="331")),"331",IF(AND(OR(L1997="131",M1997="131"),H1997='131-CT'!$E$7),"131",""))</f>
        <v/>
      </c>
      <c r="O1997" s="91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7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33"/>
        <v>11</v>
      </c>
      <c r="C1998" s="184">
        <f t="shared" si="231"/>
        <v>42326</v>
      </c>
      <c r="D1998" s="184" t="s">
        <v>1350</v>
      </c>
      <c r="E1998" s="191">
        <v>42326</v>
      </c>
      <c r="F1998" s="189" t="s">
        <v>1346</v>
      </c>
      <c r="G1998" s="483" t="s">
        <v>332</v>
      </c>
      <c r="H1998" s="7" t="s">
        <v>976</v>
      </c>
      <c r="I1998" s="256"/>
      <c r="J1998" s="256"/>
      <c r="K1998" s="595">
        <v>10400434</v>
      </c>
      <c r="L1998" s="596" t="s">
        <v>24</v>
      </c>
      <c r="M1998" s="596" t="s">
        <v>259</v>
      </c>
      <c r="N1998" s="52" t="str">
        <f>IF(AND('331-CT'!$E$7=TH!H1998,OR(L1998="331",M1998="331")),"331",IF(AND(OR(L1998="131",M1998="131"),H1998='131-CT'!$E$7),"131",""))</f>
        <v/>
      </c>
      <c r="O1998" s="91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7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33"/>
        <v>11</v>
      </c>
      <c r="C1999" s="184">
        <f t="shared" si="231"/>
        <v>42326</v>
      </c>
      <c r="D1999" s="184" t="s">
        <v>1350</v>
      </c>
      <c r="E1999" s="191">
        <v>42326</v>
      </c>
      <c r="F1999" s="189" t="s">
        <v>1346</v>
      </c>
      <c r="G1999" s="483" t="s">
        <v>332</v>
      </c>
      <c r="H1999" s="7" t="s">
        <v>479</v>
      </c>
      <c r="I1999" s="256"/>
      <c r="J1999" s="256"/>
      <c r="K1999" s="595">
        <v>17529490</v>
      </c>
      <c r="L1999" s="596" t="s">
        <v>24</v>
      </c>
      <c r="M1999" s="596" t="s">
        <v>259</v>
      </c>
      <c r="N1999" s="52" t="str">
        <f>IF(AND('331-CT'!$E$7=TH!H1999,OR(L1999="331",M1999="331")),"331",IF(AND(OR(L1999="131",M1999="131"),H1999='131-CT'!$E$7),"131",""))</f>
        <v/>
      </c>
      <c r="O1999" s="91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7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33"/>
        <v>11</v>
      </c>
      <c r="C2000" s="184">
        <f t="shared" ref="C2000:C2067" si="234">E2000</f>
        <v>42326</v>
      </c>
      <c r="D2000" s="184" t="s">
        <v>1350</v>
      </c>
      <c r="E2000" s="191">
        <v>42326</v>
      </c>
      <c r="F2000" s="189" t="s">
        <v>1346</v>
      </c>
      <c r="G2000" s="483" t="s">
        <v>332</v>
      </c>
      <c r="H2000" s="7" t="s">
        <v>1039</v>
      </c>
      <c r="I2000" s="256"/>
      <c r="J2000" s="256"/>
      <c r="K2000" s="595">
        <v>14630000</v>
      </c>
      <c r="L2000" s="596" t="s">
        <v>24</v>
      </c>
      <c r="M2000" s="596" t="s">
        <v>259</v>
      </c>
      <c r="N2000" s="52" t="str">
        <f>IF(AND('331-CT'!$E$7=TH!H2000,OR(L2000="331",M2000="331")),"331",IF(AND(OR(L2000="131",M2000="131"),H2000='131-CT'!$E$7),"131",""))</f>
        <v/>
      </c>
      <c r="O2000" s="91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7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33"/>
        <v>11</v>
      </c>
      <c r="C2001" s="184">
        <f t="shared" si="234"/>
        <v>42328</v>
      </c>
      <c r="D2001" s="184" t="s">
        <v>1350</v>
      </c>
      <c r="E2001" s="191">
        <v>42328</v>
      </c>
      <c r="F2001" s="189" t="s">
        <v>1346</v>
      </c>
      <c r="G2001" s="483" t="s">
        <v>332</v>
      </c>
      <c r="H2001" s="7" t="s">
        <v>983</v>
      </c>
      <c r="I2001" s="256"/>
      <c r="J2001" s="256"/>
      <c r="K2001" s="595">
        <v>34617660</v>
      </c>
      <c r="L2001" s="596" t="s">
        <v>24</v>
      </c>
      <c r="M2001" s="596" t="s">
        <v>259</v>
      </c>
      <c r="N2001" s="52" t="str">
        <f>IF(AND('331-CT'!$E$7=TH!H2001,OR(L2001="331",M2001="331")),"331",IF(AND(OR(L2001="131",M2001="131"),H2001='131-CT'!$E$7),"131",""))</f>
        <v/>
      </c>
      <c r="O2001" s="91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7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33"/>
        <v>11</v>
      </c>
      <c r="C2002" s="184">
        <f t="shared" si="234"/>
        <v>42328</v>
      </c>
      <c r="D2002" s="184" t="s">
        <v>1350</v>
      </c>
      <c r="E2002" s="191">
        <v>42328</v>
      </c>
      <c r="F2002" s="189" t="s">
        <v>1346</v>
      </c>
      <c r="G2002" s="483" t="s">
        <v>332</v>
      </c>
      <c r="H2002" s="7" t="s">
        <v>426</v>
      </c>
      <c r="I2002" s="256"/>
      <c r="J2002" s="256"/>
      <c r="K2002" s="595">
        <v>15317170</v>
      </c>
      <c r="L2002" s="596" t="s">
        <v>24</v>
      </c>
      <c r="M2002" s="596" t="s">
        <v>259</v>
      </c>
      <c r="N2002" s="52" t="str">
        <f>IF(AND('331-CT'!$E$7=TH!H2002,OR(L2002="331",M2002="331")),"331",IF(AND(OR(L2002="131",M2002="131"),H2002='131-CT'!$E$7),"131",""))</f>
        <v/>
      </c>
      <c r="O2002" s="91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7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33"/>
        <v>11</v>
      </c>
      <c r="C2003" s="184">
        <f t="shared" si="234"/>
        <v>42332</v>
      </c>
      <c r="D2003" s="184" t="s">
        <v>1350</v>
      </c>
      <c r="E2003" s="191">
        <v>42332</v>
      </c>
      <c r="F2003" s="189" t="s">
        <v>1346</v>
      </c>
      <c r="G2003" s="483" t="s">
        <v>332</v>
      </c>
      <c r="H2003" s="7" t="s">
        <v>464</v>
      </c>
      <c r="I2003" s="256"/>
      <c r="J2003" s="256"/>
      <c r="K2003" s="595">
        <v>6620350</v>
      </c>
      <c r="L2003" s="596" t="s">
        <v>24</v>
      </c>
      <c r="M2003" s="596" t="s">
        <v>259</v>
      </c>
      <c r="N2003" s="52" t="str">
        <f>IF(AND('331-CT'!$E$7=TH!H2003,OR(L2003="331",M2003="331")),"331",IF(AND(OR(L2003="131",M2003="131"),H2003='131-CT'!$E$7),"131",""))</f>
        <v/>
      </c>
      <c r="O2003" s="91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7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33"/>
        <v>11</v>
      </c>
      <c r="C2004" s="184">
        <f t="shared" si="234"/>
        <v>42332</v>
      </c>
      <c r="D2004" s="184" t="s">
        <v>1350</v>
      </c>
      <c r="E2004" s="191">
        <v>42332</v>
      </c>
      <c r="F2004" s="189" t="s">
        <v>1346</v>
      </c>
      <c r="G2004" s="483" t="s">
        <v>332</v>
      </c>
      <c r="H2004" s="7" t="s">
        <v>825</v>
      </c>
      <c r="I2004" s="256"/>
      <c r="J2004" s="256"/>
      <c r="K2004" s="595">
        <v>2401960</v>
      </c>
      <c r="L2004" s="596" t="s">
        <v>24</v>
      </c>
      <c r="M2004" s="596" t="s">
        <v>259</v>
      </c>
      <c r="N2004" s="52" t="str">
        <f>IF(AND('331-CT'!$E$7=TH!H2004,OR(L2004="331",M2004="331")),"331",IF(AND(OR(L2004="131",M2004="131"),H2004='131-CT'!$E$7),"131",""))</f>
        <v/>
      </c>
      <c r="O2004" s="91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7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33"/>
        <v>11</v>
      </c>
      <c r="C2005" s="184">
        <f t="shared" si="234"/>
        <v>42333</v>
      </c>
      <c r="D2005" s="184" t="s">
        <v>1350</v>
      </c>
      <c r="E2005" s="191">
        <v>42333</v>
      </c>
      <c r="F2005" s="189" t="s">
        <v>1347</v>
      </c>
      <c r="G2005" s="483" t="s">
        <v>332</v>
      </c>
      <c r="H2005" s="7"/>
      <c r="I2005" s="256"/>
      <c r="J2005" s="256"/>
      <c r="K2005" s="595">
        <v>6177</v>
      </c>
      <c r="L2005" s="596" t="s">
        <v>24</v>
      </c>
      <c r="M2005" s="596" t="s">
        <v>40</v>
      </c>
      <c r="N2005" s="52" t="str">
        <f>IF(AND('331-CT'!$E$7=TH!H2005,OR(L2005="331",M2005="331")),"331",IF(AND(OR(L2005="131",M2005="131"),H2005='131-CT'!$E$7),"131",""))</f>
        <v/>
      </c>
      <c r="O2005" s="91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7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33"/>
        <v>11</v>
      </c>
      <c r="C2006" s="184">
        <f t="shared" si="234"/>
        <v>42335</v>
      </c>
      <c r="D2006" s="184" t="s">
        <v>1350</v>
      </c>
      <c r="E2006" s="191">
        <v>42335</v>
      </c>
      <c r="F2006" s="189" t="s">
        <v>1346</v>
      </c>
      <c r="G2006" s="483" t="s">
        <v>332</v>
      </c>
      <c r="H2006" s="7" t="s">
        <v>976</v>
      </c>
      <c r="I2006" s="256"/>
      <c r="J2006" s="256"/>
      <c r="K2006" s="595">
        <v>18867915</v>
      </c>
      <c r="L2006" s="596" t="s">
        <v>24</v>
      </c>
      <c r="M2006" s="596" t="s">
        <v>259</v>
      </c>
      <c r="N2006" s="52" t="str">
        <f>IF(AND('331-CT'!$E$7=TH!H2006,OR(L2006="331",M2006="331")),"331",IF(AND(OR(L2006="131",M2006="131"),H2006='131-CT'!$E$7),"131",""))</f>
        <v/>
      </c>
      <c r="O2006" s="91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7"/>
    </row>
    <row r="2007" spans="1:28" s="211" customFormat="1" ht="15.75" customHeight="1">
      <c r="A2007" s="204" t="str">
        <f>IF(B2007&lt;&gt;"",IF(AND(B2007&gt;=_TM1,B2007&lt;=_TM2,OR(TH!L2007="1111",TH!M2007="1111")),TH!D2007,""),"")</f>
        <v>GBN</v>
      </c>
      <c r="B2007" s="36">
        <f t="shared" si="233"/>
        <v>10</v>
      </c>
      <c r="C2007" s="184">
        <f t="shared" si="234"/>
        <v>42307</v>
      </c>
      <c r="D2007" s="184" t="s">
        <v>1350</v>
      </c>
      <c r="E2007" s="191">
        <v>42307</v>
      </c>
      <c r="F2007" s="189" t="s">
        <v>1351</v>
      </c>
      <c r="G2007" s="483" t="s">
        <v>332</v>
      </c>
      <c r="H2007" s="7" t="s">
        <v>1366</v>
      </c>
      <c r="I2007" s="256"/>
      <c r="J2007" s="256"/>
      <c r="K2007" s="595">
        <v>25000000</v>
      </c>
      <c r="L2007" s="596" t="s">
        <v>47</v>
      </c>
      <c r="M2007" s="596" t="s">
        <v>24</v>
      </c>
      <c r="N2007" s="52" t="str">
        <f>IF(AND('331-CT'!$E$7=TH!H2007,OR(L2007="331",M2007="331")),"331",IF(AND(OR(L2007="131",M2007="131"),H2007='131-CT'!$E$7),"131",""))</f>
        <v/>
      </c>
      <c r="O2007" s="91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7"/>
    </row>
    <row r="2008" spans="1:28" s="211" customFormat="1" ht="15.75" customHeight="1">
      <c r="A2008" s="204" t="str">
        <f>IF(B2008&lt;&gt;"",IF(AND(B2008&gt;=_TM1,B2008&lt;=_TM2,OR(TH!L2008="1111",TH!M2008="1111")),TH!D2008,""),"")</f>
        <v>GBN</v>
      </c>
      <c r="B2008" s="36">
        <f t="shared" si="233"/>
        <v>11</v>
      </c>
      <c r="C2008" s="184">
        <f t="shared" si="234"/>
        <v>42310</v>
      </c>
      <c r="D2008" s="184" t="s">
        <v>1350</v>
      </c>
      <c r="E2008" s="191">
        <v>42310</v>
      </c>
      <c r="F2008" s="189" t="s">
        <v>1351</v>
      </c>
      <c r="G2008" s="483" t="s">
        <v>332</v>
      </c>
      <c r="H2008" s="7" t="s">
        <v>1363</v>
      </c>
      <c r="I2008" s="256"/>
      <c r="J2008" s="256"/>
      <c r="K2008" s="595">
        <v>14900000</v>
      </c>
      <c r="L2008" s="596" t="s">
        <v>47</v>
      </c>
      <c r="M2008" s="596" t="s">
        <v>24</v>
      </c>
      <c r="N2008" s="52" t="str">
        <f>IF(AND('331-CT'!$E$7=TH!H2008,OR(L2008="331",M2008="331")),"331",IF(AND(OR(L2008="131",M2008="131"),H2008='131-CT'!$E$7),"131",""))</f>
        <v/>
      </c>
      <c r="O2008" s="91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7"/>
    </row>
    <row r="2009" spans="1:28" s="211" customFormat="1" ht="15.75" customHeight="1">
      <c r="A2009" s="204" t="str">
        <f>IF(B2009&lt;&gt;"",IF(AND(B2009&gt;=_TM1,B2009&lt;=_TM2,OR(TH!L2009="1111",TH!M2009="1111")),TH!D2009,""),"")</f>
        <v>GBN</v>
      </c>
      <c r="B2009" s="36">
        <f t="shared" si="233"/>
        <v>11</v>
      </c>
      <c r="C2009" s="184">
        <f t="shared" si="234"/>
        <v>42312</v>
      </c>
      <c r="D2009" s="184" t="s">
        <v>1350</v>
      </c>
      <c r="E2009" s="191">
        <v>42312</v>
      </c>
      <c r="F2009" s="189" t="s">
        <v>1351</v>
      </c>
      <c r="G2009" s="483" t="s">
        <v>332</v>
      </c>
      <c r="H2009" s="7" t="s">
        <v>1363</v>
      </c>
      <c r="I2009" s="256"/>
      <c r="J2009" s="256"/>
      <c r="K2009" s="595">
        <v>14500000</v>
      </c>
      <c r="L2009" s="596" t="s">
        <v>47</v>
      </c>
      <c r="M2009" s="596" t="s">
        <v>24</v>
      </c>
      <c r="N2009" s="52" t="str">
        <f>IF(AND('331-CT'!$E$7=TH!H2009,OR(L2009="331",M2009="331")),"331",IF(AND(OR(L2009="131",M2009="131"),H2009='131-CT'!$E$7),"131",""))</f>
        <v/>
      </c>
      <c r="O2009" s="91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7"/>
    </row>
    <row r="2010" spans="1:28" s="211" customFormat="1" ht="15.75" customHeight="1">
      <c r="A2010" s="204" t="str">
        <f>IF(B2010&lt;&gt;"",IF(AND(B2010&gt;=_TM1,B2010&lt;=_TM2,OR(TH!L2010="1111",TH!M2010="1111")),TH!D2010,""),"")</f>
        <v>GBN</v>
      </c>
      <c r="B2010" s="36">
        <f t="shared" si="233"/>
        <v>11</v>
      </c>
      <c r="C2010" s="184">
        <f t="shared" si="234"/>
        <v>42318</v>
      </c>
      <c r="D2010" s="184" t="s">
        <v>1350</v>
      </c>
      <c r="E2010" s="191">
        <v>42318</v>
      </c>
      <c r="F2010" s="189" t="s">
        <v>1351</v>
      </c>
      <c r="G2010" s="483" t="s">
        <v>332</v>
      </c>
      <c r="H2010" s="7" t="s">
        <v>1363</v>
      </c>
      <c r="I2010" s="256"/>
      <c r="J2010" s="256"/>
      <c r="K2010" s="595">
        <v>25800000</v>
      </c>
      <c r="L2010" s="596" t="s">
        <v>47</v>
      </c>
      <c r="M2010" s="596" t="s">
        <v>24</v>
      </c>
      <c r="N2010" s="52" t="str">
        <f>IF(AND('331-CT'!$E$7=TH!H2010,OR(L2010="331",M2010="331")),"331",IF(AND(OR(L2010="131",M2010="131"),H2010='131-CT'!$E$7),"131",""))</f>
        <v/>
      </c>
      <c r="O2010" s="91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7"/>
    </row>
    <row r="2011" spans="1:28" s="211" customFormat="1" ht="15.75" customHeight="1">
      <c r="A2011" s="204" t="str">
        <f>IF(B2011&lt;&gt;"",IF(AND(B2011&gt;=_TM1,B2011&lt;=_TM2,OR(TH!L2011="1111",TH!M2011="1111")),TH!D2011,""),"")</f>
        <v>GBN</v>
      </c>
      <c r="B2011" s="36">
        <f t="shared" si="233"/>
        <v>11</v>
      </c>
      <c r="C2011" s="184">
        <f t="shared" si="234"/>
        <v>42321</v>
      </c>
      <c r="D2011" s="184" t="s">
        <v>1350</v>
      </c>
      <c r="E2011" s="191">
        <v>42321</v>
      </c>
      <c r="F2011" s="189" t="s">
        <v>1351</v>
      </c>
      <c r="G2011" s="483" t="s">
        <v>332</v>
      </c>
      <c r="H2011" s="7" t="s">
        <v>1363</v>
      </c>
      <c r="I2011" s="256"/>
      <c r="J2011" s="256"/>
      <c r="K2011" s="595">
        <v>57000000</v>
      </c>
      <c r="L2011" s="596" t="s">
        <v>47</v>
      </c>
      <c r="M2011" s="596" t="s">
        <v>24</v>
      </c>
      <c r="N2011" s="52" t="str">
        <f>IF(AND('331-CT'!$E$7=TH!H2011,OR(L2011="331",M2011="331")),"331",IF(AND(OR(L2011="131",M2011="131"),H2011='131-CT'!$E$7),"131",""))</f>
        <v/>
      </c>
      <c r="O2011" s="91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7"/>
    </row>
    <row r="2012" spans="1:28" s="211" customFormat="1" ht="15.75" customHeight="1">
      <c r="A2012" s="204" t="str">
        <f>IF(B2012&lt;&gt;"",IF(AND(B2012&gt;=_TM1,B2012&lt;=_TM2,OR(TH!L2012="1111",TH!M2012="1111")),TH!D2012,""),"")</f>
        <v>GBN</v>
      </c>
      <c r="B2012" s="36">
        <f t="shared" si="233"/>
        <v>11</v>
      </c>
      <c r="C2012" s="184">
        <f t="shared" si="234"/>
        <v>42324</v>
      </c>
      <c r="D2012" s="184" t="s">
        <v>1350</v>
      </c>
      <c r="E2012" s="191">
        <v>42324</v>
      </c>
      <c r="F2012" s="189" t="s">
        <v>1351</v>
      </c>
      <c r="G2012" s="483" t="s">
        <v>332</v>
      </c>
      <c r="H2012" s="7" t="s">
        <v>1363</v>
      </c>
      <c r="I2012" s="256"/>
      <c r="J2012" s="256"/>
      <c r="K2012" s="595">
        <v>20000000</v>
      </c>
      <c r="L2012" s="596" t="s">
        <v>47</v>
      </c>
      <c r="M2012" s="596" t="s">
        <v>24</v>
      </c>
      <c r="N2012" s="52" t="str">
        <f>IF(AND('331-CT'!$E$7=TH!H2012,OR(L2012="331",M2012="331")),"331",IF(AND(OR(L2012="131",M2012="131"),H2012='131-CT'!$E$7),"131",""))</f>
        <v/>
      </c>
      <c r="O2012" s="91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7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33"/>
        <v>11</v>
      </c>
      <c r="C2013" s="184">
        <f t="shared" si="234"/>
        <v>42327</v>
      </c>
      <c r="D2013" s="184" t="s">
        <v>1350</v>
      </c>
      <c r="E2013" s="191">
        <v>42327</v>
      </c>
      <c r="F2013" s="189" t="s">
        <v>1365</v>
      </c>
      <c r="G2013" s="483" t="s">
        <v>1952</v>
      </c>
      <c r="H2013" s="7"/>
      <c r="I2013" s="256"/>
      <c r="J2013" s="256"/>
      <c r="K2013" s="595">
        <v>14700000</v>
      </c>
      <c r="L2013" s="596" t="s">
        <v>24</v>
      </c>
      <c r="M2013" s="596" t="s">
        <v>24</v>
      </c>
      <c r="N2013" s="52" t="str">
        <f>IF(AND('331-CT'!$E$7=TH!H2013,OR(L2013="331",M2013="331")),"331",IF(AND(OR(L2013="131",M2013="131"),H2013='131-CT'!$E$7),"131",""))</f>
        <v/>
      </c>
      <c r="O2013" s="91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7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33"/>
        <v>11</v>
      </c>
      <c r="C2014" s="184">
        <f t="shared" si="234"/>
        <v>42327</v>
      </c>
      <c r="D2014" s="184" t="s">
        <v>1350</v>
      </c>
      <c r="E2014" s="191">
        <v>42327</v>
      </c>
      <c r="F2014" s="189" t="s">
        <v>1353</v>
      </c>
      <c r="G2014" s="483" t="s">
        <v>332</v>
      </c>
      <c r="H2014" s="7"/>
      <c r="I2014" s="256"/>
      <c r="J2014" s="256"/>
      <c r="K2014" s="595">
        <v>15000</v>
      </c>
      <c r="L2014" s="596" t="s">
        <v>83</v>
      </c>
      <c r="M2014" s="596" t="s">
        <v>24</v>
      </c>
      <c r="N2014" s="52" t="str">
        <f>IF(AND('331-CT'!$E$7=TH!H2014,OR(L2014="331",M2014="331")),"331",IF(AND(OR(L2014="131",M2014="131"),H2014='131-CT'!$E$7),"131",""))</f>
        <v/>
      </c>
      <c r="O2014" s="91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>x</v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7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33"/>
        <v>11</v>
      </c>
      <c r="C2015" s="184">
        <f t="shared" si="234"/>
        <v>42329</v>
      </c>
      <c r="D2015" s="184" t="s">
        <v>1350</v>
      </c>
      <c r="E2015" s="191">
        <v>42329</v>
      </c>
      <c r="F2015" s="297" t="s">
        <v>1352</v>
      </c>
      <c r="G2015" s="483" t="s">
        <v>332</v>
      </c>
      <c r="H2015" s="7" t="s">
        <v>1955</v>
      </c>
      <c r="I2015" s="256"/>
      <c r="J2015" s="256"/>
      <c r="K2015" s="595">
        <v>5000000</v>
      </c>
      <c r="L2015" s="596" t="s">
        <v>8</v>
      </c>
      <c r="M2015" s="596" t="s">
        <v>24</v>
      </c>
      <c r="N2015" s="52" t="str">
        <f>IF(AND('331-CT'!$E$7=TH!H2015,OR(L2015="331",M2015="331")),"331",IF(AND(OR(L2015="131",M2015="131"),H2015='131-CT'!$E$7),"131",""))</f>
        <v/>
      </c>
      <c r="O2015" s="91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7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33"/>
        <v>11</v>
      </c>
      <c r="C2016" s="184">
        <f t="shared" si="234"/>
        <v>42329</v>
      </c>
      <c r="D2016" s="184" t="s">
        <v>1350</v>
      </c>
      <c r="E2016" s="191">
        <v>42329</v>
      </c>
      <c r="F2016" s="297" t="s">
        <v>1352</v>
      </c>
      <c r="G2016" s="483" t="s">
        <v>332</v>
      </c>
      <c r="H2016" s="7" t="s">
        <v>1498</v>
      </c>
      <c r="I2016" s="256"/>
      <c r="J2016" s="256"/>
      <c r="K2016" s="595">
        <v>20000000</v>
      </c>
      <c r="L2016" s="596" t="s">
        <v>8</v>
      </c>
      <c r="M2016" s="596" t="s">
        <v>24</v>
      </c>
      <c r="N2016" s="52" t="str">
        <f>IF(AND('331-CT'!$E$7=TH!H2016,OR(L2016="331",M2016="331")),"331",IF(AND(OR(L2016="131",M2016="131"),H2016='131-CT'!$E$7),"131",""))</f>
        <v/>
      </c>
      <c r="O2016" s="91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7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33"/>
        <v>11</v>
      </c>
      <c r="C2017" s="184">
        <f t="shared" si="234"/>
        <v>42329</v>
      </c>
      <c r="D2017" s="184" t="s">
        <v>1350</v>
      </c>
      <c r="E2017" s="191">
        <v>42329</v>
      </c>
      <c r="F2017" s="297" t="s">
        <v>1352</v>
      </c>
      <c r="G2017" s="483" t="s">
        <v>332</v>
      </c>
      <c r="H2017" s="7" t="s">
        <v>1517</v>
      </c>
      <c r="I2017" s="256"/>
      <c r="J2017" s="256"/>
      <c r="K2017" s="595">
        <v>20000000</v>
      </c>
      <c r="L2017" s="596" t="s">
        <v>8</v>
      </c>
      <c r="M2017" s="596" t="s">
        <v>24</v>
      </c>
      <c r="N2017" s="52" t="str">
        <f>IF(AND('331-CT'!$E$7=TH!H2017,OR(L2017="331",M2017="331")),"331",IF(AND(OR(L2017="131",M2017="131"),H2017='131-CT'!$E$7),"131",""))</f>
        <v/>
      </c>
      <c r="O2017" s="91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7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33"/>
        <v>11</v>
      </c>
      <c r="C2018" s="184">
        <f t="shared" si="234"/>
        <v>42329</v>
      </c>
      <c r="D2018" s="184" t="s">
        <v>1350</v>
      </c>
      <c r="E2018" s="191">
        <v>42329</v>
      </c>
      <c r="F2018" s="297" t="s">
        <v>1352</v>
      </c>
      <c r="G2018" s="483" t="s">
        <v>332</v>
      </c>
      <c r="H2018" s="7" t="s">
        <v>1530</v>
      </c>
      <c r="I2018" s="256"/>
      <c r="J2018" s="256"/>
      <c r="K2018" s="595">
        <v>20000000</v>
      </c>
      <c r="L2018" s="596" t="s">
        <v>8</v>
      </c>
      <c r="M2018" s="596" t="s">
        <v>24</v>
      </c>
      <c r="N2018" s="52" t="str">
        <f>IF(AND('331-CT'!$E$7=TH!H2018,OR(L2018="331",M2018="331")),"331",IF(AND(OR(L2018="131",M2018="131"),H2018='131-CT'!$E$7),"131",""))</f>
        <v/>
      </c>
      <c r="O2018" s="91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7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33"/>
        <v>11</v>
      </c>
      <c r="C2019" s="184">
        <f t="shared" si="234"/>
        <v>42329</v>
      </c>
      <c r="D2019" s="184" t="s">
        <v>1350</v>
      </c>
      <c r="E2019" s="191">
        <v>42329</v>
      </c>
      <c r="F2019" s="297" t="s">
        <v>1352</v>
      </c>
      <c r="G2019" s="483" t="s">
        <v>332</v>
      </c>
      <c r="H2019" s="869" t="s">
        <v>1955</v>
      </c>
      <c r="I2019" s="256"/>
      <c r="J2019" s="256"/>
      <c r="K2019" s="595">
        <v>5000000</v>
      </c>
      <c r="L2019" s="596" t="s">
        <v>8</v>
      </c>
      <c r="M2019" s="596" t="s">
        <v>24</v>
      </c>
      <c r="N2019" s="52" t="str">
        <f>IF(AND('331-CT'!$E$7=TH!H2019,OR(L2019="331",M2019="331")),"331",IF(AND(OR(L2019="131",M2019="131"),H2019='131-CT'!$E$7),"131",""))</f>
        <v/>
      </c>
      <c r="O2019" s="91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7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ref="B2020:B2087" si="235">IF(C2020&lt;&gt;"",MONTH(C2020),"")</f>
        <v>11</v>
      </c>
      <c r="C2020" s="184">
        <f t="shared" si="234"/>
        <v>42329</v>
      </c>
      <c r="D2020" s="184" t="s">
        <v>1350</v>
      </c>
      <c r="E2020" s="191">
        <v>42329</v>
      </c>
      <c r="F2020" s="189" t="s">
        <v>1353</v>
      </c>
      <c r="G2020" s="483" t="s">
        <v>332</v>
      </c>
      <c r="H2020" s="7"/>
      <c r="I2020" s="256"/>
      <c r="J2020" s="256"/>
      <c r="K2020" s="595">
        <v>20000</v>
      </c>
      <c r="L2020" s="596" t="s">
        <v>83</v>
      </c>
      <c r="M2020" s="596" t="s">
        <v>24</v>
      </c>
      <c r="N2020" s="52" t="str">
        <f>IF(AND('331-CT'!$E$7=TH!H2020,OR(L2020="331",M2020="331")),"331",IF(AND(OR(L2020="131",M2020="131"),H2020='131-CT'!$E$7),"131",""))</f>
        <v/>
      </c>
      <c r="O2020" s="91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>x</v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7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35"/>
        <v>11</v>
      </c>
      <c r="C2021" s="184">
        <f t="shared" si="234"/>
        <v>42329</v>
      </c>
      <c r="D2021" s="184" t="s">
        <v>1350</v>
      </c>
      <c r="E2021" s="191">
        <v>42329</v>
      </c>
      <c r="F2021" s="189" t="s">
        <v>1353</v>
      </c>
      <c r="G2021" s="483" t="s">
        <v>332</v>
      </c>
      <c r="H2021" s="7"/>
      <c r="I2021" s="256"/>
      <c r="J2021" s="256"/>
      <c r="K2021" s="595">
        <v>15000</v>
      </c>
      <c r="L2021" s="596" t="s">
        <v>83</v>
      </c>
      <c r="M2021" s="596" t="s">
        <v>24</v>
      </c>
      <c r="N2021" s="52" t="str">
        <f>IF(AND('331-CT'!$E$7=TH!H2021,OR(L2021="331",M2021="331")),"331",IF(AND(OR(L2021="131",M2021="131"),H2021='131-CT'!$E$7),"131",""))</f>
        <v/>
      </c>
      <c r="O2021" s="91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7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35"/>
        <v>11</v>
      </c>
      <c r="C2022" s="184">
        <f t="shared" si="234"/>
        <v>42329</v>
      </c>
      <c r="D2022" s="184" t="s">
        <v>1350</v>
      </c>
      <c r="E2022" s="191">
        <v>42329</v>
      </c>
      <c r="F2022" s="189" t="s">
        <v>1353</v>
      </c>
      <c r="G2022" s="483" t="s">
        <v>332</v>
      </c>
      <c r="H2022" s="7"/>
      <c r="I2022" s="256"/>
      <c r="J2022" s="256"/>
      <c r="K2022" s="595">
        <v>10000</v>
      </c>
      <c r="L2022" s="596" t="s">
        <v>83</v>
      </c>
      <c r="M2022" s="596" t="s">
        <v>24</v>
      </c>
      <c r="N2022" s="52" t="str">
        <f>IF(AND('331-CT'!$E$7=TH!H2022,OR(L2022="331",M2022="331")),"331",IF(AND(OR(L2022="131",M2022="131"),H2022='131-CT'!$E$7),"131",""))</f>
        <v/>
      </c>
      <c r="O2022" s="91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>x</v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7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35"/>
        <v>11</v>
      </c>
      <c r="C2023" s="184">
        <f t="shared" si="234"/>
        <v>42329</v>
      </c>
      <c r="D2023" s="184" t="s">
        <v>1350</v>
      </c>
      <c r="E2023" s="191">
        <v>42329</v>
      </c>
      <c r="F2023" s="189" t="s">
        <v>1353</v>
      </c>
      <c r="G2023" s="483" t="s">
        <v>332</v>
      </c>
      <c r="H2023" s="7"/>
      <c r="I2023" s="256"/>
      <c r="J2023" s="256"/>
      <c r="K2023" s="595">
        <v>15000</v>
      </c>
      <c r="L2023" s="596" t="s">
        <v>83</v>
      </c>
      <c r="M2023" s="596" t="s">
        <v>24</v>
      </c>
      <c r="N2023" s="52" t="str">
        <f>IF(AND('331-CT'!$E$7=TH!H2023,OR(L2023="331",M2023="331")),"331",IF(AND(OR(L2023="131",M2023="131"),H2023='131-CT'!$E$7),"131",""))</f>
        <v/>
      </c>
      <c r="O2023" s="91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7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35"/>
        <v>11</v>
      </c>
      <c r="C2024" s="184">
        <f t="shared" si="234"/>
        <v>42329</v>
      </c>
      <c r="D2024" s="184" t="s">
        <v>1350</v>
      </c>
      <c r="E2024" s="191">
        <v>42329</v>
      </c>
      <c r="F2024" s="189" t="s">
        <v>1353</v>
      </c>
      <c r="G2024" s="483" t="s">
        <v>332</v>
      </c>
      <c r="H2024" s="7"/>
      <c r="I2024" s="256"/>
      <c r="J2024" s="256"/>
      <c r="K2024" s="595">
        <v>15000</v>
      </c>
      <c r="L2024" s="596" t="s">
        <v>83</v>
      </c>
      <c r="M2024" s="596" t="s">
        <v>24</v>
      </c>
      <c r="N2024" s="52" t="str">
        <f>IF(AND('331-CT'!$E$7=TH!H2024,OR(L2024="331",M2024="331")),"331",IF(AND(OR(L2024="131",M2024="131"),H2024='131-CT'!$E$7),"131",""))</f>
        <v/>
      </c>
      <c r="O2024" s="91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7"/>
    </row>
    <row r="2025" spans="1:28" s="211" customFormat="1" ht="15.75" customHeight="1">
      <c r="A2025" s="204" t="str">
        <f>IF(B2025&lt;&gt;"",IF(AND(B2025&gt;=_TM1,B2025&lt;=_TM2,OR(TH!L2025="1111",TH!M2025="1111")),TH!D2025,""),"")</f>
        <v>GBN</v>
      </c>
      <c r="B2025" s="36">
        <f t="shared" si="235"/>
        <v>11</v>
      </c>
      <c r="C2025" s="184">
        <f t="shared" si="234"/>
        <v>42332</v>
      </c>
      <c r="D2025" s="184" t="s">
        <v>1350</v>
      </c>
      <c r="E2025" s="191">
        <v>42332</v>
      </c>
      <c r="F2025" s="189" t="s">
        <v>1351</v>
      </c>
      <c r="G2025" s="483" t="s">
        <v>332</v>
      </c>
      <c r="H2025" s="7" t="s">
        <v>1363</v>
      </c>
      <c r="I2025" s="256"/>
      <c r="J2025" s="256"/>
      <c r="K2025" s="595">
        <v>15000000</v>
      </c>
      <c r="L2025" s="596" t="s">
        <v>47</v>
      </c>
      <c r="M2025" s="596" t="s">
        <v>24</v>
      </c>
      <c r="N2025" s="52" t="str">
        <f>IF(AND('331-CT'!$E$7=TH!H2025,OR(L2025="331",M2025="331")),"331",IF(AND(OR(L2025="131",M2025="131"),H2025='131-CT'!$E$7),"131",""))</f>
        <v/>
      </c>
      <c r="O2025" s="91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7"/>
    </row>
    <row r="2026" spans="1:28" s="211" customFormat="1" ht="15.75" customHeight="1">
      <c r="A2026" s="204" t="str">
        <f>IF(B2026&lt;&gt;"",IF(AND(B2026&gt;=_TM1,B2026&lt;=_TM2,OR(TH!L2026="1111",TH!M2026="1111")),TH!D2026,""),"")</f>
        <v>GBN</v>
      </c>
      <c r="B2026" s="36">
        <f t="shared" si="235"/>
        <v>11</v>
      </c>
      <c r="C2026" s="184">
        <f t="shared" si="234"/>
        <v>42333</v>
      </c>
      <c r="D2026" s="184" t="s">
        <v>1350</v>
      </c>
      <c r="E2026" s="191">
        <v>42333</v>
      </c>
      <c r="F2026" s="189" t="s">
        <v>1351</v>
      </c>
      <c r="G2026" s="483" t="s">
        <v>332</v>
      </c>
      <c r="H2026" s="7" t="s">
        <v>1363</v>
      </c>
      <c r="I2026" s="256"/>
      <c r="J2026" s="256"/>
      <c r="K2026" s="595">
        <v>10000000</v>
      </c>
      <c r="L2026" s="596" t="s">
        <v>47</v>
      </c>
      <c r="M2026" s="596" t="s">
        <v>24</v>
      </c>
      <c r="N2026" s="52" t="str">
        <f>IF(AND('331-CT'!$E$7=TH!H2026,OR(L2026="331",M2026="331")),"331",IF(AND(OR(L2026="131",M2026="131"),H2026='131-CT'!$E$7),"131",""))</f>
        <v/>
      </c>
      <c r="O2026" s="91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7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35"/>
        <v>11</v>
      </c>
      <c r="C2027" s="184">
        <f t="shared" si="234"/>
        <v>42336</v>
      </c>
      <c r="D2027" s="184" t="s">
        <v>1350</v>
      </c>
      <c r="E2027" s="191">
        <v>42336</v>
      </c>
      <c r="F2027" s="189" t="s">
        <v>1352</v>
      </c>
      <c r="G2027" s="483" t="s">
        <v>332</v>
      </c>
      <c r="H2027" s="7"/>
      <c r="I2027" s="256"/>
      <c r="J2027" s="256"/>
      <c r="K2027" s="595">
        <v>11000000</v>
      </c>
      <c r="L2027" s="596" t="s">
        <v>56</v>
      </c>
      <c r="M2027" s="596" t="s">
        <v>24</v>
      </c>
      <c r="N2027" s="52" t="str">
        <f>IF(AND('331-CT'!$E$7=TH!H2027,OR(L2027="331",M2027="331")),"331",IF(AND(OR(L2027="131",M2027="131"),H2027='131-CT'!$E$7),"131",""))</f>
        <v/>
      </c>
      <c r="O2027" s="91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7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35"/>
        <v>11</v>
      </c>
      <c r="C2028" s="184">
        <f t="shared" si="234"/>
        <v>42336</v>
      </c>
      <c r="D2028" s="184" t="s">
        <v>1350</v>
      </c>
      <c r="E2028" s="191">
        <v>42336</v>
      </c>
      <c r="F2028" s="297" t="s">
        <v>1352</v>
      </c>
      <c r="G2028" s="483" t="s">
        <v>332</v>
      </c>
      <c r="H2028" s="869" t="s">
        <v>1956</v>
      </c>
      <c r="I2028" s="256"/>
      <c r="J2028" s="256"/>
      <c r="K2028" s="595">
        <v>10000000</v>
      </c>
      <c r="L2028" s="596" t="s">
        <v>8</v>
      </c>
      <c r="M2028" s="596" t="s">
        <v>24</v>
      </c>
      <c r="N2028" s="52" t="str">
        <f>IF(AND('331-CT'!$E$7=TH!H2028,OR(L2028="331",M2028="331")),"331",IF(AND(OR(L2028="131",M2028="131"),H2028='131-CT'!$E$7),"131",""))</f>
        <v/>
      </c>
      <c r="O2028" s="91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7"/>
    </row>
    <row r="2029" spans="1:28" s="211" customFormat="1" ht="15.75" customHeight="1">
      <c r="A2029" s="204" t="str">
        <f>IF(B2029&lt;&gt;"",IF(AND(B2029&gt;=_TM1,B2029&lt;=_TM2,OR(TH!L2029="1111",TH!M2029="1111")),TH!D2029,""),"")</f>
        <v>GBN</v>
      </c>
      <c r="B2029" s="36">
        <f t="shared" ref="B2029" si="236">IF(C2029&lt;&gt;"",MONTH(C2029),"")</f>
        <v>12</v>
      </c>
      <c r="C2029" s="184">
        <f t="shared" ref="C2029" si="237">E2029</f>
        <v>42369</v>
      </c>
      <c r="D2029" s="184" t="s">
        <v>1350</v>
      </c>
      <c r="E2029" s="191">
        <v>42369</v>
      </c>
      <c r="F2029" s="297" t="s">
        <v>1352</v>
      </c>
      <c r="G2029" s="483"/>
      <c r="H2029" s="869" t="s">
        <v>1956</v>
      </c>
      <c r="I2029" s="256"/>
      <c r="J2029" s="256"/>
      <c r="K2029" s="595">
        <v>838000</v>
      </c>
      <c r="L2029" s="596" t="s">
        <v>8</v>
      </c>
      <c r="M2029" s="596" t="s">
        <v>47</v>
      </c>
      <c r="N2029" s="52" t="str">
        <f>IF(AND('331-CT'!$E$7=TH!H2029,OR(L2029="331",M2029="331")),"331",IF(AND(OR(L2029="131",M2029="131"),H2029='131-CT'!$E$7),"131",""))</f>
        <v/>
      </c>
      <c r="O2029" s="91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7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35"/>
        <v>11</v>
      </c>
      <c r="C2030" s="184">
        <f t="shared" si="234"/>
        <v>42336</v>
      </c>
      <c r="D2030" s="184" t="s">
        <v>1350</v>
      </c>
      <c r="E2030" s="191">
        <v>42336</v>
      </c>
      <c r="F2030" s="189" t="s">
        <v>1353</v>
      </c>
      <c r="G2030" s="483" t="s">
        <v>332</v>
      </c>
      <c r="H2030" s="7"/>
      <c r="I2030" s="256"/>
      <c r="J2030" s="256"/>
      <c r="K2030" s="595">
        <v>15000</v>
      </c>
      <c r="L2030" s="596" t="s">
        <v>83</v>
      </c>
      <c r="M2030" s="596" t="s">
        <v>24</v>
      </c>
      <c r="N2030" s="52" t="str">
        <f>IF(AND('331-CT'!$E$7=TH!H2030,OR(L2030="331",M2030="331")),"331",IF(AND(OR(L2030="131",M2030="131"),H2030='131-CT'!$E$7),"131",""))</f>
        <v/>
      </c>
      <c r="O2030" s="91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7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35"/>
        <v>11</v>
      </c>
      <c r="C2031" s="184">
        <f t="shared" si="234"/>
        <v>42336</v>
      </c>
      <c r="D2031" s="184" t="s">
        <v>1350</v>
      </c>
      <c r="E2031" s="191">
        <v>42336</v>
      </c>
      <c r="F2031" s="189" t="s">
        <v>1353</v>
      </c>
      <c r="G2031" s="483" t="s">
        <v>332</v>
      </c>
      <c r="H2031" s="7"/>
      <c r="I2031" s="256"/>
      <c r="J2031" s="256"/>
      <c r="K2031" s="595">
        <v>15000</v>
      </c>
      <c r="L2031" s="596" t="s">
        <v>83</v>
      </c>
      <c r="M2031" s="596" t="s">
        <v>24</v>
      </c>
      <c r="N2031" s="52" t="str">
        <f>IF(AND('331-CT'!$E$7=TH!H2031,OR(L2031="331",M2031="331")),"331",IF(AND(OR(L2031="131",M2031="131"),H2031='131-CT'!$E$7),"131",""))</f>
        <v/>
      </c>
      <c r="O2031" s="91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7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35"/>
        <v>11</v>
      </c>
      <c r="C2032" s="184">
        <f t="shared" si="234"/>
        <v>42338</v>
      </c>
      <c r="D2032" s="184" t="s">
        <v>1350</v>
      </c>
      <c r="E2032" s="191">
        <v>42338</v>
      </c>
      <c r="F2032" s="189" t="s">
        <v>1346</v>
      </c>
      <c r="G2032" s="483" t="s">
        <v>332</v>
      </c>
      <c r="H2032" s="7" t="s">
        <v>983</v>
      </c>
      <c r="I2032" s="256"/>
      <c r="J2032" s="256"/>
      <c r="K2032" s="595">
        <v>24860000</v>
      </c>
      <c r="L2032" s="596" t="s">
        <v>24</v>
      </c>
      <c r="M2032" s="596" t="s">
        <v>259</v>
      </c>
      <c r="N2032" s="52" t="str">
        <f>IF(AND('331-CT'!$E$7=TH!H2032,OR(L2032="331",M2032="331")),"331",IF(AND(OR(L2032="131",M2032="131"),H2032='131-CT'!$E$7),"131",""))</f>
        <v/>
      </c>
      <c r="O2032" s="91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7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35"/>
        <v>12</v>
      </c>
      <c r="C2033" s="184">
        <f t="shared" si="234"/>
        <v>42339</v>
      </c>
      <c r="D2033" s="184" t="s">
        <v>1345</v>
      </c>
      <c r="E2033" s="191">
        <v>42339</v>
      </c>
      <c r="F2033" s="189" t="s">
        <v>1346</v>
      </c>
      <c r="G2033" s="483" t="s">
        <v>332</v>
      </c>
      <c r="H2033" s="7" t="s">
        <v>1002</v>
      </c>
      <c r="I2033" s="256"/>
      <c r="J2033" s="256"/>
      <c r="K2033" s="595">
        <v>12166550</v>
      </c>
      <c r="L2033" s="596" t="s">
        <v>24</v>
      </c>
      <c r="M2033" s="596" t="s">
        <v>259</v>
      </c>
      <c r="N2033" s="52" t="str">
        <f>IF(AND('331-CT'!$E$7=TH!H2033,OR(L2033="331",M2033="331")),"331",IF(AND(OR(L2033="131",M2033="131"),H2033='131-CT'!$E$7),"131",""))</f>
        <v/>
      </c>
      <c r="O2033" s="91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7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35"/>
        <v>12</v>
      </c>
      <c r="C2034" s="184">
        <f t="shared" si="234"/>
        <v>42340</v>
      </c>
      <c r="D2034" s="184" t="s">
        <v>1345</v>
      </c>
      <c r="E2034" s="191">
        <v>42340</v>
      </c>
      <c r="F2034" s="189" t="s">
        <v>1367</v>
      </c>
      <c r="G2034" s="483" t="s">
        <v>332</v>
      </c>
      <c r="H2034" s="7"/>
      <c r="I2034" s="256"/>
      <c r="J2034" s="256"/>
      <c r="K2034" s="595">
        <v>11000000</v>
      </c>
      <c r="L2034" s="596" t="s">
        <v>24</v>
      </c>
      <c r="M2034" s="596" t="s">
        <v>56</v>
      </c>
      <c r="N2034" s="52" t="str">
        <f>IF(AND('331-CT'!$E$7=TH!H2034,OR(L2034="331",M2034="331")),"331",IF(AND(OR(L2034="131",M2034="131"),H2034='131-CT'!$E$7),"131",""))</f>
        <v/>
      </c>
      <c r="O2034" s="91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7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35"/>
        <v>12</v>
      </c>
      <c r="C2035" s="184">
        <f t="shared" si="234"/>
        <v>42342</v>
      </c>
      <c r="D2035" s="184" t="s">
        <v>1345</v>
      </c>
      <c r="E2035" s="191">
        <v>42342</v>
      </c>
      <c r="F2035" s="189" t="s">
        <v>1346</v>
      </c>
      <c r="G2035" s="483" t="s">
        <v>332</v>
      </c>
      <c r="H2035" s="45" t="s">
        <v>442</v>
      </c>
      <c r="I2035" s="256"/>
      <c r="J2035" s="256"/>
      <c r="K2035" s="595">
        <v>15940232</v>
      </c>
      <c r="L2035" s="596" t="s">
        <v>24</v>
      </c>
      <c r="M2035" s="596" t="s">
        <v>259</v>
      </c>
      <c r="N2035" s="52" t="str">
        <f>IF(AND('331-CT'!$E$7=TH!H2035,OR(L2035="331",M2035="331")),"331",IF(AND(OR(L2035="131",M2035="131"),H2035='131-CT'!$E$7),"131",""))</f>
        <v/>
      </c>
      <c r="O2035" s="91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7"/>
    </row>
    <row r="2036" spans="1:28" s="211" customFormat="1" ht="15.75" customHeight="1">
      <c r="A2036" s="204" t="str">
        <f>IF(B2036&lt;&gt;"",IF(AND(B2036&gt;=_TM1,B2036&lt;=_TM2,OR(TH!L2036="1111",TH!M2036="1111")),TH!D2036,""),"")</f>
        <v>GBC</v>
      </c>
      <c r="B2036" s="36">
        <f t="shared" si="235"/>
        <v>12</v>
      </c>
      <c r="C2036" s="184">
        <f t="shared" si="234"/>
        <v>42343</v>
      </c>
      <c r="D2036" s="184" t="s">
        <v>1345</v>
      </c>
      <c r="E2036" s="191">
        <v>42343</v>
      </c>
      <c r="F2036" s="189" t="s">
        <v>1349</v>
      </c>
      <c r="G2036" s="483" t="s">
        <v>332</v>
      </c>
      <c r="H2036" s="7" t="s">
        <v>1359</v>
      </c>
      <c r="I2036" s="256"/>
      <c r="J2036" s="256"/>
      <c r="K2036" s="595">
        <v>6000000</v>
      </c>
      <c r="L2036" s="596" t="s">
        <v>24</v>
      </c>
      <c r="M2036" s="596" t="s">
        <v>47</v>
      </c>
      <c r="N2036" s="52" t="str">
        <f>IF(AND('331-CT'!$E$7=TH!H2036,OR(L2036="331",M2036="331")),"331",IF(AND(OR(L2036="131",M2036="131"),H2036='131-CT'!$E$7),"131",""))</f>
        <v/>
      </c>
      <c r="O2036" s="91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7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35"/>
        <v>12</v>
      </c>
      <c r="C2037" s="184">
        <f t="shared" si="234"/>
        <v>42345</v>
      </c>
      <c r="D2037" s="184" t="s">
        <v>1345</v>
      </c>
      <c r="E2037" s="191">
        <v>42345</v>
      </c>
      <c r="F2037" s="189" t="s">
        <v>1346</v>
      </c>
      <c r="G2037" s="483" t="s">
        <v>332</v>
      </c>
      <c r="H2037" s="7" t="s">
        <v>788</v>
      </c>
      <c r="I2037" s="256"/>
      <c r="J2037" s="256"/>
      <c r="K2037" s="595">
        <v>5599660</v>
      </c>
      <c r="L2037" s="596" t="s">
        <v>24</v>
      </c>
      <c r="M2037" s="596" t="s">
        <v>259</v>
      </c>
      <c r="N2037" s="52" t="str">
        <f>IF(AND('331-CT'!$E$7=TH!H2037,OR(L2037="331",M2037="331")),"331",IF(AND(OR(L2037="131",M2037="131"),H2037='131-CT'!$E$7),"131",""))</f>
        <v/>
      </c>
      <c r="O2037" s="91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7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35"/>
        <v>12</v>
      </c>
      <c r="C2038" s="184">
        <f t="shared" si="234"/>
        <v>42345</v>
      </c>
      <c r="D2038" s="184" t="s">
        <v>1345</v>
      </c>
      <c r="E2038" s="191">
        <v>42345</v>
      </c>
      <c r="F2038" s="189" t="s">
        <v>1346</v>
      </c>
      <c r="G2038" s="483" t="s">
        <v>332</v>
      </c>
      <c r="H2038" s="7" t="s">
        <v>426</v>
      </c>
      <c r="I2038" s="256"/>
      <c r="J2038" s="256"/>
      <c r="K2038" s="595">
        <v>10470570</v>
      </c>
      <c r="L2038" s="596" t="s">
        <v>24</v>
      </c>
      <c r="M2038" s="596" t="s">
        <v>259</v>
      </c>
      <c r="N2038" s="52" t="str">
        <f>IF(AND('331-CT'!$E$7=TH!H2038,OR(L2038="331",M2038="331")),"331",IF(AND(OR(L2038="131",M2038="131"),H2038='131-CT'!$E$7),"131",""))</f>
        <v/>
      </c>
      <c r="O2038" s="91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7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35"/>
        <v>12</v>
      </c>
      <c r="C2039" s="184">
        <f t="shared" si="234"/>
        <v>42346</v>
      </c>
      <c r="D2039" s="184" t="s">
        <v>1345</v>
      </c>
      <c r="E2039" s="191">
        <v>42346</v>
      </c>
      <c r="F2039" s="189" t="s">
        <v>1346</v>
      </c>
      <c r="G2039" s="483" t="s">
        <v>332</v>
      </c>
      <c r="H2039" s="7" t="s">
        <v>983</v>
      </c>
      <c r="I2039" s="256"/>
      <c r="J2039" s="256"/>
      <c r="K2039" s="595">
        <v>2193400</v>
      </c>
      <c r="L2039" s="596" t="s">
        <v>24</v>
      </c>
      <c r="M2039" s="596" t="s">
        <v>259</v>
      </c>
      <c r="N2039" s="52" t="str">
        <f>IF(AND('331-CT'!$E$7=TH!H2039,OR(L2039="331",M2039="331")),"331",IF(AND(OR(L2039="131",M2039="131"),H2039='131-CT'!$E$7),"131",""))</f>
        <v/>
      </c>
      <c r="O2039" s="91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7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35"/>
        <v>12</v>
      </c>
      <c r="C2040" s="184">
        <f t="shared" si="234"/>
        <v>42349</v>
      </c>
      <c r="D2040" s="184" t="s">
        <v>1345</v>
      </c>
      <c r="E2040" s="191">
        <v>42349</v>
      </c>
      <c r="F2040" s="189" t="s">
        <v>1346</v>
      </c>
      <c r="G2040" s="483" t="s">
        <v>332</v>
      </c>
      <c r="H2040" s="7" t="s">
        <v>983</v>
      </c>
      <c r="I2040" s="256"/>
      <c r="J2040" s="256"/>
      <c r="K2040" s="595">
        <v>44440000</v>
      </c>
      <c r="L2040" s="596" t="s">
        <v>24</v>
      </c>
      <c r="M2040" s="596" t="s">
        <v>259</v>
      </c>
      <c r="N2040" s="52" t="str">
        <f>IF(AND('331-CT'!$E$7=TH!H2040,OR(L2040="331",M2040="331")),"331",IF(AND(OR(L2040="131",M2040="131"),H2040='131-CT'!$E$7),"131",""))</f>
        <v/>
      </c>
      <c r="O2040" s="91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7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35"/>
        <v>12</v>
      </c>
      <c r="C2041" s="184">
        <f t="shared" si="234"/>
        <v>42349</v>
      </c>
      <c r="D2041" s="184" t="s">
        <v>1345</v>
      </c>
      <c r="E2041" s="191">
        <v>42349</v>
      </c>
      <c r="F2041" s="189" t="s">
        <v>1346</v>
      </c>
      <c r="G2041" s="483" t="s">
        <v>332</v>
      </c>
      <c r="H2041" s="7" t="s">
        <v>976</v>
      </c>
      <c r="I2041" s="256"/>
      <c r="J2041" s="256"/>
      <c r="K2041" s="595">
        <v>9828940</v>
      </c>
      <c r="L2041" s="596" t="s">
        <v>24</v>
      </c>
      <c r="M2041" s="596" t="s">
        <v>259</v>
      </c>
      <c r="N2041" s="52" t="str">
        <f>IF(AND('331-CT'!$E$7=TH!H2041,OR(L2041="331",M2041="331")),"331",IF(AND(OR(L2041="131",M2041="131"),H2041='131-CT'!$E$7),"131",""))</f>
        <v/>
      </c>
      <c r="O2041" s="91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7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35"/>
        <v>12</v>
      </c>
      <c r="C2042" s="184">
        <f t="shared" si="234"/>
        <v>42352</v>
      </c>
      <c r="D2042" s="184" t="s">
        <v>1345</v>
      </c>
      <c r="E2042" s="191">
        <v>42352</v>
      </c>
      <c r="F2042" s="189" t="s">
        <v>1346</v>
      </c>
      <c r="G2042" s="483" t="s">
        <v>332</v>
      </c>
      <c r="H2042" s="7" t="s">
        <v>1271</v>
      </c>
      <c r="I2042" s="256"/>
      <c r="J2042" s="256"/>
      <c r="K2042" s="595">
        <v>12104290</v>
      </c>
      <c r="L2042" s="596" t="s">
        <v>24</v>
      </c>
      <c r="M2042" s="596" t="s">
        <v>259</v>
      </c>
      <c r="N2042" s="52" t="str">
        <f>IF(AND('331-CT'!$E$7=TH!H2042,OR(L2042="331",M2042="331")),"331",IF(AND(OR(L2042="131",M2042="131"),H2042='131-CT'!$E$7),"131",""))</f>
        <v/>
      </c>
      <c r="O2042" s="91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7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235"/>
        <v>12</v>
      </c>
      <c r="C2043" s="184">
        <f t="shared" si="234"/>
        <v>42353</v>
      </c>
      <c r="D2043" s="184" t="s">
        <v>1345</v>
      </c>
      <c r="E2043" s="191">
        <v>42353</v>
      </c>
      <c r="F2043" s="189" t="s">
        <v>1346</v>
      </c>
      <c r="G2043" s="483" t="s">
        <v>332</v>
      </c>
      <c r="H2043" s="7" t="s">
        <v>976</v>
      </c>
      <c r="I2043" s="256"/>
      <c r="J2043" s="256"/>
      <c r="K2043" s="595">
        <v>8775415</v>
      </c>
      <c r="L2043" s="596" t="s">
        <v>24</v>
      </c>
      <c r="M2043" s="596" t="s">
        <v>259</v>
      </c>
      <c r="N2043" s="52" t="str">
        <f>IF(AND('331-CT'!$E$7=TH!H2043,OR(L2043="331",M2043="331")),"331",IF(AND(OR(L2043="131",M2043="131"),H2043='131-CT'!$E$7),"131",""))</f>
        <v/>
      </c>
      <c r="O2043" s="91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7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35"/>
        <v>12</v>
      </c>
      <c r="C2044" s="184">
        <f t="shared" si="234"/>
        <v>42353</v>
      </c>
      <c r="D2044" s="184" t="s">
        <v>1345</v>
      </c>
      <c r="E2044" s="191">
        <v>42353</v>
      </c>
      <c r="F2044" s="189" t="s">
        <v>1346</v>
      </c>
      <c r="G2044" s="483" t="s">
        <v>332</v>
      </c>
      <c r="H2044" s="7" t="s">
        <v>426</v>
      </c>
      <c r="I2044" s="256"/>
      <c r="J2044" s="256"/>
      <c r="K2044" s="595">
        <v>14636930</v>
      </c>
      <c r="L2044" s="596" t="s">
        <v>24</v>
      </c>
      <c r="M2044" s="596" t="s">
        <v>259</v>
      </c>
      <c r="N2044" s="52" t="str">
        <f>IF(AND('331-CT'!$E$7=TH!H2044,OR(L2044="331",M2044="331")),"331",IF(AND(OR(L2044="131",M2044="131"),H2044='131-CT'!$E$7),"131",""))</f>
        <v/>
      </c>
      <c r="O2044" s="91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7"/>
    </row>
    <row r="2045" spans="1:28" s="211" customFormat="1" ht="15.75" customHeight="1">
      <c r="A2045" s="204" t="str">
        <f>IF(B2045&lt;&gt;"",IF(AND(B2045&gt;=_TM1,B2045&lt;=_TM2,OR(TH!L2045="1111",TH!M2045="1111")),TH!D2045,""),"")</f>
        <v>GBC</v>
      </c>
      <c r="B2045" s="36">
        <f t="shared" si="235"/>
        <v>12</v>
      </c>
      <c r="C2045" s="184">
        <f t="shared" si="234"/>
        <v>42356</v>
      </c>
      <c r="D2045" s="184" t="s">
        <v>1345</v>
      </c>
      <c r="E2045" s="191">
        <v>42356</v>
      </c>
      <c r="F2045" s="189" t="s">
        <v>1349</v>
      </c>
      <c r="G2045" s="483" t="s">
        <v>332</v>
      </c>
      <c r="H2045" s="7" t="s">
        <v>1368</v>
      </c>
      <c r="I2045" s="256"/>
      <c r="J2045" s="256"/>
      <c r="K2045" s="595">
        <v>14100000</v>
      </c>
      <c r="L2045" s="596" t="s">
        <v>24</v>
      </c>
      <c r="M2045" s="596" t="s">
        <v>47</v>
      </c>
      <c r="N2045" s="52" t="str">
        <f>IF(AND('331-CT'!$E$7=TH!H2045,OR(L2045="331",M2045="331")),"331",IF(AND(OR(L2045="131",M2045="131"),H2045='131-CT'!$E$7),"131",""))</f>
        <v/>
      </c>
      <c r="O2045" s="91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7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35"/>
        <v>12</v>
      </c>
      <c r="C2046" s="184">
        <f t="shared" si="234"/>
        <v>42356</v>
      </c>
      <c r="D2046" s="184" t="s">
        <v>1345</v>
      </c>
      <c r="E2046" s="191">
        <v>42356</v>
      </c>
      <c r="F2046" s="189" t="s">
        <v>1346</v>
      </c>
      <c r="G2046" s="483" t="s">
        <v>332</v>
      </c>
      <c r="H2046" s="7" t="s">
        <v>983</v>
      </c>
      <c r="I2046" s="256"/>
      <c r="J2046" s="256"/>
      <c r="K2046" s="595">
        <v>5192000</v>
      </c>
      <c r="L2046" s="596" t="s">
        <v>24</v>
      </c>
      <c r="M2046" s="596" t="s">
        <v>259</v>
      </c>
      <c r="N2046" s="52" t="str">
        <f>IF(AND('331-CT'!$E$7=TH!H2046,OR(L2046="331",M2046="331")),"331",IF(AND(OR(L2046="131",M2046="131"),H2046='131-CT'!$E$7),"131",""))</f>
        <v/>
      </c>
      <c r="O2046" s="91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7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235"/>
        <v>12</v>
      </c>
      <c r="C2047" s="184">
        <f t="shared" si="234"/>
        <v>42356</v>
      </c>
      <c r="D2047" s="184" t="s">
        <v>1345</v>
      </c>
      <c r="E2047" s="191">
        <v>42356</v>
      </c>
      <c r="F2047" s="189" t="s">
        <v>1346</v>
      </c>
      <c r="G2047" s="483" t="s">
        <v>332</v>
      </c>
      <c r="H2047" s="7" t="s">
        <v>1002</v>
      </c>
      <c r="I2047" s="256"/>
      <c r="J2047" s="256"/>
      <c r="K2047" s="595">
        <v>14794296</v>
      </c>
      <c r="L2047" s="596" t="s">
        <v>24</v>
      </c>
      <c r="M2047" s="596" t="s">
        <v>259</v>
      </c>
      <c r="N2047" s="52" t="str">
        <f>IF(AND('331-CT'!$E$7=TH!H2047,OR(L2047="331",M2047="331")),"331",IF(AND(OR(L2047="131",M2047="131"),H2047='131-CT'!$E$7),"131",""))</f>
        <v/>
      </c>
      <c r="O2047" s="91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7"/>
    </row>
    <row r="2048" spans="1:28" s="211" customFormat="1" ht="15.75" customHeight="1">
      <c r="A2048" s="204" t="str">
        <f>IF(B2048&lt;&gt;"",IF(AND(B2048&gt;=_TM1,B2048&lt;=_TM2,OR(TH!L2048="1111",TH!M2048="1111")),TH!D2048,""),"")</f>
        <v>GBC</v>
      </c>
      <c r="B2048" s="36">
        <f t="shared" si="235"/>
        <v>12</v>
      </c>
      <c r="C2048" s="184">
        <f t="shared" si="234"/>
        <v>42359</v>
      </c>
      <c r="D2048" s="184" t="s">
        <v>1345</v>
      </c>
      <c r="E2048" s="191">
        <v>42359</v>
      </c>
      <c r="F2048" s="189" t="s">
        <v>1349</v>
      </c>
      <c r="G2048" s="483" t="s">
        <v>332</v>
      </c>
      <c r="H2048" s="7" t="s">
        <v>1368</v>
      </c>
      <c r="I2048" s="256"/>
      <c r="J2048" s="256"/>
      <c r="K2048" s="595">
        <v>50000000</v>
      </c>
      <c r="L2048" s="596" t="s">
        <v>24</v>
      </c>
      <c r="M2048" s="596" t="s">
        <v>47</v>
      </c>
      <c r="N2048" s="52" t="str">
        <f>IF(AND('331-CT'!$E$7=TH!H2048,OR(L2048="331",M2048="331")),"331",IF(AND(OR(L2048="131",M2048="131"),H2048='131-CT'!$E$7),"131",""))</f>
        <v/>
      </c>
      <c r="O2048" s="91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7"/>
    </row>
    <row r="2049" spans="1:28" s="211" customFormat="1" ht="15.75" customHeight="1">
      <c r="A2049" s="204" t="str">
        <f>IF(B2049&lt;&gt;"",IF(AND(B2049&gt;=_TM1,B2049&lt;=_TM2,OR(TH!L2049="1111",TH!M2049="1111")),TH!D2049,""),"")</f>
        <v>GBC</v>
      </c>
      <c r="B2049" s="36">
        <f t="shared" si="235"/>
        <v>12</v>
      </c>
      <c r="C2049" s="184">
        <f t="shared" si="234"/>
        <v>42359</v>
      </c>
      <c r="D2049" s="184" t="s">
        <v>1345</v>
      </c>
      <c r="E2049" s="191">
        <v>42359</v>
      </c>
      <c r="F2049" s="189" t="s">
        <v>1349</v>
      </c>
      <c r="G2049" s="483" t="s">
        <v>332</v>
      </c>
      <c r="H2049" s="7" t="s">
        <v>1368</v>
      </c>
      <c r="I2049" s="256"/>
      <c r="J2049" s="256"/>
      <c r="K2049" s="595">
        <v>100000</v>
      </c>
      <c r="L2049" s="596" t="s">
        <v>24</v>
      </c>
      <c r="M2049" s="596" t="s">
        <v>47</v>
      </c>
      <c r="N2049" s="52" t="str">
        <f>IF(AND('331-CT'!$E$7=TH!H2049,OR(L2049="331",M2049="331")),"331",IF(AND(OR(L2049="131",M2049="131"),H2049='131-CT'!$E$7),"131",""))</f>
        <v/>
      </c>
      <c r="O2049" s="91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>x</v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7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35"/>
        <v>12</v>
      </c>
      <c r="C2050" s="184">
        <f t="shared" si="234"/>
        <v>42362</v>
      </c>
      <c r="D2050" s="184" t="s">
        <v>1345</v>
      </c>
      <c r="E2050" s="191">
        <v>42362</v>
      </c>
      <c r="F2050" s="189" t="s">
        <v>1346</v>
      </c>
      <c r="G2050" s="483" t="s">
        <v>332</v>
      </c>
      <c r="H2050" s="7" t="s">
        <v>1279</v>
      </c>
      <c r="I2050" s="256"/>
      <c r="J2050" s="256"/>
      <c r="K2050" s="595">
        <v>23114400</v>
      </c>
      <c r="L2050" s="596" t="s">
        <v>24</v>
      </c>
      <c r="M2050" s="596" t="s">
        <v>259</v>
      </c>
      <c r="N2050" s="52" t="str">
        <f>IF(AND('331-CT'!$E$7=TH!H2050,OR(L2050="331",M2050="331")),"331",IF(AND(OR(L2050="131",M2050="131"),H2050='131-CT'!$E$7),"131",""))</f>
        <v/>
      </c>
      <c r="O2050" s="91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>x</v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7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ref="B2051" si="238">IF(C2051&lt;&gt;"",MONTH(C2051),"")</f>
        <v>12</v>
      </c>
      <c r="C2051" s="184">
        <f t="shared" ref="C2051" si="239">E2051</f>
        <v>42362</v>
      </c>
      <c r="D2051" s="184" t="s">
        <v>1345</v>
      </c>
      <c r="E2051" s="191">
        <v>42362</v>
      </c>
      <c r="F2051" s="189" t="s">
        <v>2050</v>
      </c>
      <c r="G2051" s="483" t="s">
        <v>332</v>
      </c>
      <c r="H2051" s="7" t="s">
        <v>1279</v>
      </c>
      <c r="I2051" s="256"/>
      <c r="J2051" s="256"/>
      <c r="K2051" s="595">
        <v>10</v>
      </c>
      <c r="L2051" s="596" t="s">
        <v>87</v>
      </c>
      <c r="M2051" s="596" t="s">
        <v>259</v>
      </c>
      <c r="N2051" s="52" t="str">
        <f>IF(AND('331-CT'!$E$7=TH!H2051,OR(L2051="331",M2051="331")),"331",IF(AND(OR(L2051="131",M2051="131"),H2051='131-CT'!$E$7),"131",""))</f>
        <v/>
      </c>
      <c r="O2051" s="91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7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35"/>
        <v>12</v>
      </c>
      <c r="C2052" s="184">
        <f t="shared" si="234"/>
        <v>42362</v>
      </c>
      <c r="D2052" s="184" t="s">
        <v>1345</v>
      </c>
      <c r="E2052" s="191">
        <v>42362</v>
      </c>
      <c r="F2052" s="189" t="s">
        <v>1346</v>
      </c>
      <c r="G2052" s="483" t="s">
        <v>332</v>
      </c>
      <c r="H2052" s="7" t="s">
        <v>464</v>
      </c>
      <c r="I2052" s="256"/>
      <c r="J2052" s="256"/>
      <c r="K2052" s="595">
        <v>4888400</v>
      </c>
      <c r="L2052" s="596" t="s">
        <v>24</v>
      </c>
      <c r="M2052" s="596" t="s">
        <v>259</v>
      </c>
      <c r="N2052" s="52" t="str">
        <f>IF(AND('331-CT'!$E$7=TH!H2052,OR(L2052="331",M2052="331")),"331",IF(AND(OR(L2052="131",M2052="131"),H2052='131-CT'!$E$7),"131",""))</f>
        <v/>
      </c>
      <c r="O2052" s="91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>x</v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7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35"/>
        <v>12</v>
      </c>
      <c r="C2053" s="184">
        <f t="shared" si="234"/>
        <v>42363</v>
      </c>
      <c r="D2053" s="184" t="s">
        <v>1345</v>
      </c>
      <c r="E2053" s="191">
        <v>42363</v>
      </c>
      <c r="F2053" s="189" t="s">
        <v>1347</v>
      </c>
      <c r="G2053" s="483" t="s">
        <v>332</v>
      </c>
      <c r="H2053" s="7"/>
      <c r="I2053" s="256"/>
      <c r="J2053" s="256"/>
      <c r="K2053" s="595">
        <v>3870</v>
      </c>
      <c r="L2053" s="596" t="s">
        <v>24</v>
      </c>
      <c r="M2053" s="596" t="s">
        <v>40</v>
      </c>
      <c r="N2053" s="52" t="str">
        <f>IF(AND('331-CT'!$E$7=TH!H2053,OR(L2053="331",M2053="331")),"331",IF(AND(OR(L2053="131",M2053="131"),H2053='131-CT'!$E$7),"131",""))</f>
        <v/>
      </c>
      <c r="O2053" s="91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>x</v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7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35"/>
        <v>12</v>
      </c>
      <c r="C2054" s="184">
        <f t="shared" si="234"/>
        <v>42366</v>
      </c>
      <c r="D2054" s="184" t="s">
        <v>1345</v>
      </c>
      <c r="E2054" s="191">
        <v>42366</v>
      </c>
      <c r="F2054" s="189" t="s">
        <v>1346</v>
      </c>
      <c r="G2054" s="483" t="s">
        <v>332</v>
      </c>
      <c r="H2054" s="7" t="s">
        <v>983</v>
      </c>
      <c r="I2054" s="256"/>
      <c r="J2054" s="256"/>
      <c r="K2054" s="595">
        <v>51076300</v>
      </c>
      <c r="L2054" s="596" t="s">
        <v>24</v>
      </c>
      <c r="M2054" s="596" t="s">
        <v>259</v>
      </c>
      <c r="N2054" s="52" t="str">
        <f>IF(AND('331-CT'!$E$7=TH!H2054,OR(L2054="331",M2054="331")),"331",IF(AND(OR(L2054="131",M2054="131"),H2054='131-CT'!$E$7),"131",""))</f>
        <v/>
      </c>
      <c r="O2054" s="91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>x</v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7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35"/>
        <v>12</v>
      </c>
      <c r="C2055" s="184">
        <f t="shared" si="234"/>
        <v>42367</v>
      </c>
      <c r="D2055" s="184" t="s">
        <v>1345</v>
      </c>
      <c r="E2055" s="191">
        <v>42367</v>
      </c>
      <c r="F2055" s="189" t="s">
        <v>1346</v>
      </c>
      <c r="G2055" s="483" t="s">
        <v>332</v>
      </c>
      <c r="H2055" s="193" t="s">
        <v>1116</v>
      </c>
      <c r="I2055" s="256"/>
      <c r="J2055" s="256"/>
      <c r="K2055" s="595">
        <v>2282500</v>
      </c>
      <c r="L2055" s="596" t="s">
        <v>24</v>
      </c>
      <c r="M2055" s="596" t="s">
        <v>259</v>
      </c>
      <c r="N2055" s="52" t="str">
        <f>IF(AND('331-CT'!$E$7=TH!H2055,OR(L2055="331",M2055="331")),"331",IF(AND(OR(L2055="131",M2055="131"),H2055='131-CT'!$E$7),"131",""))</f>
        <v/>
      </c>
      <c r="O2055" s="91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>x</v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7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35"/>
        <v>12</v>
      </c>
      <c r="C2056" s="184">
        <f t="shared" si="234"/>
        <v>42368</v>
      </c>
      <c r="D2056" s="184" t="s">
        <v>1345</v>
      </c>
      <c r="E2056" s="191">
        <v>42368</v>
      </c>
      <c r="F2056" s="189" t="s">
        <v>1346</v>
      </c>
      <c r="G2056" s="483" t="s">
        <v>332</v>
      </c>
      <c r="H2056" s="7" t="s">
        <v>499</v>
      </c>
      <c r="I2056" s="256"/>
      <c r="J2056" s="256"/>
      <c r="K2056" s="595">
        <v>27972120</v>
      </c>
      <c r="L2056" s="596" t="s">
        <v>24</v>
      </c>
      <c r="M2056" s="596" t="s">
        <v>259</v>
      </c>
      <c r="N2056" s="52" t="str">
        <f>IF(AND('331-CT'!$E$7=TH!H2056,OR(L2056="331",M2056="331")),"331",IF(AND(OR(L2056="131",M2056="131"),H2056='131-CT'!$E$7),"131",""))</f>
        <v/>
      </c>
      <c r="O2056" s="91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>x</v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7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ref="B2057" si="240">IF(C2057&lt;&gt;"",MONTH(C2057),"")</f>
        <v>12</v>
      </c>
      <c r="C2057" s="184">
        <f t="shared" ref="C2057" si="241">E2057</f>
        <v>42368</v>
      </c>
      <c r="D2057" s="184" t="s">
        <v>1345</v>
      </c>
      <c r="E2057" s="191">
        <v>42368</v>
      </c>
      <c r="F2057" s="189" t="s">
        <v>2050</v>
      </c>
      <c r="G2057" s="483" t="s">
        <v>332</v>
      </c>
      <c r="H2057" s="7" t="s">
        <v>499</v>
      </c>
      <c r="I2057" s="256"/>
      <c r="J2057" s="256"/>
      <c r="K2057" s="595">
        <v>250319</v>
      </c>
      <c r="L2057" s="596" t="s">
        <v>87</v>
      </c>
      <c r="M2057" s="596" t="s">
        <v>259</v>
      </c>
      <c r="N2057" s="52" t="str">
        <f>IF(AND('331-CT'!$E$7=TH!H2057,OR(L2057="331",M2057="331")),"331",IF(AND(OR(L2057="131",M2057="131"),H2057='131-CT'!$E$7),"131",""))</f>
        <v/>
      </c>
      <c r="O2057" s="91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7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35"/>
        <v>12</v>
      </c>
      <c r="C2058" s="184">
        <f t="shared" si="234"/>
        <v>42369</v>
      </c>
      <c r="D2058" s="184" t="s">
        <v>1345</v>
      </c>
      <c r="E2058" s="191">
        <v>42369</v>
      </c>
      <c r="F2058" s="189" t="s">
        <v>1346</v>
      </c>
      <c r="G2058" s="483" t="s">
        <v>332</v>
      </c>
      <c r="H2058" s="7" t="s">
        <v>479</v>
      </c>
      <c r="I2058" s="256"/>
      <c r="J2058" s="256"/>
      <c r="K2058" s="595">
        <v>15920520</v>
      </c>
      <c r="L2058" s="596" t="s">
        <v>24</v>
      </c>
      <c r="M2058" s="596" t="s">
        <v>259</v>
      </c>
      <c r="N2058" s="52" t="str">
        <f>IF(AND('331-CT'!$E$7=TH!H2058,OR(L2058="331",M2058="331")),"331",IF(AND(OR(L2058="131",M2058="131"),H2058='131-CT'!$E$7),"131",""))</f>
        <v/>
      </c>
      <c r="O2058" s="91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7"/>
    </row>
    <row r="2059" spans="1:28" s="211" customFormat="1" ht="15.75" customHeight="1">
      <c r="A2059" s="204" t="str">
        <f>IF(B2059&lt;&gt;"",IF(AND(B2059&gt;=_TM1,B2059&lt;=_TM2,OR(TH!L2059="1111",TH!M2059="1111")),TH!D2059,""),"")</f>
        <v>GBN</v>
      </c>
      <c r="B2059" s="36">
        <f t="shared" si="235"/>
        <v>12</v>
      </c>
      <c r="C2059" s="184">
        <f t="shared" si="234"/>
        <v>42340</v>
      </c>
      <c r="D2059" s="184" t="s">
        <v>1350</v>
      </c>
      <c r="E2059" s="191">
        <v>42340</v>
      </c>
      <c r="F2059" s="189" t="s">
        <v>1351</v>
      </c>
      <c r="G2059" s="483" t="s">
        <v>332</v>
      </c>
      <c r="H2059" s="7" t="s">
        <v>1348</v>
      </c>
      <c r="I2059" s="256"/>
      <c r="J2059" s="256"/>
      <c r="K2059" s="595">
        <v>17600000</v>
      </c>
      <c r="L2059" s="596" t="s">
        <v>47</v>
      </c>
      <c r="M2059" s="596" t="s">
        <v>24</v>
      </c>
      <c r="N2059" s="52" t="str">
        <f>IF(AND('331-CT'!$E$7=TH!H2059,OR(L2059="331",M2059="331")),"331",IF(AND(OR(L2059="131",M2059="131"),H2059='131-CT'!$E$7),"131",""))</f>
        <v/>
      </c>
      <c r="O2059" s="91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7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35"/>
        <v>12</v>
      </c>
      <c r="C2060" s="184">
        <f t="shared" si="234"/>
        <v>42340</v>
      </c>
      <c r="D2060" s="184" t="s">
        <v>1350</v>
      </c>
      <c r="E2060" s="191">
        <v>42340</v>
      </c>
      <c r="F2060" s="297" t="s">
        <v>1352</v>
      </c>
      <c r="G2060" s="483" t="s">
        <v>332</v>
      </c>
      <c r="H2060" s="869" t="s">
        <v>1382</v>
      </c>
      <c r="I2060" s="256"/>
      <c r="J2060" s="256"/>
      <c r="K2060" s="595">
        <v>20000000</v>
      </c>
      <c r="L2060" s="596" t="s">
        <v>8</v>
      </c>
      <c r="M2060" s="596" t="s">
        <v>24</v>
      </c>
      <c r="N2060" s="52" t="str">
        <f>IF(AND('331-CT'!$E$7=TH!H2060,OR(L2060="331",M2060="331")),"331",IF(AND(OR(L2060="131",M2060="131"),H2060='131-CT'!$E$7),"131",""))</f>
        <v/>
      </c>
      <c r="O2060" s="91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>x</v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7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35"/>
        <v>12</v>
      </c>
      <c r="C2061" s="184">
        <f t="shared" si="234"/>
        <v>42340</v>
      </c>
      <c r="D2061" s="184" t="s">
        <v>1350</v>
      </c>
      <c r="E2061" s="191">
        <v>42340</v>
      </c>
      <c r="F2061" s="297" t="s">
        <v>1352</v>
      </c>
      <c r="G2061" s="483" t="s">
        <v>332</v>
      </c>
      <c r="H2061" s="869" t="s">
        <v>1955</v>
      </c>
      <c r="I2061" s="256"/>
      <c r="J2061" s="256"/>
      <c r="K2061" s="595">
        <v>11000000</v>
      </c>
      <c r="L2061" s="596" t="s">
        <v>8</v>
      </c>
      <c r="M2061" s="596" t="s">
        <v>24</v>
      </c>
      <c r="N2061" s="52" t="str">
        <f>IF(AND('331-CT'!$E$7=TH!H2061,OR(L2061="331",M2061="331")),"331",IF(AND(OR(L2061="131",M2061="131"),H2061='131-CT'!$E$7),"131",""))</f>
        <v/>
      </c>
      <c r="O2061" s="91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>x</v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7"/>
    </row>
    <row r="2062" spans="1:28" s="211" customFormat="1" ht="15.75" customHeight="1">
      <c r="A2062" s="204" t="str">
        <f>IF(B2062&lt;&gt;"",IF(AND(B2062&gt;=_TM1,B2062&lt;=_TM2,OR(TH!L2062="1111",TH!M2062="1111")),TH!D2062,""),"")</f>
        <v>GBN</v>
      </c>
      <c r="B2062" s="36">
        <f t="shared" ref="B2062" si="242">IF(C2062&lt;&gt;"",MONTH(C2062),"")</f>
        <v>12</v>
      </c>
      <c r="C2062" s="184">
        <f t="shared" ref="C2062" si="243">E2062</f>
        <v>42369</v>
      </c>
      <c r="D2062" s="184" t="s">
        <v>1350</v>
      </c>
      <c r="E2062" s="191">
        <v>42369</v>
      </c>
      <c r="F2062" s="297" t="s">
        <v>1352</v>
      </c>
      <c r="G2062" s="483"/>
      <c r="H2062" s="869" t="s">
        <v>1955</v>
      </c>
      <c r="I2062" s="256"/>
      <c r="J2062" s="256"/>
      <c r="K2062" s="595">
        <v>3260378</v>
      </c>
      <c r="L2062" s="596" t="s">
        <v>8</v>
      </c>
      <c r="M2062" s="596" t="s">
        <v>47</v>
      </c>
      <c r="N2062" s="52" t="str">
        <f>IF(AND('331-CT'!$E$7=TH!H2062,OR(L2062="331",M2062="331")),"331",IF(AND(OR(L2062="131",M2062="131"),H2062='131-CT'!$E$7),"131",""))</f>
        <v/>
      </c>
      <c r="O2062" s="91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7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35"/>
        <v>12</v>
      </c>
      <c r="C2063" s="184">
        <f t="shared" si="234"/>
        <v>42340</v>
      </c>
      <c r="D2063" s="184" t="s">
        <v>1350</v>
      </c>
      <c r="E2063" s="191">
        <v>42340</v>
      </c>
      <c r="F2063" s="189" t="s">
        <v>1353</v>
      </c>
      <c r="G2063" s="483" t="s">
        <v>332</v>
      </c>
      <c r="H2063" s="7"/>
      <c r="I2063" s="256"/>
      <c r="J2063" s="256"/>
      <c r="K2063" s="595">
        <v>15000</v>
      </c>
      <c r="L2063" s="596" t="s">
        <v>83</v>
      </c>
      <c r="M2063" s="596" t="s">
        <v>24</v>
      </c>
      <c r="N2063" s="52" t="str">
        <f>IF(AND('331-CT'!$E$7=TH!H2063,OR(L2063="331",M2063="331")),"331",IF(AND(OR(L2063="131",M2063="131"),H2063='131-CT'!$E$7),"131",""))</f>
        <v/>
      </c>
      <c r="O2063" s="91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>x</v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7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35"/>
        <v>12</v>
      </c>
      <c r="C2064" s="184">
        <f t="shared" si="234"/>
        <v>42340</v>
      </c>
      <c r="D2064" s="184" t="s">
        <v>1350</v>
      </c>
      <c r="E2064" s="191">
        <v>42340</v>
      </c>
      <c r="F2064" s="189" t="s">
        <v>1353</v>
      </c>
      <c r="G2064" s="483" t="s">
        <v>332</v>
      </c>
      <c r="H2064" s="7"/>
      <c r="I2064" s="256"/>
      <c r="J2064" s="256"/>
      <c r="K2064" s="595">
        <v>15000</v>
      </c>
      <c r="L2064" s="596" t="s">
        <v>83</v>
      </c>
      <c r="M2064" s="596" t="s">
        <v>24</v>
      </c>
      <c r="N2064" s="52" t="str">
        <f>IF(AND('331-CT'!$E$7=TH!H2064,OR(L2064="331",M2064="331")),"331",IF(AND(OR(L2064="131",M2064="131"),H2064='131-CT'!$E$7),"131",""))</f>
        <v/>
      </c>
      <c r="O2064" s="91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>x</v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7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35"/>
        <v>12</v>
      </c>
      <c r="C2065" s="184">
        <f t="shared" si="234"/>
        <v>42343</v>
      </c>
      <c r="D2065" s="184" t="s">
        <v>1350</v>
      </c>
      <c r="E2065" s="191">
        <v>42343</v>
      </c>
      <c r="F2065" s="297" t="s">
        <v>1352</v>
      </c>
      <c r="G2065" s="483" t="s">
        <v>332</v>
      </c>
      <c r="H2065" s="7" t="s">
        <v>1498</v>
      </c>
      <c r="I2065" s="256"/>
      <c r="J2065" s="256"/>
      <c r="K2065" s="595">
        <v>22000000</v>
      </c>
      <c r="L2065" s="596" t="s">
        <v>8</v>
      </c>
      <c r="M2065" s="596" t="s">
        <v>24</v>
      </c>
      <c r="N2065" s="52" t="str">
        <f>IF(AND('331-CT'!$E$7=TH!H2065,OR(L2065="331",M2065="331")),"331",IF(AND(OR(L2065="131",M2065="131"),H2065='131-CT'!$E$7),"131",""))</f>
        <v/>
      </c>
      <c r="O2065" s="91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>x</v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7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35"/>
        <v>12</v>
      </c>
      <c r="C2066" s="184">
        <f t="shared" si="234"/>
        <v>42343</v>
      </c>
      <c r="D2066" s="184" t="s">
        <v>1350</v>
      </c>
      <c r="E2066" s="191">
        <v>42343</v>
      </c>
      <c r="F2066" s="189" t="s">
        <v>1353</v>
      </c>
      <c r="G2066" s="483" t="s">
        <v>332</v>
      </c>
      <c r="H2066" s="7"/>
      <c r="I2066" s="256"/>
      <c r="J2066" s="256"/>
      <c r="K2066" s="595">
        <v>15000</v>
      </c>
      <c r="L2066" s="596" t="s">
        <v>83</v>
      </c>
      <c r="M2066" s="596" t="s">
        <v>24</v>
      </c>
      <c r="N2066" s="52" t="str">
        <f>IF(AND('331-CT'!$E$7=TH!H2066,OR(L2066="331",M2066="331")),"331",IF(AND(OR(L2066="131",M2066="131"),H2066='131-CT'!$E$7),"131",""))</f>
        <v/>
      </c>
      <c r="O2066" s="91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>x</v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7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35"/>
        <v>12</v>
      </c>
      <c r="C2067" s="184">
        <f t="shared" si="234"/>
        <v>42346</v>
      </c>
      <c r="D2067" s="184" t="s">
        <v>1350</v>
      </c>
      <c r="E2067" s="191">
        <v>42346</v>
      </c>
      <c r="F2067" s="297" t="s">
        <v>1352</v>
      </c>
      <c r="G2067" s="483" t="s">
        <v>332</v>
      </c>
      <c r="H2067" s="7" t="s">
        <v>1954</v>
      </c>
      <c r="I2067" s="256"/>
      <c r="J2067" s="256"/>
      <c r="K2067" s="595">
        <v>15000000</v>
      </c>
      <c r="L2067" s="596" t="s">
        <v>8</v>
      </c>
      <c r="M2067" s="596" t="s">
        <v>24</v>
      </c>
      <c r="N2067" s="52" t="str">
        <f>IF(AND('331-CT'!$E$7=TH!H2067,OR(L2067="331",M2067="331")),"331",IF(AND(OR(L2067="131",M2067="131"),H2067='131-CT'!$E$7),"131",""))</f>
        <v/>
      </c>
      <c r="O2067" s="91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>x</v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7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35"/>
        <v>12</v>
      </c>
      <c r="C2068" s="184">
        <f t="shared" ref="C2068:C2090" si="244">E2068</f>
        <v>42346</v>
      </c>
      <c r="D2068" s="184" t="s">
        <v>1350</v>
      </c>
      <c r="E2068" s="191">
        <v>42346</v>
      </c>
      <c r="F2068" s="189" t="s">
        <v>1353</v>
      </c>
      <c r="G2068" s="483" t="s">
        <v>332</v>
      </c>
      <c r="H2068" s="7"/>
      <c r="I2068" s="256"/>
      <c r="J2068" s="256"/>
      <c r="K2068" s="595">
        <v>15000</v>
      </c>
      <c r="L2068" s="596" t="s">
        <v>83</v>
      </c>
      <c r="M2068" s="596" t="s">
        <v>24</v>
      </c>
      <c r="N2068" s="52" t="str">
        <f>IF(AND('331-CT'!$E$7=TH!H2068,OR(L2068="331",M2068="331")),"331",IF(AND(OR(L2068="131",M2068="131"),H2068='131-CT'!$E$7),"131",""))</f>
        <v/>
      </c>
      <c r="O2068" s="91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>x</v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>x</v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7"/>
    </row>
    <row r="2069" spans="1:28" s="211" customFormat="1" ht="15.75" customHeight="1">
      <c r="A2069" s="204" t="str">
        <f>IF(B2069&lt;&gt;"",IF(AND(B2069&gt;=_TM1,B2069&lt;=_TM2,OR(TH!L2069="1111",TH!M2069="1111")),TH!D2069,""),"")</f>
        <v>GBN</v>
      </c>
      <c r="B2069" s="36">
        <f t="shared" si="235"/>
        <v>12</v>
      </c>
      <c r="C2069" s="184">
        <f t="shared" si="244"/>
        <v>42349</v>
      </c>
      <c r="D2069" s="184" t="s">
        <v>1350</v>
      </c>
      <c r="E2069" s="191">
        <v>42349</v>
      </c>
      <c r="F2069" s="189" t="s">
        <v>1351</v>
      </c>
      <c r="G2069" s="483" t="s">
        <v>332</v>
      </c>
      <c r="H2069" s="7" t="s">
        <v>1363</v>
      </c>
      <c r="I2069" s="256"/>
      <c r="J2069" s="256"/>
      <c r="K2069" s="595">
        <v>22000000</v>
      </c>
      <c r="L2069" s="596" t="s">
        <v>47</v>
      </c>
      <c r="M2069" s="596" t="s">
        <v>24</v>
      </c>
      <c r="N2069" s="52" t="str">
        <f>IF(AND('331-CT'!$E$7=TH!H2069,OR(L2069="331",M2069="331")),"331",IF(AND(OR(L2069="131",M2069="131"),H2069='131-CT'!$E$7),"131",""))</f>
        <v/>
      </c>
      <c r="O2069" s="91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>x</v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7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35"/>
        <v>12</v>
      </c>
      <c r="C2070" s="184">
        <f t="shared" si="244"/>
        <v>42349</v>
      </c>
      <c r="D2070" s="184" t="s">
        <v>1350</v>
      </c>
      <c r="E2070" s="191">
        <v>42349</v>
      </c>
      <c r="F2070" s="297" t="s">
        <v>1352</v>
      </c>
      <c r="G2070" s="483" t="s">
        <v>332</v>
      </c>
      <c r="H2070" s="7" t="s">
        <v>1498</v>
      </c>
      <c r="I2070" s="256"/>
      <c r="J2070" s="256"/>
      <c r="K2070" s="595">
        <v>35000000</v>
      </c>
      <c r="L2070" s="596" t="s">
        <v>8</v>
      </c>
      <c r="M2070" s="596" t="s">
        <v>24</v>
      </c>
      <c r="N2070" s="52" t="str">
        <f>IF(AND('331-CT'!$E$7=TH!H2070,OR(L2070="331",M2070="331")),"331",IF(AND(OR(L2070="131",M2070="131"),H2070='131-CT'!$E$7),"131",""))</f>
        <v/>
      </c>
      <c r="O2070" s="91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>x</v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7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35"/>
        <v>12</v>
      </c>
      <c r="C2071" s="184">
        <f t="shared" si="244"/>
        <v>42349</v>
      </c>
      <c r="D2071" s="184" t="s">
        <v>1350</v>
      </c>
      <c r="E2071" s="191">
        <v>42349</v>
      </c>
      <c r="F2071" s="189" t="s">
        <v>1353</v>
      </c>
      <c r="G2071" s="483" t="s">
        <v>332</v>
      </c>
      <c r="H2071" s="7"/>
      <c r="I2071" s="256"/>
      <c r="J2071" s="256"/>
      <c r="K2071" s="595">
        <v>10000</v>
      </c>
      <c r="L2071" s="596" t="s">
        <v>83</v>
      </c>
      <c r="M2071" s="596" t="s">
        <v>24</v>
      </c>
      <c r="N2071" s="52" t="str">
        <f>IF(AND('331-CT'!$E$7=TH!H2071,OR(L2071="331",M2071="331")),"331",IF(AND(OR(L2071="131",M2071="131"),H2071='131-CT'!$E$7),"131",""))</f>
        <v/>
      </c>
      <c r="O2071" s="91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>x</v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7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35"/>
        <v>12</v>
      </c>
      <c r="C2072" s="184">
        <f t="shared" si="244"/>
        <v>42353</v>
      </c>
      <c r="D2072" s="184" t="s">
        <v>1350</v>
      </c>
      <c r="E2072" s="191">
        <v>42353</v>
      </c>
      <c r="F2072" s="297" t="s">
        <v>1352</v>
      </c>
      <c r="G2072" s="483" t="s">
        <v>332</v>
      </c>
      <c r="H2072" s="7" t="s">
        <v>1517</v>
      </c>
      <c r="I2072" s="256"/>
      <c r="J2072" s="256"/>
      <c r="K2072" s="595">
        <v>20000000</v>
      </c>
      <c r="L2072" s="596" t="s">
        <v>8</v>
      </c>
      <c r="M2072" s="596" t="s">
        <v>24</v>
      </c>
      <c r="N2072" s="52" t="str">
        <f>IF(AND('331-CT'!$E$7=TH!H2072,OR(L2072="331",M2072="331")),"331",IF(AND(OR(L2072="131",M2072="131"),H2072='131-CT'!$E$7),"131",""))</f>
        <v/>
      </c>
      <c r="O2072" s="91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>x</v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7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35"/>
        <v>12</v>
      </c>
      <c r="C2073" s="184">
        <f t="shared" si="244"/>
        <v>42353</v>
      </c>
      <c r="D2073" s="184" t="s">
        <v>1350</v>
      </c>
      <c r="E2073" s="191">
        <v>42353</v>
      </c>
      <c r="F2073" s="189" t="s">
        <v>1353</v>
      </c>
      <c r="G2073" s="483" t="s">
        <v>332</v>
      </c>
      <c r="H2073" s="7"/>
      <c r="I2073" s="256"/>
      <c r="J2073" s="256"/>
      <c r="K2073" s="595">
        <v>15000</v>
      </c>
      <c r="L2073" s="596" t="s">
        <v>83</v>
      </c>
      <c r="M2073" s="596" t="s">
        <v>24</v>
      </c>
      <c r="N2073" s="52" t="str">
        <f>IF(AND('331-CT'!$E$7=TH!H2073,OR(L2073="331",M2073="331")),"331",IF(AND(OR(L2073="131",M2073="131"),H2073='131-CT'!$E$7),"131",""))</f>
        <v/>
      </c>
      <c r="O2073" s="91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>x</v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7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35"/>
        <v>12</v>
      </c>
      <c r="C2074" s="184">
        <f t="shared" si="244"/>
        <v>42356</v>
      </c>
      <c r="D2074" s="184" t="s">
        <v>1350</v>
      </c>
      <c r="E2074" s="191">
        <v>42356</v>
      </c>
      <c r="F2074" s="297" t="s">
        <v>1352</v>
      </c>
      <c r="G2074" s="483" t="s">
        <v>332</v>
      </c>
      <c r="H2074" s="7" t="s">
        <v>1498</v>
      </c>
      <c r="I2074" s="256"/>
      <c r="J2074" s="256"/>
      <c r="K2074" s="595">
        <v>30000000</v>
      </c>
      <c r="L2074" s="596" t="s">
        <v>8</v>
      </c>
      <c r="M2074" s="596" t="s">
        <v>24</v>
      </c>
      <c r="N2074" s="52" t="str">
        <f>IF(AND('331-CT'!$E$7=TH!H2074,OR(L2074="331",M2074="331")),"331",IF(AND(OR(L2074="131",M2074="131"),H2074='131-CT'!$E$7),"131",""))</f>
        <v/>
      </c>
      <c r="O2074" s="91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>x</v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7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35"/>
        <v>12</v>
      </c>
      <c r="C2075" s="184">
        <f t="shared" si="244"/>
        <v>42356</v>
      </c>
      <c r="D2075" s="184" t="s">
        <v>1350</v>
      </c>
      <c r="E2075" s="191">
        <v>42356</v>
      </c>
      <c r="F2075" s="189" t="s">
        <v>1364</v>
      </c>
      <c r="G2075" s="483" t="s">
        <v>332</v>
      </c>
      <c r="H2075" s="7"/>
      <c r="I2075" s="256"/>
      <c r="J2075" s="256"/>
      <c r="K2075" s="595">
        <v>15000</v>
      </c>
      <c r="L2075" s="596" t="s">
        <v>83</v>
      </c>
      <c r="M2075" s="596" t="s">
        <v>24</v>
      </c>
      <c r="N2075" s="52" t="str">
        <f>IF(AND('331-CT'!$E$7=TH!H2075,OR(L2075="331",M2075="331")),"331",IF(AND(OR(L2075="131",M2075="131"),H2075='131-CT'!$E$7),"131",""))</f>
        <v/>
      </c>
      <c r="O2075" s="91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>x</v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>x</v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7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35"/>
        <v>12</v>
      </c>
      <c r="C2076" s="184">
        <f t="shared" si="244"/>
        <v>42356</v>
      </c>
      <c r="D2076" s="184" t="s">
        <v>1350</v>
      </c>
      <c r="E2076" s="191">
        <v>42356</v>
      </c>
      <c r="F2076" s="189" t="s">
        <v>1353</v>
      </c>
      <c r="G2076" s="483" t="s">
        <v>332</v>
      </c>
      <c r="H2076" s="7"/>
      <c r="I2076" s="256"/>
      <c r="J2076" s="256"/>
      <c r="K2076" s="595">
        <v>10000</v>
      </c>
      <c r="L2076" s="596" t="s">
        <v>83</v>
      </c>
      <c r="M2076" s="596" t="s">
        <v>24</v>
      </c>
      <c r="N2076" s="52" t="str">
        <f>IF(AND('331-CT'!$E$7=TH!H2076,OR(L2076="331",M2076="331")),"331",IF(AND(OR(L2076="131",M2076="131"),H2076='131-CT'!$E$7),"131",""))</f>
        <v/>
      </c>
      <c r="O2076" s="91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>x</v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>x</v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7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35"/>
        <v>12</v>
      </c>
      <c r="C2077" s="184">
        <f t="shared" si="244"/>
        <v>42359</v>
      </c>
      <c r="D2077" s="184" t="s">
        <v>1350</v>
      </c>
      <c r="E2077" s="191">
        <v>42359</v>
      </c>
      <c r="F2077" s="297" t="s">
        <v>1352</v>
      </c>
      <c r="G2077" s="483" t="s">
        <v>332</v>
      </c>
      <c r="H2077" s="7" t="s">
        <v>1498</v>
      </c>
      <c r="I2077" s="256"/>
      <c r="J2077" s="256"/>
      <c r="K2077" s="595">
        <v>20000000</v>
      </c>
      <c r="L2077" s="596" t="s">
        <v>8</v>
      </c>
      <c r="M2077" s="596" t="s">
        <v>24</v>
      </c>
      <c r="N2077" s="52" t="str">
        <f>IF(AND('331-CT'!$E$7=TH!H2077,OR(L2077="331",M2077="331")),"331",IF(AND(OR(L2077="131",M2077="131"),H2077='131-CT'!$E$7),"131",""))</f>
        <v/>
      </c>
      <c r="O2077" s="91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>x</v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7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35"/>
        <v>12</v>
      </c>
      <c r="C2078" s="184">
        <f t="shared" si="244"/>
        <v>42359</v>
      </c>
      <c r="D2078" s="184" t="s">
        <v>1350</v>
      </c>
      <c r="E2078" s="191">
        <v>42359</v>
      </c>
      <c r="F2078" s="189" t="s">
        <v>1365</v>
      </c>
      <c r="G2078" s="483" t="s">
        <v>1952</v>
      </c>
      <c r="H2078" s="7"/>
      <c r="I2078" s="256"/>
      <c r="J2078" s="256"/>
      <c r="K2078" s="595">
        <v>50000000</v>
      </c>
      <c r="L2078" s="596" t="s">
        <v>24</v>
      </c>
      <c r="M2078" s="596" t="s">
        <v>24</v>
      </c>
      <c r="N2078" s="52" t="str">
        <f>IF(AND('331-CT'!$E$7=TH!H2078,OR(L2078="331",M2078="331")),"331",IF(AND(OR(L2078="131",M2078="131"),H2078='131-CT'!$E$7),"131",""))</f>
        <v/>
      </c>
      <c r="O2078" s="91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>x</v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7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35"/>
        <v>12</v>
      </c>
      <c r="C2079" s="184">
        <f t="shared" si="244"/>
        <v>42359</v>
      </c>
      <c r="D2079" s="184" t="s">
        <v>1350</v>
      </c>
      <c r="E2079" s="191">
        <v>42359</v>
      </c>
      <c r="F2079" s="189" t="s">
        <v>1364</v>
      </c>
      <c r="G2079" s="483" t="s">
        <v>332</v>
      </c>
      <c r="H2079" s="7"/>
      <c r="I2079" s="256"/>
      <c r="J2079" s="256"/>
      <c r="K2079" s="595">
        <v>15000</v>
      </c>
      <c r="L2079" s="596" t="s">
        <v>83</v>
      </c>
      <c r="M2079" s="596" t="s">
        <v>24</v>
      </c>
      <c r="N2079" s="52" t="str">
        <f>IF(AND('331-CT'!$E$7=TH!H2079,OR(L2079="331",M2079="331")),"331",IF(AND(OR(L2079="131",M2079="131"),H2079='131-CT'!$E$7),"131",""))</f>
        <v/>
      </c>
      <c r="O2079" s="91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>x</v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7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35"/>
        <v>12</v>
      </c>
      <c r="C2080" s="184">
        <f t="shared" si="244"/>
        <v>42359</v>
      </c>
      <c r="D2080" s="184" t="s">
        <v>1350</v>
      </c>
      <c r="E2080" s="191">
        <v>42359</v>
      </c>
      <c r="F2080" s="189" t="s">
        <v>1353</v>
      </c>
      <c r="G2080" s="483" t="s">
        <v>332</v>
      </c>
      <c r="H2080" s="7"/>
      <c r="I2080" s="256"/>
      <c r="J2080" s="256"/>
      <c r="K2080" s="595">
        <v>10000</v>
      </c>
      <c r="L2080" s="596" t="s">
        <v>83</v>
      </c>
      <c r="M2080" s="596" t="s">
        <v>24</v>
      </c>
      <c r="N2080" s="52" t="str">
        <f>IF(AND('331-CT'!$E$7=TH!H2080,OR(L2080="331",M2080="331")),"331",IF(AND(OR(L2080="131",M2080="131"),H2080='131-CT'!$E$7),"131",""))</f>
        <v/>
      </c>
      <c r="O2080" s="91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>x</v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7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35"/>
        <v>12</v>
      </c>
      <c r="C2081" s="184">
        <f t="shared" si="244"/>
        <v>42359</v>
      </c>
      <c r="D2081" s="184" t="s">
        <v>1350</v>
      </c>
      <c r="E2081" s="191">
        <v>42359</v>
      </c>
      <c r="F2081" s="189" t="s">
        <v>1353</v>
      </c>
      <c r="G2081" s="483" t="s">
        <v>332</v>
      </c>
      <c r="H2081" s="7"/>
      <c r="I2081" s="256"/>
      <c r="J2081" s="256"/>
      <c r="K2081" s="595">
        <v>15000</v>
      </c>
      <c r="L2081" s="596" t="s">
        <v>83</v>
      </c>
      <c r="M2081" s="596" t="s">
        <v>24</v>
      </c>
      <c r="N2081" s="52" t="str">
        <f>IF(AND('331-CT'!$E$7=TH!H2081,OR(L2081="331",M2081="331")),"331",IF(AND(OR(L2081="131",M2081="131"),H2081='131-CT'!$E$7),"131",""))</f>
        <v/>
      </c>
      <c r="O2081" s="91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>x</v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7"/>
    </row>
    <row r="2082" spans="1:28" s="211" customFormat="1" ht="15.75" customHeight="1">
      <c r="A2082" s="204" t="str">
        <f>IF(B2082&lt;&gt;"",IF(AND(B2082&gt;=_TM1,B2082&lt;=_TM2,OR(TH!L2082="1111",TH!M2082="1111")),TH!D2082,""),"")</f>
        <v>GBN</v>
      </c>
      <c r="B2082" s="36">
        <f t="shared" si="235"/>
        <v>12</v>
      </c>
      <c r="C2082" s="184">
        <f t="shared" si="244"/>
        <v>42362</v>
      </c>
      <c r="D2082" s="184" t="s">
        <v>1350</v>
      </c>
      <c r="E2082" s="191">
        <v>42362</v>
      </c>
      <c r="F2082" s="189" t="s">
        <v>1351</v>
      </c>
      <c r="G2082" s="483" t="s">
        <v>332</v>
      </c>
      <c r="H2082" s="7" t="s">
        <v>1359</v>
      </c>
      <c r="I2082" s="256"/>
      <c r="J2082" s="256"/>
      <c r="K2082" s="595">
        <v>23000000</v>
      </c>
      <c r="L2082" s="596" t="s">
        <v>47</v>
      </c>
      <c r="M2082" s="596" t="s">
        <v>24</v>
      </c>
      <c r="N2082" s="52" t="str">
        <f>IF(AND('331-CT'!$E$7=TH!H2082,OR(L2082="331",M2082="331")),"331",IF(AND(OR(L2082="131",M2082="131"),H2082='131-CT'!$E$7),"131",""))</f>
        <v/>
      </c>
      <c r="O2082" s="91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>x</v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7"/>
    </row>
    <row r="2083" spans="1:28" s="211" customFormat="1" ht="15.75" customHeight="1">
      <c r="A2083" s="204" t="str">
        <f>IF(B2083&lt;&gt;"",IF(AND(B2083&gt;=_TM1,B2083&lt;=_TM2,OR(TH!L2083="1111",TH!M2083="1111")),TH!D2083,""),"")</f>
        <v>GBN</v>
      </c>
      <c r="B2083" s="36">
        <f t="shared" si="235"/>
        <v>12</v>
      </c>
      <c r="C2083" s="184">
        <f t="shared" si="244"/>
        <v>42363</v>
      </c>
      <c r="D2083" s="184" t="s">
        <v>1350</v>
      </c>
      <c r="E2083" s="191">
        <v>42363</v>
      </c>
      <c r="F2083" s="189" t="s">
        <v>1351</v>
      </c>
      <c r="G2083" s="483" t="s">
        <v>332</v>
      </c>
      <c r="H2083" s="7" t="s">
        <v>1359</v>
      </c>
      <c r="I2083" s="256"/>
      <c r="J2083" s="256"/>
      <c r="K2083" s="595">
        <v>5000000</v>
      </c>
      <c r="L2083" s="596" t="s">
        <v>47</v>
      </c>
      <c r="M2083" s="596" t="s">
        <v>24</v>
      </c>
      <c r="N2083" s="52" t="str">
        <f>IF(AND('331-CT'!$E$7=TH!H2083,OR(L2083="331",M2083="331")),"331",IF(AND(OR(L2083="131",M2083="131"),H2083='131-CT'!$E$7),"131",""))</f>
        <v/>
      </c>
      <c r="O2083" s="91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>x</v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7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35"/>
        <v>12</v>
      </c>
      <c r="C2084" s="184">
        <f t="shared" si="244"/>
        <v>42366</v>
      </c>
      <c r="D2084" s="184" t="s">
        <v>1350</v>
      </c>
      <c r="E2084" s="191">
        <v>42366</v>
      </c>
      <c r="F2084" s="297" t="s">
        <v>1352</v>
      </c>
      <c r="G2084" s="483" t="s">
        <v>332</v>
      </c>
      <c r="H2084" s="7" t="s">
        <v>1517</v>
      </c>
      <c r="I2084" s="256"/>
      <c r="J2084" s="256"/>
      <c r="K2084" s="595">
        <v>13000000</v>
      </c>
      <c r="L2084" s="596" t="s">
        <v>8</v>
      </c>
      <c r="M2084" s="596" t="s">
        <v>24</v>
      </c>
      <c r="N2084" s="52" t="str">
        <f>IF(AND('331-CT'!$E$7=TH!H2084,OR(L2084="331",M2084="331")),"331",IF(AND(OR(L2084="131",M2084="131"),H2084='131-CT'!$E$7),"131",""))</f>
        <v/>
      </c>
      <c r="O2084" s="91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>x</v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7"/>
    </row>
    <row r="2085" spans="1:28" s="211" customFormat="1" ht="15.75" customHeight="1">
      <c r="A2085" s="204" t="str">
        <f>IF(B2085&lt;&gt;"",IF(AND(B2085&gt;=_TM1,B2085&lt;=_TM2,OR(TH!L2085="1111",TH!M2085="1111")),TH!D2085,""),"")</f>
        <v>GBN</v>
      </c>
      <c r="B2085" s="36">
        <f t="shared" si="235"/>
        <v>12</v>
      </c>
      <c r="C2085" s="184">
        <f t="shared" si="244"/>
        <v>42366</v>
      </c>
      <c r="D2085" s="184" t="s">
        <v>1350</v>
      </c>
      <c r="E2085" s="191">
        <v>42366</v>
      </c>
      <c r="F2085" s="189" t="s">
        <v>1351</v>
      </c>
      <c r="G2085" s="483" t="s">
        <v>332</v>
      </c>
      <c r="H2085" s="7" t="s">
        <v>1363</v>
      </c>
      <c r="I2085" s="256"/>
      <c r="J2085" s="256"/>
      <c r="K2085" s="595">
        <v>38000000</v>
      </c>
      <c r="L2085" s="596" t="s">
        <v>47</v>
      </c>
      <c r="M2085" s="596" t="s">
        <v>24</v>
      </c>
      <c r="N2085" s="52" t="str">
        <f>IF(AND('331-CT'!$E$7=TH!H2085,OR(L2085="331",M2085="331")),"331",IF(AND(OR(L2085="131",M2085="131"),H2085='131-CT'!$E$7),"131",""))</f>
        <v/>
      </c>
      <c r="O2085" s="91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>x</v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7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35"/>
        <v>12</v>
      </c>
      <c r="C2086" s="184">
        <f t="shared" si="244"/>
        <v>42366</v>
      </c>
      <c r="D2086" s="184" t="s">
        <v>1350</v>
      </c>
      <c r="E2086" s="191">
        <v>42366</v>
      </c>
      <c r="F2086" s="189" t="s">
        <v>1353</v>
      </c>
      <c r="G2086" s="483" t="s">
        <v>332</v>
      </c>
      <c r="H2086" s="7"/>
      <c r="I2086" s="256"/>
      <c r="J2086" s="256"/>
      <c r="K2086" s="595">
        <v>15000</v>
      </c>
      <c r="L2086" s="596" t="s">
        <v>83</v>
      </c>
      <c r="M2086" s="596" t="s">
        <v>24</v>
      </c>
      <c r="N2086" s="52" t="str">
        <f>IF(AND('331-CT'!$E$7=TH!H2086,OR(L2086="331",M2086="331")),"331",IF(AND(OR(L2086="131",M2086="131"),H2086='131-CT'!$E$7),"131",""))</f>
        <v/>
      </c>
      <c r="O2086" s="91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>x</v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>x</v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7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35"/>
        <v>12</v>
      </c>
      <c r="C2087" s="184">
        <f t="shared" si="244"/>
        <v>42369</v>
      </c>
      <c r="D2087" s="184" t="s">
        <v>1350</v>
      </c>
      <c r="E2087" s="191">
        <v>42369</v>
      </c>
      <c r="F2087" s="297" t="s">
        <v>1352</v>
      </c>
      <c r="G2087" s="483" t="s">
        <v>332</v>
      </c>
      <c r="H2087" s="193" t="s">
        <v>1953</v>
      </c>
      <c r="I2087" s="256"/>
      <c r="J2087" s="256"/>
      <c r="K2087" s="595">
        <v>10000000</v>
      </c>
      <c r="L2087" s="596" t="s">
        <v>8</v>
      </c>
      <c r="M2087" s="596" t="s">
        <v>24</v>
      </c>
      <c r="N2087" s="52" t="str">
        <f>IF(AND('331-CT'!$E$7=TH!H2087,OR(L2087="331",M2087="331")),"331",IF(AND(OR(L2087="131",M2087="131"),H2087='131-CT'!$E$7),"131",""))</f>
        <v/>
      </c>
      <c r="O2087" s="91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>x</v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7"/>
    </row>
    <row r="2088" spans="1:28" s="211" customFormat="1" ht="15.75" customHeight="1">
      <c r="A2088" s="204" t="str">
        <f>IF(B2088&lt;&gt;"",IF(AND(B2088&gt;=_TM1,B2088&lt;=_TM2,OR(TH!L2088="1111",TH!M2088="1111")),TH!D2088,""),"")</f>
        <v>GBN</v>
      </c>
      <c r="B2088" s="36">
        <f t="shared" ref="B2088:B2090" si="245">IF(C2088&lt;&gt;"",MONTH(C2088),"")</f>
        <v>12</v>
      </c>
      <c r="C2088" s="184">
        <f t="shared" si="244"/>
        <v>42369</v>
      </c>
      <c r="D2088" s="184" t="s">
        <v>1350</v>
      </c>
      <c r="E2088" s="191">
        <v>42369</v>
      </c>
      <c r="F2088" s="189" t="s">
        <v>1351</v>
      </c>
      <c r="G2088" s="483" t="s">
        <v>332</v>
      </c>
      <c r="H2088" s="7" t="s">
        <v>1363</v>
      </c>
      <c r="I2088" s="256"/>
      <c r="J2088" s="256"/>
      <c r="K2088" s="595">
        <v>20000000</v>
      </c>
      <c r="L2088" s="596" t="s">
        <v>47</v>
      </c>
      <c r="M2088" s="596" t="s">
        <v>24</v>
      </c>
      <c r="N2088" s="52" t="str">
        <f>IF(AND('331-CT'!$E$7=TH!H2088,OR(L2088="331",M2088="331")),"331",IF(AND(OR(L2088="131",M2088="131"),H2088='131-CT'!$E$7),"131",""))</f>
        <v/>
      </c>
      <c r="O2088" s="91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>x</v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7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45"/>
        <v>12</v>
      </c>
      <c r="C2089" s="184">
        <f t="shared" si="244"/>
        <v>42369</v>
      </c>
      <c r="D2089" s="184" t="s">
        <v>1350</v>
      </c>
      <c r="E2089" s="191">
        <v>42369</v>
      </c>
      <c r="F2089" s="189" t="s">
        <v>1353</v>
      </c>
      <c r="G2089" s="483" t="s">
        <v>332</v>
      </c>
      <c r="H2089" s="7"/>
      <c r="I2089" s="256"/>
      <c r="J2089" s="256"/>
      <c r="K2089" s="595">
        <v>15000</v>
      </c>
      <c r="L2089" s="596" t="s">
        <v>83</v>
      </c>
      <c r="M2089" s="596" t="s">
        <v>24</v>
      </c>
      <c r="N2089" s="52" t="str">
        <f>IF(AND('331-CT'!$E$7=TH!H2089,OR(L2089="331",M2089="331")),"331",IF(AND(OR(L2089="131",M2089="131"),H2089='131-CT'!$E$7),"131",""))</f>
        <v/>
      </c>
      <c r="O2089" s="91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>x</v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>x</v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7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45"/>
        <v>12</v>
      </c>
      <c r="C2090" s="184">
        <f t="shared" si="244"/>
        <v>42369</v>
      </c>
      <c r="D2090" s="184" t="s">
        <v>1350</v>
      </c>
      <c r="E2090" s="191">
        <v>42369</v>
      </c>
      <c r="F2090" s="189" t="s">
        <v>1369</v>
      </c>
      <c r="G2090" s="483" t="s">
        <v>332</v>
      </c>
      <c r="H2090" s="7"/>
      <c r="I2090" s="256"/>
      <c r="J2090" s="256"/>
      <c r="K2090" s="595">
        <v>30000</v>
      </c>
      <c r="L2090" s="596" t="s">
        <v>83</v>
      </c>
      <c r="M2090" s="596" t="s">
        <v>24</v>
      </c>
      <c r="N2090" s="52" t="str">
        <f>IF(AND('331-CT'!$E$7=TH!H2090,OR(L2090="331",M2090="331")),"331",IF(AND(OR(L2090="131",M2090="131"),H2090='131-CT'!$E$7),"131",""))</f>
        <v/>
      </c>
      <c r="O2090" s="91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>x</v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>x</v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7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ref="B2091:B2157" si="246">IF(C2091&lt;&gt;"",MONTH(C2091),"")</f>
        <v>1</v>
      </c>
      <c r="C2091" s="184">
        <v>42006</v>
      </c>
      <c r="D2091" s="37"/>
      <c r="E2091" s="759">
        <v>41967</v>
      </c>
      <c r="F2091" s="189" t="s">
        <v>1408</v>
      </c>
      <c r="G2091" s="483" t="s">
        <v>1412</v>
      </c>
      <c r="H2091" s="7" t="s">
        <v>1409</v>
      </c>
      <c r="I2091" s="256"/>
      <c r="J2091" s="256"/>
      <c r="K2091" s="595">
        <v>1081252</v>
      </c>
      <c r="L2091" s="194" t="s">
        <v>83</v>
      </c>
      <c r="M2091" s="194" t="s">
        <v>47</v>
      </c>
      <c r="N2091" s="52" t="str">
        <f>IF(AND('331-CT'!$E$7=TH!H2091,OR(L2091="331",M2091="331")),"331",IF(AND(OR(L2091="131",M2091="131"),H2091='131-CT'!$E$7),"131",""))</f>
        <v/>
      </c>
      <c r="O2091" s="91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>x</v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>x</v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7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46"/>
        <v>1</v>
      </c>
      <c r="C2092" s="184">
        <v>42006</v>
      </c>
      <c r="D2092" s="37"/>
      <c r="E2092" s="759">
        <v>41967</v>
      </c>
      <c r="F2092" s="189" t="s">
        <v>1410</v>
      </c>
      <c r="G2092" s="483" t="s">
        <v>1412</v>
      </c>
      <c r="H2092" s="7" t="s">
        <v>1409</v>
      </c>
      <c r="I2092" s="256"/>
      <c r="J2092" s="256"/>
      <c r="K2092" s="595">
        <v>108125</v>
      </c>
      <c r="L2092" s="194" t="s">
        <v>9</v>
      </c>
      <c r="M2092" s="194" t="s">
        <v>47</v>
      </c>
      <c r="N2092" s="52" t="str">
        <f>IF(AND('331-CT'!$E$7=TH!H2092,OR(L2092="331",M2092="331")),"331",IF(AND(OR(L2092="131",M2092="131"),H2092='131-CT'!$E$7),"131",""))</f>
        <v/>
      </c>
      <c r="O2092" s="91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>x</v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7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46"/>
        <v>1</v>
      </c>
      <c r="C2093" s="184">
        <v>42006</v>
      </c>
      <c r="D2093" s="37"/>
      <c r="E2093" s="759">
        <v>41997</v>
      </c>
      <c r="F2093" s="189" t="s">
        <v>1408</v>
      </c>
      <c r="G2093" s="483" t="s">
        <v>1413</v>
      </c>
      <c r="H2093" s="7" t="s">
        <v>1409</v>
      </c>
      <c r="I2093" s="256"/>
      <c r="J2093" s="256"/>
      <c r="K2093" s="595">
        <v>949392</v>
      </c>
      <c r="L2093" s="194" t="s">
        <v>83</v>
      </c>
      <c r="M2093" s="194" t="s">
        <v>47</v>
      </c>
      <c r="N2093" s="52" t="str">
        <f>IF(AND('331-CT'!$E$7=TH!H2093,OR(L2093="331",M2093="331")),"331",IF(AND(OR(L2093="131",M2093="131"),H2093='131-CT'!$E$7),"131",""))</f>
        <v/>
      </c>
      <c r="O2093" s="91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>x</v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>x</v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7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46"/>
        <v>1</v>
      </c>
      <c r="C2094" s="184">
        <v>42006</v>
      </c>
      <c r="D2094" s="37"/>
      <c r="E2094" s="759">
        <v>41997</v>
      </c>
      <c r="F2094" s="189" t="s">
        <v>1410</v>
      </c>
      <c r="G2094" s="483" t="s">
        <v>1413</v>
      </c>
      <c r="H2094" s="7" t="s">
        <v>1409</v>
      </c>
      <c r="I2094" s="256"/>
      <c r="J2094" s="256"/>
      <c r="K2094" s="595">
        <v>94939</v>
      </c>
      <c r="L2094" s="194" t="s">
        <v>9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>x</v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7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46"/>
        <v>1</v>
      </c>
      <c r="C2095" s="184">
        <f t="shared" ref="C2095:C2162" si="247">E2095</f>
        <v>42011</v>
      </c>
      <c r="D2095" s="184" t="s">
        <v>1986</v>
      </c>
      <c r="E2095" s="191">
        <v>42011</v>
      </c>
      <c r="F2095" s="189" t="s">
        <v>356</v>
      </c>
      <c r="G2095" s="483" t="s">
        <v>1375</v>
      </c>
      <c r="H2095" s="7" t="s">
        <v>1374</v>
      </c>
      <c r="I2095" s="256">
        <v>100</v>
      </c>
      <c r="J2095" s="256">
        <v>21000</v>
      </c>
      <c r="K2095" s="595">
        <f>ROUND(I2095*J2095,0)</f>
        <v>2100000</v>
      </c>
      <c r="L2095" s="596" t="s">
        <v>161</v>
      </c>
      <c r="M2095" s="596" t="s">
        <v>8</v>
      </c>
      <c r="N2095" s="52" t="str">
        <f>IF(AND('331-CT'!$E$7=TH!H2095,OR(L2095="331",M2095="331")),"331",IF(AND(OR(L2095="131",M2095="131"),H2095='131-CT'!$E$7),"131",""))</f>
        <v/>
      </c>
      <c r="O2095" s="91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>x</v>
      </c>
      <c r="AA2095" s="52" t="str">
        <f>IF(AND(B2095&lt;=NKC!$N$8,B2095&gt;=NKC!$M$8),"x","")</f>
        <v/>
      </c>
      <c r="AB2095" s="837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46"/>
        <v>1</v>
      </c>
      <c r="C2096" s="184">
        <f t="shared" si="247"/>
        <v>42011</v>
      </c>
      <c r="D2096" s="184" t="s">
        <v>1986</v>
      </c>
      <c r="E2096" s="191">
        <v>42011</v>
      </c>
      <c r="F2096" s="297" t="s">
        <v>1352</v>
      </c>
      <c r="G2096" s="483" t="s">
        <v>1375</v>
      </c>
      <c r="H2096" s="7" t="s">
        <v>1374</v>
      </c>
      <c r="I2096" s="256">
        <v>100</v>
      </c>
      <c r="J2096" s="256">
        <v>21000</v>
      </c>
      <c r="K2096" s="595">
        <f>ROUND(I2096*J2096,0)</f>
        <v>2100000</v>
      </c>
      <c r="L2096" s="596" t="s">
        <v>8</v>
      </c>
      <c r="M2096" s="596" t="s">
        <v>47</v>
      </c>
      <c r="N2096" s="52" t="str">
        <f>IF(AND('331-CT'!$E$7=TH!H2096,OR(L2096="331",M2096="331")),"331",IF(AND(OR(L2096="131",M2096="131"),H2096='131-CT'!$E$7),"131",""))</f>
        <v/>
      </c>
      <c r="O2096" s="91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>x</v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7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46"/>
        <v>1</v>
      </c>
      <c r="C2097" s="184">
        <f t="shared" si="247"/>
        <v>42012</v>
      </c>
      <c r="D2097" s="184"/>
      <c r="E2097" s="191">
        <v>42012</v>
      </c>
      <c r="F2097" s="189" t="s">
        <v>1377</v>
      </c>
      <c r="G2097" s="483" t="s">
        <v>1379</v>
      </c>
      <c r="H2097" s="7" t="s">
        <v>1376</v>
      </c>
      <c r="I2097" s="256"/>
      <c r="J2097" s="256"/>
      <c r="K2097" s="595">
        <f>610233+185479+357233+242681</f>
        <v>1395626</v>
      </c>
      <c r="L2097" s="596" t="s">
        <v>83</v>
      </c>
      <c r="M2097" s="596" t="s">
        <v>47</v>
      </c>
      <c r="N2097" s="52" t="str">
        <f>IF(AND('331-CT'!$E$7=TH!H2097,OR(L2097="331",M2097="331")),"331",IF(AND(OR(L2097="131",M2097="131"),H2097='131-CT'!$E$7),"131",""))</f>
        <v/>
      </c>
      <c r="O2097" s="91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>x</v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>x</v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7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46"/>
        <v>1</v>
      </c>
      <c r="C2098" s="184">
        <f t="shared" si="247"/>
        <v>42012</v>
      </c>
      <c r="D2098" s="184"/>
      <c r="E2098" s="191">
        <v>42012</v>
      </c>
      <c r="F2098" s="189" t="s">
        <v>1378</v>
      </c>
      <c r="G2098" s="483" t="s">
        <v>1379</v>
      </c>
      <c r="H2098" s="7" t="s">
        <v>1376</v>
      </c>
      <c r="I2098" s="256"/>
      <c r="J2098" s="256"/>
      <c r="K2098" s="595">
        <f>61023+18548+35724+24268</f>
        <v>139563</v>
      </c>
      <c r="L2098" s="596" t="s">
        <v>9</v>
      </c>
      <c r="M2098" s="596" t="s">
        <v>47</v>
      </c>
      <c r="N2098" s="52" t="str">
        <f>IF(AND('331-CT'!$E$7=TH!H2098,OR(L2098="331",M2098="331")),"331",IF(AND(OR(L2098="131",M2098="131"),H2098='131-CT'!$E$7),"131",""))</f>
        <v/>
      </c>
      <c r="O2098" s="91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>x</v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7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46"/>
        <v>1</v>
      </c>
      <c r="C2099" s="184">
        <f t="shared" si="247"/>
        <v>42027</v>
      </c>
      <c r="D2099" s="184"/>
      <c r="E2099" s="191">
        <v>42027</v>
      </c>
      <c r="F2099" s="189" t="s">
        <v>375</v>
      </c>
      <c r="G2099" s="483" t="s">
        <v>999</v>
      </c>
      <c r="H2099" s="7" t="s">
        <v>1391</v>
      </c>
      <c r="I2099" s="256"/>
      <c r="J2099" s="256"/>
      <c r="K2099" s="595">
        <v>4700000</v>
      </c>
      <c r="L2099" s="596" t="s">
        <v>165</v>
      </c>
      <c r="M2099" s="596" t="s">
        <v>47</v>
      </c>
      <c r="N2099" s="52" t="str">
        <f>IF(AND('331-CT'!$E$7=TH!H2099,OR(L2099="331",M2099="331")),"331",IF(AND(OR(L2099="131",M2099="131"),H2099='131-CT'!$E$7),"131",""))</f>
        <v/>
      </c>
      <c r="O2099" s="91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>x</v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7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46"/>
        <v>1</v>
      </c>
      <c r="C2100" s="184">
        <f t="shared" si="247"/>
        <v>42027</v>
      </c>
      <c r="D2100" s="184"/>
      <c r="E2100" s="191">
        <v>42027</v>
      </c>
      <c r="F2100" s="189" t="s">
        <v>1390</v>
      </c>
      <c r="G2100" s="483" t="s">
        <v>999</v>
      </c>
      <c r="H2100" s="7" t="s">
        <v>1391</v>
      </c>
      <c r="I2100" s="256"/>
      <c r="J2100" s="256"/>
      <c r="K2100" s="595">
        <v>470000</v>
      </c>
      <c r="L2100" s="596" t="s">
        <v>9</v>
      </c>
      <c r="M2100" s="596" t="s">
        <v>47</v>
      </c>
      <c r="N2100" s="52" t="str">
        <f>IF(AND('331-CT'!$E$7=TH!H2100,OR(L2100="331",M2100="331")),"331",IF(AND(OR(L2100="131",M2100="131"),H2100='131-CT'!$E$7),"131",""))</f>
        <v/>
      </c>
      <c r="O2100" s="91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>x</v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7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46"/>
        <v>1</v>
      </c>
      <c r="C2101" s="184">
        <f t="shared" si="247"/>
        <v>42028</v>
      </c>
      <c r="D2101" s="191"/>
      <c r="E2101" s="759">
        <v>42028</v>
      </c>
      <c r="F2101" s="189" t="s">
        <v>1408</v>
      </c>
      <c r="G2101" s="483" t="s">
        <v>1414</v>
      </c>
      <c r="H2101" s="7" t="s">
        <v>1409</v>
      </c>
      <c r="I2101" s="256"/>
      <c r="J2101" s="256"/>
      <c r="K2101" s="595">
        <v>1117340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>x</v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7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46"/>
        <v>1</v>
      </c>
      <c r="C2102" s="184">
        <f t="shared" si="247"/>
        <v>42028</v>
      </c>
      <c r="D2102" s="191"/>
      <c r="E2102" s="759">
        <v>42028</v>
      </c>
      <c r="F2102" s="189" t="s">
        <v>1410</v>
      </c>
      <c r="G2102" s="483" t="s">
        <v>1414</v>
      </c>
      <c r="H2102" s="7" t="s">
        <v>1409</v>
      </c>
      <c r="I2102" s="256"/>
      <c r="J2102" s="256"/>
      <c r="K2102" s="595">
        <v>111734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>x</v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7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46"/>
        <v>1</v>
      </c>
      <c r="C2103" s="184">
        <f t="shared" si="247"/>
        <v>42032</v>
      </c>
      <c r="D2103" s="37" t="s">
        <v>1987</v>
      </c>
      <c r="E2103" s="759">
        <v>42032</v>
      </c>
      <c r="F2103" s="189" t="s">
        <v>337</v>
      </c>
      <c r="G2103" s="483" t="s">
        <v>1393</v>
      </c>
      <c r="H2103" s="7" t="s">
        <v>357</v>
      </c>
      <c r="I2103" s="256">
        <v>24</v>
      </c>
      <c r="J2103" s="256">
        <v>43000</v>
      </c>
      <c r="K2103" s="595">
        <f>ROUND(I2103*J2103,0)</f>
        <v>1032000</v>
      </c>
      <c r="L2103" s="194" t="s">
        <v>161</v>
      </c>
      <c r="M2103" s="194" t="s">
        <v>8</v>
      </c>
      <c r="N2103" s="52" t="str">
        <f>IF(AND('331-CT'!$E$7=TH!H2103,OR(L2103="331",M2103="331")),"331",IF(AND(OR(L2103="131",M2103="131"),H2103='131-CT'!$E$7),"131",""))</f>
        <v/>
      </c>
      <c r="O2103" s="91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7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46"/>
        <v>1</v>
      </c>
      <c r="C2104" s="184">
        <f t="shared" si="247"/>
        <v>42032</v>
      </c>
      <c r="D2104" s="37" t="s">
        <v>1987</v>
      </c>
      <c r="E2104" s="759">
        <v>42032</v>
      </c>
      <c r="F2104" s="189" t="s">
        <v>1392</v>
      </c>
      <c r="G2104" s="483" t="s">
        <v>1393</v>
      </c>
      <c r="H2104" s="7" t="s">
        <v>357</v>
      </c>
      <c r="I2104" s="256"/>
      <c r="J2104" s="256"/>
      <c r="K2104" s="595">
        <v>103200</v>
      </c>
      <c r="L2104" s="194" t="s">
        <v>9</v>
      </c>
      <c r="M2104" s="194" t="s">
        <v>8</v>
      </c>
      <c r="N2104" s="52" t="str">
        <f>IF(AND('331-CT'!$E$7=TH!H2104,OR(L2104="331",M2104="331")),"331",IF(AND(OR(L2104="131",M2104="131"),H2104='131-CT'!$E$7),"131",""))</f>
        <v/>
      </c>
      <c r="O2104" s="91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7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46"/>
        <v>1</v>
      </c>
      <c r="C2105" s="184">
        <f t="shared" si="247"/>
        <v>42032</v>
      </c>
      <c r="D2105" s="37" t="s">
        <v>1987</v>
      </c>
      <c r="E2105" s="759">
        <v>42032</v>
      </c>
      <c r="F2105" s="297" t="s">
        <v>1352</v>
      </c>
      <c r="G2105" s="483" t="s">
        <v>1393</v>
      </c>
      <c r="H2105" s="7" t="s">
        <v>357</v>
      </c>
      <c r="I2105" s="256"/>
      <c r="J2105" s="256"/>
      <c r="K2105" s="595">
        <v>1135200</v>
      </c>
      <c r="L2105" s="194" t="s">
        <v>8</v>
      </c>
      <c r="M2105" s="194" t="s">
        <v>47</v>
      </c>
      <c r="N2105" s="52" t="str">
        <f>IF(AND('331-CT'!$E$7=TH!H2105,OR(L2105="331",M2105="331")),"331",IF(AND(OR(L2105="131",M2105="131"),H2105='131-CT'!$E$7),"131",""))</f>
        <v/>
      </c>
      <c r="O2105" s="91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>x</v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7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46"/>
        <v>2</v>
      </c>
      <c r="C2106" s="184">
        <f t="shared" si="247"/>
        <v>42037</v>
      </c>
      <c r="D2106" s="184"/>
      <c r="E2106" s="191">
        <v>42037</v>
      </c>
      <c r="F2106" s="189" t="s">
        <v>1371</v>
      </c>
      <c r="G2106" s="483"/>
      <c r="H2106" s="45" t="s">
        <v>1370</v>
      </c>
      <c r="I2106" s="256"/>
      <c r="J2106" s="256"/>
      <c r="K2106" s="595">
        <v>3000000</v>
      </c>
      <c r="L2106" s="596" t="s">
        <v>17</v>
      </c>
      <c r="M2106" s="596" t="s">
        <v>47</v>
      </c>
      <c r="N2106" s="52" t="str">
        <f>IF(AND('331-CT'!$E$7=TH!H2106,OR(L2106="331",M2106="331")),"331",IF(AND(OR(L2106="131",M2106="131"),H2106='131-CT'!$E$7),"131",""))</f>
        <v/>
      </c>
      <c r="O2106" s="91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>x</v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7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246"/>
        <v>2</v>
      </c>
      <c r="C2107" s="184">
        <f t="shared" si="247"/>
        <v>42037</v>
      </c>
      <c r="D2107" s="184"/>
      <c r="E2107" s="191">
        <v>42037</v>
      </c>
      <c r="F2107" s="192" t="s">
        <v>1372</v>
      </c>
      <c r="G2107" s="480"/>
      <c r="H2107" s="45" t="s">
        <v>1370</v>
      </c>
      <c r="I2107" s="257"/>
      <c r="J2107" s="256"/>
      <c r="K2107" s="38">
        <v>1000000</v>
      </c>
      <c r="L2107" s="194" t="s">
        <v>63</v>
      </c>
      <c r="M2107" s="596" t="s">
        <v>47</v>
      </c>
      <c r="N2107" s="52" t="str">
        <f>IF(AND('331-CT'!$E$7=TH!H2107,OR(L2107="331",M2107="331")),"331",IF(AND(OR(L2107="131",M2107="131"),H2107='131-CT'!$E$7),"131",""))</f>
        <v/>
      </c>
      <c r="O2107" s="91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>x</v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7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46"/>
        <v>2</v>
      </c>
      <c r="C2108" s="184">
        <f t="shared" si="247"/>
        <v>42037</v>
      </c>
      <c r="D2108" s="184"/>
      <c r="E2108" s="191">
        <v>42037</v>
      </c>
      <c r="F2108" s="192" t="s">
        <v>1373</v>
      </c>
      <c r="G2108" s="480"/>
      <c r="H2108" s="45" t="s">
        <v>1370</v>
      </c>
      <c r="I2108" s="257"/>
      <c r="J2108" s="256"/>
      <c r="K2108" s="38">
        <v>1000000</v>
      </c>
      <c r="L2108" s="194" t="s">
        <v>83</v>
      </c>
      <c r="M2108" s="596" t="s">
        <v>63</v>
      </c>
      <c r="N2108" s="52" t="str">
        <f>IF(AND('331-CT'!$E$7=TH!H2108,OR(L2108="331",M2108="331")),"331",IF(AND(OR(L2108="131",M2108="131"),H2108='131-CT'!$E$7),"131",""))</f>
        <v/>
      </c>
      <c r="O2108" s="91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>x</v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7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46"/>
        <v>2</v>
      </c>
      <c r="C2109" s="184">
        <f t="shared" si="247"/>
        <v>42042</v>
      </c>
      <c r="D2109" s="184"/>
      <c r="E2109" s="191">
        <v>42042</v>
      </c>
      <c r="F2109" s="189" t="s">
        <v>1377</v>
      </c>
      <c r="G2109" s="483" t="s">
        <v>1380</v>
      </c>
      <c r="H2109" s="7" t="s">
        <v>1376</v>
      </c>
      <c r="I2109" s="256"/>
      <c r="J2109" s="256"/>
      <c r="K2109" s="595">
        <f>205000+382236+524834+524834+173294</f>
        <v>1810198</v>
      </c>
      <c r="L2109" s="596" t="s">
        <v>83</v>
      </c>
      <c r="M2109" s="596" t="s">
        <v>47</v>
      </c>
      <c r="N2109" s="52" t="str">
        <f>IF(AND('331-CT'!$E$7=TH!H2109,OR(L2109="331",M2109="331")),"331",IF(AND(OR(L2109="131",M2109="131"),H2109='131-CT'!$E$7),"131",""))</f>
        <v/>
      </c>
      <c r="O2109" s="91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>x</v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>x</v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7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46"/>
        <v>2</v>
      </c>
      <c r="C2110" s="184">
        <f t="shared" si="247"/>
        <v>42042</v>
      </c>
      <c r="D2110" s="184"/>
      <c r="E2110" s="191">
        <v>42042</v>
      </c>
      <c r="F2110" s="189" t="s">
        <v>1378</v>
      </c>
      <c r="G2110" s="483" t="s">
        <v>1380</v>
      </c>
      <c r="H2110" s="7" t="s">
        <v>1376</v>
      </c>
      <c r="I2110" s="256"/>
      <c r="J2110" s="256"/>
      <c r="K2110" s="595">
        <f>20500+38223+52483+52483+17330</f>
        <v>181019</v>
      </c>
      <c r="L2110" s="596" t="s">
        <v>9</v>
      </c>
      <c r="M2110" s="596" t="s">
        <v>47</v>
      </c>
      <c r="N2110" s="52" t="str">
        <f>IF(AND('331-CT'!$E$7=TH!H2110,OR(L2110="331",M2110="331")),"331",IF(AND(OR(L2110="131",M2110="131"),H2110='131-CT'!$E$7),"131",""))</f>
        <v/>
      </c>
      <c r="O2110" s="91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>x</v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37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246"/>
        <v>2</v>
      </c>
      <c r="C2111" s="184">
        <f t="shared" si="247"/>
        <v>42043</v>
      </c>
      <c r="D2111" s="37"/>
      <c r="E2111" s="759">
        <v>42043</v>
      </c>
      <c r="F2111" s="40" t="s">
        <v>1396</v>
      </c>
      <c r="G2111" s="482" t="s">
        <v>1395</v>
      </c>
      <c r="H2111" s="7" t="s">
        <v>1394</v>
      </c>
      <c r="I2111" s="736"/>
      <c r="J2111" s="736"/>
      <c r="K2111" s="595">
        <v>776050</v>
      </c>
      <c r="L2111" s="596" t="s">
        <v>83</v>
      </c>
      <c r="M2111" s="596" t="s">
        <v>47</v>
      </c>
      <c r="N2111" s="52" t="str">
        <f>IF(AND('331-CT'!$E$7=TH!H2111,OR(L2111="331",M2111="331")),"331",IF(AND(OR(L2111="131",M2111="131"),H2111='131-CT'!$E$7),"131",""))</f>
        <v/>
      </c>
      <c r="O2111" s="91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>x</v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>x</v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37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46"/>
        <v>2</v>
      </c>
      <c r="C2112" s="184">
        <f t="shared" si="247"/>
        <v>42043</v>
      </c>
      <c r="D2112" s="37"/>
      <c r="E2112" s="759">
        <v>42043</v>
      </c>
      <c r="F2112" s="40" t="s">
        <v>1397</v>
      </c>
      <c r="G2112" s="482" t="s">
        <v>1395</v>
      </c>
      <c r="H2112" s="7" t="s">
        <v>1394</v>
      </c>
      <c r="I2112" s="256"/>
      <c r="J2112" s="256"/>
      <c r="K2112" s="595">
        <v>77605</v>
      </c>
      <c r="L2112" s="596" t="s">
        <v>9</v>
      </c>
      <c r="M2112" s="596" t="s">
        <v>47</v>
      </c>
      <c r="N2112" s="52" t="str">
        <f>IF(AND('331-CT'!$E$7=TH!H2112,OR(L2112="331",M2112="331")),"331",IF(AND(OR(L2112="131",M2112="131"),H2112='131-CT'!$E$7),"131",""))</f>
        <v/>
      </c>
      <c r="O2112" s="91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>x</v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37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46"/>
        <v>2</v>
      </c>
      <c r="C2113" s="184">
        <f t="shared" si="247"/>
        <v>42045</v>
      </c>
      <c r="D2113" s="37" t="s">
        <v>1988</v>
      </c>
      <c r="E2113" s="759">
        <v>42045</v>
      </c>
      <c r="F2113" s="192" t="s">
        <v>1398</v>
      </c>
      <c r="G2113" s="483" t="s">
        <v>1304</v>
      </c>
      <c r="H2113" s="193" t="s">
        <v>1400</v>
      </c>
      <c r="I2113" s="256">
        <v>60</v>
      </c>
      <c r="J2113" s="256">
        <v>17500</v>
      </c>
      <c r="K2113" s="595">
        <f>ROUND(I2113*J2113,0)</f>
        <v>1050000</v>
      </c>
      <c r="L2113" s="596" t="s">
        <v>161</v>
      </c>
      <c r="M2113" s="596" t="s">
        <v>8</v>
      </c>
      <c r="N2113" s="52" t="str">
        <f>IF(AND('331-CT'!$E$7=TH!H2113,OR(L2113="331",M2113="331")),"331",IF(AND(OR(L2113="131",M2113="131"),H2113='131-CT'!$E$7),"131",""))</f>
        <v/>
      </c>
      <c r="O2113" s="91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37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46"/>
        <v>2</v>
      </c>
      <c r="C2114" s="184">
        <f t="shared" si="247"/>
        <v>42045</v>
      </c>
      <c r="D2114" s="37" t="s">
        <v>1988</v>
      </c>
      <c r="E2114" s="759">
        <v>42045</v>
      </c>
      <c r="F2114" s="192" t="s">
        <v>1399</v>
      </c>
      <c r="G2114" s="483" t="s">
        <v>1304</v>
      </c>
      <c r="H2114" s="193" t="s">
        <v>1400</v>
      </c>
      <c r="I2114" s="256"/>
      <c r="J2114" s="256"/>
      <c r="K2114" s="595">
        <v>105000</v>
      </c>
      <c r="L2114" s="596" t="s">
        <v>9</v>
      </c>
      <c r="M2114" s="596" t="s">
        <v>8</v>
      </c>
      <c r="N2114" s="52" t="str">
        <f>IF(AND('331-CT'!$E$7=TH!H2114,OR(L2114="331",M2114="331")),"331",IF(AND(OR(L2114="131",M2114="131"),H2114='131-CT'!$E$7),"131",""))</f>
        <v/>
      </c>
      <c r="O2114" s="91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37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ref="B2115" si="248">IF(C2115&lt;&gt;"",MONTH(C2115),"")</f>
        <v>2</v>
      </c>
      <c r="C2115" s="184">
        <f t="shared" ref="C2115" si="249">E2115</f>
        <v>42045</v>
      </c>
      <c r="D2115" s="37" t="s">
        <v>1988</v>
      </c>
      <c r="E2115" s="759">
        <v>42045</v>
      </c>
      <c r="F2115" s="297" t="s">
        <v>1352</v>
      </c>
      <c r="G2115" s="483" t="s">
        <v>1304</v>
      </c>
      <c r="H2115" s="193" t="s">
        <v>1400</v>
      </c>
      <c r="I2115" s="256"/>
      <c r="J2115" s="256"/>
      <c r="K2115" s="595">
        <v>1155000</v>
      </c>
      <c r="L2115" s="596" t="s">
        <v>8</v>
      </c>
      <c r="M2115" s="596" t="s">
        <v>47</v>
      </c>
      <c r="N2115" s="52" t="str">
        <f>IF(AND('331-CT'!$E$7=TH!H2115,OR(L2115="331",M2115="331")),"331",IF(AND(OR(L2115="131",M2115="131"),H2115='131-CT'!$E$7),"131",""))</f>
        <v/>
      </c>
      <c r="O2115" s="91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>x</v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7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46"/>
        <v>2</v>
      </c>
      <c r="C2116" s="184">
        <f t="shared" si="247"/>
        <v>42059</v>
      </c>
      <c r="D2116" s="37"/>
      <c r="E2116" s="759">
        <v>42059</v>
      </c>
      <c r="F2116" s="189" t="s">
        <v>1408</v>
      </c>
      <c r="G2116" s="483" t="s">
        <v>1411</v>
      </c>
      <c r="H2116" s="7" t="s">
        <v>1409</v>
      </c>
      <c r="I2116" s="256"/>
      <c r="J2116" s="256"/>
      <c r="K2116" s="595">
        <v>871664</v>
      </c>
      <c r="L2116" s="194" t="s">
        <v>83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91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>x</v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>x</v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7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46"/>
        <v>2</v>
      </c>
      <c r="C2117" s="184">
        <f t="shared" si="247"/>
        <v>42059</v>
      </c>
      <c r="D2117" s="37"/>
      <c r="E2117" s="759">
        <v>42059</v>
      </c>
      <c r="F2117" s="189" t="s">
        <v>1410</v>
      </c>
      <c r="G2117" s="483" t="s">
        <v>1411</v>
      </c>
      <c r="H2117" s="7" t="s">
        <v>1409</v>
      </c>
      <c r="I2117" s="256"/>
      <c r="J2117" s="256"/>
      <c r="K2117" s="595">
        <v>87166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91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>x</v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7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46"/>
        <v>3</v>
      </c>
      <c r="C2118" s="184">
        <f t="shared" si="247"/>
        <v>42073</v>
      </c>
      <c r="D2118" s="184"/>
      <c r="E2118" s="191">
        <v>42073</v>
      </c>
      <c r="F2118" s="189" t="s">
        <v>1377</v>
      </c>
      <c r="G2118" s="483" t="s">
        <v>1381</v>
      </c>
      <c r="H2118" s="7" t="s">
        <v>1376</v>
      </c>
      <c r="I2118" s="256"/>
      <c r="J2118" s="256"/>
      <c r="K2118" s="595">
        <f>205000+209626+97872+315122</f>
        <v>827620</v>
      </c>
      <c r="L2118" s="596" t="s">
        <v>83</v>
      </c>
      <c r="M2118" s="596" t="s">
        <v>47</v>
      </c>
      <c r="N2118" s="52" t="str">
        <f>IF(AND('331-CT'!$E$7=TH!H2118,OR(L2118="331",M2118="331")),"331",IF(AND(OR(L2118="131",M2118="131"),H2118='131-CT'!$E$7),"131",""))</f>
        <v/>
      </c>
      <c r="O2118" s="91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>x</v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>x</v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37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46"/>
        <v>3</v>
      </c>
      <c r="C2119" s="184">
        <f t="shared" si="247"/>
        <v>42073</v>
      </c>
      <c r="D2119" s="184"/>
      <c r="E2119" s="191">
        <v>42073</v>
      </c>
      <c r="F2119" s="189" t="s">
        <v>1378</v>
      </c>
      <c r="G2119" s="483" t="s">
        <v>1381</v>
      </c>
      <c r="H2119" s="7" t="s">
        <v>1376</v>
      </c>
      <c r="I2119" s="736"/>
      <c r="J2119" s="736"/>
      <c r="K2119" s="595">
        <f>20500+20962+9788+31512</f>
        <v>82762</v>
      </c>
      <c r="L2119" s="596" t="s">
        <v>9</v>
      </c>
      <c r="M2119" s="596" t="s">
        <v>47</v>
      </c>
      <c r="N2119" s="52" t="str">
        <f>IF(AND('331-CT'!$E$7=TH!H2119,OR(L2119="331",M2119="331")),"331",IF(AND(OR(L2119="131",M2119="131"),H2119='131-CT'!$E$7),"131",""))</f>
        <v/>
      </c>
      <c r="O2119" s="91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>x</v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37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46"/>
        <v>3</v>
      </c>
      <c r="C2120" s="184">
        <f t="shared" si="247"/>
        <v>42077</v>
      </c>
      <c r="D2120" s="37" t="s">
        <v>1989</v>
      </c>
      <c r="E2120" s="759">
        <v>42077</v>
      </c>
      <c r="F2120" s="189" t="s">
        <v>337</v>
      </c>
      <c r="G2120" s="483" t="s">
        <v>1401</v>
      </c>
      <c r="H2120" s="7" t="s">
        <v>357</v>
      </c>
      <c r="I2120" s="256">
        <v>24</v>
      </c>
      <c r="J2120" s="256">
        <v>43000</v>
      </c>
      <c r="K2120" s="595">
        <f>ROUND(I2120*J2120,0)</f>
        <v>1032000</v>
      </c>
      <c r="L2120" s="194" t="s">
        <v>161</v>
      </c>
      <c r="M2120" s="194" t="s">
        <v>8</v>
      </c>
      <c r="N2120" s="52" t="str">
        <f>IF(AND('331-CT'!$E$7=TH!H2120,OR(L2120="331",M2120="331")),"331",IF(AND(OR(L2120="131",M2120="131"),H2120='131-CT'!$E$7),"131",""))</f>
        <v/>
      </c>
      <c r="O2120" s="91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37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46"/>
        <v>3</v>
      </c>
      <c r="C2121" s="184">
        <f t="shared" si="247"/>
        <v>42077</v>
      </c>
      <c r="D2121" s="37" t="s">
        <v>1989</v>
      </c>
      <c r="E2121" s="759">
        <v>42077</v>
      </c>
      <c r="F2121" s="189" t="s">
        <v>1392</v>
      </c>
      <c r="G2121" s="483" t="s">
        <v>1401</v>
      </c>
      <c r="H2121" s="7" t="s">
        <v>357</v>
      </c>
      <c r="I2121" s="256"/>
      <c r="J2121" s="256"/>
      <c r="K2121" s="595">
        <v>103200</v>
      </c>
      <c r="L2121" s="194" t="s">
        <v>9</v>
      </c>
      <c r="M2121" s="194" t="s">
        <v>8</v>
      </c>
      <c r="N2121" s="52" t="str">
        <f>IF(AND('331-CT'!$E$7=TH!H2121,OR(L2121="331",M2121="331")),"331",IF(AND(OR(L2121="131",M2121="131"),H2121='131-CT'!$E$7),"131",""))</f>
        <v/>
      </c>
      <c r="O2121" s="91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37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46"/>
        <v>3</v>
      </c>
      <c r="C2122" s="184">
        <f t="shared" si="247"/>
        <v>42077</v>
      </c>
      <c r="D2122" s="37" t="s">
        <v>1989</v>
      </c>
      <c r="E2122" s="759">
        <v>42077</v>
      </c>
      <c r="F2122" s="297" t="s">
        <v>1352</v>
      </c>
      <c r="G2122" s="483" t="s">
        <v>1401</v>
      </c>
      <c r="H2122" s="7" t="s">
        <v>357</v>
      </c>
      <c r="I2122" s="256"/>
      <c r="J2122" s="256"/>
      <c r="K2122" s="595">
        <v>1135200</v>
      </c>
      <c r="L2122" s="194" t="s">
        <v>8</v>
      </c>
      <c r="M2122" s="194" t="s">
        <v>47</v>
      </c>
      <c r="N2122" s="52" t="str">
        <f>IF(AND('331-CT'!$E$7=TH!H2122,OR(L2122="331",M2122="331")),"331",IF(AND(OR(L2122="131",M2122="131"),H2122='131-CT'!$E$7),"131",""))</f>
        <v/>
      </c>
      <c r="O2122" s="91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>x</v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37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46"/>
        <v>3</v>
      </c>
      <c r="C2123" s="184">
        <f t="shared" si="247"/>
        <v>42084</v>
      </c>
      <c r="D2123" s="37" t="s">
        <v>1990</v>
      </c>
      <c r="E2123" s="759">
        <v>42084</v>
      </c>
      <c r="F2123" s="192" t="s">
        <v>1404</v>
      </c>
      <c r="G2123" s="483" t="s">
        <v>1403</v>
      </c>
      <c r="H2123" s="193" t="s">
        <v>1402</v>
      </c>
      <c r="I2123" s="256">
        <v>1980</v>
      </c>
      <c r="J2123" s="256">
        <v>9100</v>
      </c>
      <c r="K2123" s="595">
        <f>ROUND(I2123*J2123,0)</f>
        <v>18018000</v>
      </c>
      <c r="L2123" s="596" t="s">
        <v>159</v>
      </c>
      <c r="M2123" s="596" t="s">
        <v>8</v>
      </c>
      <c r="N2123" s="52" t="str">
        <f>IF(AND('331-CT'!$E$7=TH!H2123,OR(L2123="331",M2123="331")),"331",IF(AND(OR(L2123="131",M2123="131"),H2123='131-CT'!$E$7),"131",""))</f>
        <v/>
      </c>
      <c r="O2123" s="91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37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46"/>
        <v>3</v>
      </c>
      <c r="C2124" s="184">
        <f t="shared" si="247"/>
        <v>42084</v>
      </c>
      <c r="D2124" s="37" t="s">
        <v>1990</v>
      </c>
      <c r="E2124" s="759">
        <v>42084</v>
      </c>
      <c r="F2124" s="192" t="s">
        <v>1405</v>
      </c>
      <c r="G2124" s="483" t="s">
        <v>1403</v>
      </c>
      <c r="H2124" s="193" t="s">
        <v>1402</v>
      </c>
      <c r="I2124" s="256"/>
      <c r="J2124" s="256"/>
      <c r="K2124" s="595">
        <v>1801800</v>
      </c>
      <c r="L2124" s="596" t="s">
        <v>9</v>
      </c>
      <c r="M2124" s="596" t="s">
        <v>8</v>
      </c>
      <c r="N2124" s="52" t="str">
        <f>IF(AND('331-CT'!$E$7=TH!H2124,OR(L2124="331",M2124="331")),"331",IF(AND(OR(L2124="131",M2124="131"),H2124='131-CT'!$E$7),"131",""))</f>
        <v/>
      </c>
      <c r="O2124" s="91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37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ref="B2125" si="250">IF(C2125&lt;&gt;"",MONTH(C2125),"")</f>
        <v>3</v>
      </c>
      <c r="C2125" s="184">
        <f t="shared" ref="C2125" si="251">E2125</f>
        <v>42084</v>
      </c>
      <c r="D2125" s="37" t="s">
        <v>1990</v>
      </c>
      <c r="E2125" s="759">
        <v>42084</v>
      </c>
      <c r="F2125" s="297" t="s">
        <v>1352</v>
      </c>
      <c r="G2125" s="483" t="s">
        <v>1403</v>
      </c>
      <c r="H2125" s="193" t="s">
        <v>1402</v>
      </c>
      <c r="I2125" s="256"/>
      <c r="J2125" s="256"/>
      <c r="K2125" s="595">
        <v>19819800</v>
      </c>
      <c r="L2125" s="596" t="s">
        <v>8</v>
      </c>
      <c r="M2125" s="596" t="s">
        <v>47</v>
      </c>
      <c r="N2125" s="52" t="str">
        <f>IF(AND('331-CT'!$E$7=TH!H2125,OR(L2125="331",M2125="331")),"331",IF(AND(OR(L2125="131",M2125="131"),H2125='131-CT'!$E$7),"131",""))</f>
        <v/>
      </c>
      <c r="O2125" s="91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>x</v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37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46"/>
        <v>3</v>
      </c>
      <c r="C2126" s="184">
        <f t="shared" si="247"/>
        <v>42087</v>
      </c>
      <c r="D2126" s="37"/>
      <c r="E2126" s="759">
        <v>42087</v>
      </c>
      <c r="F2126" s="189" t="s">
        <v>1408</v>
      </c>
      <c r="G2126" s="483" t="s">
        <v>1442</v>
      </c>
      <c r="H2126" s="7" t="s">
        <v>1409</v>
      </c>
      <c r="I2126" s="256"/>
      <c r="J2126" s="256"/>
      <c r="K2126" s="595">
        <v>963378</v>
      </c>
      <c r="L2126" s="194" t="s">
        <v>83</v>
      </c>
      <c r="M2126" s="194" t="s">
        <v>47</v>
      </c>
      <c r="N2126" s="52" t="str">
        <f>IF(AND('331-CT'!$E$7=TH!H2126,OR(L2126="331",M2126="331")),"331",IF(AND(OR(L2126="131",M2126="131"),H2126='131-CT'!$E$7),"131",""))</f>
        <v/>
      </c>
      <c r="O2126" s="91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>x</v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>x</v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37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46"/>
        <v>3</v>
      </c>
      <c r="C2127" s="184">
        <f t="shared" si="247"/>
        <v>42087</v>
      </c>
      <c r="D2127" s="37"/>
      <c r="E2127" s="759">
        <v>42087</v>
      </c>
      <c r="F2127" s="189" t="s">
        <v>1410</v>
      </c>
      <c r="G2127" s="483" t="s">
        <v>1442</v>
      </c>
      <c r="H2127" s="7" t="s">
        <v>1409</v>
      </c>
      <c r="I2127" s="736"/>
      <c r="J2127" s="736"/>
      <c r="K2127" s="595">
        <v>96338</v>
      </c>
      <c r="L2127" s="194" t="s">
        <v>9</v>
      </c>
      <c r="M2127" s="194" t="s">
        <v>47</v>
      </c>
      <c r="N2127" s="52" t="str">
        <f>IF(AND('331-CT'!$E$7=TH!H2127,OR(L2127="331",M2127="331")),"331",IF(AND(OR(L2127="131",M2127="131"),H2127='131-CT'!$E$7),"131",""))</f>
        <v/>
      </c>
      <c r="O2127" s="91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>x</v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37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46"/>
        <v>3</v>
      </c>
      <c r="C2128" s="184">
        <f t="shared" si="247"/>
        <v>42089</v>
      </c>
      <c r="D2128" s="37" t="s">
        <v>1991</v>
      </c>
      <c r="E2128" s="759">
        <v>42089</v>
      </c>
      <c r="F2128" s="192" t="s">
        <v>1406</v>
      </c>
      <c r="G2128" s="483" t="s">
        <v>813</v>
      </c>
      <c r="H2128" s="193" t="s">
        <v>1402</v>
      </c>
      <c r="I2128" s="736">
        <v>2200</v>
      </c>
      <c r="J2128" s="736">
        <v>8000</v>
      </c>
      <c r="K2128" s="595">
        <f>ROUND(I2128*J2128,0)</f>
        <v>17600000</v>
      </c>
      <c r="L2128" s="596" t="s">
        <v>159</v>
      </c>
      <c r="M2128" s="596" t="s">
        <v>8</v>
      </c>
      <c r="N2128" s="52" t="str">
        <f>IF(AND('331-CT'!$E$7=TH!H2128,OR(L2128="331",M2128="331")),"331",IF(AND(OR(L2128="131",M2128="131"),H2128='131-CT'!$E$7),"131",""))</f>
        <v/>
      </c>
      <c r="O2128" s="91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>x</v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37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46"/>
        <v>3</v>
      </c>
      <c r="C2129" s="184">
        <f t="shared" si="247"/>
        <v>42089</v>
      </c>
      <c r="D2129" s="37" t="s">
        <v>1991</v>
      </c>
      <c r="E2129" s="759">
        <v>42089</v>
      </c>
      <c r="F2129" s="192" t="s">
        <v>1407</v>
      </c>
      <c r="G2129" s="483" t="s">
        <v>813</v>
      </c>
      <c r="H2129" s="193" t="s">
        <v>1402</v>
      </c>
      <c r="I2129" s="736"/>
      <c r="J2129" s="736"/>
      <c r="K2129" s="595">
        <v>1760000</v>
      </c>
      <c r="L2129" s="596" t="s">
        <v>9</v>
      </c>
      <c r="M2129" s="596" t="s">
        <v>8</v>
      </c>
      <c r="N2129" s="52" t="str">
        <f>IF(AND('331-CT'!$E$7=TH!H2129,OR(L2129="331",M2129="331")),"331",IF(AND(OR(L2129="131",M2129="131"),H2129='131-CT'!$E$7),"131",""))</f>
        <v/>
      </c>
      <c r="O2129" s="91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37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ref="B2130" si="252">IF(C2130&lt;&gt;"",MONTH(C2130),"")</f>
        <v>3</v>
      </c>
      <c r="C2130" s="184">
        <f t="shared" ref="C2130" si="253">E2130</f>
        <v>42089</v>
      </c>
      <c r="D2130" s="37" t="s">
        <v>1991</v>
      </c>
      <c r="E2130" s="759">
        <v>42089</v>
      </c>
      <c r="F2130" s="297" t="s">
        <v>1352</v>
      </c>
      <c r="G2130" s="483" t="s">
        <v>813</v>
      </c>
      <c r="H2130" s="193" t="s">
        <v>1402</v>
      </c>
      <c r="I2130" s="736"/>
      <c r="J2130" s="736"/>
      <c r="K2130" s="595">
        <v>19360000</v>
      </c>
      <c r="L2130" s="596" t="s">
        <v>8</v>
      </c>
      <c r="M2130" s="596" t="s">
        <v>47</v>
      </c>
      <c r="N2130" s="52" t="str">
        <f>IF(AND('331-CT'!$E$7=TH!H2130,OR(L2130="331",M2130="331")),"331",IF(AND(OR(L2130="131",M2130="131"),H2130='131-CT'!$E$7),"131",""))</f>
        <v/>
      </c>
      <c r="O2130" s="91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>x</v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37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46"/>
        <v>3</v>
      </c>
      <c r="C2131" s="184">
        <f t="shared" si="247"/>
        <v>42090</v>
      </c>
      <c r="D2131" s="37" t="s">
        <v>1992</v>
      </c>
      <c r="E2131" s="191">
        <v>42090</v>
      </c>
      <c r="F2131" s="189" t="s">
        <v>1385</v>
      </c>
      <c r="G2131" s="483" t="s">
        <v>1287</v>
      </c>
      <c r="H2131" s="7" t="s">
        <v>1382</v>
      </c>
      <c r="I2131" s="736">
        <v>5000</v>
      </c>
      <c r="J2131" s="736">
        <v>7800</v>
      </c>
      <c r="K2131" s="595">
        <f>ROUND(I2131*J2131,0)</f>
        <v>39000000</v>
      </c>
      <c r="L2131" s="596" t="s">
        <v>159</v>
      </c>
      <c r="M2131" s="596" t="s">
        <v>8</v>
      </c>
      <c r="N2131" s="52" t="str">
        <f>IF(AND('331-CT'!$E$7=TH!H2131,OR(L2131="331",M2131="331")),"331",IF(AND(OR(L2131="131",M2131="131"),H2131='131-CT'!$E$7),"131",""))</f>
        <v/>
      </c>
      <c r="O2131" s="91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37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46"/>
        <v>3</v>
      </c>
      <c r="C2132" s="184">
        <f t="shared" si="247"/>
        <v>42090</v>
      </c>
      <c r="D2132" s="37" t="s">
        <v>1992</v>
      </c>
      <c r="E2132" s="191">
        <v>42090</v>
      </c>
      <c r="F2132" s="189" t="s">
        <v>1386</v>
      </c>
      <c r="G2132" s="483" t="s">
        <v>1287</v>
      </c>
      <c r="H2132" s="7" t="s">
        <v>1382</v>
      </c>
      <c r="I2132" s="736">
        <v>6400</v>
      </c>
      <c r="J2132" s="736">
        <v>7800</v>
      </c>
      <c r="K2132" s="595">
        <f>ROUND(I2132*J2132,0)</f>
        <v>49920000</v>
      </c>
      <c r="L2132" s="596" t="s">
        <v>159</v>
      </c>
      <c r="M2132" s="596" t="s">
        <v>8</v>
      </c>
      <c r="N2132" s="52" t="str">
        <f>IF(AND('331-CT'!$E$7=TH!H2132,OR(L2132="331",M2132="331")),"331",IF(AND(OR(L2132="131",M2132="131"),H2132='131-CT'!$E$7),"131",""))</f>
        <v/>
      </c>
      <c r="O2132" s="91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37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46"/>
        <v>3</v>
      </c>
      <c r="C2133" s="184">
        <f t="shared" si="247"/>
        <v>42090</v>
      </c>
      <c r="D2133" s="37" t="s">
        <v>1992</v>
      </c>
      <c r="E2133" s="191">
        <v>42090</v>
      </c>
      <c r="F2133" s="189" t="s">
        <v>1387</v>
      </c>
      <c r="G2133" s="483" t="s">
        <v>1287</v>
      </c>
      <c r="H2133" s="7" t="s">
        <v>1382</v>
      </c>
      <c r="I2133" s="736">
        <v>4200</v>
      </c>
      <c r="J2133" s="736">
        <v>10500</v>
      </c>
      <c r="K2133" s="595">
        <f>ROUND(I2133*J2133,0)</f>
        <v>44100000</v>
      </c>
      <c r="L2133" s="596" t="s">
        <v>159</v>
      </c>
      <c r="M2133" s="596" t="s">
        <v>8</v>
      </c>
      <c r="N2133" s="52" t="str">
        <f>IF(AND('331-CT'!$E$7=TH!H2133,OR(L2133="331",M2133="331")),"331",IF(AND(OR(L2133="131",M2133="131"),H2133='131-CT'!$E$7),"131",""))</f>
        <v/>
      </c>
      <c r="O2133" s="91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37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46"/>
        <v>3</v>
      </c>
      <c r="C2134" s="184">
        <f t="shared" si="247"/>
        <v>42090</v>
      </c>
      <c r="D2134" s="37" t="s">
        <v>1992</v>
      </c>
      <c r="E2134" s="191">
        <v>42090</v>
      </c>
      <c r="F2134" s="189" t="s">
        <v>1388</v>
      </c>
      <c r="G2134" s="483" t="s">
        <v>1287</v>
      </c>
      <c r="H2134" s="7" t="s">
        <v>1382</v>
      </c>
      <c r="I2134" s="736">
        <v>2152</v>
      </c>
      <c r="J2134" s="736">
        <v>9100</v>
      </c>
      <c r="K2134" s="595">
        <f>ROUND(I2134*J2134,0)</f>
        <v>19583200</v>
      </c>
      <c r="L2134" s="596" t="s">
        <v>159</v>
      </c>
      <c r="M2134" s="596" t="s">
        <v>8</v>
      </c>
      <c r="N2134" s="52" t="str">
        <f>IF(AND('331-CT'!$E$7=TH!H2134,OR(L2134="331",M2134="331")),"331",IF(AND(OR(L2134="131",M2134="131"),H2134='131-CT'!$E$7),"131",""))</f>
        <v/>
      </c>
      <c r="O2134" s="91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37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46"/>
        <v>3</v>
      </c>
      <c r="C2135" s="184">
        <f t="shared" si="247"/>
        <v>42090</v>
      </c>
      <c r="D2135" s="37" t="s">
        <v>1992</v>
      </c>
      <c r="E2135" s="191">
        <v>42090</v>
      </c>
      <c r="F2135" s="189" t="s">
        <v>1389</v>
      </c>
      <c r="G2135" s="483" t="s">
        <v>1287</v>
      </c>
      <c r="H2135" s="7" t="s">
        <v>1382</v>
      </c>
      <c r="I2135" s="736">
        <v>3230</v>
      </c>
      <c r="J2135" s="736">
        <v>9100</v>
      </c>
      <c r="K2135" s="595">
        <f>ROUND(I2135*J2135,0)</f>
        <v>29393000</v>
      </c>
      <c r="L2135" s="596" t="s">
        <v>159</v>
      </c>
      <c r="M2135" s="596" t="s">
        <v>8</v>
      </c>
      <c r="N2135" s="52" t="str">
        <f>IF(AND('331-CT'!$E$7=TH!H2135,OR(L2135="331",M2135="331")),"331",IF(AND(OR(L2135="131",M2135="131"),H2135='131-CT'!$E$7),"131",""))</f>
        <v/>
      </c>
      <c r="O2135" s="91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37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46"/>
        <v>3</v>
      </c>
      <c r="C2136" s="184">
        <f t="shared" si="247"/>
        <v>42090</v>
      </c>
      <c r="D2136" s="37" t="s">
        <v>1992</v>
      </c>
      <c r="E2136" s="191">
        <v>42090</v>
      </c>
      <c r="F2136" s="189" t="s">
        <v>1384</v>
      </c>
      <c r="G2136" s="483" t="s">
        <v>1287</v>
      </c>
      <c r="H2136" s="7" t="s">
        <v>1382</v>
      </c>
      <c r="I2136" s="256"/>
      <c r="J2136" s="256"/>
      <c r="K2136" s="595">
        <v>18199620</v>
      </c>
      <c r="L2136" s="596" t="s">
        <v>9</v>
      </c>
      <c r="M2136" s="596" t="s">
        <v>8</v>
      </c>
      <c r="N2136" s="52" t="str">
        <f>IF(AND('331-CT'!$E$7=TH!H2136,OR(L2136="331",M2136="331")),"331",IF(AND(OR(L2136="131",M2136="131"),H2136='131-CT'!$E$7),"131",""))</f>
        <v/>
      </c>
      <c r="O2136" s="91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37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46"/>
        <v>4</v>
      </c>
      <c r="C2137" s="184">
        <f t="shared" si="247"/>
        <v>42104</v>
      </c>
      <c r="D2137" s="191"/>
      <c r="E2137" s="759">
        <v>42104</v>
      </c>
      <c r="F2137" s="189" t="s">
        <v>375</v>
      </c>
      <c r="G2137" s="483" t="s">
        <v>1415</v>
      </c>
      <c r="H2137" s="7" t="s">
        <v>1391</v>
      </c>
      <c r="I2137" s="256"/>
      <c r="J2137" s="256"/>
      <c r="K2137" s="595">
        <v>6470000</v>
      </c>
      <c r="L2137" s="596" t="s">
        <v>165</v>
      </c>
      <c r="M2137" s="596" t="s">
        <v>47</v>
      </c>
      <c r="N2137" s="52" t="str">
        <f>IF(AND('331-CT'!$E$7=TH!H2137,OR(L2137="331",M2137="331")),"331",IF(AND(OR(L2137="131",M2137="131"),H2137='131-CT'!$E$7),"131",""))</f>
        <v/>
      </c>
      <c r="O2137" s="910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37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46"/>
        <v>4</v>
      </c>
      <c r="C2138" s="184">
        <f t="shared" si="247"/>
        <v>42104</v>
      </c>
      <c r="D2138" s="191"/>
      <c r="E2138" s="759">
        <v>42104</v>
      </c>
      <c r="F2138" s="189" t="s">
        <v>1390</v>
      </c>
      <c r="G2138" s="483" t="s">
        <v>1415</v>
      </c>
      <c r="H2138" s="7" t="s">
        <v>1391</v>
      </c>
      <c r="I2138" s="736"/>
      <c r="J2138" s="736"/>
      <c r="K2138" s="595">
        <v>647000</v>
      </c>
      <c r="L2138" s="596" t="s">
        <v>9</v>
      </c>
      <c r="M2138" s="596" t="s">
        <v>47</v>
      </c>
      <c r="N2138" s="52" t="str">
        <f>IF(AND('331-CT'!$E$7=TH!H2138,OR(L2138="331",M2138="331")),"331",IF(AND(OR(L2138="131",M2138="131"),H2138='131-CT'!$E$7),"131",""))</f>
        <v/>
      </c>
      <c r="O2138" s="910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37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46"/>
        <v>4</v>
      </c>
      <c r="C2139" s="184">
        <f t="shared" si="247"/>
        <v>42104</v>
      </c>
      <c r="D2139" s="184" t="s">
        <v>1986</v>
      </c>
      <c r="E2139" s="759">
        <v>42104</v>
      </c>
      <c r="F2139" s="189" t="s">
        <v>337</v>
      </c>
      <c r="G2139" s="483" t="s">
        <v>1416</v>
      </c>
      <c r="H2139" s="7" t="s">
        <v>357</v>
      </c>
      <c r="I2139" s="256">
        <v>24</v>
      </c>
      <c r="J2139" s="256">
        <v>43000</v>
      </c>
      <c r="K2139" s="595">
        <f>ROUND(I2139*J2139,0)</f>
        <v>1032000</v>
      </c>
      <c r="L2139" s="194" t="s">
        <v>161</v>
      </c>
      <c r="M2139" s="194" t="s">
        <v>8</v>
      </c>
      <c r="N2139" s="52" t="str">
        <f>IF(AND('331-CT'!$E$7=TH!H2139,OR(L2139="331",M2139="331")),"331",IF(AND(OR(L2139="131",M2139="131"),H2139='131-CT'!$E$7),"131",""))</f>
        <v/>
      </c>
      <c r="O2139" s="91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37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46"/>
        <v>4</v>
      </c>
      <c r="C2140" s="184">
        <f t="shared" si="247"/>
        <v>42104</v>
      </c>
      <c r="D2140" s="184" t="s">
        <v>1986</v>
      </c>
      <c r="E2140" s="759">
        <v>42104</v>
      </c>
      <c r="F2140" s="189" t="s">
        <v>1392</v>
      </c>
      <c r="G2140" s="483" t="s">
        <v>1416</v>
      </c>
      <c r="H2140" s="7" t="s">
        <v>357</v>
      </c>
      <c r="I2140" s="256"/>
      <c r="J2140" s="256"/>
      <c r="K2140" s="595">
        <v>103200</v>
      </c>
      <c r="L2140" s="194" t="s">
        <v>9</v>
      </c>
      <c r="M2140" s="194" t="s">
        <v>8</v>
      </c>
      <c r="N2140" s="52" t="str">
        <f>IF(AND('331-CT'!$E$7=TH!H2140,OR(L2140="331",M2140="331")),"331",IF(AND(OR(L2140="131",M2140="131"),H2140='131-CT'!$E$7),"131",""))</f>
        <v/>
      </c>
      <c r="O2140" s="91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37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46"/>
        <v>4</v>
      </c>
      <c r="C2141" s="184">
        <f t="shared" si="247"/>
        <v>42104</v>
      </c>
      <c r="D2141" s="184" t="s">
        <v>1986</v>
      </c>
      <c r="E2141" s="759">
        <v>42104</v>
      </c>
      <c r="F2141" s="297" t="s">
        <v>1352</v>
      </c>
      <c r="G2141" s="483" t="s">
        <v>1416</v>
      </c>
      <c r="H2141" s="7" t="s">
        <v>357</v>
      </c>
      <c r="I2141" s="256"/>
      <c r="J2141" s="256"/>
      <c r="K2141" s="595">
        <v>1135200</v>
      </c>
      <c r="L2141" s="194" t="s">
        <v>8</v>
      </c>
      <c r="M2141" s="194" t="s">
        <v>47</v>
      </c>
      <c r="N2141" s="52" t="str">
        <f>IF(AND('331-CT'!$E$7=TH!H2141,OR(L2141="331",M2141="331")),"331",IF(AND(OR(L2141="131",M2141="131"),H2141='131-CT'!$E$7),"131",""))</f>
        <v/>
      </c>
      <c r="O2141" s="910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37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46"/>
        <v>4</v>
      </c>
      <c r="C2142" s="184">
        <f t="shared" si="247"/>
        <v>42115</v>
      </c>
      <c r="D2142" s="191" t="s">
        <v>1990</v>
      </c>
      <c r="E2142" s="759">
        <v>42115</v>
      </c>
      <c r="F2142" s="297" t="s">
        <v>1383</v>
      </c>
      <c r="G2142" s="482" t="s">
        <v>1418</v>
      </c>
      <c r="H2142" s="7" t="s">
        <v>1417</v>
      </c>
      <c r="I2142" s="256">
        <v>1928</v>
      </c>
      <c r="J2142" s="256">
        <v>7300</v>
      </c>
      <c r="K2142" s="595">
        <f>ROUND(I2142*J2142,0)</f>
        <v>14074400</v>
      </c>
      <c r="L2142" s="596" t="s">
        <v>159</v>
      </c>
      <c r="M2142" s="596" t="s">
        <v>8</v>
      </c>
      <c r="N2142" s="52" t="str">
        <f>IF(AND('331-CT'!$E$7=TH!H2142,OR(L2142="331",M2142="331")),"331",IF(AND(OR(L2142="131",M2142="131"),H2142='131-CT'!$E$7),"131",""))</f>
        <v/>
      </c>
      <c r="O2142" s="91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37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46"/>
        <v>4</v>
      </c>
      <c r="C2143" s="184">
        <f t="shared" si="247"/>
        <v>42115</v>
      </c>
      <c r="D2143" s="191" t="s">
        <v>1990</v>
      </c>
      <c r="E2143" s="759">
        <v>42115</v>
      </c>
      <c r="F2143" s="297" t="s">
        <v>1419</v>
      </c>
      <c r="G2143" s="482" t="s">
        <v>1418</v>
      </c>
      <c r="H2143" s="7" t="s">
        <v>1417</v>
      </c>
      <c r="I2143" s="786"/>
      <c r="J2143" s="256"/>
      <c r="K2143" s="595">
        <v>1407440</v>
      </c>
      <c r="L2143" s="596" t="s">
        <v>9</v>
      </c>
      <c r="M2143" s="596" t="s">
        <v>8</v>
      </c>
      <c r="N2143" s="52" t="str">
        <f>IF(AND('331-CT'!$E$7=TH!H2143,OR(L2143="331",M2143="331")),"331",IF(AND(OR(L2143="131",M2143="131"),H2143='131-CT'!$E$7),"131",""))</f>
        <v/>
      </c>
      <c r="O2143" s="91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37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46"/>
        <v>4</v>
      </c>
      <c r="C2144" s="184">
        <f t="shared" si="247"/>
        <v>42116</v>
      </c>
      <c r="D2144" s="191" t="s">
        <v>1991</v>
      </c>
      <c r="E2144" s="191">
        <v>42116</v>
      </c>
      <c r="F2144" s="297" t="s">
        <v>1383</v>
      </c>
      <c r="G2144" s="482" t="s">
        <v>1420</v>
      </c>
      <c r="H2144" s="7" t="s">
        <v>1417</v>
      </c>
      <c r="I2144" s="256">
        <v>2096</v>
      </c>
      <c r="J2144" s="256">
        <v>7300</v>
      </c>
      <c r="K2144" s="595">
        <f>ROUND(I2144*J2144,0)</f>
        <v>15300800</v>
      </c>
      <c r="L2144" s="596" t="s">
        <v>159</v>
      </c>
      <c r="M2144" s="596" t="s">
        <v>8</v>
      </c>
      <c r="N2144" s="52" t="str">
        <f>IF(AND('331-CT'!$E$7=TH!H2144,OR(L2144="331",M2144="331")),"331",IF(AND(OR(L2144="131",M2144="131"),H2144='131-CT'!$E$7),"131",""))</f>
        <v/>
      </c>
      <c r="O2144" s="91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37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46"/>
        <v>4</v>
      </c>
      <c r="C2145" s="184">
        <f t="shared" si="247"/>
        <v>42116</v>
      </c>
      <c r="D2145" s="191" t="s">
        <v>1991</v>
      </c>
      <c r="E2145" s="191">
        <v>42116</v>
      </c>
      <c r="F2145" s="297" t="s">
        <v>1419</v>
      </c>
      <c r="G2145" s="482" t="s">
        <v>1420</v>
      </c>
      <c r="H2145" s="7" t="s">
        <v>1417</v>
      </c>
      <c r="I2145" s="256"/>
      <c r="J2145" s="256"/>
      <c r="K2145" s="595">
        <v>1530080</v>
      </c>
      <c r="L2145" s="596" t="s">
        <v>9</v>
      </c>
      <c r="M2145" s="596" t="s">
        <v>8</v>
      </c>
      <c r="N2145" s="52" t="str">
        <f>IF(AND('331-CT'!$E$7=TH!H2145,OR(L2145="331",M2145="331")),"331",IF(AND(OR(L2145="131",M2145="131"),H2145='131-CT'!$E$7),"131",""))</f>
        <v/>
      </c>
      <c r="O2145" s="91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37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46"/>
        <v>4</v>
      </c>
      <c r="C2146" s="184">
        <f t="shared" si="247"/>
        <v>42117</v>
      </c>
      <c r="D2146" s="191" t="s">
        <v>1992</v>
      </c>
      <c r="E2146" s="191">
        <v>42117</v>
      </c>
      <c r="F2146" s="297" t="s">
        <v>1383</v>
      </c>
      <c r="G2146" s="482" t="s">
        <v>1421</v>
      </c>
      <c r="H2146" s="7" t="s">
        <v>1417</v>
      </c>
      <c r="I2146" s="256">
        <v>2096</v>
      </c>
      <c r="J2146" s="256">
        <v>7300</v>
      </c>
      <c r="K2146" s="595">
        <f>ROUND(I2146*J2146,0)</f>
        <v>15300800</v>
      </c>
      <c r="L2146" s="596" t="s">
        <v>159</v>
      </c>
      <c r="M2146" s="596" t="s">
        <v>8</v>
      </c>
      <c r="N2146" s="52" t="str">
        <f>IF(AND('331-CT'!$E$7=TH!H2146,OR(L2146="331",M2146="331")),"331",IF(AND(OR(L2146="131",M2146="131"),H2146='131-CT'!$E$7),"131",""))</f>
        <v/>
      </c>
      <c r="O2146" s="91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37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46"/>
        <v>4</v>
      </c>
      <c r="C2147" s="184">
        <f t="shared" si="247"/>
        <v>42117</v>
      </c>
      <c r="D2147" s="191" t="s">
        <v>1992</v>
      </c>
      <c r="E2147" s="191">
        <v>42117</v>
      </c>
      <c r="F2147" s="297" t="s">
        <v>1419</v>
      </c>
      <c r="G2147" s="482" t="s">
        <v>1421</v>
      </c>
      <c r="H2147" s="7" t="s">
        <v>1417</v>
      </c>
      <c r="I2147" s="736"/>
      <c r="J2147" s="736"/>
      <c r="K2147" s="595">
        <v>1530080</v>
      </c>
      <c r="L2147" s="596" t="s">
        <v>9</v>
      </c>
      <c r="M2147" s="596" t="s">
        <v>8</v>
      </c>
      <c r="N2147" s="52" t="str">
        <f>IF(AND('331-CT'!$E$7=TH!H2147,OR(L2147="331",M2147="331")),"331",IF(AND(OR(L2147="131",M2147="131"),H2147='131-CT'!$E$7),"131",""))</f>
        <v/>
      </c>
      <c r="O2147" s="91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37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46"/>
        <v>4</v>
      </c>
      <c r="C2148" s="184">
        <f t="shared" si="247"/>
        <v>42117</v>
      </c>
      <c r="D2148" s="191"/>
      <c r="E2148" s="191">
        <v>42117</v>
      </c>
      <c r="F2148" s="189" t="s">
        <v>1408</v>
      </c>
      <c r="G2148" s="483" t="s">
        <v>1422</v>
      </c>
      <c r="H2148" s="7" t="s">
        <v>1409</v>
      </c>
      <c r="I2148" s="736"/>
      <c r="J2148" s="736"/>
      <c r="K2148" s="595">
        <v>1539252</v>
      </c>
      <c r="L2148" s="194" t="s">
        <v>83</v>
      </c>
      <c r="M2148" s="194" t="s">
        <v>47</v>
      </c>
      <c r="N2148" s="52" t="str">
        <f>IF(AND('331-CT'!$E$7=TH!H2148,OR(L2148="331",M2148="331")),"331",IF(AND(OR(L2148="131",M2148="131"),H2148='131-CT'!$E$7),"131",""))</f>
        <v/>
      </c>
      <c r="O2148" s="910" t="str">
        <f>IF(AND('341-CT'!$E$9=H2148,OR(LEFT(L2148,3)=$O$7,LEFT(M2148,3)=$O$7)),"x","")</f>
        <v/>
      </c>
      <c r="P2148" s="52" t="str">
        <f>IF(AND($B2148&gt;='111'!$N$11,$B2148&lt;='111'!$O$11,OR($L2148=$P$7,$M2148=$P$7)),"x","")</f>
        <v>x</v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642</v>
      </c>
      <c r="W2148" s="52" t="str">
        <f>IF(OR(TH!L2148=TH!$W$7,M2148=TH!$W$7),"x","")</f>
        <v>x</v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37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46"/>
        <v>4</v>
      </c>
      <c r="C2149" s="184">
        <f t="shared" si="247"/>
        <v>42117</v>
      </c>
      <c r="D2149" s="191"/>
      <c r="E2149" s="191">
        <v>42117</v>
      </c>
      <c r="F2149" s="189" t="s">
        <v>1410</v>
      </c>
      <c r="G2149" s="483" t="s">
        <v>1422</v>
      </c>
      <c r="H2149" s="7" t="s">
        <v>1409</v>
      </c>
      <c r="I2149" s="256"/>
      <c r="J2149" s="256"/>
      <c r="K2149" s="595">
        <v>153925</v>
      </c>
      <c r="L2149" s="194" t="s">
        <v>9</v>
      </c>
      <c r="M2149" s="194" t="s">
        <v>47</v>
      </c>
      <c r="N2149" s="52" t="str">
        <f>IF(AND('331-CT'!$E$7=TH!H2149,OR(L2149="331",M2149="331")),"331",IF(AND(OR(L2149="131",M2149="131"),H2149='131-CT'!$E$7),"131",""))</f>
        <v/>
      </c>
      <c r="O2149" s="910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37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46"/>
        <v>4</v>
      </c>
      <c r="C2150" s="184">
        <f t="shared" si="247"/>
        <v>42117</v>
      </c>
      <c r="D2150" s="191" t="s">
        <v>1993</v>
      </c>
      <c r="E2150" s="191">
        <v>42117</v>
      </c>
      <c r="F2150" s="192" t="s">
        <v>1424</v>
      </c>
      <c r="G2150" s="483" t="s">
        <v>1421</v>
      </c>
      <c r="H2150" s="7" t="s">
        <v>1423</v>
      </c>
      <c r="I2150" s="256">
        <v>1850</v>
      </c>
      <c r="J2150" s="256">
        <v>9100</v>
      </c>
      <c r="K2150" s="595">
        <f>ROUND(I2150*J2150,0)</f>
        <v>16835000</v>
      </c>
      <c r="L2150" s="596" t="s">
        <v>159</v>
      </c>
      <c r="M2150" s="596" t="s">
        <v>8</v>
      </c>
      <c r="N2150" s="52" t="str">
        <f>IF(AND('331-CT'!$E$7=TH!H2150,OR(L2150="331",M2150="331")),"331",IF(AND(OR(L2150="131",M2150="131"),H2150='131-CT'!$E$7),"131",""))</f>
        <v/>
      </c>
      <c r="O2150" s="91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37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46"/>
        <v>4</v>
      </c>
      <c r="C2151" s="184">
        <f t="shared" si="247"/>
        <v>42117</v>
      </c>
      <c r="D2151" s="191" t="s">
        <v>1993</v>
      </c>
      <c r="E2151" s="191">
        <v>42117</v>
      </c>
      <c r="F2151" s="192" t="s">
        <v>1428</v>
      </c>
      <c r="G2151" s="483" t="s">
        <v>1421</v>
      </c>
      <c r="H2151" s="7" t="s">
        <v>1423</v>
      </c>
      <c r="I2151" s="256">
        <v>1808</v>
      </c>
      <c r="J2151" s="256">
        <v>9000</v>
      </c>
      <c r="K2151" s="595">
        <f>ROUND(I2151*J2151,0)</f>
        <v>16272000</v>
      </c>
      <c r="L2151" s="596" t="s">
        <v>159</v>
      </c>
      <c r="M2151" s="596" t="s">
        <v>8</v>
      </c>
      <c r="N2151" s="52" t="str">
        <f>IF(AND('331-CT'!$E$7=TH!H2151,OR(L2151="331",M2151="331")),"331",IF(AND(OR(L2151="131",M2151="131"),H2151='131-CT'!$E$7),"131",""))</f>
        <v/>
      </c>
      <c r="O2151" s="91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37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46"/>
        <v>4</v>
      </c>
      <c r="C2152" s="184">
        <f t="shared" si="247"/>
        <v>42117</v>
      </c>
      <c r="D2152" s="191" t="s">
        <v>1993</v>
      </c>
      <c r="E2152" s="191">
        <v>42117</v>
      </c>
      <c r="F2152" s="192" t="s">
        <v>1405</v>
      </c>
      <c r="G2152" s="483" t="s">
        <v>1421</v>
      </c>
      <c r="H2152" s="7" t="s">
        <v>1423</v>
      </c>
      <c r="I2152" s="256"/>
      <c r="J2152" s="256"/>
      <c r="K2152" s="595">
        <v>3310700</v>
      </c>
      <c r="L2152" s="596" t="s">
        <v>9</v>
      </c>
      <c r="M2152" s="596" t="s">
        <v>8</v>
      </c>
      <c r="N2152" s="52" t="str">
        <f>IF(AND('331-CT'!$E$7=TH!H2152,OR(L2152="331",M2152="331")),"331",IF(AND(OR(L2152="131",M2152="131"),H2152='131-CT'!$E$7),"131",""))</f>
        <v/>
      </c>
      <c r="O2152" s="91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37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46"/>
        <v>4</v>
      </c>
      <c r="C2153" s="184">
        <f t="shared" si="247"/>
        <v>42118</v>
      </c>
      <c r="D2153" s="191" t="s">
        <v>1994</v>
      </c>
      <c r="E2153" s="191">
        <v>42118</v>
      </c>
      <c r="F2153" s="297" t="s">
        <v>1383</v>
      </c>
      <c r="G2153" s="483" t="s">
        <v>1425</v>
      </c>
      <c r="H2153" s="7" t="s">
        <v>1417</v>
      </c>
      <c r="I2153" s="256">
        <v>2450</v>
      </c>
      <c r="J2153" s="256">
        <v>7300</v>
      </c>
      <c r="K2153" s="595">
        <f>ROUND(I2153*J2153,0)</f>
        <v>17885000</v>
      </c>
      <c r="L2153" s="596" t="s">
        <v>159</v>
      </c>
      <c r="M2153" s="596" t="s">
        <v>8</v>
      </c>
      <c r="N2153" s="52" t="str">
        <f>IF(AND('331-CT'!$E$7=TH!H2153,OR(L2153="331",M2153="331")),"331",IF(AND(OR(L2153="131",M2153="131"),H2153='131-CT'!$E$7),"131",""))</f>
        <v/>
      </c>
      <c r="O2153" s="91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37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46"/>
        <v>4</v>
      </c>
      <c r="C2154" s="184">
        <f t="shared" si="247"/>
        <v>42118</v>
      </c>
      <c r="D2154" s="191" t="s">
        <v>1994</v>
      </c>
      <c r="E2154" s="191">
        <v>42118</v>
      </c>
      <c r="F2154" s="297" t="s">
        <v>1419</v>
      </c>
      <c r="G2154" s="483" t="s">
        <v>1425</v>
      </c>
      <c r="H2154" s="7" t="s">
        <v>1417</v>
      </c>
      <c r="I2154" s="256"/>
      <c r="J2154" s="256"/>
      <c r="K2154" s="595">
        <v>1788500</v>
      </c>
      <c r="L2154" s="596" t="s">
        <v>9</v>
      </c>
      <c r="M2154" s="596" t="s">
        <v>8</v>
      </c>
      <c r="N2154" s="52" t="str">
        <f>IF(AND('331-CT'!$E$7=TH!H2154,OR(L2154="331",M2154="331")),"331",IF(AND(OR(L2154="131",M2154="131"),H2154='131-CT'!$E$7),"131",""))</f>
        <v/>
      </c>
      <c r="O2154" s="91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37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46"/>
        <v>4</v>
      </c>
      <c r="C2155" s="184">
        <f t="shared" si="247"/>
        <v>42119</v>
      </c>
      <c r="D2155" s="191" t="s">
        <v>1995</v>
      </c>
      <c r="E2155" s="191">
        <v>42119</v>
      </c>
      <c r="F2155" s="297" t="s">
        <v>1383</v>
      </c>
      <c r="G2155" s="483" t="s">
        <v>1426</v>
      </c>
      <c r="H2155" s="7" t="s">
        <v>1417</v>
      </c>
      <c r="I2155" s="256">
        <v>2490</v>
      </c>
      <c r="J2155" s="256">
        <v>7300</v>
      </c>
      <c r="K2155" s="595">
        <f>ROUND(I2155*J2155,0)</f>
        <v>18177000</v>
      </c>
      <c r="L2155" s="596" t="s">
        <v>159</v>
      </c>
      <c r="M2155" s="596" t="s">
        <v>8</v>
      </c>
      <c r="N2155" s="52" t="str">
        <f>IF(AND('331-CT'!$E$7=TH!H2155,OR(L2155="331",M2155="331")),"331",IF(AND(OR(L2155="131",M2155="131"),H2155='131-CT'!$E$7),"131",""))</f>
        <v/>
      </c>
      <c r="O2155" s="91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37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46"/>
        <v>4</v>
      </c>
      <c r="C2156" s="184">
        <f t="shared" si="247"/>
        <v>42119</v>
      </c>
      <c r="D2156" s="191" t="s">
        <v>1995</v>
      </c>
      <c r="E2156" s="191">
        <v>42119</v>
      </c>
      <c r="F2156" s="297" t="s">
        <v>1419</v>
      </c>
      <c r="G2156" s="483" t="s">
        <v>1426</v>
      </c>
      <c r="H2156" s="7" t="s">
        <v>1417</v>
      </c>
      <c r="I2156" s="256"/>
      <c r="J2156" s="256"/>
      <c r="K2156" s="595">
        <v>1817700</v>
      </c>
      <c r="L2156" s="596" t="s">
        <v>9</v>
      </c>
      <c r="M2156" s="596" t="s">
        <v>8</v>
      </c>
      <c r="N2156" s="52" t="str">
        <f>IF(AND('331-CT'!$E$7=TH!H2156,OR(L2156="331",M2156="331")),"331",IF(AND(OR(L2156="131",M2156="131"),H2156='131-CT'!$E$7),"131",""))</f>
        <v/>
      </c>
      <c r="O2156" s="91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37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46"/>
        <v>4</v>
      </c>
      <c r="C2157" s="184">
        <f t="shared" si="247"/>
        <v>42121</v>
      </c>
      <c r="D2157" s="191" t="s">
        <v>1996</v>
      </c>
      <c r="E2157" s="191">
        <v>42121</v>
      </c>
      <c r="F2157" s="297" t="s">
        <v>1383</v>
      </c>
      <c r="G2157" s="483" t="s">
        <v>1427</v>
      </c>
      <c r="H2157" s="7" t="s">
        <v>1417</v>
      </c>
      <c r="I2157" s="256">
        <v>2360</v>
      </c>
      <c r="J2157" s="256">
        <v>7300</v>
      </c>
      <c r="K2157" s="595">
        <f>ROUND(I2157*J2157,0)</f>
        <v>17228000</v>
      </c>
      <c r="L2157" s="596" t="s">
        <v>159</v>
      </c>
      <c r="M2157" s="596" t="s">
        <v>8</v>
      </c>
      <c r="N2157" s="52" t="str">
        <f>IF(AND('331-CT'!$E$7=TH!H2157,OR(L2157="331",M2157="331")),"331",IF(AND(OR(L2157="131",M2157="131"),H2157='131-CT'!$E$7),"131",""))</f>
        <v/>
      </c>
      <c r="O2157" s="91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37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ref="B2158:B2239" si="254">IF(C2158&lt;&gt;"",MONTH(C2158),"")</f>
        <v>4</v>
      </c>
      <c r="C2158" s="184">
        <f t="shared" si="247"/>
        <v>42121</v>
      </c>
      <c r="D2158" s="191" t="s">
        <v>1996</v>
      </c>
      <c r="E2158" s="191">
        <v>42121</v>
      </c>
      <c r="F2158" s="297" t="s">
        <v>1419</v>
      </c>
      <c r="G2158" s="483" t="s">
        <v>1427</v>
      </c>
      <c r="H2158" s="7" t="s">
        <v>1417</v>
      </c>
      <c r="I2158" s="256"/>
      <c r="J2158" s="256"/>
      <c r="K2158" s="595">
        <v>1722800</v>
      </c>
      <c r="L2158" s="596" t="s">
        <v>9</v>
      </c>
      <c r="M2158" s="596" t="s">
        <v>8</v>
      </c>
      <c r="N2158" s="52" t="str">
        <f>IF(AND('331-CT'!$E$7=TH!H2158,OR(L2158="331",M2158="331")),"331",IF(AND(OR(L2158="131",M2158="131"),H2158='131-CT'!$E$7),"131",""))</f>
        <v/>
      </c>
      <c r="O2158" s="91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37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4"/>
        <v>4</v>
      </c>
      <c r="C2159" s="184">
        <f t="shared" si="247"/>
        <v>42121</v>
      </c>
      <c r="D2159" s="191" t="s">
        <v>1997</v>
      </c>
      <c r="E2159" s="191">
        <v>42121</v>
      </c>
      <c r="F2159" s="192" t="s">
        <v>1428</v>
      </c>
      <c r="G2159" s="483" t="s">
        <v>1429</v>
      </c>
      <c r="H2159" s="7" t="s">
        <v>1423</v>
      </c>
      <c r="I2159" s="256">
        <v>1322</v>
      </c>
      <c r="J2159" s="256">
        <v>9000</v>
      </c>
      <c r="K2159" s="595">
        <f>ROUND(I2159*J2159,0)</f>
        <v>11898000</v>
      </c>
      <c r="L2159" s="596" t="s">
        <v>159</v>
      </c>
      <c r="M2159" s="596" t="s">
        <v>8</v>
      </c>
      <c r="N2159" s="52" t="str">
        <f>IF(AND('331-CT'!$E$7=TH!H2159,OR(L2159="331",M2159="331")),"331",IF(AND(OR(L2159="131",M2159="131"),H2159='131-CT'!$E$7),"131",""))</f>
        <v/>
      </c>
      <c r="O2159" s="91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37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4"/>
        <v>4</v>
      </c>
      <c r="C2160" s="184">
        <f t="shared" si="247"/>
        <v>42121</v>
      </c>
      <c r="D2160" s="191" t="s">
        <v>1997</v>
      </c>
      <c r="E2160" s="191">
        <v>42121</v>
      </c>
      <c r="F2160" s="192" t="s">
        <v>1405</v>
      </c>
      <c r="G2160" s="483" t="s">
        <v>1429</v>
      </c>
      <c r="H2160" s="7" t="s">
        <v>1423</v>
      </c>
      <c r="I2160" s="256"/>
      <c r="J2160" s="256"/>
      <c r="K2160" s="595">
        <v>1189800</v>
      </c>
      <c r="L2160" s="596" t="s">
        <v>9</v>
      </c>
      <c r="M2160" s="596" t="s">
        <v>8</v>
      </c>
      <c r="N2160" s="52" t="str">
        <f>IF(AND('331-CT'!$E$7=TH!H2160,OR(L2160="331",M2160="331")),"331",IF(AND(OR(L2160="131",M2160="131"),H2160='131-CT'!$E$7),"131",""))</f>
        <v/>
      </c>
      <c r="O2160" s="91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37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ref="B2161" si="255">IF(C2161&lt;&gt;"",MONTH(C2161),"")</f>
        <v>4</v>
      </c>
      <c r="C2161" s="184">
        <f t="shared" ref="C2161" si="256">E2161</f>
        <v>42121</v>
      </c>
      <c r="D2161" s="191" t="s">
        <v>1997</v>
      </c>
      <c r="E2161" s="191">
        <v>42121</v>
      </c>
      <c r="F2161" s="297" t="s">
        <v>1352</v>
      </c>
      <c r="G2161" s="483" t="s">
        <v>1429</v>
      </c>
      <c r="H2161" s="7" t="s">
        <v>1423</v>
      </c>
      <c r="I2161" s="256"/>
      <c r="J2161" s="256"/>
      <c r="K2161" s="595">
        <v>13087800</v>
      </c>
      <c r="L2161" s="596" t="s">
        <v>8</v>
      </c>
      <c r="M2161" s="596" t="s">
        <v>47</v>
      </c>
      <c r="N2161" s="52" t="str">
        <f>IF(AND('331-CT'!$E$7=TH!H2161,OR(L2161="331",M2161="331")),"331",IF(AND(OR(L2161="131",M2161="131"),H2161='131-CT'!$E$7),"131",""))</f>
        <v/>
      </c>
      <c r="O2161" s="910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37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4"/>
        <v>4</v>
      </c>
      <c r="C2162" s="184">
        <f t="shared" si="247"/>
        <v>42122</v>
      </c>
      <c r="D2162" s="191" t="s">
        <v>1998</v>
      </c>
      <c r="E2162" s="191">
        <v>42122</v>
      </c>
      <c r="F2162" s="297" t="s">
        <v>1383</v>
      </c>
      <c r="G2162" s="483" t="s">
        <v>1430</v>
      </c>
      <c r="H2162" s="7" t="s">
        <v>1417</v>
      </c>
      <c r="I2162" s="256">
        <v>2370</v>
      </c>
      <c r="J2162" s="256">
        <v>7300</v>
      </c>
      <c r="K2162" s="595">
        <f>ROUND(I2162*J2162,0)</f>
        <v>17301000</v>
      </c>
      <c r="L2162" s="596" t="s">
        <v>159</v>
      </c>
      <c r="M2162" s="596" t="s">
        <v>8</v>
      </c>
      <c r="N2162" s="52" t="str">
        <f>IF(AND('331-CT'!$E$7=TH!H2162,OR(L2162="331",M2162="331")),"331",IF(AND(OR(L2162="131",M2162="131"),H2162='131-CT'!$E$7),"131",""))</f>
        <v/>
      </c>
      <c r="O2162" s="91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37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4"/>
        <v>4</v>
      </c>
      <c r="C2163" s="184">
        <f t="shared" ref="C2163:C2243" si="257">E2163</f>
        <v>42122</v>
      </c>
      <c r="D2163" s="191" t="s">
        <v>1998</v>
      </c>
      <c r="E2163" s="191">
        <v>42122</v>
      </c>
      <c r="F2163" s="297" t="s">
        <v>1419</v>
      </c>
      <c r="G2163" s="483" t="s">
        <v>1430</v>
      </c>
      <c r="H2163" s="7" t="s">
        <v>1417</v>
      </c>
      <c r="I2163" s="256"/>
      <c r="J2163" s="256"/>
      <c r="K2163" s="595">
        <v>1730100</v>
      </c>
      <c r="L2163" s="596" t="s">
        <v>9</v>
      </c>
      <c r="M2163" s="596" t="s">
        <v>8</v>
      </c>
      <c r="N2163" s="52" t="str">
        <f>IF(AND('331-CT'!$E$7=TH!H2163,OR(L2163="331",M2163="331")),"331",IF(AND(OR(L2163="131",M2163="131"),H2163='131-CT'!$E$7),"131",""))</f>
        <v/>
      </c>
      <c r="O2163" s="91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37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4"/>
        <v>4</v>
      </c>
      <c r="C2164" s="184">
        <f t="shared" si="257"/>
        <v>42123</v>
      </c>
      <c r="D2164" s="191" t="s">
        <v>1999</v>
      </c>
      <c r="E2164" s="191">
        <v>42123</v>
      </c>
      <c r="F2164" s="192" t="s">
        <v>1428</v>
      </c>
      <c r="G2164" s="483" t="s">
        <v>1431</v>
      </c>
      <c r="H2164" s="7" t="s">
        <v>1423</v>
      </c>
      <c r="I2164" s="256">
        <v>860</v>
      </c>
      <c r="J2164" s="256">
        <v>9000</v>
      </c>
      <c r="K2164" s="595">
        <f>ROUND(I2164*J2164,0)</f>
        <v>7740000</v>
      </c>
      <c r="L2164" s="596" t="s">
        <v>159</v>
      </c>
      <c r="M2164" s="596" t="s">
        <v>8</v>
      </c>
      <c r="N2164" s="52" t="str">
        <f>IF(AND('331-CT'!$E$7=TH!H2164,OR(L2164="331",M2164="331")),"331",IF(AND(OR(L2164="131",M2164="131"),H2164='131-CT'!$E$7),"131",""))</f>
        <v/>
      </c>
      <c r="O2164" s="91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37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4"/>
        <v>4</v>
      </c>
      <c r="C2165" s="184">
        <f t="shared" si="257"/>
        <v>42123</v>
      </c>
      <c r="D2165" s="191" t="s">
        <v>1999</v>
      </c>
      <c r="E2165" s="191">
        <v>42123</v>
      </c>
      <c r="F2165" s="192" t="s">
        <v>1424</v>
      </c>
      <c r="G2165" s="483" t="s">
        <v>1431</v>
      </c>
      <c r="H2165" s="7" t="s">
        <v>1423</v>
      </c>
      <c r="I2165" s="256">
        <v>573</v>
      </c>
      <c r="J2165" s="256">
        <v>9100</v>
      </c>
      <c r="K2165" s="595">
        <f>ROUND(I2165*J2165,0)</f>
        <v>5214300</v>
      </c>
      <c r="L2165" s="596" t="s">
        <v>159</v>
      </c>
      <c r="M2165" s="596" t="s">
        <v>8</v>
      </c>
      <c r="N2165" s="52" t="str">
        <f>IF(AND('331-CT'!$E$7=TH!H2165,OR(L2165="331",M2165="331")),"331",IF(AND(OR(L2165="131",M2165="131"),H2165='131-CT'!$E$7),"131",""))</f>
        <v/>
      </c>
      <c r="O2165" s="91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37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4"/>
        <v>4</v>
      </c>
      <c r="C2166" s="184">
        <f t="shared" si="257"/>
        <v>42123</v>
      </c>
      <c r="D2166" s="191" t="s">
        <v>1999</v>
      </c>
      <c r="E2166" s="191">
        <v>42123</v>
      </c>
      <c r="F2166" s="192" t="s">
        <v>1405</v>
      </c>
      <c r="G2166" s="483" t="s">
        <v>1431</v>
      </c>
      <c r="H2166" s="7" t="s">
        <v>1423</v>
      </c>
      <c r="I2166" s="256"/>
      <c r="J2166" s="256"/>
      <c r="K2166" s="595">
        <v>1295430</v>
      </c>
      <c r="L2166" s="596" t="s">
        <v>9</v>
      </c>
      <c r="M2166" s="596" t="s">
        <v>8</v>
      </c>
      <c r="N2166" s="52" t="str">
        <f>IF(AND('331-CT'!$E$7=TH!H2166,OR(L2166="331",M2166="331")),"331",IF(AND(OR(L2166="131",M2166="131"),H2166='131-CT'!$E$7),"131",""))</f>
        <v/>
      </c>
      <c r="O2166" s="91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37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ref="B2167" si="258">IF(C2167&lt;&gt;"",MONTH(C2167),"")</f>
        <v>4</v>
      </c>
      <c r="C2167" s="184">
        <f t="shared" ref="C2167" si="259">E2167</f>
        <v>42123</v>
      </c>
      <c r="D2167" s="191" t="s">
        <v>1999</v>
      </c>
      <c r="E2167" s="191">
        <v>42123</v>
      </c>
      <c r="F2167" s="297" t="s">
        <v>1352</v>
      </c>
      <c r="G2167" s="483" t="s">
        <v>1431</v>
      </c>
      <c r="H2167" s="7" t="s">
        <v>1423</v>
      </c>
      <c r="I2167" s="256"/>
      <c r="J2167" s="256"/>
      <c r="K2167" s="595">
        <v>14249730</v>
      </c>
      <c r="L2167" s="596" t="s">
        <v>8</v>
      </c>
      <c r="M2167" s="596" t="s">
        <v>47</v>
      </c>
      <c r="N2167" s="52" t="str">
        <f>IF(AND('331-CT'!$E$7=TH!H2167,OR(L2167="331",M2167="331")),"331",IF(AND(OR(L2167="131",M2167="131"),H2167='131-CT'!$E$7),"131",""))</f>
        <v/>
      </c>
      <c r="O2167" s="910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37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4"/>
        <v>5</v>
      </c>
      <c r="C2168" s="184">
        <f t="shared" si="257"/>
        <v>42128</v>
      </c>
      <c r="D2168" s="191" t="s">
        <v>2000</v>
      </c>
      <c r="E2168" s="759">
        <v>42128</v>
      </c>
      <c r="F2168" s="297" t="s">
        <v>1383</v>
      </c>
      <c r="G2168" s="483" t="s">
        <v>1432</v>
      </c>
      <c r="H2168" s="7" t="s">
        <v>1417</v>
      </c>
      <c r="I2168" s="256">
        <v>1469</v>
      </c>
      <c r="J2168" s="256">
        <v>7300</v>
      </c>
      <c r="K2168" s="595">
        <f>ROUND(I2168*J2168,0)</f>
        <v>10723700</v>
      </c>
      <c r="L2168" s="596" t="s">
        <v>159</v>
      </c>
      <c r="M2168" s="596" t="s">
        <v>8</v>
      </c>
      <c r="N2168" s="52" t="str">
        <f>IF(AND('331-CT'!$E$7=TH!H2168,OR(L2168="331",M2168="331")),"331",IF(AND(OR(L2168="131",M2168="131"),H2168='131-CT'!$E$7),"131",""))</f>
        <v/>
      </c>
      <c r="O2168" s="91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37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4"/>
        <v>5</v>
      </c>
      <c r="C2169" s="184">
        <f t="shared" si="257"/>
        <v>42128</v>
      </c>
      <c r="D2169" s="191" t="s">
        <v>2000</v>
      </c>
      <c r="E2169" s="759">
        <v>42128</v>
      </c>
      <c r="F2169" s="297" t="s">
        <v>1419</v>
      </c>
      <c r="G2169" s="483" t="s">
        <v>1432</v>
      </c>
      <c r="H2169" s="7" t="s">
        <v>1417</v>
      </c>
      <c r="I2169" s="256"/>
      <c r="J2169" s="256"/>
      <c r="K2169" s="595">
        <v>1072370</v>
      </c>
      <c r="L2169" s="596" t="s">
        <v>9</v>
      </c>
      <c r="M2169" s="596" t="s">
        <v>8</v>
      </c>
      <c r="N2169" s="52" t="str">
        <f>IF(AND('331-CT'!$E$7=TH!H2169,OR(L2169="331",M2169="331")),"331",IF(AND(OR(L2169="131",M2169="131"),H2169='131-CT'!$E$7),"131",""))</f>
        <v/>
      </c>
      <c r="O2169" s="91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37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4"/>
        <v>5</v>
      </c>
      <c r="C2170" s="184">
        <f t="shared" si="257"/>
        <v>42130</v>
      </c>
      <c r="D2170" s="191" t="s">
        <v>2001</v>
      </c>
      <c r="E2170" s="759">
        <v>42130</v>
      </c>
      <c r="F2170" s="297" t="s">
        <v>1383</v>
      </c>
      <c r="G2170" s="483" t="s">
        <v>1433</v>
      </c>
      <c r="H2170" s="7" t="s">
        <v>1417</v>
      </c>
      <c r="I2170" s="256">
        <v>1602</v>
      </c>
      <c r="J2170" s="256">
        <v>7300</v>
      </c>
      <c r="K2170" s="595">
        <f>ROUND(I2170*J2170,0)</f>
        <v>11694600</v>
      </c>
      <c r="L2170" s="596" t="s">
        <v>159</v>
      </c>
      <c r="M2170" s="596" t="s">
        <v>8</v>
      </c>
      <c r="N2170" s="52" t="str">
        <f>IF(AND('331-CT'!$E$7=TH!H2170,OR(L2170="331",M2170="331")),"331",IF(AND(OR(L2170="131",M2170="131"),H2170='131-CT'!$E$7),"131",""))</f>
        <v/>
      </c>
      <c r="O2170" s="91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37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254"/>
        <v>5</v>
      </c>
      <c r="C2171" s="184">
        <f t="shared" si="257"/>
        <v>42130</v>
      </c>
      <c r="D2171" s="191" t="s">
        <v>2001</v>
      </c>
      <c r="E2171" s="759">
        <v>42130</v>
      </c>
      <c r="F2171" s="297" t="s">
        <v>1419</v>
      </c>
      <c r="G2171" s="483" t="s">
        <v>1433</v>
      </c>
      <c r="H2171" s="7" t="s">
        <v>1417</v>
      </c>
      <c r="I2171" s="256"/>
      <c r="J2171" s="256"/>
      <c r="K2171" s="595">
        <v>1169460</v>
      </c>
      <c r="L2171" s="596" t="s">
        <v>9</v>
      </c>
      <c r="M2171" s="596" t="s">
        <v>8</v>
      </c>
      <c r="N2171" s="52" t="str">
        <f>IF(AND('331-CT'!$E$7=TH!H2171,OR(L2171="331",M2171="331")),"331",IF(AND(OR(L2171="131",M2171="131"),H2171='131-CT'!$E$7),"131",""))</f>
        <v/>
      </c>
      <c r="O2171" s="91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37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54"/>
        <v>5</v>
      </c>
      <c r="C2172" s="184">
        <f t="shared" si="257"/>
        <v>42132</v>
      </c>
      <c r="D2172" s="37"/>
      <c r="E2172" s="759">
        <v>42132</v>
      </c>
      <c r="F2172" s="189" t="s">
        <v>1377</v>
      </c>
      <c r="G2172" s="483" t="s">
        <v>1434</v>
      </c>
      <c r="H2172" s="7" t="s">
        <v>1376</v>
      </c>
      <c r="I2172" s="256"/>
      <c r="J2172" s="256"/>
      <c r="K2172" s="595">
        <f>268601+616236+499194+393361</f>
        <v>1777392</v>
      </c>
      <c r="L2172" s="596" t="s">
        <v>83</v>
      </c>
      <c r="M2172" s="596" t="s">
        <v>47</v>
      </c>
      <c r="N2172" s="52" t="str">
        <f>IF(AND('331-CT'!$E$7=TH!H2172,OR(L2172="331",M2172="331")),"331",IF(AND(OR(L2172="131",M2172="131"),H2172='131-CT'!$E$7),"131",""))</f>
        <v/>
      </c>
      <c r="O2172" s="910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642</v>
      </c>
      <c r="W2172" s="52" t="str">
        <f>IF(OR(TH!L2172=TH!$W$7,M2172=TH!$W$7),"x","")</f>
        <v>x</v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37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54"/>
        <v>5</v>
      </c>
      <c r="C2173" s="184">
        <f t="shared" si="257"/>
        <v>42132</v>
      </c>
      <c r="D2173" s="37"/>
      <c r="E2173" s="759">
        <v>42132</v>
      </c>
      <c r="F2173" s="189" t="s">
        <v>1378</v>
      </c>
      <c r="G2173" s="483" t="s">
        <v>1381</v>
      </c>
      <c r="H2173" s="7" t="s">
        <v>1376</v>
      </c>
      <c r="I2173" s="256"/>
      <c r="J2173" s="256"/>
      <c r="K2173" s="595">
        <f>26862+61624+49918+39336</f>
        <v>177740</v>
      </c>
      <c r="L2173" s="596" t="s">
        <v>9</v>
      </c>
      <c r="M2173" s="596" t="s">
        <v>47</v>
      </c>
      <c r="N2173" s="52" t="str">
        <f>IF(AND('331-CT'!$E$7=TH!H2173,OR(L2173="331",M2173="331")),"331",IF(AND(OR(L2173="131",M2173="131"),H2173='131-CT'!$E$7),"131",""))</f>
        <v/>
      </c>
      <c r="O2173" s="910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37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54"/>
        <v>5</v>
      </c>
      <c r="C2174" s="184">
        <f t="shared" si="257"/>
        <v>42132</v>
      </c>
      <c r="D2174" s="191" t="s">
        <v>2002</v>
      </c>
      <c r="E2174" s="759">
        <v>42132</v>
      </c>
      <c r="F2174" s="192" t="s">
        <v>1428</v>
      </c>
      <c r="G2174" s="483" t="s">
        <v>1435</v>
      </c>
      <c r="H2174" s="7" t="s">
        <v>1423</v>
      </c>
      <c r="I2174" s="256">
        <v>1771</v>
      </c>
      <c r="J2174" s="256">
        <v>9000</v>
      </c>
      <c r="K2174" s="595">
        <f>ROUND(I2174*J2174,0)</f>
        <v>15939000</v>
      </c>
      <c r="L2174" s="596" t="s">
        <v>159</v>
      </c>
      <c r="M2174" s="596" t="s">
        <v>8</v>
      </c>
      <c r="N2174" s="52" t="str">
        <f>IF(AND('331-CT'!$E$7=TH!H2174,OR(L2174="331",M2174="331")),"331",IF(AND(OR(L2174="131",M2174="131"),H2174='131-CT'!$E$7),"131",""))</f>
        <v/>
      </c>
      <c r="O2174" s="91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37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254"/>
        <v>5</v>
      </c>
      <c r="C2175" s="184">
        <f t="shared" si="257"/>
        <v>42132</v>
      </c>
      <c r="D2175" s="191" t="s">
        <v>2002</v>
      </c>
      <c r="E2175" s="759">
        <v>42132</v>
      </c>
      <c r="F2175" s="192" t="s">
        <v>1405</v>
      </c>
      <c r="G2175" s="483" t="s">
        <v>1435</v>
      </c>
      <c r="H2175" s="7" t="s">
        <v>1423</v>
      </c>
      <c r="I2175" s="256"/>
      <c r="J2175" s="256"/>
      <c r="K2175" s="595">
        <v>1593900</v>
      </c>
      <c r="L2175" s="596" t="s">
        <v>9</v>
      </c>
      <c r="M2175" s="596" t="s">
        <v>8</v>
      </c>
      <c r="N2175" s="52" t="str">
        <f>IF(AND('331-CT'!$E$7=TH!H2175,OR(L2175="331",M2175="331")),"331",IF(AND(OR(L2175="131",M2175="131"),H2175='131-CT'!$E$7),"131",""))</f>
        <v/>
      </c>
      <c r="O2175" s="91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37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ref="B2176" si="260">IF(C2176&lt;&gt;"",MONTH(C2176),"")</f>
        <v>5</v>
      </c>
      <c r="C2176" s="184">
        <f t="shared" ref="C2176" si="261">E2176</f>
        <v>42132</v>
      </c>
      <c r="D2176" s="191" t="s">
        <v>2002</v>
      </c>
      <c r="E2176" s="759">
        <v>42132</v>
      </c>
      <c r="F2176" s="297" t="s">
        <v>1352</v>
      </c>
      <c r="G2176" s="483" t="s">
        <v>1435</v>
      </c>
      <c r="H2176" s="7" t="s">
        <v>1423</v>
      </c>
      <c r="I2176" s="256"/>
      <c r="J2176" s="256"/>
      <c r="K2176" s="595">
        <v>9954980</v>
      </c>
      <c r="L2176" s="596" t="s">
        <v>8</v>
      </c>
      <c r="M2176" s="596" t="s">
        <v>47</v>
      </c>
      <c r="N2176" s="52" t="str">
        <f>IF(AND('331-CT'!$E$7=TH!H2176,OR(L2176="331",M2176="331")),"331",IF(AND(OR(L2176="131",M2176="131"),H2176='131-CT'!$E$7),"131",""))</f>
        <v/>
      </c>
      <c r="O2176" s="910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37"/>
    </row>
    <row r="2177" spans="1:29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54"/>
        <v>5</v>
      </c>
      <c r="C2177" s="184">
        <f t="shared" si="257"/>
        <v>42133</v>
      </c>
      <c r="D2177" s="191" t="s">
        <v>2003</v>
      </c>
      <c r="E2177" s="759">
        <v>42133</v>
      </c>
      <c r="F2177" s="297" t="s">
        <v>1383</v>
      </c>
      <c r="G2177" s="483" t="s">
        <v>1436</v>
      </c>
      <c r="H2177" s="7" t="s">
        <v>1417</v>
      </c>
      <c r="I2177" s="256">
        <v>2480</v>
      </c>
      <c r="J2177" s="256">
        <v>7300</v>
      </c>
      <c r="K2177" s="595">
        <f>ROUND(I2177*J2177,0)</f>
        <v>18104000</v>
      </c>
      <c r="L2177" s="596" t="s">
        <v>159</v>
      </c>
      <c r="M2177" s="596" t="s">
        <v>8</v>
      </c>
      <c r="N2177" s="52" t="str">
        <f>IF(AND('331-CT'!$E$7=TH!H2177,OR(L2177="331",M2177="331")),"331",IF(AND(OR(L2177="131",M2177="131"),H2177='131-CT'!$E$7),"131",""))</f>
        <v/>
      </c>
      <c r="O2177" s="91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37"/>
    </row>
    <row r="2178" spans="1:29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54"/>
        <v>5</v>
      </c>
      <c r="C2178" s="184">
        <f t="shared" si="257"/>
        <v>42133</v>
      </c>
      <c r="D2178" s="191" t="s">
        <v>2003</v>
      </c>
      <c r="E2178" s="759">
        <v>42133</v>
      </c>
      <c r="F2178" s="297" t="s">
        <v>1419</v>
      </c>
      <c r="G2178" s="483" t="s">
        <v>1436</v>
      </c>
      <c r="H2178" s="7" t="s">
        <v>1417</v>
      </c>
      <c r="I2178" s="256"/>
      <c r="J2178" s="256"/>
      <c r="K2178" s="595">
        <v>1810400</v>
      </c>
      <c r="L2178" s="596" t="s">
        <v>9</v>
      </c>
      <c r="M2178" s="596" t="s">
        <v>8</v>
      </c>
      <c r="N2178" s="52" t="str">
        <f>IF(AND('331-CT'!$E$7=TH!H2178,OR(L2178="331",M2178="331")),"331",IF(AND(OR(L2178="131",M2178="131"),H2178='131-CT'!$E$7),"131",""))</f>
        <v/>
      </c>
      <c r="O2178" s="91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37"/>
    </row>
    <row r="2179" spans="1:29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ref="B2179" si="262">IF(C2179&lt;&gt;"",MONTH(C2179),"")</f>
        <v>5</v>
      </c>
      <c r="C2179" s="184">
        <f t="shared" ref="C2179" si="263">E2179</f>
        <v>42133</v>
      </c>
      <c r="D2179" s="191" t="s">
        <v>2003</v>
      </c>
      <c r="E2179" s="759">
        <v>42133</v>
      </c>
      <c r="F2179" s="297" t="s">
        <v>1352</v>
      </c>
      <c r="G2179" s="483" t="s">
        <v>1436</v>
      </c>
      <c r="H2179" s="7" t="s">
        <v>1417</v>
      </c>
      <c r="I2179" s="256"/>
      <c r="J2179" s="256"/>
      <c r="K2179" s="595">
        <v>19914400</v>
      </c>
      <c r="L2179" s="596" t="s">
        <v>8</v>
      </c>
      <c r="M2179" s="596" t="s">
        <v>47</v>
      </c>
      <c r="N2179" s="52" t="str">
        <f>IF(AND('331-CT'!$E$7=TH!H2179,OR(L2179="331",M2179="331")),"331",IF(AND(OR(L2179="131",M2179="131"),H2179='131-CT'!$E$7),"131",""))</f>
        <v/>
      </c>
      <c r="O2179" s="910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37"/>
    </row>
    <row r="2180" spans="1:29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54"/>
        <v>5</v>
      </c>
      <c r="C2180" s="184">
        <f t="shared" si="257"/>
        <v>42135</v>
      </c>
      <c r="D2180" s="191" t="s">
        <v>2004</v>
      </c>
      <c r="E2180" s="759">
        <v>42135</v>
      </c>
      <c r="F2180" s="297" t="s">
        <v>1383</v>
      </c>
      <c r="G2180" s="483" t="s">
        <v>1437</v>
      </c>
      <c r="H2180" s="7" t="s">
        <v>1417</v>
      </c>
      <c r="I2180" s="256">
        <v>2447</v>
      </c>
      <c r="J2180" s="256">
        <v>7300</v>
      </c>
      <c r="K2180" s="595">
        <f>ROUND(I2180*J2180,0)</f>
        <v>17863100</v>
      </c>
      <c r="L2180" s="596" t="s">
        <v>159</v>
      </c>
      <c r="M2180" s="596" t="s">
        <v>8</v>
      </c>
      <c r="N2180" s="52" t="str">
        <f>IF(AND('331-CT'!$E$7=TH!H2180,OR(L2180="331",M2180="331")),"331",IF(AND(OR(L2180="131",M2180="131"),H2180='131-CT'!$E$7),"131",""))</f>
        <v/>
      </c>
      <c r="O2180" s="91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37"/>
    </row>
    <row r="2181" spans="1:29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54"/>
        <v>5</v>
      </c>
      <c r="C2181" s="184">
        <f t="shared" si="257"/>
        <v>42135</v>
      </c>
      <c r="D2181" s="191" t="s">
        <v>2004</v>
      </c>
      <c r="E2181" s="759">
        <v>42135</v>
      </c>
      <c r="F2181" s="297" t="s">
        <v>1419</v>
      </c>
      <c r="G2181" s="483" t="s">
        <v>1437</v>
      </c>
      <c r="H2181" s="7" t="s">
        <v>1417</v>
      </c>
      <c r="I2181" s="256"/>
      <c r="J2181" s="256"/>
      <c r="K2181" s="595">
        <v>1786310</v>
      </c>
      <c r="L2181" s="596" t="s">
        <v>9</v>
      </c>
      <c r="M2181" s="596" t="s">
        <v>8</v>
      </c>
      <c r="N2181" s="52" t="str">
        <f>IF(AND('331-CT'!$E$7=TH!H2181,OR(L2181="331",M2181="331")),"331",IF(AND(OR(L2181="131",M2181="131"),H2181='131-CT'!$E$7),"131",""))</f>
        <v/>
      </c>
      <c r="O2181" s="91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37"/>
    </row>
    <row r="2182" spans="1:29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ref="B2182" si="264">IF(C2182&lt;&gt;"",MONTH(C2182),"")</f>
        <v>5</v>
      </c>
      <c r="C2182" s="184">
        <f t="shared" ref="C2182" si="265">E2182</f>
        <v>42135</v>
      </c>
      <c r="D2182" s="191" t="s">
        <v>2004</v>
      </c>
      <c r="E2182" s="759">
        <v>42135</v>
      </c>
      <c r="F2182" s="297" t="s">
        <v>1352</v>
      </c>
      <c r="G2182" s="483" t="s">
        <v>1437</v>
      </c>
      <c r="H2182" s="7" t="s">
        <v>1417</v>
      </c>
      <c r="I2182" s="256"/>
      <c r="J2182" s="256"/>
      <c r="K2182" s="595">
        <f>K2180+K2181</f>
        <v>19649410</v>
      </c>
      <c r="L2182" s="596" t="s">
        <v>8</v>
      </c>
      <c r="M2182" s="596" t="s">
        <v>47</v>
      </c>
      <c r="N2182" s="52" t="str">
        <f>IF(AND('331-CT'!$E$7=TH!H2182,OR(L2182="331",M2182="331")),"331",IF(AND(OR(L2182="131",M2182="131"),H2182='131-CT'!$E$7),"131",""))</f>
        <v/>
      </c>
      <c r="O2182" s="910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37"/>
    </row>
    <row r="2183" spans="1:29" s="875" customFormat="1" ht="15.75" customHeight="1">
      <c r="A2183" s="204" t="str">
        <f>IF(B2183&lt;&gt;"",IF(AND(B2183&gt;=_TM1,B2183&lt;=_TM2,OR(TH!L2183="1111",TH!M2183="1111")),TH!D2183,""),"")</f>
        <v/>
      </c>
      <c r="B2183" s="864">
        <f t="shared" si="254"/>
        <v>5</v>
      </c>
      <c r="C2183" s="865">
        <f t="shared" si="257"/>
        <v>42135</v>
      </c>
      <c r="D2183" s="191" t="s">
        <v>2005</v>
      </c>
      <c r="E2183" s="923">
        <v>42135</v>
      </c>
      <c r="F2183" s="867" t="s">
        <v>1424</v>
      </c>
      <c r="G2183" s="868" t="s">
        <v>1438</v>
      </c>
      <c r="H2183" s="869" t="s">
        <v>1423</v>
      </c>
      <c r="I2183" s="870">
        <v>767</v>
      </c>
      <c r="J2183" s="870">
        <v>9100</v>
      </c>
      <c r="K2183" s="871">
        <f>ROUND(I2183*J2183,0)</f>
        <v>6979700</v>
      </c>
      <c r="L2183" s="872" t="s">
        <v>159</v>
      </c>
      <c r="M2183" s="872" t="s">
        <v>8</v>
      </c>
      <c r="N2183" s="52" t="str">
        <f>IF(AND('331-CT'!$E$7=TH!H2183,OR(L2183="331",M2183="331")),"331",IF(AND(OR(L2183="131",M2183="131"),H2183='131-CT'!$E$7),"131",""))</f>
        <v/>
      </c>
      <c r="O2183" s="91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73"/>
      <c r="AC2183" s="211"/>
    </row>
    <row r="2184" spans="1:29" s="875" customFormat="1" ht="15.75" customHeight="1">
      <c r="A2184" s="204" t="str">
        <f>IF(B2184&lt;&gt;"",IF(AND(B2184&gt;=_TM1,B2184&lt;=_TM2,OR(TH!L2184="1111",TH!M2184="1111")),TH!D2184,""),"")</f>
        <v/>
      </c>
      <c r="B2184" s="864">
        <f t="shared" si="254"/>
        <v>5</v>
      </c>
      <c r="C2184" s="865">
        <f t="shared" si="257"/>
        <v>42135</v>
      </c>
      <c r="D2184" s="191" t="s">
        <v>2005</v>
      </c>
      <c r="E2184" s="923">
        <v>42135</v>
      </c>
      <c r="F2184" s="867" t="s">
        <v>1428</v>
      </c>
      <c r="G2184" s="868" t="s">
        <v>1438</v>
      </c>
      <c r="H2184" s="869" t="s">
        <v>1423</v>
      </c>
      <c r="I2184" s="870">
        <v>2755</v>
      </c>
      <c r="J2184" s="870">
        <v>9000</v>
      </c>
      <c r="K2184" s="871">
        <f>ROUND(I2184*J2184,0)</f>
        <v>24795000</v>
      </c>
      <c r="L2184" s="872" t="s">
        <v>159</v>
      </c>
      <c r="M2184" s="872" t="s">
        <v>8</v>
      </c>
      <c r="N2184" s="52" t="str">
        <f>IF(AND('331-CT'!$E$7=TH!H2184,OR(L2184="331",M2184="331")),"331",IF(AND(OR(L2184="131",M2184="131"),H2184='131-CT'!$E$7),"131",""))</f>
        <v/>
      </c>
      <c r="O2184" s="91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73"/>
      <c r="AC2184" s="211"/>
    </row>
    <row r="2185" spans="1:29" s="875" customFormat="1" ht="15.75" customHeight="1">
      <c r="A2185" s="204" t="str">
        <f>IF(B2185&lt;&gt;"",IF(AND(B2185&gt;=_TM1,B2185&lt;=_TM2,OR(TH!L2185="1111",TH!M2185="1111")),TH!D2185,""),"")</f>
        <v/>
      </c>
      <c r="B2185" s="864">
        <f t="shared" si="254"/>
        <v>5</v>
      </c>
      <c r="C2185" s="865">
        <f t="shared" si="257"/>
        <v>42135</v>
      </c>
      <c r="D2185" s="191" t="s">
        <v>2005</v>
      </c>
      <c r="E2185" s="923">
        <v>42135</v>
      </c>
      <c r="F2185" s="867" t="s">
        <v>1405</v>
      </c>
      <c r="G2185" s="868" t="s">
        <v>1438</v>
      </c>
      <c r="H2185" s="869" t="s">
        <v>1423</v>
      </c>
      <c r="I2185" s="870"/>
      <c r="J2185" s="870"/>
      <c r="K2185" s="871">
        <v>3174470</v>
      </c>
      <c r="L2185" s="872" t="s">
        <v>9</v>
      </c>
      <c r="M2185" s="872" t="s">
        <v>8</v>
      </c>
      <c r="N2185" s="52" t="str">
        <f>IF(AND('331-CT'!$E$7=TH!H2185,OR(L2185="331",M2185="331")),"331",IF(AND(OR(L2185="131",M2185="131"),H2185='131-CT'!$E$7),"131",""))</f>
        <v/>
      </c>
      <c r="O2185" s="91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73"/>
      <c r="AC2185" s="211"/>
    </row>
    <row r="2186" spans="1:29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54"/>
        <v>5</v>
      </c>
      <c r="C2186" s="184">
        <f t="shared" si="257"/>
        <v>42137</v>
      </c>
      <c r="D2186" s="191" t="s">
        <v>2006</v>
      </c>
      <c r="E2186" s="759">
        <v>42137</v>
      </c>
      <c r="F2186" s="297" t="s">
        <v>1383</v>
      </c>
      <c r="G2186" s="483" t="s">
        <v>1429</v>
      </c>
      <c r="H2186" s="7" t="s">
        <v>1417</v>
      </c>
      <c r="I2186" s="256">
        <v>2450</v>
      </c>
      <c r="J2186" s="256">
        <v>7300</v>
      </c>
      <c r="K2186" s="595">
        <f>ROUND(I2186*J2186,0)</f>
        <v>17885000</v>
      </c>
      <c r="L2186" s="596" t="s">
        <v>159</v>
      </c>
      <c r="M2186" s="596" t="s">
        <v>8</v>
      </c>
      <c r="N2186" s="52" t="str">
        <f>IF(AND('331-CT'!$E$7=TH!H2186,OR(L2186="331",M2186="331")),"331",IF(AND(OR(L2186="131",M2186="131"),H2186='131-CT'!$E$7),"131",""))</f>
        <v/>
      </c>
      <c r="O2186" s="91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37"/>
    </row>
    <row r="2187" spans="1:29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54"/>
        <v>5</v>
      </c>
      <c r="C2187" s="184">
        <f t="shared" si="257"/>
        <v>42137</v>
      </c>
      <c r="D2187" s="191" t="s">
        <v>2006</v>
      </c>
      <c r="E2187" s="757">
        <v>42137</v>
      </c>
      <c r="F2187" s="297" t="s">
        <v>1419</v>
      </c>
      <c r="G2187" s="483" t="s">
        <v>1429</v>
      </c>
      <c r="H2187" s="7" t="s">
        <v>1417</v>
      </c>
      <c r="I2187" s="256"/>
      <c r="J2187" s="256"/>
      <c r="K2187" s="595">
        <v>1788500</v>
      </c>
      <c r="L2187" s="596" t="s">
        <v>9</v>
      </c>
      <c r="M2187" s="596" t="s">
        <v>8</v>
      </c>
      <c r="N2187" s="52" t="str">
        <f>IF(AND('331-CT'!$E$7=TH!H2187,OR(L2187="331",M2187="331")),"331",IF(AND(OR(L2187="131",M2187="131"),H2187='131-CT'!$E$7),"131",""))</f>
        <v/>
      </c>
      <c r="O2187" s="91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37"/>
    </row>
    <row r="2188" spans="1:29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ref="B2188" si="266">IF(C2188&lt;&gt;"",MONTH(C2188),"")</f>
        <v>5</v>
      </c>
      <c r="C2188" s="184">
        <f t="shared" ref="C2188" si="267">E2188</f>
        <v>42137</v>
      </c>
      <c r="D2188" s="191" t="s">
        <v>2006</v>
      </c>
      <c r="E2188" s="757">
        <v>42137</v>
      </c>
      <c r="F2188" s="297" t="s">
        <v>1352</v>
      </c>
      <c r="G2188" s="483" t="s">
        <v>1429</v>
      </c>
      <c r="H2188" s="7" t="s">
        <v>1417</v>
      </c>
      <c r="I2188" s="256"/>
      <c r="J2188" s="256"/>
      <c r="K2188" s="595">
        <v>19673500</v>
      </c>
      <c r="L2188" s="596" t="s">
        <v>8</v>
      </c>
      <c r="M2188" s="596" t="s">
        <v>47</v>
      </c>
      <c r="N2188" s="52" t="str">
        <f>IF(AND('331-CT'!$E$7=TH!H2188,OR(L2188="331",M2188="331")),"331",IF(AND(OR(L2188="131",M2188="131"),H2188='131-CT'!$E$7),"131",""))</f>
        <v/>
      </c>
      <c r="O2188" s="910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37"/>
    </row>
    <row r="2189" spans="1:29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54"/>
        <v>5</v>
      </c>
      <c r="C2189" s="184">
        <f t="shared" si="257"/>
        <v>42139</v>
      </c>
      <c r="D2189" s="191" t="s">
        <v>2007</v>
      </c>
      <c r="E2189" s="757">
        <v>42139</v>
      </c>
      <c r="F2189" s="297" t="s">
        <v>1383</v>
      </c>
      <c r="G2189" s="483" t="s">
        <v>1439</v>
      </c>
      <c r="H2189" s="7" t="s">
        <v>1417</v>
      </c>
      <c r="I2189" s="256">
        <v>2490</v>
      </c>
      <c r="J2189" s="256">
        <v>7300</v>
      </c>
      <c r="K2189" s="595">
        <f>ROUND(I2189*J2189,0)</f>
        <v>18177000</v>
      </c>
      <c r="L2189" s="596" t="s">
        <v>159</v>
      </c>
      <c r="M2189" s="596" t="s">
        <v>8</v>
      </c>
      <c r="N2189" s="52" t="str">
        <f>IF(AND('331-CT'!$E$7=TH!H2189,OR(L2189="331",M2189="331")),"331",IF(AND(OR(L2189="131",M2189="131"),H2189='131-CT'!$E$7),"131",""))</f>
        <v/>
      </c>
      <c r="O2189" s="91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37"/>
    </row>
    <row r="2190" spans="1:29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ref="B2190" si="268">IF(C2190&lt;&gt;"",MONTH(C2190),"")</f>
        <v>5</v>
      </c>
      <c r="C2190" s="184">
        <f t="shared" ref="C2190" si="269">E2190</f>
        <v>42139</v>
      </c>
      <c r="D2190" s="191" t="s">
        <v>2007</v>
      </c>
      <c r="E2190" s="757">
        <v>42139</v>
      </c>
      <c r="F2190" s="297" t="s">
        <v>1419</v>
      </c>
      <c r="G2190" s="483" t="s">
        <v>1439</v>
      </c>
      <c r="H2190" s="7" t="s">
        <v>1417</v>
      </c>
      <c r="I2190" s="256"/>
      <c r="J2190" s="256"/>
      <c r="K2190" s="595">
        <v>1817700</v>
      </c>
      <c r="L2190" s="596" t="s">
        <v>9</v>
      </c>
      <c r="M2190" s="596" t="s">
        <v>8</v>
      </c>
      <c r="N2190" s="52" t="str">
        <f>IF(AND('331-CT'!$E$7=TH!H2190,OR(L2190="331",M2190="331")),"331",IF(AND(OR(L2190="131",M2190="131"),H2190='131-CT'!$E$7),"131",""))</f>
        <v/>
      </c>
      <c r="O2190" s="91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37"/>
    </row>
    <row r="2191" spans="1:29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54"/>
        <v>5</v>
      </c>
      <c r="C2191" s="184">
        <f t="shared" si="257"/>
        <v>42139</v>
      </c>
      <c r="D2191" s="191" t="s">
        <v>2007</v>
      </c>
      <c r="E2191" s="757">
        <v>42139</v>
      </c>
      <c r="F2191" s="297" t="s">
        <v>1352</v>
      </c>
      <c r="G2191" s="483" t="s">
        <v>1439</v>
      </c>
      <c r="H2191" s="7" t="s">
        <v>1417</v>
      </c>
      <c r="I2191" s="256"/>
      <c r="J2191" s="256"/>
      <c r="K2191" s="595">
        <v>19994700</v>
      </c>
      <c r="L2191" s="596" t="s">
        <v>8</v>
      </c>
      <c r="M2191" s="596" t="s">
        <v>47</v>
      </c>
      <c r="N2191" s="52" t="str">
        <f>IF(AND('331-CT'!$E$7=TH!H2191,OR(L2191="331",M2191="331")),"331",IF(AND(OR(L2191="131",M2191="131"),H2191='131-CT'!$E$7),"131",""))</f>
        <v/>
      </c>
      <c r="O2191" s="910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37"/>
    </row>
    <row r="2192" spans="1:29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54"/>
        <v>5</v>
      </c>
      <c r="C2192" s="184">
        <f t="shared" si="257"/>
        <v>42142</v>
      </c>
      <c r="D2192" s="191" t="s">
        <v>2008</v>
      </c>
      <c r="E2192" s="757">
        <v>42142</v>
      </c>
      <c r="F2192" s="297" t="s">
        <v>1383</v>
      </c>
      <c r="G2192" s="483" t="s">
        <v>1440</v>
      </c>
      <c r="H2192" s="7" t="s">
        <v>1417</v>
      </c>
      <c r="I2192" s="256">
        <v>2485</v>
      </c>
      <c r="J2192" s="256">
        <v>7300</v>
      </c>
      <c r="K2192" s="595">
        <f>ROUND(I2192*J2192,0)</f>
        <v>18140500</v>
      </c>
      <c r="L2192" s="596" t="s">
        <v>159</v>
      </c>
      <c r="M2192" s="596" t="s">
        <v>8</v>
      </c>
      <c r="N2192" s="52" t="str">
        <f>IF(AND('331-CT'!$E$7=TH!H2192,OR(L2192="331",M2192="331")),"331",IF(AND(OR(L2192="131",M2192="131"),H2192='131-CT'!$E$7),"131",""))</f>
        <v/>
      </c>
      <c r="O2192" s="91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37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ref="B2193" si="270">IF(C2193&lt;&gt;"",MONTH(C2193),"")</f>
        <v>5</v>
      </c>
      <c r="C2193" s="184">
        <f t="shared" ref="C2193" si="271">E2193</f>
        <v>42142</v>
      </c>
      <c r="D2193" s="191" t="s">
        <v>2008</v>
      </c>
      <c r="E2193" s="759">
        <v>42142</v>
      </c>
      <c r="F2193" s="297" t="s">
        <v>1419</v>
      </c>
      <c r="G2193" s="483" t="s">
        <v>1440</v>
      </c>
      <c r="H2193" s="7" t="s">
        <v>1417</v>
      </c>
      <c r="I2193" s="256"/>
      <c r="J2193" s="256"/>
      <c r="K2193" s="595">
        <v>1814050</v>
      </c>
      <c r="L2193" s="596" t="s">
        <v>9</v>
      </c>
      <c r="M2193" s="596" t="s">
        <v>8</v>
      </c>
      <c r="N2193" s="52" t="str">
        <f>IF(AND('331-CT'!$E$7=TH!H2193,OR(L2193="331",M2193="331")),"331",IF(AND(OR(L2193="131",M2193="131"),H2193='131-CT'!$E$7),"131",""))</f>
        <v/>
      </c>
      <c r="O2193" s="91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37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54"/>
        <v>5</v>
      </c>
      <c r="C2194" s="184">
        <f t="shared" si="257"/>
        <v>42142</v>
      </c>
      <c r="D2194" s="191" t="s">
        <v>2008</v>
      </c>
      <c r="E2194" s="759">
        <v>42142</v>
      </c>
      <c r="F2194" s="297" t="s">
        <v>1352</v>
      </c>
      <c r="G2194" s="483" t="s">
        <v>1440</v>
      </c>
      <c r="H2194" s="7" t="s">
        <v>1417</v>
      </c>
      <c r="I2194" s="256"/>
      <c r="J2194" s="256"/>
      <c r="K2194" s="595">
        <v>19954550</v>
      </c>
      <c r="L2194" s="596" t="s">
        <v>8</v>
      </c>
      <c r="M2194" s="596" t="s">
        <v>47</v>
      </c>
      <c r="N2194" s="52" t="str">
        <f>IF(AND('331-CT'!$E$7=TH!H2194,OR(L2194="331",M2194="331")),"331",IF(AND(OR(L2194="131",M2194="131"),H2194='131-CT'!$E$7),"131",""))</f>
        <v/>
      </c>
      <c r="O2194" s="910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37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54"/>
        <v>5</v>
      </c>
      <c r="C2195" s="184">
        <f t="shared" si="257"/>
        <v>42146</v>
      </c>
      <c r="D2195" s="191" t="s">
        <v>2009</v>
      </c>
      <c r="E2195" s="759">
        <v>42146</v>
      </c>
      <c r="F2195" s="297" t="s">
        <v>1383</v>
      </c>
      <c r="G2195" s="483" t="s">
        <v>1441</v>
      </c>
      <c r="H2195" s="7" t="s">
        <v>1417</v>
      </c>
      <c r="I2195" s="256">
        <v>2470</v>
      </c>
      <c r="J2195" s="256">
        <v>7300</v>
      </c>
      <c r="K2195" s="595">
        <f>ROUND(I2195*J2195,0)</f>
        <v>18031000</v>
      </c>
      <c r="L2195" s="596" t="s">
        <v>159</v>
      </c>
      <c r="M2195" s="596" t="s">
        <v>8</v>
      </c>
      <c r="N2195" s="52" t="str">
        <f>IF(AND('331-CT'!$E$7=TH!H2195,OR(L2195="331",M2195="331")),"331",IF(AND(OR(L2195="131",M2195="131"),H2195='131-CT'!$E$7),"131",""))</f>
        <v/>
      </c>
      <c r="O2195" s="91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37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ref="B2196" si="272">IF(C2196&lt;&gt;"",MONTH(C2196),"")</f>
        <v>5</v>
      </c>
      <c r="C2196" s="184">
        <f t="shared" ref="C2196" si="273">E2196</f>
        <v>42146</v>
      </c>
      <c r="D2196" s="191" t="s">
        <v>2009</v>
      </c>
      <c r="E2196" s="759">
        <v>42146</v>
      </c>
      <c r="F2196" s="297" t="s">
        <v>1419</v>
      </c>
      <c r="G2196" s="483" t="s">
        <v>1441</v>
      </c>
      <c r="H2196" s="7" t="s">
        <v>1417</v>
      </c>
      <c r="I2196" s="736"/>
      <c r="J2196" s="736"/>
      <c r="K2196" s="595">
        <v>1803100</v>
      </c>
      <c r="L2196" s="596" t="s">
        <v>9</v>
      </c>
      <c r="M2196" s="596" t="s">
        <v>8</v>
      </c>
      <c r="N2196" s="52" t="str">
        <f>IF(AND('331-CT'!$E$7=TH!H2196,OR(L2196="331",M2196="331")),"331",IF(AND(OR(L2196="131",M2196="131"),H2196='131-CT'!$E$7),"131",""))</f>
        <v/>
      </c>
      <c r="O2196" s="91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37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54"/>
        <v>5</v>
      </c>
      <c r="C2197" s="184">
        <f t="shared" si="257"/>
        <v>42146</v>
      </c>
      <c r="D2197" s="191" t="s">
        <v>2009</v>
      </c>
      <c r="E2197" s="759">
        <v>42146</v>
      </c>
      <c r="F2197" s="297" t="s">
        <v>1352</v>
      </c>
      <c r="G2197" s="483" t="s">
        <v>1441</v>
      </c>
      <c r="H2197" s="7" t="s">
        <v>1417</v>
      </c>
      <c r="I2197" s="736"/>
      <c r="J2197" s="736"/>
      <c r="K2197" s="595">
        <v>19834100</v>
      </c>
      <c r="L2197" s="596" t="s">
        <v>8</v>
      </c>
      <c r="M2197" s="596" t="s">
        <v>47</v>
      </c>
      <c r="N2197" s="52" t="str">
        <f>IF(AND('331-CT'!$E$7=TH!H2197,OR(L2197="331",M2197="331")),"331",IF(AND(OR(L2197="131",M2197="131"),H2197='131-CT'!$E$7),"131",""))</f>
        <v/>
      </c>
      <c r="O2197" s="910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37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54"/>
        <v>5</v>
      </c>
      <c r="C2198" s="184">
        <f t="shared" si="257"/>
        <v>42150</v>
      </c>
      <c r="D2198" s="191" t="s">
        <v>2010</v>
      </c>
      <c r="E2198" s="759">
        <v>42150</v>
      </c>
      <c r="F2198" s="297" t="s">
        <v>1383</v>
      </c>
      <c r="G2198" s="483" t="s">
        <v>1443</v>
      </c>
      <c r="H2198" s="7" t="s">
        <v>1417</v>
      </c>
      <c r="I2198" s="736">
        <v>2465</v>
      </c>
      <c r="J2198" s="736">
        <v>7300</v>
      </c>
      <c r="K2198" s="595">
        <f>ROUND(I2198*J2198,0)</f>
        <v>17994500</v>
      </c>
      <c r="L2198" s="596" t="s">
        <v>159</v>
      </c>
      <c r="M2198" s="596" t="s">
        <v>8</v>
      </c>
      <c r="N2198" s="52" t="str">
        <f>IF(AND('331-CT'!$E$7=TH!H2198,OR(L2198="331",M2198="331")),"331",IF(AND(OR(L2198="131",M2198="131"),H2198='131-CT'!$E$7),"131",""))</f>
        <v/>
      </c>
      <c r="O2198" s="91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37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ref="B2199" si="274">IF(C2199&lt;&gt;"",MONTH(C2199),"")</f>
        <v>5</v>
      </c>
      <c r="C2199" s="184">
        <f t="shared" ref="C2199" si="275">E2199</f>
        <v>42150</v>
      </c>
      <c r="D2199" s="191" t="s">
        <v>2010</v>
      </c>
      <c r="E2199" s="759">
        <v>42150</v>
      </c>
      <c r="F2199" s="297" t="s">
        <v>1419</v>
      </c>
      <c r="G2199" s="483" t="s">
        <v>1443</v>
      </c>
      <c r="H2199" s="7" t="s">
        <v>1417</v>
      </c>
      <c r="I2199" s="256"/>
      <c r="J2199" s="256"/>
      <c r="K2199" s="595">
        <v>1799450</v>
      </c>
      <c r="L2199" s="596" t="s">
        <v>9</v>
      </c>
      <c r="M2199" s="596" t="s">
        <v>8</v>
      </c>
      <c r="N2199" s="52" t="str">
        <f>IF(AND('331-CT'!$E$7=TH!H2199,OR(L2199="331",M2199="331")),"331",IF(AND(OR(L2199="131",M2199="131"),H2199='131-CT'!$E$7),"131",""))</f>
        <v/>
      </c>
      <c r="O2199" s="91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37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54"/>
        <v>5</v>
      </c>
      <c r="C2200" s="184">
        <f t="shared" si="257"/>
        <v>42150</v>
      </c>
      <c r="D2200" s="191" t="s">
        <v>2010</v>
      </c>
      <c r="E2200" s="759">
        <v>42150</v>
      </c>
      <c r="F2200" s="297" t="s">
        <v>1352</v>
      </c>
      <c r="G2200" s="483" t="s">
        <v>1443</v>
      </c>
      <c r="H2200" s="7" t="s">
        <v>1417</v>
      </c>
      <c r="I2200" s="256"/>
      <c r="J2200" s="256"/>
      <c r="K2200" s="595">
        <v>19793950</v>
      </c>
      <c r="L2200" s="596" t="s">
        <v>8</v>
      </c>
      <c r="M2200" s="596" t="s">
        <v>47</v>
      </c>
      <c r="N2200" s="52" t="str">
        <f>IF(AND('331-CT'!$E$7=TH!H2200,OR(L2200="331",M2200="331")),"331",IF(AND(OR(L2200="131",M2200="131"),H2200='131-CT'!$E$7),"131",""))</f>
        <v/>
      </c>
      <c r="O2200" s="910" t="str">
        <f>IF(AND('341-CT'!$E$9=H2200,OR(LEFT(L2200,3)=$O$7,LEFT(M2200,3)=$O$7)),"x","")</f>
        <v/>
      </c>
      <c r="P2200" s="52" t="str">
        <f>IF(AND($B2200&gt;='111'!$N$11,$B2200&lt;='111'!$O$11,OR($L2200=$P$7,$M2200=$P$7)),"x","")</f>
        <v>x</v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37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54"/>
        <v>5</v>
      </c>
      <c r="C2201" s="184">
        <f t="shared" si="257"/>
        <v>42151</v>
      </c>
      <c r="D2201" s="191" t="s">
        <v>2011</v>
      </c>
      <c r="E2201" s="759">
        <v>42151</v>
      </c>
      <c r="F2201" s="192" t="s">
        <v>1428</v>
      </c>
      <c r="G2201" s="483" t="s">
        <v>1444</v>
      </c>
      <c r="H2201" s="7" t="s">
        <v>1423</v>
      </c>
      <c r="I2201" s="256">
        <v>3622</v>
      </c>
      <c r="J2201" s="256">
        <v>9000</v>
      </c>
      <c r="K2201" s="595">
        <f>ROUND(I2201*J2201,0)</f>
        <v>32598000</v>
      </c>
      <c r="L2201" s="596" t="s">
        <v>159</v>
      </c>
      <c r="M2201" s="596" t="s">
        <v>8</v>
      </c>
      <c r="N2201" s="52" t="str">
        <f>IF(AND('331-CT'!$E$7=TH!H2201,OR(L2201="331",M2201="331")),"331",IF(AND(OR(L2201="131",M2201="131"),H2201='131-CT'!$E$7),"131",""))</f>
        <v/>
      </c>
      <c r="O2201" s="91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37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54"/>
        <v>5</v>
      </c>
      <c r="C2202" s="184">
        <f t="shared" si="257"/>
        <v>42151</v>
      </c>
      <c r="D2202" s="191" t="s">
        <v>2011</v>
      </c>
      <c r="E2202" s="759">
        <v>42151</v>
      </c>
      <c r="F2202" s="192" t="s">
        <v>1405</v>
      </c>
      <c r="G2202" s="483" t="s">
        <v>1444</v>
      </c>
      <c r="H2202" s="7" t="s">
        <v>1423</v>
      </c>
      <c r="I2202" s="256"/>
      <c r="J2202" s="256"/>
      <c r="K2202" s="595">
        <v>3259800</v>
      </c>
      <c r="L2202" s="596" t="s">
        <v>9</v>
      </c>
      <c r="M2202" s="596" t="s">
        <v>8</v>
      </c>
      <c r="N2202" s="52" t="str">
        <f>IF(AND('331-CT'!$E$7=TH!H2202,OR(L2202="331",M2202="331")),"331",IF(AND(OR(L2202="131",M2202="131"),H2202='131-CT'!$E$7),"131",""))</f>
        <v/>
      </c>
      <c r="O2202" s="91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37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54"/>
        <v>5</v>
      </c>
      <c r="C2203" s="184">
        <f t="shared" si="257"/>
        <v>42151</v>
      </c>
      <c r="D2203" s="191" t="s">
        <v>2012</v>
      </c>
      <c r="E2203" s="759">
        <v>42151</v>
      </c>
      <c r="F2203" s="192" t="s">
        <v>1424</v>
      </c>
      <c r="G2203" s="483" t="s">
        <v>1445</v>
      </c>
      <c r="H2203" s="7" t="s">
        <v>1423</v>
      </c>
      <c r="I2203" s="256">
        <v>1256</v>
      </c>
      <c r="J2203" s="256">
        <v>9100</v>
      </c>
      <c r="K2203" s="595">
        <f>ROUND(I2203*J2203,0)</f>
        <v>11429600</v>
      </c>
      <c r="L2203" s="596" t="s">
        <v>159</v>
      </c>
      <c r="M2203" s="596" t="s">
        <v>8</v>
      </c>
      <c r="N2203" s="52" t="str">
        <f>IF(AND('331-CT'!$E$7=TH!H2203,OR(L2203="331",M2203="331")),"331",IF(AND(OR(L2203="131",M2203="131"),H2203='131-CT'!$E$7),"131",""))</f>
        <v/>
      </c>
      <c r="O2203" s="91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37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54"/>
        <v>5</v>
      </c>
      <c r="C2204" s="184">
        <f t="shared" si="257"/>
        <v>42151</v>
      </c>
      <c r="D2204" s="191" t="s">
        <v>2012</v>
      </c>
      <c r="E2204" s="759">
        <v>42151</v>
      </c>
      <c r="F2204" s="192" t="s">
        <v>1428</v>
      </c>
      <c r="G2204" s="483" t="s">
        <v>1445</v>
      </c>
      <c r="H2204" s="7" t="s">
        <v>1423</v>
      </c>
      <c r="I2204" s="256">
        <v>2752</v>
      </c>
      <c r="J2204" s="256">
        <v>9000</v>
      </c>
      <c r="K2204" s="595">
        <f>ROUND(I2204*J2204,0)</f>
        <v>24768000</v>
      </c>
      <c r="L2204" s="596" t="s">
        <v>159</v>
      </c>
      <c r="M2204" s="596" t="s">
        <v>8</v>
      </c>
      <c r="N2204" s="52" t="str">
        <f>IF(AND('331-CT'!$E$7=TH!H2204,OR(L2204="331",M2204="331")),"331",IF(AND(OR(L2204="131",M2204="131"),H2204='131-CT'!$E$7),"131",""))</f>
        <v/>
      </c>
      <c r="O2204" s="91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37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54"/>
        <v>5</v>
      </c>
      <c r="C2205" s="184">
        <f t="shared" si="257"/>
        <v>42151</v>
      </c>
      <c r="D2205" s="191" t="s">
        <v>2012</v>
      </c>
      <c r="E2205" s="759">
        <v>42151</v>
      </c>
      <c r="F2205" s="192" t="s">
        <v>1405</v>
      </c>
      <c r="G2205" s="483" t="s">
        <v>1445</v>
      </c>
      <c r="H2205" s="7" t="s">
        <v>1423</v>
      </c>
      <c r="I2205" s="256"/>
      <c r="J2205" s="256"/>
      <c r="K2205" s="595">
        <v>3619760</v>
      </c>
      <c r="L2205" s="596" t="s">
        <v>9</v>
      </c>
      <c r="M2205" s="596" t="s">
        <v>8</v>
      </c>
      <c r="N2205" s="52" t="str">
        <f>IF(AND('331-CT'!$E$7=TH!H2205,OR(L2205="331",M2205="331")),"331",IF(AND(OR(L2205="131",M2205="131"),H2205='131-CT'!$E$7),"131",""))</f>
        <v/>
      </c>
      <c r="O2205" s="91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37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54"/>
        <v>5</v>
      </c>
      <c r="C2206" s="184">
        <f t="shared" si="257"/>
        <v>42151</v>
      </c>
      <c r="D2206" s="191" t="s">
        <v>2013</v>
      </c>
      <c r="E2206" s="759">
        <v>42151</v>
      </c>
      <c r="F2206" s="297" t="s">
        <v>1383</v>
      </c>
      <c r="G2206" s="483" t="s">
        <v>1446</v>
      </c>
      <c r="H2206" s="7" t="s">
        <v>1417</v>
      </c>
      <c r="I2206" s="256">
        <v>2450</v>
      </c>
      <c r="J2206" s="256">
        <v>7300</v>
      </c>
      <c r="K2206" s="595">
        <f>ROUND(I2206*J2206,0)</f>
        <v>17885000</v>
      </c>
      <c r="L2206" s="596" t="s">
        <v>159</v>
      </c>
      <c r="M2206" s="596" t="s">
        <v>8</v>
      </c>
      <c r="N2206" s="52" t="str">
        <f>IF(AND('331-CT'!$E$7=TH!H2206,OR(L2206="331",M2206="331")),"331",IF(AND(OR(L2206="131",M2206="131"),H2206='131-CT'!$E$7),"131",""))</f>
        <v/>
      </c>
      <c r="O2206" s="91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37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ref="B2207" si="276">IF(C2207&lt;&gt;"",MONTH(C2207),"")</f>
        <v>5</v>
      </c>
      <c r="C2207" s="184">
        <f t="shared" ref="C2207" si="277">E2207</f>
        <v>42151</v>
      </c>
      <c r="D2207" s="191" t="s">
        <v>2013</v>
      </c>
      <c r="E2207" s="759">
        <v>42151</v>
      </c>
      <c r="F2207" s="297" t="s">
        <v>1419</v>
      </c>
      <c r="G2207" s="483" t="s">
        <v>1446</v>
      </c>
      <c r="H2207" s="7" t="s">
        <v>1417</v>
      </c>
      <c r="I2207" s="256"/>
      <c r="J2207" s="256"/>
      <c r="K2207" s="595">
        <v>1788500</v>
      </c>
      <c r="L2207" s="596" t="s">
        <v>9</v>
      </c>
      <c r="M2207" s="596" t="s">
        <v>8</v>
      </c>
      <c r="N2207" s="52" t="str">
        <f>IF(AND('331-CT'!$E$7=TH!H2207,OR(L2207="331",M2207="331")),"331",IF(AND(OR(L2207="131",M2207="131"),H2207='131-CT'!$E$7),"131",""))</f>
        <v/>
      </c>
      <c r="O2207" s="91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37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54"/>
        <v>5</v>
      </c>
      <c r="C2208" s="184">
        <f t="shared" si="257"/>
        <v>42151</v>
      </c>
      <c r="D2208" s="191" t="s">
        <v>2013</v>
      </c>
      <c r="E2208" s="759">
        <v>42151</v>
      </c>
      <c r="F2208" s="297" t="s">
        <v>1352</v>
      </c>
      <c r="G2208" s="483" t="s">
        <v>1446</v>
      </c>
      <c r="H2208" s="7" t="s">
        <v>1417</v>
      </c>
      <c r="I2208" s="256"/>
      <c r="J2208" s="256"/>
      <c r="K2208" s="595">
        <v>19673500</v>
      </c>
      <c r="L2208" s="596" t="s">
        <v>8</v>
      </c>
      <c r="M2208" s="596" t="s">
        <v>47</v>
      </c>
      <c r="N2208" s="52" t="str">
        <f>IF(AND('331-CT'!$E$7=TH!H2208,OR(L2208="331",M2208="331")),"331",IF(AND(OR(L2208="131",M2208="131"),H2208='131-CT'!$E$7),"131",""))</f>
        <v/>
      </c>
      <c r="O2208" s="910" t="str">
        <f>IF(AND('341-CT'!$E$9=H2208,OR(LEFT(L2208,3)=$O$7,LEFT(M2208,3)=$O$7)),"x","")</f>
        <v/>
      </c>
      <c r="P2208" s="52" t="str">
        <f>IF(AND($B2208&gt;='111'!$N$11,$B2208&lt;='111'!$O$11,OR($L2208=$P$7,$M2208=$P$7)),"x","")</f>
        <v>x</v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37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54"/>
        <v>5</v>
      </c>
      <c r="C2209" s="184">
        <f t="shared" si="257"/>
        <v>42152</v>
      </c>
      <c r="D2209" s="191" t="s">
        <v>2014</v>
      </c>
      <c r="E2209" s="759">
        <v>42152</v>
      </c>
      <c r="F2209" s="192" t="s">
        <v>1424</v>
      </c>
      <c r="G2209" s="483" t="s">
        <v>1447</v>
      </c>
      <c r="H2209" s="7" t="s">
        <v>1423</v>
      </c>
      <c r="I2209" s="256">
        <v>2477</v>
      </c>
      <c r="J2209" s="256">
        <v>9100</v>
      </c>
      <c r="K2209" s="595">
        <f>ROUND(I2209*J2209,0)</f>
        <v>22540700</v>
      </c>
      <c r="L2209" s="596" t="s">
        <v>159</v>
      </c>
      <c r="M2209" s="596" t="s">
        <v>8</v>
      </c>
      <c r="N2209" s="52" t="str">
        <f>IF(AND('331-CT'!$E$7=TH!H2209,OR(L2209="331",M2209="331")),"331",IF(AND(OR(L2209="131",M2209="131"),H2209='131-CT'!$E$7),"131",""))</f>
        <v/>
      </c>
      <c r="O2209" s="91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37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54"/>
        <v>5</v>
      </c>
      <c r="C2210" s="184">
        <f t="shared" si="257"/>
        <v>42152</v>
      </c>
      <c r="D2210" s="191" t="s">
        <v>2014</v>
      </c>
      <c r="E2210" s="759">
        <v>42152</v>
      </c>
      <c r="F2210" s="192" t="s">
        <v>1428</v>
      </c>
      <c r="G2210" s="483" t="s">
        <v>1447</v>
      </c>
      <c r="H2210" s="7" t="s">
        <v>1423</v>
      </c>
      <c r="I2210" s="256">
        <v>849</v>
      </c>
      <c r="J2210" s="256">
        <v>9000</v>
      </c>
      <c r="K2210" s="595">
        <f>ROUND(I2210*J2210,0)</f>
        <v>7641000</v>
      </c>
      <c r="L2210" s="596" t="s">
        <v>159</v>
      </c>
      <c r="M2210" s="596" t="s">
        <v>8</v>
      </c>
      <c r="N2210" s="52" t="str">
        <f>IF(AND('331-CT'!$E$7=TH!H2210,OR(L2210="331",M2210="331")),"331",IF(AND(OR(L2210="131",M2210="131"),H2210='131-CT'!$E$7),"131",""))</f>
        <v/>
      </c>
      <c r="O2210" s="91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37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54"/>
        <v>5</v>
      </c>
      <c r="C2211" s="184">
        <f t="shared" si="257"/>
        <v>42152</v>
      </c>
      <c r="D2211" s="191" t="s">
        <v>2014</v>
      </c>
      <c r="E2211" s="759">
        <v>42152</v>
      </c>
      <c r="F2211" s="192" t="s">
        <v>1405</v>
      </c>
      <c r="G2211" s="483" t="s">
        <v>1447</v>
      </c>
      <c r="H2211" s="7" t="s">
        <v>1423</v>
      </c>
      <c r="I2211" s="256"/>
      <c r="J2211" s="256"/>
      <c r="K2211" s="595">
        <v>3018170</v>
      </c>
      <c r="L2211" s="596" t="s">
        <v>9</v>
      </c>
      <c r="M2211" s="596" t="s">
        <v>8</v>
      </c>
      <c r="N2211" s="52" t="str">
        <f>IF(AND('331-CT'!$E$7=TH!H2211,OR(L2211="331",M2211="331")),"331",IF(AND(OR(L2211="131",M2211="131"),H2211='131-CT'!$E$7),"131",""))</f>
        <v/>
      </c>
      <c r="O2211" s="91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37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54"/>
        <v>5</v>
      </c>
      <c r="C2212" s="184">
        <f t="shared" si="257"/>
        <v>42152</v>
      </c>
      <c r="D2212" s="191" t="s">
        <v>2015</v>
      </c>
      <c r="E2212" s="759">
        <v>42152</v>
      </c>
      <c r="F2212" s="297" t="s">
        <v>1383</v>
      </c>
      <c r="G2212" s="483" t="s">
        <v>1448</v>
      </c>
      <c r="H2212" s="7" t="s">
        <v>1417</v>
      </c>
      <c r="I2212" s="256">
        <v>2455</v>
      </c>
      <c r="J2212" s="256">
        <v>7300</v>
      </c>
      <c r="K2212" s="595">
        <f>ROUND(I2212*J2212,0)</f>
        <v>17921500</v>
      </c>
      <c r="L2212" s="596" t="s">
        <v>159</v>
      </c>
      <c r="M2212" s="596" t="s">
        <v>8</v>
      </c>
      <c r="N2212" s="52" t="str">
        <f>IF(AND('331-CT'!$E$7=TH!H2212,OR(L2212="331",M2212="331")),"331",IF(AND(OR(L2212="131",M2212="131"),H2212='131-CT'!$E$7),"131",""))</f>
        <v/>
      </c>
      <c r="O2212" s="91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37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ref="B2213" si="278">IF(C2213&lt;&gt;"",MONTH(C2213),"")</f>
        <v>5</v>
      </c>
      <c r="C2213" s="184">
        <f t="shared" ref="C2213" si="279">E2213</f>
        <v>42152</v>
      </c>
      <c r="D2213" s="191" t="s">
        <v>2015</v>
      </c>
      <c r="E2213" s="759">
        <v>42152</v>
      </c>
      <c r="F2213" s="297" t="s">
        <v>1419</v>
      </c>
      <c r="G2213" s="483" t="s">
        <v>1448</v>
      </c>
      <c r="H2213" s="7" t="s">
        <v>1417</v>
      </c>
      <c r="I2213" s="256"/>
      <c r="J2213" s="256"/>
      <c r="K2213" s="595">
        <v>1792150</v>
      </c>
      <c r="L2213" s="596" t="s">
        <v>9</v>
      </c>
      <c r="M2213" s="596" t="s">
        <v>8</v>
      </c>
      <c r="N2213" s="52" t="str">
        <f>IF(AND('331-CT'!$E$7=TH!H2213,OR(L2213="331",M2213="331")),"331",IF(AND(OR(L2213="131",M2213="131"),H2213='131-CT'!$E$7),"131",""))</f>
        <v/>
      </c>
      <c r="O2213" s="91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37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54"/>
        <v>5</v>
      </c>
      <c r="C2214" s="184">
        <f t="shared" si="257"/>
        <v>42152</v>
      </c>
      <c r="D2214" s="191" t="s">
        <v>2015</v>
      </c>
      <c r="E2214" s="759">
        <v>42152</v>
      </c>
      <c r="F2214" s="297" t="s">
        <v>1352</v>
      </c>
      <c r="G2214" s="483" t="s">
        <v>1448</v>
      </c>
      <c r="H2214" s="7" t="s">
        <v>1417</v>
      </c>
      <c r="I2214" s="256"/>
      <c r="J2214" s="256"/>
      <c r="K2214" s="595">
        <v>19713650</v>
      </c>
      <c r="L2214" s="596" t="s">
        <v>8</v>
      </c>
      <c r="M2214" s="596" t="s">
        <v>47</v>
      </c>
      <c r="N2214" s="52" t="str">
        <f>IF(AND('331-CT'!$E$7=TH!H2214,OR(L2214="331",M2214="331")),"331",IF(AND(OR(L2214="131",M2214="131"),H2214='131-CT'!$E$7),"131",""))</f>
        <v/>
      </c>
      <c r="O2214" s="910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37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54"/>
        <v>5</v>
      </c>
      <c r="C2215" s="184">
        <f t="shared" si="257"/>
        <v>42153</v>
      </c>
      <c r="D2215" s="191" t="s">
        <v>2016</v>
      </c>
      <c r="E2215" s="759">
        <v>42153</v>
      </c>
      <c r="F2215" s="297" t="s">
        <v>1383</v>
      </c>
      <c r="G2215" s="483" t="s">
        <v>1449</v>
      </c>
      <c r="H2215" s="7" t="s">
        <v>1417</v>
      </c>
      <c r="I2215" s="256">
        <v>1918</v>
      </c>
      <c r="J2215" s="256">
        <v>7300</v>
      </c>
      <c r="K2215" s="595">
        <f>ROUND(I2215*J2215,0)</f>
        <v>14001400</v>
      </c>
      <c r="L2215" s="596" t="s">
        <v>159</v>
      </c>
      <c r="M2215" s="596" t="s">
        <v>8</v>
      </c>
      <c r="N2215" s="52" t="str">
        <f>IF(AND('331-CT'!$E$7=TH!H2215,OR(L2215="331",M2215="331")),"331",IF(AND(OR(L2215="131",M2215="131"),H2215='131-CT'!$E$7),"131",""))</f>
        <v/>
      </c>
      <c r="O2215" s="91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37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ref="B2216" si="280">IF(C2216&lt;&gt;"",MONTH(C2216),"")</f>
        <v>5</v>
      </c>
      <c r="C2216" s="184">
        <f t="shared" ref="C2216" si="281">E2216</f>
        <v>42153</v>
      </c>
      <c r="D2216" s="191" t="s">
        <v>2016</v>
      </c>
      <c r="E2216" s="759">
        <v>42153</v>
      </c>
      <c r="F2216" s="297" t="s">
        <v>1419</v>
      </c>
      <c r="G2216" s="483" t="s">
        <v>1449</v>
      </c>
      <c r="H2216" s="7" t="s">
        <v>1417</v>
      </c>
      <c r="I2216" s="256"/>
      <c r="J2216" s="256"/>
      <c r="K2216" s="595">
        <v>1400140</v>
      </c>
      <c r="L2216" s="596" t="s">
        <v>9</v>
      </c>
      <c r="M2216" s="596" t="s">
        <v>8</v>
      </c>
      <c r="N2216" s="52" t="str">
        <f>IF(AND('331-CT'!$E$7=TH!H2216,OR(L2216="331",M2216="331")),"331",IF(AND(OR(L2216="131",M2216="131"),H2216='131-CT'!$E$7),"131",""))</f>
        <v/>
      </c>
      <c r="O2216" s="91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37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54"/>
        <v>5</v>
      </c>
      <c r="C2217" s="184">
        <f t="shared" si="257"/>
        <v>42153</v>
      </c>
      <c r="D2217" s="191" t="s">
        <v>2016</v>
      </c>
      <c r="E2217" s="759">
        <v>42153</v>
      </c>
      <c r="F2217" s="297" t="s">
        <v>1352</v>
      </c>
      <c r="G2217" s="483" t="s">
        <v>1449</v>
      </c>
      <c r="H2217" s="7" t="s">
        <v>1417</v>
      </c>
      <c r="I2217" s="256"/>
      <c r="J2217" s="256"/>
      <c r="K2217" s="595">
        <v>15401540</v>
      </c>
      <c r="L2217" s="596" t="s">
        <v>8</v>
      </c>
      <c r="M2217" s="596" t="s">
        <v>47</v>
      </c>
      <c r="N2217" s="52" t="str">
        <f>IF(AND('331-CT'!$E$7=TH!H2217,OR(L2217="331",M2217="331")),"331",IF(AND(OR(L2217="131",M2217="131"),H2217='131-CT'!$E$7),"131",""))</f>
        <v/>
      </c>
      <c r="O2217" s="910" t="str">
        <f>IF(AND('341-CT'!$E$9=H2217,OR(LEFT(L2217,3)=$O$7,LEFT(M2217,3)=$O$7)),"x","")</f>
        <v/>
      </c>
      <c r="P2217" s="52" t="str">
        <f>IF(AND($B2217&gt;='111'!$N$11,$B2217&lt;='111'!$O$11,OR($L2217=$P$7,$M2217=$P$7)),"x","")</f>
        <v>x</v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37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54"/>
        <v>5</v>
      </c>
      <c r="C2218" s="184">
        <f t="shared" si="257"/>
        <v>42154</v>
      </c>
      <c r="D2218" s="184" t="s">
        <v>1987</v>
      </c>
      <c r="E2218" s="759">
        <v>42154</v>
      </c>
      <c r="F2218" s="189" t="s">
        <v>337</v>
      </c>
      <c r="G2218" s="483" t="s">
        <v>1450</v>
      </c>
      <c r="H2218" s="7" t="s">
        <v>357</v>
      </c>
      <c r="I2218" s="256">
        <v>24</v>
      </c>
      <c r="J2218" s="256">
        <v>44000</v>
      </c>
      <c r="K2218" s="595">
        <f>ROUND(I2218*J2218,0)</f>
        <v>1056000</v>
      </c>
      <c r="L2218" s="194" t="s">
        <v>161</v>
      </c>
      <c r="M2218" s="194" t="s">
        <v>8</v>
      </c>
      <c r="N2218" s="52" t="str">
        <f>IF(AND('331-CT'!$E$7=TH!H2218,OR(L2218="331",M2218="331")),"331",IF(AND(OR(L2218="131",M2218="131"),H2218='131-CT'!$E$7),"131",""))</f>
        <v/>
      </c>
      <c r="O2218" s="91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37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54"/>
        <v>5</v>
      </c>
      <c r="C2219" s="184">
        <f t="shared" si="257"/>
        <v>42154</v>
      </c>
      <c r="D2219" s="184" t="s">
        <v>1987</v>
      </c>
      <c r="E2219" s="759">
        <v>42154</v>
      </c>
      <c r="F2219" s="189" t="s">
        <v>1392</v>
      </c>
      <c r="G2219" s="483" t="s">
        <v>1450</v>
      </c>
      <c r="H2219" s="7" t="s">
        <v>357</v>
      </c>
      <c r="I2219" s="736"/>
      <c r="J2219" s="736"/>
      <c r="K2219" s="595">
        <v>105600</v>
      </c>
      <c r="L2219" s="194" t="s">
        <v>9</v>
      </c>
      <c r="M2219" s="194" t="s">
        <v>8</v>
      </c>
      <c r="N2219" s="52" t="str">
        <f>IF(AND('331-CT'!$E$7=TH!H2219,OR(L2219="331",M2219="331")),"331",IF(AND(OR(L2219="131",M2219="131"),H2219='131-CT'!$E$7),"131",""))</f>
        <v/>
      </c>
      <c r="O2219" s="91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37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54"/>
        <v>5</v>
      </c>
      <c r="C2220" s="184">
        <f t="shared" si="257"/>
        <v>42154</v>
      </c>
      <c r="D2220" s="184" t="s">
        <v>1987</v>
      </c>
      <c r="E2220" s="759">
        <v>42154</v>
      </c>
      <c r="F2220" s="297" t="s">
        <v>1352</v>
      </c>
      <c r="G2220" s="483" t="s">
        <v>1450</v>
      </c>
      <c r="H2220" s="7" t="s">
        <v>357</v>
      </c>
      <c r="I2220" s="256"/>
      <c r="J2220" s="256"/>
      <c r="K2220" s="595">
        <v>1161600</v>
      </c>
      <c r="L2220" s="194" t="s">
        <v>8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0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37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54"/>
        <v>6</v>
      </c>
      <c r="C2221" s="184">
        <f t="shared" si="257"/>
        <v>42160</v>
      </c>
      <c r="D2221" s="191" t="s">
        <v>2017</v>
      </c>
      <c r="E2221" s="759">
        <v>42160</v>
      </c>
      <c r="F2221" s="297" t="s">
        <v>1383</v>
      </c>
      <c r="G2221" s="483" t="s">
        <v>1451</v>
      </c>
      <c r="H2221" s="7" t="s">
        <v>1417</v>
      </c>
      <c r="I2221" s="256">
        <v>2486</v>
      </c>
      <c r="J2221" s="256">
        <v>7300</v>
      </c>
      <c r="K2221" s="595">
        <f>ROUND(I2221*J2221,0)</f>
        <v>18147800</v>
      </c>
      <c r="L2221" s="596" t="s">
        <v>159</v>
      </c>
      <c r="M2221" s="596" t="s">
        <v>8</v>
      </c>
      <c r="N2221" s="52" t="str">
        <f>IF(AND('331-CT'!$E$7=TH!H2221,OR(L2221="331",M2221="331")),"331",IF(AND(OR(L2221="131",M2221="131"),H2221='131-CT'!$E$7),"131",""))</f>
        <v/>
      </c>
      <c r="O2221" s="91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37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54"/>
        <v>6</v>
      </c>
      <c r="C2222" s="184">
        <f t="shared" si="257"/>
        <v>42160</v>
      </c>
      <c r="D2222" s="191" t="s">
        <v>2017</v>
      </c>
      <c r="E2222" s="759">
        <v>42160</v>
      </c>
      <c r="F2222" s="297" t="s">
        <v>1419</v>
      </c>
      <c r="G2222" s="483" t="s">
        <v>1451</v>
      </c>
      <c r="H2222" s="7" t="s">
        <v>1417</v>
      </c>
      <c r="I2222" s="256"/>
      <c r="J2222" s="256"/>
      <c r="K2222" s="595">
        <v>1814780</v>
      </c>
      <c r="L2222" s="596" t="s">
        <v>9</v>
      </c>
      <c r="M2222" s="596" t="s">
        <v>8</v>
      </c>
      <c r="N2222" s="52" t="str">
        <f>IF(AND('331-CT'!$E$7=TH!H2222,OR(L2222="331",M2222="331")),"331",IF(AND(OR(L2222="131",M2222="131"),H2222='131-CT'!$E$7),"131",""))</f>
        <v/>
      </c>
      <c r="O2222" s="91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37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ref="B2223" si="282">IF(C2223&lt;&gt;"",MONTH(C2223),"")</f>
        <v>6</v>
      </c>
      <c r="C2223" s="184">
        <f t="shared" ref="C2223" si="283">E2223</f>
        <v>42160</v>
      </c>
      <c r="D2223" s="191" t="s">
        <v>2017</v>
      </c>
      <c r="E2223" s="759">
        <v>42160</v>
      </c>
      <c r="F2223" s="297" t="s">
        <v>1352</v>
      </c>
      <c r="G2223" s="483" t="s">
        <v>1451</v>
      </c>
      <c r="H2223" s="7" t="s">
        <v>1417</v>
      </c>
      <c r="I2223" s="256"/>
      <c r="J2223" s="256"/>
      <c r="K2223" s="595">
        <v>19962580</v>
      </c>
      <c r="L2223" s="596" t="s">
        <v>8</v>
      </c>
      <c r="M2223" s="596" t="s">
        <v>47</v>
      </c>
      <c r="N2223" s="52" t="str">
        <f>IF(AND('331-CT'!$E$7=TH!H2223,OR(L2223="331",M2223="331")),"331",IF(AND(OR(L2223="131",M2223="131"),H2223='131-CT'!$E$7),"131",""))</f>
        <v/>
      </c>
      <c r="O2223" s="910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37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54"/>
        <v>6</v>
      </c>
      <c r="C2224" s="184">
        <f t="shared" si="257"/>
        <v>42161</v>
      </c>
      <c r="D2224" s="191" t="s">
        <v>2018</v>
      </c>
      <c r="E2224" s="759">
        <v>42161</v>
      </c>
      <c r="F2224" s="297" t="s">
        <v>1383</v>
      </c>
      <c r="G2224" s="483" t="s">
        <v>1452</v>
      </c>
      <c r="H2224" s="7" t="s">
        <v>1417</v>
      </c>
      <c r="I2224" s="256">
        <v>2346</v>
      </c>
      <c r="J2224" s="256">
        <v>7300</v>
      </c>
      <c r="K2224" s="595">
        <f>ROUND(I2224*J2224,0)</f>
        <v>17125800</v>
      </c>
      <c r="L2224" s="596" t="s">
        <v>159</v>
      </c>
      <c r="M2224" s="596" t="s">
        <v>8</v>
      </c>
      <c r="N2224" s="52" t="str">
        <f>IF(AND('331-CT'!$E$7=TH!H2224,OR(L2224="331",M2224="331")),"331",IF(AND(OR(L2224="131",M2224="131"),H2224='131-CT'!$E$7),"131",""))</f>
        <v/>
      </c>
      <c r="O2224" s="91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37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ref="B2225" si="284">IF(C2225&lt;&gt;"",MONTH(C2225),"")</f>
        <v>6</v>
      </c>
      <c r="C2225" s="184">
        <f t="shared" ref="C2225" si="285">E2225</f>
        <v>42161</v>
      </c>
      <c r="D2225" s="191" t="s">
        <v>2018</v>
      </c>
      <c r="E2225" s="759">
        <v>42161</v>
      </c>
      <c r="F2225" s="297" t="s">
        <v>1419</v>
      </c>
      <c r="G2225" s="483" t="s">
        <v>1452</v>
      </c>
      <c r="H2225" s="7" t="s">
        <v>1417</v>
      </c>
      <c r="I2225" s="256"/>
      <c r="J2225" s="256"/>
      <c r="K2225" s="595">
        <v>1712580</v>
      </c>
      <c r="L2225" s="596" t="s">
        <v>9</v>
      </c>
      <c r="M2225" s="596" t="s">
        <v>8</v>
      </c>
      <c r="N2225" s="52" t="str">
        <f>IF(AND('331-CT'!$E$7=TH!H2225,OR(L2225="331",M2225="331")),"331",IF(AND(OR(L2225="131",M2225="131"),H2225='131-CT'!$E$7),"131",""))</f>
        <v/>
      </c>
      <c r="O2225" s="91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37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54"/>
        <v>6</v>
      </c>
      <c r="C2226" s="184">
        <f t="shared" si="257"/>
        <v>42161</v>
      </c>
      <c r="D2226" s="191" t="s">
        <v>2018</v>
      </c>
      <c r="E2226" s="759">
        <v>42161</v>
      </c>
      <c r="F2226" s="297" t="s">
        <v>1352</v>
      </c>
      <c r="G2226" s="483" t="s">
        <v>1452</v>
      </c>
      <c r="H2226" s="7" t="s">
        <v>1417</v>
      </c>
      <c r="I2226" s="256"/>
      <c r="J2226" s="256"/>
      <c r="K2226" s="595">
        <v>18838380</v>
      </c>
      <c r="L2226" s="596" t="s">
        <v>8</v>
      </c>
      <c r="M2226" s="596" t="s">
        <v>47</v>
      </c>
      <c r="N2226" s="52" t="str">
        <f>IF(AND('331-CT'!$E$7=TH!H2226,OR(L2226="331",M2226="331")),"331",IF(AND(OR(L2226="131",M2226="131"),H2226='131-CT'!$E$7),"131",""))</f>
        <v/>
      </c>
      <c r="O2226" s="910" t="str">
        <f>IF(AND('341-CT'!$E$9=H2226,OR(LEFT(L2226,3)=$O$7,LEFT(M2226,3)=$O$7)),"x","")</f>
        <v/>
      </c>
      <c r="P2226" s="52" t="str">
        <f>IF(AND($B2226&gt;='111'!$N$11,$B2226&lt;='111'!$O$11,OR($L2226=$P$7,$M2226=$P$7)),"x","")</f>
        <v>x</v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37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54"/>
        <v>6</v>
      </c>
      <c r="C2227" s="184">
        <f t="shared" si="257"/>
        <v>42163</v>
      </c>
      <c r="D2227" s="191" t="s">
        <v>2019</v>
      </c>
      <c r="E2227" s="759">
        <v>42163</v>
      </c>
      <c r="F2227" s="297" t="s">
        <v>1383</v>
      </c>
      <c r="G2227" s="483" t="s">
        <v>1453</v>
      </c>
      <c r="H2227" s="7" t="s">
        <v>1417</v>
      </c>
      <c r="I2227" s="256">
        <v>2358</v>
      </c>
      <c r="J2227" s="256">
        <v>7300</v>
      </c>
      <c r="K2227" s="595">
        <f>ROUND(I2227*J2227,0)</f>
        <v>17213400</v>
      </c>
      <c r="L2227" s="596" t="s">
        <v>159</v>
      </c>
      <c r="M2227" s="596" t="s">
        <v>8</v>
      </c>
      <c r="N2227" s="52" t="str">
        <f>IF(AND('331-CT'!$E$7=TH!H2227,OR(L2227="331",M2227="331")),"331",IF(AND(OR(L2227="131",M2227="131"),H2227='131-CT'!$E$7),"131",""))</f>
        <v/>
      </c>
      <c r="O2227" s="91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37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ref="B2228" si="286">IF(C2228&lt;&gt;"",MONTH(C2228),"")</f>
        <v>6</v>
      </c>
      <c r="C2228" s="184">
        <f t="shared" ref="C2228" si="287">E2228</f>
        <v>42163</v>
      </c>
      <c r="D2228" s="191" t="s">
        <v>2019</v>
      </c>
      <c r="E2228" s="759">
        <v>42163</v>
      </c>
      <c r="F2228" s="297" t="s">
        <v>1419</v>
      </c>
      <c r="G2228" s="483" t="s">
        <v>1453</v>
      </c>
      <c r="H2228" s="7" t="s">
        <v>1417</v>
      </c>
      <c r="I2228" s="256"/>
      <c r="J2228" s="256"/>
      <c r="K2228" s="595">
        <v>1721340</v>
      </c>
      <c r="L2228" s="596" t="s">
        <v>9</v>
      </c>
      <c r="M2228" s="596" t="s">
        <v>8</v>
      </c>
      <c r="N2228" s="52" t="str">
        <f>IF(AND('331-CT'!$E$7=TH!H2228,OR(L2228="331",M2228="331")),"331",IF(AND(OR(L2228="131",M2228="131"),H2228='131-CT'!$E$7),"131",""))</f>
        <v/>
      </c>
      <c r="O2228" s="91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37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54"/>
        <v>6</v>
      </c>
      <c r="C2229" s="184">
        <f t="shared" si="257"/>
        <v>42163</v>
      </c>
      <c r="D2229" s="191" t="s">
        <v>2019</v>
      </c>
      <c r="E2229" s="759">
        <v>42163</v>
      </c>
      <c r="F2229" s="297" t="s">
        <v>1352</v>
      </c>
      <c r="G2229" s="483" t="s">
        <v>1453</v>
      </c>
      <c r="H2229" s="7" t="s">
        <v>1417</v>
      </c>
      <c r="I2229" s="256"/>
      <c r="J2229" s="256"/>
      <c r="K2229" s="595">
        <v>18934740</v>
      </c>
      <c r="L2229" s="596" t="s">
        <v>8</v>
      </c>
      <c r="M2229" s="596" t="s">
        <v>47</v>
      </c>
      <c r="N2229" s="52" t="str">
        <f>IF(AND('331-CT'!$E$7=TH!H2229,OR(L2229="331",M2229="331")),"331",IF(AND(OR(L2229="131",M2229="131"),H2229='131-CT'!$E$7),"131",""))</f>
        <v/>
      </c>
      <c r="O2229" s="910" t="str">
        <f>IF(AND('341-CT'!$E$9=H2229,OR(LEFT(L2229,3)=$O$7,LEFT(M2229,3)=$O$7)),"x","")</f>
        <v/>
      </c>
      <c r="P2229" s="52" t="str">
        <f>IF(AND($B2229&gt;='111'!$N$11,$B2229&lt;='111'!$O$11,OR($L2229=$P$7,$M2229=$P$7)),"x","")</f>
        <v>x</v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37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54"/>
        <v>6</v>
      </c>
      <c r="C2230" s="184">
        <f t="shared" si="257"/>
        <v>42164</v>
      </c>
      <c r="D2230" s="191" t="s">
        <v>2020</v>
      </c>
      <c r="E2230" s="759">
        <v>42164</v>
      </c>
      <c r="F2230" s="297" t="s">
        <v>1383</v>
      </c>
      <c r="G2230" s="483" t="s">
        <v>1454</v>
      </c>
      <c r="H2230" s="7" t="s">
        <v>1417</v>
      </c>
      <c r="I2230" s="256">
        <v>1886</v>
      </c>
      <c r="J2230" s="256">
        <v>7300</v>
      </c>
      <c r="K2230" s="595">
        <f>ROUND(I2230*J2230,0)</f>
        <v>13767800</v>
      </c>
      <c r="L2230" s="596" t="s">
        <v>159</v>
      </c>
      <c r="M2230" s="596" t="s">
        <v>8</v>
      </c>
      <c r="N2230" s="52" t="str">
        <f>IF(AND('331-CT'!$E$7=TH!H2230,OR(L2230="331",M2230="331")),"331",IF(AND(OR(L2230="131",M2230="131"),H2230='131-CT'!$E$7),"131",""))</f>
        <v/>
      </c>
      <c r="O2230" s="91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37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ref="B2231" si="288">IF(C2231&lt;&gt;"",MONTH(C2231),"")</f>
        <v>6</v>
      </c>
      <c r="C2231" s="184">
        <f t="shared" ref="C2231" si="289">E2231</f>
        <v>42164</v>
      </c>
      <c r="D2231" s="191" t="s">
        <v>2020</v>
      </c>
      <c r="E2231" s="759">
        <v>42164</v>
      </c>
      <c r="F2231" s="297" t="s">
        <v>1419</v>
      </c>
      <c r="G2231" s="483" t="s">
        <v>1454</v>
      </c>
      <c r="H2231" s="7" t="s">
        <v>1417</v>
      </c>
      <c r="I2231" s="256"/>
      <c r="J2231" s="256"/>
      <c r="K2231" s="595">
        <v>1376780</v>
      </c>
      <c r="L2231" s="596" t="s">
        <v>9</v>
      </c>
      <c r="M2231" s="596" t="s">
        <v>8</v>
      </c>
      <c r="N2231" s="52" t="str">
        <f>IF(AND('331-CT'!$E$7=TH!H2231,OR(L2231="331",M2231="331")),"331",IF(AND(OR(L2231="131",M2231="131"),H2231='131-CT'!$E$7),"131",""))</f>
        <v/>
      </c>
      <c r="O2231" s="91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37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54"/>
        <v>6</v>
      </c>
      <c r="C2232" s="184">
        <f t="shared" si="257"/>
        <v>42164</v>
      </c>
      <c r="D2232" s="191" t="s">
        <v>2020</v>
      </c>
      <c r="E2232" s="759">
        <v>42164</v>
      </c>
      <c r="F2232" s="297" t="s">
        <v>1352</v>
      </c>
      <c r="G2232" s="483" t="s">
        <v>1454</v>
      </c>
      <c r="H2232" s="7" t="s">
        <v>1417</v>
      </c>
      <c r="I2232" s="256"/>
      <c r="J2232" s="256"/>
      <c r="K2232" s="595">
        <v>15144580</v>
      </c>
      <c r="L2232" s="596" t="s">
        <v>8</v>
      </c>
      <c r="M2232" s="596" t="s">
        <v>47</v>
      </c>
      <c r="N2232" s="52" t="str">
        <f>IF(AND('331-CT'!$E$7=TH!H2232,OR(L2232="331",M2232="331")),"331",IF(AND(OR(L2232="131",M2232="131"),H2232='131-CT'!$E$7),"131",""))</f>
        <v/>
      </c>
      <c r="O2232" s="910" t="str">
        <f>IF(AND('341-CT'!$E$9=H2232,OR(LEFT(L2232,3)=$O$7,LEFT(M2232,3)=$O$7)),"x","")</f>
        <v/>
      </c>
      <c r="P2232" s="52" t="str">
        <f>IF(AND($B2232&gt;='111'!$N$11,$B2232&lt;='111'!$O$11,OR($L2232=$P$7,$M2232=$P$7)),"x","")</f>
        <v>x</v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37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54"/>
        <v>6</v>
      </c>
      <c r="C2233" s="184">
        <f t="shared" si="257"/>
        <v>42167</v>
      </c>
      <c r="D2233" s="191" t="s">
        <v>2021</v>
      </c>
      <c r="E2233" s="759">
        <v>42167</v>
      </c>
      <c r="F2233" s="297" t="s">
        <v>1383</v>
      </c>
      <c r="G2233" s="483" t="s">
        <v>1455</v>
      </c>
      <c r="H2233" s="7" t="s">
        <v>1417</v>
      </c>
      <c r="I2233" s="256">
        <v>1762</v>
      </c>
      <c r="J2233" s="256">
        <v>7300</v>
      </c>
      <c r="K2233" s="595">
        <f>ROUND(I2233*J2233,0)</f>
        <v>12862600</v>
      </c>
      <c r="L2233" s="596" t="s">
        <v>159</v>
      </c>
      <c r="M2233" s="596" t="s">
        <v>8</v>
      </c>
      <c r="N2233" s="52" t="str">
        <f>IF(AND('331-CT'!$E$7=TH!H2233,OR(L2233="331",M2233="331")),"331",IF(AND(OR(L2233="131",M2233="131"),H2233='131-CT'!$E$7),"131",""))</f>
        <v/>
      </c>
      <c r="O2233" s="91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37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ref="B2234" si="290">IF(C2234&lt;&gt;"",MONTH(C2234),"")</f>
        <v>6</v>
      </c>
      <c r="C2234" s="184">
        <f t="shared" ref="C2234" si="291">E2234</f>
        <v>42167</v>
      </c>
      <c r="D2234" s="191" t="s">
        <v>2021</v>
      </c>
      <c r="E2234" s="759">
        <v>42167</v>
      </c>
      <c r="F2234" s="297" t="s">
        <v>1419</v>
      </c>
      <c r="G2234" s="483" t="s">
        <v>1455</v>
      </c>
      <c r="H2234" s="7" t="s">
        <v>1417</v>
      </c>
      <c r="I2234" s="256"/>
      <c r="J2234" s="256"/>
      <c r="K2234" s="595">
        <v>1286260</v>
      </c>
      <c r="L2234" s="596" t="s">
        <v>9</v>
      </c>
      <c r="M2234" s="596" t="s">
        <v>8</v>
      </c>
      <c r="N2234" s="52" t="str">
        <f>IF(AND('331-CT'!$E$7=TH!H2234,OR(L2234="331",M2234="331")),"331",IF(AND(OR(L2234="131",M2234="131"),H2234='131-CT'!$E$7),"131",""))</f>
        <v/>
      </c>
      <c r="O2234" s="91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37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54"/>
        <v>6</v>
      </c>
      <c r="C2235" s="184">
        <f t="shared" si="257"/>
        <v>42167</v>
      </c>
      <c r="D2235" s="191" t="s">
        <v>2021</v>
      </c>
      <c r="E2235" s="759">
        <v>42167</v>
      </c>
      <c r="F2235" s="297" t="s">
        <v>1352</v>
      </c>
      <c r="G2235" s="483" t="s">
        <v>1455</v>
      </c>
      <c r="H2235" s="7" t="s">
        <v>1417</v>
      </c>
      <c r="I2235" s="256"/>
      <c r="J2235" s="256"/>
      <c r="K2235" s="595">
        <v>14148860</v>
      </c>
      <c r="L2235" s="596" t="s">
        <v>8</v>
      </c>
      <c r="M2235" s="596" t="s">
        <v>47</v>
      </c>
      <c r="N2235" s="52" t="str">
        <f>IF(AND('331-CT'!$E$7=TH!H2235,OR(L2235="331",M2235="331")),"331",IF(AND(OR(L2235="131",M2235="131"),H2235='131-CT'!$E$7),"131",""))</f>
        <v/>
      </c>
      <c r="O2235" s="910" t="str">
        <f>IF(AND('341-CT'!$E$9=H2235,OR(LEFT(L2235,3)=$O$7,LEFT(M2235,3)=$O$7)),"x","")</f>
        <v/>
      </c>
      <c r="P2235" s="52" t="str">
        <f>IF(AND($B2235&gt;='111'!$N$11,$B2235&lt;='111'!$O$11,OR($L2235=$P$7,$M2235=$P$7)),"x","")</f>
        <v>x</v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37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54"/>
        <v>6</v>
      </c>
      <c r="C2236" s="184">
        <f t="shared" si="257"/>
        <v>42171</v>
      </c>
      <c r="D2236" s="184" t="s">
        <v>1988</v>
      </c>
      <c r="E2236" s="759">
        <v>42171</v>
      </c>
      <c r="F2236" s="189" t="s">
        <v>356</v>
      </c>
      <c r="G2236" s="483" t="s">
        <v>1032</v>
      </c>
      <c r="H2236" s="7" t="s">
        <v>1456</v>
      </c>
      <c r="I2236" s="256">
        <v>300</v>
      </c>
      <c r="J2236" s="256">
        <v>18181</v>
      </c>
      <c r="K2236" s="595">
        <f>ROUND(I2236*J2236,0)</f>
        <v>5454300</v>
      </c>
      <c r="L2236" s="596" t="s">
        <v>161</v>
      </c>
      <c r="M2236" s="596" t="s">
        <v>8</v>
      </c>
      <c r="N2236" s="52" t="str">
        <f>IF(AND('331-CT'!$E$7=TH!H2236,OR(L2236="331",M2236="331")),"331",IF(AND(OR(L2236="131",M2236="131"),H2236='131-CT'!$E$7),"131",""))</f>
        <v/>
      </c>
      <c r="O2236" s="91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>x</v>
      </c>
      <c r="AA2236" s="52" t="str">
        <f>IF(AND(B2236&lt;=NKC!$N$8,B2236&gt;=NKC!$M$8),"x","")</f>
        <v/>
      </c>
      <c r="AB2236" s="837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54"/>
        <v>6</v>
      </c>
      <c r="C2237" s="184">
        <f t="shared" si="257"/>
        <v>42171</v>
      </c>
      <c r="D2237" s="184" t="s">
        <v>1988</v>
      </c>
      <c r="E2237" s="759">
        <v>42171</v>
      </c>
      <c r="F2237" s="189" t="s">
        <v>1457</v>
      </c>
      <c r="G2237" s="483" t="s">
        <v>1032</v>
      </c>
      <c r="H2237" s="7" t="s">
        <v>1456</v>
      </c>
      <c r="I2237" s="256"/>
      <c r="J2237" s="256"/>
      <c r="K2237" s="595">
        <v>545430</v>
      </c>
      <c r="L2237" s="596" t="s">
        <v>9</v>
      </c>
      <c r="M2237" s="596" t="s">
        <v>8</v>
      </c>
      <c r="N2237" s="52" t="str">
        <f>IF(AND('331-CT'!$E$7=TH!H2237,OR(L2237="331",M2237="331")),"331",IF(AND(OR(L2237="131",M2237="131"),H2237='131-CT'!$E$7),"131",""))</f>
        <v/>
      </c>
      <c r="O2237" s="91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37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54"/>
        <v>6</v>
      </c>
      <c r="C2238" s="184">
        <f t="shared" si="257"/>
        <v>42171</v>
      </c>
      <c r="D2238" s="184" t="s">
        <v>1988</v>
      </c>
      <c r="E2238" s="759">
        <v>42171</v>
      </c>
      <c r="F2238" s="297" t="s">
        <v>1352</v>
      </c>
      <c r="G2238" s="483" t="s">
        <v>1032</v>
      </c>
      <c r="H2238" s="7" t="s">
        <v>1456</v>
      </c>
      <c r="I2238" s="256"/>
      <c r="J2238" s="256"/>
      <c r="K2238" s="595">
        <v>5999730</v>
      </c>
      <c r="L2238" s="596" t="s">
        <v>8</v>
      </c>
      <c r="M2238" s="596" t="s">
        <v>47</v>
      </c>
      <c r="N2238" s="52" t="str">
        <f>IF(AND('331-CT'!$E$7=TH!H2238,OR(L2238="331",M2238="331")),"331",IF(AND(OR(L2238="131",M2238="131"),H2238='131-CT'!$E$7),"131",""))</f>
        <v/>
      </c>
      <c r="O2238" s="910" t="str">
        <f>IF(AND('341-CT'!$E$9=H2238,OR(LEFT(L2238,3)=$O$7,LEFT(M2238,3)=$O$7)),"x","")</f>
        <v/>
      </c>
      <c r="P2238" s="52" t="str">
        <f>IF(AND($B2238&gt;='111'!$N$11,$B2238&lt;='111'!$O$11,OR($L2238=$P$7,$M2238=$P$7)),"x","")</f>
        <v>x</v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37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54"/>
        <v>6</v>
      </c>
      <c r="C2239" s="184">
        <f t="shared" si="257"/>
        <v>42171</v>
      </c>
      <c r="D2239" s="191" t="s">
        <v>2022</v>
      </c>
      <c r="E2239" s="759">
        <v>42171</v>
      </c>
      <c r="F2239" s="297" t="s">
        <v>1383</v>
      </c>
      <c r="G2239" s="483" t="s">
        <v>1458</v>
      </c>
      <c r="H2239" s="7" t="s">
        <v>1417</v>
      </c>
      <c r="I2239" s="256">
        <v>1796</v>
      </c>
      <c r="J2239" s="256">
        <v>7300</v>
      </c>
      <c r="K2239" s="595">
        <f>ROUND(I2239*J2239,0)</f>
        <v>13110800</v>
      </c>
      <c r="L2239" s="596" t="s">
        <v>159</v>
      </c>
      <c r="M2239" s="596" t="s">
        <v>8</v>
      </c>
      <c r="N2239" s="52" t="str">
        <f>IF(AND('331-CT'!$E$7=TH!H2239,OR(L2239="331",M2239="331")),"331",IF(AND(OR(L2239="131",M2239="131"),H2239='131-CT'!$E$7),"131",""))</f>
        <v/>
      </c>
      <c r="O2239" s="91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37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ref="B2240:B2304" si="292">IF(C2240&lt;&gt;"",MONTH(C2240),"")</f>
        <v>6</v>
      </c>
      <c r="C2240" s="184">
        <f t="shared" si="257"/>
        <v>42171</v>
      </c>
      <c r="D2240" s="191" t="s">
        <v>2022</v>
      </c>
      <c r="E2240" s="759">
        <v>42171</v>
      </c>
      <c r="F2240" s="297" t="s">
        <v>1419</v>
      </c>
      <c r="G2240" s="483" t="s">
        <v>1458</v>
      </c>
      <c r="H2240" s="7" t="s">
        <v>1417</v>
      </c>
      <c r="I2240" s="256"/>
      <c r="J2240" s="256"/>
      <c r="K2240" s="595">
        <v>1311080</v>
      </c>
      <c r="L2240" s="596" t="s">
        <v>9</v>
      </c>
      <c r="M2240" s="596" t="s">
        <v>8</v>
      </c>
      <c r="N2240" s="52" t="str">
        <f>IF(AND('331-CT'!$E$7=TH!H2240,OR(L2240="331",M2240="331")),"331",IF(AND(OR(L2240="131",M2240="131"),H2240='131-CT'!$E$7),"131",""))</f>
        <v/>
      </c>
      <c r="O2240" s="91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37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92"/>
        <v>6</v>
      </c>
      <c r="C2241" s="184">
        <f t="shared" si="257"/>
        <v>42171</v>
      </c>
      <c r="D2241" s="191" t="s">
        <v>2022</v>
      </c>
      <c r="E2241" s="759">
        <v>42171</v>
      </c>
      <c r="F2241" s="297" t="s">
        <v>1352</v>
      </c>
      <c r="G2241" s="483" t="s">
        <v>1458</v>
      </c>
      <c r="H2241" s="7" t="s">
        <v>1417</v>
      </c>
      <c r="I2241" s="256"/>
      <c r="J2241" s="256"/>
      <c r="K2241" s="595">
        <v>14421880</v>
      </c>
      <c r="L2241" s="596" t="s">
        <v>8</v>
      </c>
      <c r="M2241" s="596" t="s">
        <v>47</v>
      </c>
      <c r="N2241" s="52" t="str">
        <f>IF(AND('331-CT'!$E$7=TH!H2241,OR(L2241="331",M2241="331")),"331",IF(AND(OR(L2241="131",M2241="131"),H2241='131-CT'!$E$7),"131",""))</f>
        <v/>
      </c>
      <c r="O2241" s="910" t="str">
        <f>IF(AND('341-CT'!$E$9=H2241,OR(LEFT(L2241,3)=$O$7,LEFT(M2241,3)=$O$7)),"x","")</f>
        <v/>
      </c>
      <c r="P2241" s="52" t="str">
        <f>IF(AND($B2241&gt;='111'!$N$11,$B2241&lt;='111'!$O$11,OR($L2241=$P$7,$M2241=$P$7)),"x","")</f>
        <v>x</v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37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92"/>
        <v>6</v>
      </c>
      <c r="C2242" s="184">
        <f t="shared" si="257"/>
        <v>42172</v>
      </c>
      <c r="D2242" s="191" t="s">
        <v>2023</v>
      </c>
      <c r="E2242" s="759">
        <v>42172</v>
      </c>
      <c r="F2242" s="297" t="s">
        <v>1383</v>
      </c>
      <c r="G2242" s="483" t="s">
        <v>1459</v>
      </c>
      <c r="H2242" s="7" t="s">
        <v>1417</v>
      </c>
      <c r="I2242" s="256">
        <v>2077</v>
      </c>
      <c r="J2242" s="256">
        <v>7300</v>
      </c>
      <c r="K2242" s="595">
        <f>ROUND(I2242*J2242,0)</f>
        <v>15162100</v>
      </c>
      <c r="L2242" s="596" t="s">
        <v>159</v>
      </c>
      <c r="M2242" s="596" t="s">
        <v>8</v>
      </c>
      <c r="N2242" s="52" t="str">
        <f>IF(AND('331-CT'!$E$7=TH!H2242,OR(L2242="331",M2242="331")),"331",IF(AND(OR(L2242="131",M2242="131"),H2242='131-CT'!$E$7),"131",""))</f>
        <v/>
      </c>
      <c r="O2242" s="91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37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92"/>
        <v>6</v>
      </c>
      <c r="C2243" s="184">
        <f t="shared" si="257"/>
        <v>42172</v>
      </c>
      <c r="D2243" s="191" t="s">
        <v>2023</v>
      </c>
      <c r="E2243" s="759">
        <v>42172</v>
      </c>
      <c r="F2243" s="297" t="s">
        <v>1419</v>
      </c>
      <c r="G2243" s="483" t="s">
        <v>1459</v>
      </c>
      <c r="H2243" s="7" t="s">
        <v>1417</v>
      </c>
      <c r="I2243" s="256"/>
      <c r="J2243" s="256"/>
      <c r="K2243" s="595">
        <v>1516210</v>
      </c>
      <c r="L2243" s="596" t="s">
        <v>9</v>
      </c>
      <c r="M2243" s="596" t="s">
        <v>8</v>
      </c>
      <c r="N2243" s="52" t="str">
        <f>IF(AND('331-CT'!$E$7=TH!H2243,OR(L2243="331",M2243="331")),"331",IF(AND(OR(L2243="131",M2243="131"),H2243='131-CT'!$E$7),"131",""))</f>
        <v/>
      </c>
      <c r="O2243" s="91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37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92"/>
        <v>6</v>
      </c>
      <c r="C2244" s="184">
        <f t="shared" ref="C2244:C2309" si="293">E2244</f>
        <v>42172</v>
      </c>
      <c r="D2244" s="191" t="s">
        <v>2023</v>
      </c>
      <c r="E2244" s="759">
        <v>42172</v>
      </c>
      <c r="F2244" s="297" t="s">
        <v>1352</v>
      </c>
      <c r="G2244" s="483" t="s">
        <v>1459</v>
      </c>
      <c r="H2244" s="7" t="s">
        <v>1417</v>
      </c>
      <c r="I2244" s="256"/>
      <c r="J2244" s="256"/>
      <c r="K2244" s="595">
        <v>16678310</v>
      </c>
      <c r="L2244" s="596" t="s">
        <v>8</v>
      </c>
      <c r="M2244" s="596" t="s">
        <v>47</v>
      </c>
      <c r="N2244" s="52" t="str">
        <f>IF(AND('331-CT'!$E$7=TH!H2244,OR(L2244="331",M2244="331")),"331",IF(AND(OR(L2244="131",M2244="131"),H2244='131-CT'!$E$7),"131",""))</f>
        <v/>
      </c>
      <c r="O2244" s="910" t="str">
        <f>IF(AND('341-CT'!$E$9=H2244,OR(LEFT(L2244,3)=$O$7,LEFT(M2244,3)=$O$7)),"x","")</f>
        <v/>
      </c>
      <c r="P2244" s="52" t="str">
        <f>IF(AND($B2244&gt;='111'!$N$11,$B2244&lt;='111'!$O$11,OR($L2244=$P$7,$M2244=$P$7)),"x","")</f>
        <v>x</v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37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92"/>
        <v>6</v>
      </c>
      <c r="C2245" s="184">
        <f t="shared" si="293"/>
        <v>42173</v>
      </c>
      <c r="D2245" s="191" t="s">
        <v>2024</v>
      </c>
      <c r="E2245" s="759">
        <v>42173</v>
      </c>
      <c r="F2245" s="297" t="s">
        <v>1383</v>
      </c>
      <c r="G2245" s="483" t="s">
        <v>1460</v>
      </c>
      <c r="H2245" s="7" t="s">
        <v>1417</v>
      </c>
      <c r="I2245" s="256">
        <v>2244</v>
      </c>
      <c r="J2245" s="256">
        <v>7300</v>
      </c>
      <c r="K2245" s="595">
        <f>ROUND(I2245*J2245,0)</f>
        <v>16381200</v>
      </c>
      <c r="L2245" s="596" t="s">
        <v>159</v>
      </c>
      <c r="M2245" s="596" t="s">
        <v>8</v>
      </c>
      <c r="N2245" s="52" t="str">
        <f>IF(AND('331-CT'!$E$7=TH!H2245,OR(L2245="331",M2245="331")),"331",IF(AND(OR(L2245="131",M2245="131"),H2245='131-CT'!$E$7),"131",""))</f>
        <v/>
      </c>
      <c r="O2245" s="91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37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92"/>
        <v>6</v>
      </c>
      <c r="C2246" s="184">
        <f t="shared" si="293"/>
        <v>42173</v>
      </c>
      <c r="D2246" s="191" t="s">
        <v>2024</v>
      </c>
      <c r="E2246" s="759">
        <v>42173</v>
      </c>
      <c r="F2246" s="297" t="s">
        <v>1419</v>
      </c>
      <c r="G2246" s="483" t="s">
        <v>1460</v>
      </c>
      <c r="H2246" s="7" t="s">
        <v>1417</v>
      </c>
      <c r="I2246" s="256"/>
      <c r="J2246" s="256"/>
      <c r="K2246" s="595">
        <v>1638120</v>
      </c>
      <c r="L2246" s="596" t="s">
        <v>9</v>
      </c>
      <c r="M2246" s="596" t="s">
        <v>8</v>
      </c>
      <c r="N2246" s="52" t="str">
        <f>IF(AND('331-CT'!$E$7=TH!H2246,OR(L2246="331",M2246="331")),"331",IF(AND(OR(L2246="131",M2246="131"),H2246='131-CT'!$E$7),"131",""))</f>
        <v/>
      </c>
      <c r="O2246" s="91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37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92"/>
        <v>6</v>
      </c>
      <c r="C2247" s="184">
        <f t="shared" si="293"/>
        <v>42173</v>
      </c>
      <c r="D2247" s="191" t="s">
        <v>2024</v>
      </c>
      <c r="E2247" s="759">
        <v>42173</v>
      </c>
      <c r="F2247" s="297" t="s">
        <v>1352</v>
      </c>
      <c r="G2247" s="483" t="s">
        <v>1460</v>
      </c>
      <c r="H2247" s="7" t="s">
        <v>1417</v>
      </c>
      <c r="I2247" s="256"/>
      <c r="J2247" s="256"/>
      <c r="K2247" s="595">
        <v>18019320</v>
      </c>
      <c r="L2247" s="596" t="s">
        <v>8</v>
      </c>
      <c r="M2247" s="596" t="s">
        <v>47</v>
      </c>
      <c r="N2247" s="52" t="str">
        <f>IF(AND('331-CT'!$E$7=TH!H2247,OR(L2247="331",M2247="331")),"331",IF(AND(OR(L2247="131",M2247="131"),H2247='131-CT'!$E$7),"131",""))</f>
        <v/>
      </c>
      <c r="O2247" s="910" t="str">
        <f>IF(AND('341-CT'!$E$9=H2247,OR(LEFT(L2247,3)=$O$7,LEFT(M2247,3)=$O$7)),"x","")</f>
        <v/>
      </c>
      <c r="P2247" s="52" t="str">
        <f>IF(AND($B2247&gt;='111'!$N$11,$B2247&lt;='111'!$O$11,OR($L2247=$P$7,$M2247=$P$7)),"x","")</f>
        <v>x</v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37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92"/>
        <v>6</v>
      </c>
      <c r="C2248" s="184">
        <f t="shared" si="293"/>
        <v>42173</v>
      </c>
      <c r="D2248" s="191"/>
      <c r="E2248" s="759">
        <v>42173</v>
      </c>
      <c r="F2248" s="297" t="s">
        <v>1462</v>
      </c>
      <c r="G2248" s="483" t="s">
        <v>1464</v>
      </c>
      <c r="H2248" s="7" t="s">
        <v>1461</v>
      </c>
      <c r="I2248" s="256"/>
      <c r="J2248" s="256"/>
      <c r="K2248" s="595">
        <v>1017727</v>
      </c>
      <c r="L2248" s="596" t="s">
        <v>83</v>
      </c>
      <c r="M2248" s="596" t="s">
        <v>47</v>
      </c>
      <c r="N2248" s="52" t="str">
        <f>IF(AND('331-CT'!$E$7=TH!H2248,OR(L2248="331",M2248="331")),"331",IF(AND(OR(L2248="131",M2248="131"),H2248='131-CT'!$E$7),"131",""))</f>
        <v/>
      </c>
      <c r="O2248" s="910" t="str">
        <f>IF(AND('341-CT'!$E$9=H2248,OR(LEFT(L2248,3)=$O$7,LEFT(M2248,3)=$O$7)),"x","")</f>
        <v/>
      </c>
      <c r="P2248" s="52" t="str">
        <f>IF(AND($B2248&gt;='111'!$N$11,$B2248&lt;='111'!$O$11,OR($L2248=$P$7,$M2248=$P$7)),"x","")</f>
        <v>x</v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>642</v>
      </c>
      <c r="W2248" s="52" t="str">
        <f>IF(OR(TH!L2248=TH!$W$7,M2248=TH!$W$7),"x","")</f>
        <v>x</v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37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92"/>
        <v>6</v>
      </c>
      <c r="C2249" s="184">
        <f t="shared" si="293"/>
        <v>42173</v>
      </c>
      <c r="D2249" s="184"/>
      <c r="E2249" s="759">
        <v>42173</v>
      </c>
      <c r="F2249" s="297" t="s">
        <v>1463</v>
      </c>
      <c r="G2249" s="483" t="s">
        <v>1464</v>
      </c>
      <c r="H2249" s="7" t="s">
        <v>1461</v>
      </c>
      <c r="I2249" s="256"/>
      <c r="J2249" s="256"/>
      <c r="K2249" s="595">
        <v>101773</v>
      </c>
      <c r="L2249" s="596" t="s">
        <v>9</v>
      </c>
      <c r="M2249" s="596" t="s">
        <v>47</v>
      </c>
      <c r="N2249" s="52" t="str">
        <f>IF(AND('331-CT'!$E$7=TH!H2249,OR(L2249="331",M2249="331")),"331",IF(AND(OR(L2249="131",M2249="131"),H2249='131-CT'!$E$7),"131",""))</f>
        <v/>
      </c>
      <c r="O2249" s="910" t="str">
        <f>IF(AND('341-CT'!$E$9=H2249,OR(LEFT(L2249,3)=$O$7,LEFT(M2249,3)=$O$7)),"x","")</f>
        <v/>
      </c>
      <c r="P2249" s="52" t="str">
        <f>IF(AND($B2249&gt;='111'!$N$11,$B2249&lt;='111'!$O$11,OR($L2249=$P$7,$M2249=$P$7)),"x","")</f>
        <v>x</v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37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92"/>
        <v>6</v>
      </c>
      <c r="C2250" s="184">
        <f t="shared" si="293"/>
        <v>42175</v>
      </c>
      <c r="D2250" s="191" t="s">
        <v>2025</v>
      </c>
      <c r="E2250" s="759">
        <v>42175</v>
      </c>
      <c r="F2250" s="192" t="s">
        <v>1424</v>
      </c>
      <c r="G2250" s="483" t="s">
        <v>1511</v>
      </c>
      <c r="H2250" s="7" t="s">
        <v>1423</v>
      </c>
      <c r="I2250" s="256">
        <v>2700</v>
      </c>
      <c r="J2250" s="256">
        <v>9100</v>
      </c>
      <c r="K2250" s="595">
        <f>ROUND(I2250*J2250,0)</f>
        <v>24570000</v>
      </c>
      <c r="L2250" s="596" t="s">
        <v>159</v>
      </c>
      <c r="M2250" s="596" t="s">
        <v>8</v>
      </c>
      <c r="N2250" s="52" t="str">
        <f>IF(AND('331-CT'!$E$7=TH!H2250,OR(L2250="331",M2250="331")),"331",IF(AND(OR(L2250="131",M2250="131"),H2250='131-CT'!$E$7),"131",""))</f>
        <v/>
      </c>
      <c r="O2250" s="91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37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92"/>
        <v>6</v>
      </c>
      <c r="C2251" s="184">
        <f t="shared" si="293"/>
        <v>42175</v>
      </c>
      <c r="D2251" s="191" t="s">
        <v>2025</v>
      </c>
      <c r="E2251" s="759">
        <v>42175</v>
      </c>
      <c r="F2251" s="192" t="s">
        <v>1428</v>
      </c>
      <c r="G2251" s="483" t="s">
        <v>1511</v>
      </c>
      <c r="H2251" s="7" t="s">
        <v>1423</v>
      </c>
      <c r="I2251" s="736">
        <v>1554</v>
      </c>
      <c r="J2251" s="736">
        <v>9000</v>
      </c>
      <c r="K2251" s="595">
        <f>ROUND(I2251*J2251,0)</f>
        <v>13986000</v>
      </c>
      <c r="L2251" s="596" t="s">
        <v>159</v>
      </c>
      <c r="M2251" s="596" t="s">
        <v>8</v>
      </c>
      <c r="N2251" s="52" t="str">
        <f>IF(AND('331-CT'!$E$7=TH!H2251,OR(L2251="331",M2251="331")),"331",IF(AND(OR(L2251="131",M2251="131"),H2251='131-CT'!$E$7),"131",""))</f>
        <v/>
      </c>
      <c r="O2251" s="91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37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92"/>
        <v>6</v>
      </c>
      <c r="C2252" s="184">
        <f t="shared" si="293"/>
        <v>42175</v>
      </c>
      <c r="D2252" s="191" t="s">
        <v>2025</v>
      </c>
      <c r="E2252" s="759">
        <v>42175</v>
      </c>
      <c r="F2252" s="192" t="s">
        <v>1405</v>
      </c>
      <c r="G2252" s="483" t="s">
        <v>1511</v>
      </c>
      <c r="H2252" s="7" t="s">
        <v>1423</v>
      </c>
      <c r="I2252" s="736"/>
      <c r="J2252" s="736"/>
      <c r="K2252" s="595">
        <v>3855600</v>
      </c>
      <c r="L2252" s="596" t="s">
        <v>9</v>
      </c>
      <c r="M2252" s="596" t="s">
        <v>8</v>
      </c>
      <c r="N2252" s="52" t="str">
        <f>IF(AND('331-CT'!$E$7=TH!H2252,OR(L2252="331",M2252="331")),"331",IF(AND(OR(L2252="131",M2252="131"),H2252='131-CT'!$E$7),"131",""))</f>
        <v/>
      </c>
      <c r="O2252" s="91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37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92"/>
        <v>6</v>
      </c>
      <c r="C2253" s="184">
        <f t="shared" si="293"/>
        <v>42175</v>
      </c>
      <c r="D2253" s="191" t="s">
        <v>2026</v>
      </c>
      <c r="E2253" s="759">
        <v>42175</v>
      </c>
      <c r="F2253" s="192" t="s">
        <v>1424</v>
      </c>
      <c r="G2253" s="483" t="s">
        <v>1512</v>
      </c>
      <c r="H2253" s="7" t="s">
        <v>1423</v>
      </c>
      <c r="I2253" s="256">
        <v>1275</v>
      </c>
      <c r="J2253" s="256">
        <v>9100</v>
      </c>
      <c r="K2253" s="595">
        <f>ROUND(I2253*J2253,0)</f>
        <v>11602500</v>
      </c>
      <c r="L2253" s="596" t="s">
        <v>159</v>
      </c>
      <c r="M2253" s="596" t="s">
        <v>8</v>
      </c>
      <c r="N2253" s="52" t="str">
        <f>IF(AND('331-CT'!$E$7=TH!H2253,OR(L2253="331",M2253="331")),"331",IF(AND(OR(L2253="131",M2253="131"),H2253='131-CT'!$E$7),"131",""))</f>
        <v/>
      </c>
      <c r="O2253" s="91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37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92"/>
        <v>6</v>
      </c>
      <c r="C2254" s="184">
        <f t="shared" si="293"/>
        <v>42175</v>
      </c>
      <c r="D2254" s="191" t="s">
        <v>2026</v>
      </c>
      <c r="E2254" s="759">
        <v>42175</v>
      </c>
      <c r="F2254" s="192" t="s">
        <v>1428</v>
      </c>
      <c r="G2254" s="483" t="s">
        <v>1512</v>
      </c>
      <c r="H2254" s="7" t="s">
        <v>1423</v>
      </c>
      <c r="I2254" s="256">
        <v>3028</v>
      </c>
      <c r="J2254" s="256">
        <v>9000</v>
      </c>
      <c r="K2254" s="595">
        <f>ROUND(I2254*J2254,0)</f>
        <v>27252000</v>
      </c>
      <c r="L2254" s="596" t="s">
        <v>159</v>
      </c>
      <c r="M2254" s="596" t="s">
        <v>8</v>
      </c>
      <c r="N2254" s="52" t="str">
        <f>IF(AND('331-CT'!$E$7=TH!H2254,OR(L2254="331",M2254="331")),"331",IF(AND(OR(L2254="131",M2254="131"),H2254='131-CT'!$E$7),"131",""))</f>
        <v/>
      </c>
      <c r="O2254" s="91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37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92"/>
        <v>6</v>
      </c>
      <c r="C2255" s="184">
        <f t="shared" si="293"/>
        <v>42175</v>
      </c>
      <c r="D2255" s="191" t="s">
        <v>2026</v>
      </c>
      <c r="E2255" s="759">
        <v>42175</v>
      </c>
      <c r="F2255" s="192" t="s">
        <v>1405</v>
      </c>
      <c r="G2255" s="483" t="s">
        <v>1512</v>
      </c>
      <c r="H2255" s="7" t="s">
        <v>1423</v>
      </c>
      <c r="I2255" s="256"/>
      <c r="J2255" s="256"/>
      <c r="K2255" s="595">
        <v>3885450</v>
      </c>
      <c r="L2255" s="596" t="s">
        <v>9</v>
      </c>
      <c r="M2255" s="596" t="s">
        <v>8</v>
      </c>
      <c r="N2255" s="52" t="str">
        <f>IF(AND('331-CT'!$E$7=TH!H2255,OR(L2255="331",M2255="331")),"331",IF(AND(OR(L2255="131",M2255="131"),H2255='131-CT'!$E$7),"131",""))</f>
        <v/>
      </c>
      <c r="O2255" s="91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37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92"/>
        <v>6</v>
      </c>
      <c r="C2256" s="184">
        <f t="shared" si="293"/>
        <v>42177</v>
      </c>
      <c r="D2256" s="191" t="s">
        <v>2027</v>
      </c>
      <c r="E2256" s="759">
        <v>42177</v>
      </c>
      <c r="F2256" s="297" t="s">
        <v>1406</v>
      </c>
      <c r="G2256" s="483" t="s">
        <v>537</v>
      </c>
      <c r="H2256" s="7" t="s">
        <v>1476</v>
      </c>
      <c r="I2256" s="256">
        <v>11655</v>
      </c>
      <c r="J2256" s="256">
        <v>7400</v>
      </c>
      <c r="K2256" s="595">
        <f>ROUND(I2256*J2256,0)</f>
        <v>86247000</v>
      </c>
      <c r="L2256" s="596" t="s">
        <v>159</v>
      </c>
      <c r="M2256" s="596" t="s">
        <v>8</v>
      </c>
      <c r="N2256" s="52" t="str">
        <f>IF(AND('331-CT'!$E$7=TH!H2256,OR(L2256="331",M2256="331")),"331",IF(AND(OR(L2256="131",M2256="131"),H2256='131-CT'!$E$7),"131",""))</f>
        <v/>
      </c>
      <c r="O2256" s="91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>x</v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37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92"/>
        <v>6</v>
      </c>
      <c r="C2257" s="184">
        <f t="shared" si="293"/>
        <v>42177</v>
      </c>
      <c r="D2257" s="191" t="s">
        <v>2027</v>
      </c>
      <c r="E2257" s="759">
        <v>42177</v>
      </c>
      <c r="F2257" s="297" t="s">
        <v>1407</v>
      </c>
      <c r="G2257" s="483" t="s">
        <v>537</v>
      </c>
      <c r="H2257" s="7" t="s">
        <v>1476</v>
      </c>
      <c r="I2257" s="256"/>
      <c r="J2257" s="256"/>
      <c r="K2257" s="595">
        <v>8624700</v>
      </c>
      <c r="L2257" s="596" t="s">
        <v>9</v>
      </c>
      <c r="M2257" s="596" t="s">
        <v>8</v>
      </c>
      <c r="N2257" s="52" t="str">
        <f>IF(AND('331-CT'!$E$7=TH!H2257,OR(L2257="331",M2257="331")),"331",IF(AND(OR(L2257="131",M2257="131"),H2257='131-CT'!$E$7),"131",""))</f>
        <v/>
      </c>
      <c r="O2257" s="91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37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92"/>
        <v>6</v>
      </c>
      <c r="C2258" s="184">
        <f t="shared" si="293"/>
        <v>42177</v>
      </c>
      <c r="D2258" s="191" t="s">
        <v>2028</v>
      </c>
      <c r="E2258" s="759">
        <v>42177</v>
      </c>
      <c r="F2258" s="192" t="s">
        <v>1424</v>
      </c>
      <c r="G2258" s="483" t="s">
        <v>1509</v>
      </c>
      <c r="H2258" s="7" t="s">
        <v>1423</v>
      </c>
      <c r="I2258" s="256">
        <v>1871</v>
      </c>
      <c r="J2258" s="256">
        <v>9100</v>
      </c>
      <c r="K2258" s="595">
        <f>ROUND(I2258*J2258,0)</f>
        <v>17026100</v>
      </c>
      <c r="L2258" s="596" t="s">
        <v>159</v>
      </c>
      <c r="M2258" s="596" t="s">
        <v>8</v>
      </c>
      <c r="N2258" s="52" t="str">
        <f>IF(AND('331-CT'!$E$7=TH!H2258,OR(L2258="331",M2258="331")),"331",IF(AND(OR(L2258="131",M2258="131"),H2258='131-CT'!$E$7),"131",""))</f>
        <v/>
      </c>
      <c r="O2258" s="91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37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92"/>
        <v>6</v>
      </c>
      <c r="C2259" s="184">
        <f t="shared" si="293"/>
        <v>42177</v>
      </c>
      <c r="D2259" s="191" t="s">
        <v>2028</v>
      </c>
      <c r="E2259" s="759">
        <v>42177</v>
      </c>
      <c r="F2259" s="192" t="s">
        <v>1428</v>
      </c>
      <c r="G2259" s="483" t="s">
        <v>1509</v>
      </c>
      <c r="H2259" s="7" t="s">
        <v>1423</v>
      </c>
      <c r="I2259" s="256">
        <v>2553</v>
      </c>
      <c r="J2259" s="256">
        <v>9000</v>
      </c>
      <c r="K2259" s="595">
        <f>ROUND(I2259*J2259,0)</f>
        <v>22977000</v>
      </c>
      <c r="L2259" s="596" t="s">
        <v>159</v>
      </c>
      <c r="M2259" s="596" t="s">
        <v>8</v>
      </c>
      <c r="N2259" s="52" t="str">
        <f>IF(AND('331-CT'!$E$7=TH!H2259,OR(L2259="331",M2259="331")),"331",IF(AND(OR(L2259="131",M2259="131"),H2259='131-CT'!$E$7),"131",""))</f>
        <v/>
      </c>
      <c r="O2259" s="91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37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92"/>
        <v>6</v>
      </c>
      <c r="C2260" s="184">
        <f t="shared" si="293"/>
        <v>42177</v>
      </c>
      <c r="D2260" s="191" t="s">
        <v>2028</v>
      </c>
      <c r="E2260" s="759">
        <v>42177</v>
      </c>
      <c r="F2260" s="192" t="s">
        <v>1405</v>
      </c>
      <c r="G2260" s="483" t="s">
        <v>1509</v>
      </c>
      <c r="H2260" s="7" t="s">
        <v>1423</v>
      </c>
      <c r="I2260" s="256"/>
      <c r="J2260" s="256"/>
      <c r="K2260" s="595">
        <v>4000310</v>
      </c>
      <c r="L2260" s="596" t="s">
        <v>9</v>
      </c>
      <c r="M2260" s="596" t="s">
        <v>8</v>
      </c>
      <c r="N2260" s="52" t="str">
        <f>IF(AND('331-CT'!$E$7=TH!H2260,OR(L2260="331",M2260="331")),"331",IF(AND(OR(L2260="131",M2260="131"),H2260='131-CT'!$E$7),"131",""))</f>
        <v/>
      </c>
      <c r="O2260" s="91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37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92"/>
        <v>6</v>
      </c>
      <c r="C2261" s="184">
        <f t="shared" si="293"/>
        <v>42178</v>
      </c>
      <c r="D2261" s="191" t="s">
        <v>2029</v>
      </c>
      <c r="E2261" s="759">
        <v>42178</v>
      </c>
      <c r="F2261" s="192" t="s">
        <v>1424</v>
      </c>
      <c r="G2261" s="483" t="s">
        <v>1510</v>
      </c>
      <c r="H2261" s="7" t="s">
        <v>1423</v>
      </c>
      <c r="I2261" s="256">
        <v>1169</v>
      </c>
      <c r="J2261" s="256">
        <v>9100</v>
      </c>
      <c r="K2261" s="595">
        <f>ROUND(I2261*J2261,0)</f>
        <v>10637900</v>
      </c>
      <c r="L2261" s="596" t="s">
        <v>159</v>
      </c>
      <c r="M2261" s="596" t="s">
        <v>8</v>
      </c>
      <c r="N2261" s="52" t="str">
        <f>IF(AND('331-CT'!$E$7=TH!H2261,OR(L2261="331",M2261="331")),"331",IF(AND(OR(L2261="131",M2261="131"),H2261='131-CT'!$E$7),"131",""))</f>
        <v/>
      </c>
      <c r="O2261" s="91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37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92"/>
        <v>6</v>
      </c>
      <c r="C2262" s="184">
        <f t="shared" si="293"/>
        <v>42178</v>
      </c>
      <c r="D2262" s="191" t="s">
        <v>2029</v>
      </c>
      <c r="E2262" s="759">
        <v>42178</v>
      </c>
      <c r="F2262" s="192" t="s">
        <v>1428</v>
      </c>
      <c r="G2262" s="483" t="s">
        <v>1510</v>
      </c>
      <c r="H2262" s="7" t="s">
        <v>1423</v>
      </c>
      <c r="I2262" s="256">
        <v>1716</v>
      </c>
      <c r="J2262" s="256">
        <v>9000</v>
      </c>
      <c r="K2262" s="595">
        <f>ROUND(I2262*J2262,0)</f>
        <v>15444000</v>
      </c>
      <c r="L2262" s="596" t="s">
        <v>159</v>
      </c>
      <c r="M2262" s="596" t="s">
        <v>8</v>
      </c>
      <c r="N2262" s="52" t="str">
        <f>IF(AND('331-CT'!$E$7=TH!H2262,OR(L2262="331",M2262="331")),"331",IF(AND(OR(L2262="131",M2262="131"),H2262='131-CT'!$E$7),"131",""))</f>
        <v/>
      </c>
      <c r="O2262" s="91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37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92"/>
        <v>6</v>
      </c>
      <c r="C2263" s="184">
        <f t="shared" si="293"/>
        <v>42178</v>
      </c>
      <c r="D2263" s="191" t="s">
        <v>2029</v>
      </c>
      <c r="E2263" s="759">
        <v>42178</v>
      </c>
      <c r="F2263" s="192" t="s">
        <v>1405</v>
      </c>
      <c r="G2263" s="483" t="s">
        <v>1510</v>
      </c>
      <c r="H2263" s="7" t="s">
        <v>1423</v>
      </c>
      <c r="I2263" s="256"/>
      <c r="J2263" s="256"/>
      <c r="K2263" s="595">
        <v>2608190</v>
      </c>
      <c r="L2263" s="596" t="s">
        <v>9</v>
      </c>
      <c r="M2263" s="596" t="s">
        <v>8</v>
      </c>
      <c r="N2263" s="52" t="str">
        <f>IF(AND('331-CT'!$E$7=TH!H2263,OR(L2263="331",M2263="331")),"331",IF(AND(OR(L2263="131",M2263="131"),H2263='131-CT'!$E$7),"131",""))</f>
        <v/>
      </c>
      <c r="O2263" s="91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37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92"/>
        <v>6</v>
      </c>
      <c r="C2264" s="184">
        <f t="shared" si="293"/>
        <v>42179</v>
      </c>
      <c r="D2264" s="191"/>
      <c r="E2264" s="759">
        <v>42179</v>
      </c>
      <c r="F2264" s="189" t="s">
        <v>1408</v>
      </c>
      <c r="G2264" s="483" t="s">
        <v>1465</v>
      </c>
      <c r="H2264" s="7" t="s">
        <v>1409</v>
      </c>
      <c r="I2264" s="736"/>
      <c r="J2264" s="736"/>
      <c r="K2264" s="595">
        <v>1792758</v>
      </c>
      <c r="L2264" s="194" t="s">
        <v>83</v>
      </c>
      <c r="M2264" s="194" t="s">
        <v>47</v>
      </c>
      <c r="N2264" s="52" t="str">
        <f>IF(AND('331-CT'!$E$7=TH!H2264,OR(L2264="331",M2264="331")),"331",IF(AND(OR(L2264="131",M2264="131"),H2264='131-CT'!$E$7),"131",""))</f>
        <v/>
      </c>
      <c r="O2264" s="910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>642</v>
      </c>
      <c r="W2264" s="52" t="str">
        <f>IF(OR(TH!L2264=TH!$W$7,M2264=TH!$W$7),"x","")</f>
        <v>x</v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37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92"/>
        <v>6</v>
      </c>
      <c r="C2265" s="184">
        <f t="shared" si="293"/>
        <v>42179</v>
      </c>
      <c r="D2265" s="184"/>
      <c r="E2265" s="759">
        <v>42179</v>
      </c>
      <c r="F2265" s="189" t="s">
        <v>1410</v>
      </c>
      <c r="G2265" s="483" t="s">
        <v>1465</v>
      </c>
      <c r="H2265" s="7" t="s">
        <v>1409</v>
      </c>
      <c r="I2265" s="256"/>
      <c r="J2265" s="256"/>
      <c r="K2265" s="595">
        <v>179276</v>
      </c>
      <c r="L2265" s="194" t="s">
        <v>9</v>
      </c>
      <c r="M2265" s="194" t="s">
        <v>47</v>
      </c>
      <c r="N2265" s="52" t="str">
        <f>IF(AND('331-CT'!$E$7=TH!H2265,OR(L2265="331",M2265="331")),"331",IF(AND(OR(L2265="131",M2265="131"),H2265='131-CT'!$E$7),"131",""))</f>
        <v/>
      </c>
      <c r="O2265" s="910" t="str">
        <f>IF(AND('341-CT'!$E$9=H2265,OR(LEFT(L2265,3)=$O$7,LEFT(M2265,3)=$O$7)),"x","")</f>
        <v/>
      </c>
      <c r="P2265" s="52" t="str">
        <f>IF(AND($B2265&gt;='111'!$N$11,$B2265&lt;='111'!$O$11,OR($L2265=$P$7,$M2265=$P$7)),"x","")</f>
        <v>x</v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37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92"/>
        <v>6</v>
      </c>
      <c r="C2266" s="184">
        <f t="shared" si="293"/>
        <v>42180</v>
      </c>
      <c r="D2266" s="191" t="s">
        <v>2030</v>
      </c>
      <c r="E2266" s="759">
        <v>42180</v>
      </c>
      <c r="F2266" s="297" t="s">
        <v>1383</v>
      </c>
      <c r="G2266" s="483" t="s">
        <v>1466</v>
      </c>
      <c r="H2266" s="7" t="s">
        <v>1417</v>
      </c>
      <c r="I2266" s="256">
        <v>1936</v>
      </c>
      <c r="J2266" s="256">
        <v>7300</v>
      </c>
      <c r="K2266" s="595">
        <f>ROUND(I2266*J2266,0)</f>
        <v>14132800</v>
      </c>
      <c r="L2266" s="596" t="s">
        <v>159</v>
      </c>
      <c r="M2266" s="596" t="s">
        <v>8</v>
      </c>
      <c r="N2266" s="52" t="str">
        <f>IF(AND('331-CT'!$E$7=TH!H2266,OR(L2266="331",M2266="331")),"331",IF(AND(OR(L2266="131",M2266="131"),H2266='131-CT'!$E$7),"131",""))</f>
        <v/>
      </c>
      <c r="O2266" s="91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37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92"/>
        <v>6</v>
      </c>
      <c r="C2267" s="184">
        <f t="shared" si="293"/>
        <v>42180</v>
      </c>
      <c r="D2267" s="191" t="s">
        <v>2030</v>
      </c>
      <c r="E2267" s="759">
        <v>42180</v>
      </c>
      <c r="F2267" s="297" t="s">
        <v>1419</v>
      </c>
      <c r="G2267" s="483" t="s">
        <v>1466</v>
      </c>
      <c r="H2267" s="7" t="s">
        <v>1417</v>
      </c>
      <c r="I2267" s="256"/>
      <c r="J2267" s="256"/>
      <c r="K2267" s="595">
        <v>1413280</v>
      </c>
      <c r="L2267" s="596" t="s">
        <v>9</v>
      </c>
      <c r="M2267" s="596" t="s">
        <v>8</v>
      </c>
      <c r="N2267" s="52" t="str">
        <f>IF(AND('331-CT'!$E$7=TH!H2267,OR(L2267="331",M2267="331")),"331",IF(AND(OR(L2267="131",M2267="131"),H2267='131-CT'!$E$7),"131",""))</f>
        <v/>
      </c>
      <c r="O2267" s="91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37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92"/>
        <v>6</v>
      </c>
      <c r="C2268" s="184">
        <f t="shared" si="293"/>
        <v>42180</v>
      </c>
      <c r="D2268" s="191" t="s">
        <v>2030</v>
      </c>
      <c r="E2268" s="759">
        <v>42180</v>
      </c>
      <c r="F2268" s="297" t="s">
        <v>1352</v>
      </c>
      <c r="G2268" s="483" t="s">
        <v>1466</v>
      </c>
      <c r="H2268" s="7" t="s">
        <v>1417</v>
      </c>
      <c r="I2268" s="256"/>
      <c r="J2268" s="256"/>
      <c r="K2268" s="595">
        <v>15546080</v>
      </c>
      <c r="L2268" s="596" t="s">
        <v>8</v>
      </c>
      <c r="M2268" s="596" t="s">
        <v>47</v>
      </c>
      <c r="N2268" s="52" t="str">
        <f>IF(AND('331-CT'!$E$7=TH!H2268,OR(L2268="331",M2268="331")),"331",IF(AND(OR(L2268="131",M2268="131"),H2268='131-CT'!$E$7),"131",""))</f>
        <v/>
      </c>
      <c r="O2268" s="910" t="str">
        <f>IF(AND('341-CT'!$E$9=H2268,OR(LEFT(L2268,3)=$O$7,LEFT(M2268,3)=$O$7)),"x","")</f>
        <v/>
      </c>
      <c r="P2268" s="52" t="str">
        <f>IF(AND($B2268&gt;='111'!$N$11,$B2268&lt;='111'!$O$11,OR($L2268=$P$7,$M2268=$P$7)),"x","")</f>
        <v>x</v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37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92"/>
        <v>6</v>
      </c>
      <c r="C2269" s="184">
        <f t="shared" si="293"/>
        <v>42182</v>
      </c>
      <c r="D2269" s="191" t="s">
        <v>2031</v>
      </c>
      <c r="E2269" s="759">
        <v>42182</v>
      </c>
      <c r="F2269" s="192" t="s">
        <v>1428</v>
      </c>
      <c r="G2269" s="483" t="s">
        <v>1508</v>
      </c>
      <c r="H2269" s="7" t="s">
        <v>1423</v>
      </c>
      <c r="I2269" s="256">
        <v>3662</v>
      </c>
      <c r="J2269" s="256">
        <v>9000</v>
      </c>
      <c r="K2269" s="595">
        <f>ROUND(I2269*J2269,0)</f>
        <v>32958000</v>
      </c>
      <c r="L2269" s="596" t="s">
        <v>159</v>
      </c>
      <c r="M2269" s="596" t="s">
        <v>8</v>
      </c>
      <c r="N2269" s="52" t="str">
        <f>IF(AND('331-CT'!$E$7=TH!H2269,OR(L2269="331",M2269="331")),"331",IF(AND(OR(L2269="131",M2269="131"),H2269='131-CT'!$E$7),"131",""))</f>
        <v/>
      </c>
      <c r="O2269" s="91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37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92"/>
        <v>6</v>
      </c>
      <c r="C2270" s="184">
        <f t="shared" si="293"/>
        <v>42182</v>
      </c>
      <c r="D2270" s="191" t="s">
        <v>2031</v>
      </c>
      <c r="E2270" s="759">
        <v>42182</v>
      </c>
      <c r="F2270" s="192" t="s">
        <v>1405</v>
      </c>
      <c r="G2270" s="483" t="s">
        <v>1508</v>
      </c>
      <c r="H2270" s="7" t="s">
        <v>1423</v>
      </c>
      <c r="I2270" s="256"/>
      <c r="J2270" s="256"/>
      <c r="K2270" s="595">
        <v>3295800</v>
      </c>
      <c r="L2270" s="596" t="s">
        <v>9</v>
      </c>
      <c r="M2270" s="596" t="s">
        <v>8</v>
      </c>
      <c r="N2270" s="52" t="str">
        <f>IF(AND('331-CT'!$E$7=TH!H2270,OR(L2270="331",M2270="331")),"331",IF(AND(OR(L2270="131",M2270="131"),H2270='131-CT'!$E$7),"131",""))</f>
        <v/>
      </c>
      <c r="O2270" s="91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37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92"/>
        <v>6</v>
      </c>
      <c r="C2271" s="184">
        <f t="shared" si="293"/>
        <v>42185</v>
      </c>
      <c r="D2271" s="191" t="s">
        <v>2032</v>
      </c>
      <c r="E2271" s="191">
        <v>42185</v>
      </c>
      <c r="F2271" s="297" t="s">
        <v>1383</v>
      </c>
      <c r="G2271" s="483" t="s">
        <v>1467</v>
      </c>
      <c r="H2271" s="7" t="s">
        <v>1417</v>
      </c>
      <c r="I2271" s="256">
        <v>1936</v>
      </c>
      <c r="J2271" s="256">
        <v>7300</v>
      </c>
      <c r="K2271" s="595">
        <f>ROUND(I2271*J2271,0)</f>
        <v>14132800</v>
      </c>
      <c r="L2271" s="596" t="s">
        <v>159</v>
      </c>
      <c r="M2271" s="596" t="s">
        <v>8</v>
      </c>
      <c r="N2271" s="52" t="str">
        <f>IF(AND('331-CT'!$E$7=TH!H2271,OR(L2271="331",M2271="331")),"331",IF(AND(OR(L2271="131",M2271="131"),H2271='131-CT'!$E$7),"131",""))</f>
        <v/>
      </c>
      <c r="O2271" s="91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37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92"/>
        <v>6</v>
      </c>
      <c r="C2272" s="184">
        <f t="shared" si="293"/>
        <v>42185</v>
      </c>
      <c r="D2272" s="191" t="s">
        <v>2032</v>
      </c>
      <c r="E2272" s="191">
        <v>42185</v>
      </c>
      <c r="F2272" s="297" t="s">
        <v>1419</v>
      </c>
      <c r="G2272" s="483" t="s">
        <v>1467</v>
      </c>
      <c r="H2272" s="7" t="s">
        <v>1417</v>
      </c>
      <c r="I2272" s="256"/>
      <c r="J2272" s="256"/>
      <c r="K2272" s="595">
        <v>1413280</v>
      </c>
      <c r="L2272" s="596" t="s">
        <v>9</v>
      </c>
      <c r="M2272" s="596" t="s">
        <v>8</v>
      </c>
      <c r="N2272" s="52" t="str">
        <f>IF(AND('331-CT'!$E$7=TH!H2272,OR(L2272="331",M2272="331")),"331",IF(AND(OR(L2272="131",M2272="131"),H2272='131-CT'!$E$7),"131",""))</f>
        <v/>
      </c>
      <c r="O2272" s="91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37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92"/>
        <v>6</v>
      </c>
      <c r="C2273" s="184">
        <f t="shared" si="293"/>
        <v>42185</v>
      </c>
      <c r="D2273" s="191" t="s">
        <v>2032</v>
      </c>
      <c r="E2273" s="191">
        <v>42185</v>
      </c>
      <c r="F2273" s="297" t="s">
        <v>1352</v>
      </c>
      <c r="G2273" s="483" t="s">
        <v>1467</v>
      </c>
      <c r="H2273" s="7" t="s">
        <v>1417</v>
      </c>
      <c r="I2273" s="256"/>
      <c r="J2273" s="256"/>
      <c r="K2273" s="595">
        <v>15546080</v>
      </c>
      <c r="L2273" s="596" t="s">
        <v>8</v>
      </c>
      <c r="M2273" s="596" t="s">
        <v>47</v>
      </c>
      <c r="N2273" s="52" t="str">
        <f>IF(AND('331-CT'!$E$7=TH!H2273,OR(L2273="331",M2273="331")),"331",IF(AND(OR(L2273="131",M2273="131"),H2273='131-CT'!$E$7),"131",""))</f>
        <v/>
      </c>
      <c r="O2273" s="910" t="str">
        <f>IF(AND('341-CT'!$E$9=H2273,OR(LEFT(L2273,3)=$O$7,LEFT(M2273,3)=$O$7)),"x","")</f>
        <v/>
      </c>
      <c r="P2273" s="52" t="str">
        <f>IF(AND($B2273&gt;='111'!$N$11,$B2273&lt;='111'!$O$11,OR($L2273=$P$7,$M2273=$P$7)),"x","")</f>
        <v>x</v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37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92"/>
        <v>7</v>
      </c>
      <c r="C2274" s="184">
        <f t="shared" si="293"/>
        <v>42188</v>
      </c>
      <c r="D2274" s="191"/>
      <c r="E2274" s="759">
        <v>42188</v>
      </c>
      <c r="F2274" s="189" t="s">
        <v>375</v>
      </c>
      <c r="G2274" s="483" t="s">
        <v>1468</v>
      </c>
      <c r="H2274" s="7" t="s">
        <v>1391</v>
      </c>
      <c r="I2274" s="256"/>
      <c r="J2274" s="256"/>
      <c r="K2274" s="595">
        <v>9005000</v>
      </c>
      <c r="L2274" s="596" t="s">
        <v>165</v>
      </c>
      <c r="M2274" s="596" t="s">
        <v>47</v>
      </c>
      <c r="N2274" s="52" t="str">
        <f>IF(AND('331-CT'!$E$7=TH!H2274,OR(L2274="331",M2274="331")),"331",IF(AND(OR(L2274="131",M2274="131"),H2274='131-CT'!$E$7),"131",""))</f>
        <v/>
      </c>
      <c r="O2274" s="91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37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92"/>
        <v>7</v>
      </c>
      <c r="C2275" s="184">
        <f t="shared" si="293"/>
        <v>42188</v>
      </c>
      <c r="D2275" s="184"/>
      <c r="E2275" s="759">
        <v>42188</v>
      </c>
      <c r="F2275" s="189" t="s">
        <v>1390</v>
      </c>
      <c r="G2275" s="483" t="s">
        <v>1468</v>
      </c>
      <c r="H2275" s="7" t="s">
        <v>1391</v>
      </c>
      <c r="I2275" s="256"/>
      <c r="J2275" s="256"/>
      <c r="K2275" s="595">
        <v>900500</v>
      </c>
      <c r="L2275" s="596" t="s">
        <v>9</v>
      </c>
      <c r="M2275" s="596" t="s">
        <v>47</v>
      </c>
      <c r="N2275" s="52" t="str">
        <f>IF(AND('331-CT'!$E$7=TH!H2275,OR(L2275="331",M2275="331")),"331",IF(AND(OR(L2275="131",M2275="131"),H2275='131-CT'!$E$7),"131",""))</f>
        <v/>
      </c>
      <c r="O2275" s="91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37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92"/>
        <v>7</v>
      </c>
      <c r="C2276" s="184">
        <f t="shared" si="293"/>
        <v>42198</v>
      </c>
      <c r="D2276" s="191" t="s">
        <v>1990</v>
      </c>
      <c r="E2276" s="191">
        <v>42198</v>
      </c>
      <c r="F2276" s="192" t="s">
        <v>1406</v>
      </c>
      <c r="G2276" s="483" t="s">
        <v>1470</v>
      </c>
      <c r="H2276" s="7" t="s">
        <v>1469</v>
      </c>
      <c r="I2276" s="256">
        <v>739</v>
      </c>
      <c r="J2276" s="256">
        <v>9800</v>
      </c>
      <c r="K2276" s="595">
        <f>ROUND(I2276*J2276,0)</f>
        <v>7242200</v>
      </c>
      <c r="L2276" s="596" t="s">
        <v>159</v>
      </c>
      <c r="M2276" s="596" t="s">
        <v>8</v>
      </c>
      <c r="N2276" s="52" t="str">
        <f>IF(AND('331-CT'!$E$7=TH!H2276,OR(L2276="331",M2276="331")),"331",IF(AND(OR(L2276="131",M2276="131"),H2276='131-CT'!$E$7),"131",""))</f>
        <v/>
      </c>
      <c r="O2276" s="91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>x</v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37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92"/>
        <v>7</v>
      </c>
      <c r="C2277" s="184">
        <f t="shared" si="293"/>
        <v>42198</v>
      </c>
      <c r="D2277" s="191" t="s">
        <v>1990</v>
      </c>
      <c r="E2277" s="191">
        <v>42198</v>
      </c>
      <c r="F2277" s="192" t="s">
        <v>1407</v>
      </c>
      <c r="G2277" s="483" t="s">
        <v>1470</v>
      </c>
      <c r="H2277" s="7" t="s">
        <v>1469</v>
      </c>
      <c r="I2277" s="256"/>
      <c r="J2277" s="256"/>
      <c r="K2277" s="595">
        <v>724220</v>
      </c>
      <c r="L2277" s="596" t="s">
        <v>9</v>
      </c>
      <c r="M2277" s="596" t="s">
        <v>8</v>
      </c>
      <c r="N2277" s="52" t="str">
        <f>IF(AND('331-CT'!$E$7=TH!H2277,OR(L2277="331",M2277="331")),"331",IF(AND(OR(L2277="131",M2277="131"),H2277='131-CT'!$E$7),"131",""))</f>
        <v/>
      </c>
      <c r="O2277" s="91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37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92"/>
        <v>7</v>
      </c>
      <c r="C2278" s="184">
        <f t="shared" si="293"/>
        <v>42198</v>
      </c>
      <c r="D2278" s="191" t="s">
        <v>1990</v>
      </c>
      <c r="E2278" s="191">
        <v>42198</v>
      </c>
      <c r="F2278" s="297" t="s">
        <v>1352</v>
      </c>
      <c r="G2278" s="483" t="s">
        <v>1470</v>
      </c>
      <c r="H2278" s="7" t="s">
        <v>1469</v>
      </c>
      <c r="I2278" s="256"/>
      <c r="J2278" s="256"/>
      <c r="K2278" s="595">
        <v>7966420</v>
      </c>
      <c r="L2278" s="596" t="s">
        <v>8</v>
      </c>
      <c r="M2278" s="596" t="s">
        <v>47</v>
      </c>
      <c r="N2278" s="52" t="str">
        <f>IF(AND('331-CT'!$E$7=TH!H2278,OR(L2278="331",M2278="331")),"331",IF(AND(OR(L2278="131",M2278="131"),H2278='131-CT'!$E$7),"131",""))</f>
        <v/>
      </c>
      <c r="O2278" s="91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37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92"/>
        <v>7</v>
      </c>
      <c r="C2279" s="184">
        <f t="shared" si="293"/>
        <v>42198</v>
      </c>
      <c r="D2279" s="191" t="s">
        <v>1986</v>
      </c>
      <c r="E2279" s="191">
        <v>42198</v>
      </c>
      <c r="F2279" s="189" t="s">
        <v>337</v>
      </c>
      <c r="G2279" s="483" t="s">
        <v>1057</v>
      </c>
      <c r="H2279" s="7" t="s">
        <v>357</v>
      </c>
      <c r="I2279" s="256">
        <v>24</v>
      </c>
      <c r="J2279" s="256">
        <v>44000</v>
      </c>
      <c r="K2279" s="595">
        <f>ROUND(I2279*J2279,0)</f>
        <v>1056000</v>
      </c>
      <c r="L2279" s="194" t="s">
        <v>161</v>
      </c>
      <c r="M2279" s="194" t="s">
        <v>8</v>
      </c>
      <c r="N2279" s="52" t="str">
        <f>IF(AND('331-CT'!$E$7=TH!H2279,OR(L2279="331",M2279="331")),"331",IF(AND(OR(L2279="131",M2279="131"),H2279='131-CT'!$E$7),"131",""))</f>
        <v/>
      </c>
      <c r="O2279" s="91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37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92"/>
        <v>7</v>
      </c>
      <c r="C2280" s="184">
        <f t="shared" si="293"/>
        <v>42198</v>
      </c>
      <c r="D2280" s="191" t="s">
        <v>1986</v>
      </c>
      <c r="E2280" s="191">
        <v>42198</v>
      </c>
      <c r="F2280" s="189" t="s">
        <v>1392</v>
      </c>
      <c r="G2280" s="483" t="s">
        <v>1057</v>
      </c>
      <c r="H2280" s="7" t="s">
        <v>357</v>
      </c>
      <c r="I2280" s="256"/>
      <c r="J2280" s="256"/>
      <c r="K2280" s="595">
        <v>105600</v>
      </c>
      <c r="L2280" s="194" t="s">
        <v>9</v>
      </c>
      <c r="M2280" s="194" t="s">
        <v>8</v>
      </c>
      <c r="N2280" s="52" t="str">
        <f>IF(AND('331-CT'!$E$7=TH!H2280,OR(L2280="331",M2280="331")),"331",IF(AND(OR(L2280="131",M2280="131"),H2280='131-CT'!$E$7),"131",""))</f>
        <v/>
      </c>
      <c r="O2280" s="91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37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92"/>
        <v>7</v>
      </c>
      <c r="C2281" s="184">
        <f t="shared" si="293"/>
        <v>42198</v>
      </c>
      <c r="D2281" s="191" t="s">
        <v>1986</v>
      </c>
      <c r="E2281" s="191">
        <v>42198</v>
      </c>
      <c r="F2281" s="297" t="s">
        <v>1352</v>
      </c>
      <c r="G2281" s="483" t="s">
        <v>1057</v>
      </c>
      <c r="H2281" s="7" t="s">
        <v>357</v>
      </c>
      <c r="I2281" s="256"/>
      <c r="J2281" s="256"/>
      <c r="K2281" s="595">
        <v>1161600</v>
      </c>
      <c r="L2281" s="194" t="s">
        <v>8</v>
      </c>
      <c r="M2281" s="194" t="s">
        <v>47</v>
      </c>
      <c r="N2281" s="52" t="str">
        <f>IF(AND('331-CT'!$E$7=TH!H2281,OR(L2281="331",M2281="331")),"331",IF(AND(OR(L2281="131",M2281="131"),H2281='131-CT'!$E$7),"131",""))</f>
        <v/>
      </c>
      <c r="O2281" s="91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37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92"/>
        <v>7</v>
      </c>
      <c r="C2282" s="184">
        <f t="shared" si="293"/>
        <v>42214</v>
      </c>
      <c r="D2282" s="191" t="s">
        <v>1991</v>
      </c>
      <c r="E2282" s="191">
        <v>42214</v>
      </c>
      <c r="F2282" s="297" t="s">
        <v>1471</v>
      </c>
      <c r="G2282" s="483" t="s">
        <v>1473</v>
      </c>
      <c r="H2282" s="7" t="s">
        <v>1474</v>
      </c>
      <c r="I2282" s="256">
        <v>9427</v>
      </c>
      <c r="J2282" s="256">
        <v>9200</v>
      </c>
      <c r="K2282" s="595">
        <f>ROUND(I2282*J2282,0)</f>
        <v>86728400</v>
      </c>
      <c r="L2282" s="596" t="s">
        <v>159</v>
      </c>
      <c r="M2282" s="596" t="s">
        <v>8</v>
      </c>
      <c r="N2282" s="52" t="str">
        <f>IF(AND('331-CT'!$E$7=TH!H2282,OR(L2282="331",M2282="331")),"331",IF(AND(OR(L2282="131",M2282="131"),H2282='131-CT'!$E$7),"131",""))</f>
        <v>331</v>
      </c>
      <c r="O2282" s="91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37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92"/>
        <v>7</v>
      </c>
      <c r="C2283" s="184">
        <f t="shared" si="293"/>
        <v>42214</v>
      </c>
      <c r="D2283" s="191" t="s">
        <v>1991</v>
      </c>
      <c r="E2283" s="191">
        <v>42214</v>
      </c>
      <c r="F2283" s="297" t="s">
        <v>1472</v>
      </c>
      <c r="G2283" s="483" t="s">
        <v>1473</v>
      </c>
      <c r="H2283" s="7" t="s">
        <v>1474</v>
      </c>
      <c r="I2283" s="256"/>
      <c r="J2283" s="256"/>
      <c r="K2283" s="595">
        <v>8672840</v>
      </c>
      <c r="L2283" s="596" t="s">
        <v>9</v>
      </c>
      <c r="M2283" s="596" t="s">
        <v>8</v>
      </c>
      <c r="N2283" s="52" t="str">
        <f>IF(AND('331-CT'!$E$7=TH!H2283,OR(L2283="331",M2283="331")),"331",IF(AND(OR(L2283="131",M2283="131"),H2283='131-CT'!$E$7),"131",""))</f>
        <v>331</v>
      </c>
      <c r="O2283" s="91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37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92"/>
        <v>8</v>
      </c>
      <c r="C2284" s="184">
        <f t="shared" si="293"/>
        <v>42222</v>
      </c>
      <c r="D2284" s="191" t="s">
        <v>1992</v>
      </c>
      <c r="E2284" s="191">
        <v>42222</v>
      </c>
      <c r="F2284" s="297" t="s">
        <v>1406</v>
      </c>
      <c r="G2284" s="483" t="s">
        <v>460</v>
      </c>
      <c r="H2284" s="7" t="s">
        <v>1475</v>
      </c>
      <c r="I2284" s="256">
        <f>906+951</f>
        <v>1857</v>
      </c>
      <c r="J2284" s="256">
        <v>8700</v>
      </c>
      <c r="K2284" s="595">
        <f>ROUND(I2284*J2284,0)</f>
        <v>16155900</v>
      </c>
      <c r="L2284" s="596" t="s">
        <v>159</v>
      </c>
      <c r="M2284" s="596" t="s">
        <v>8</v>
      </c>
      <c r="N2284" s="52" t="str">
        <f>IF(AND('331-CT'!$E$7=TH!H2284,OR(L2284="331",M2284="331")),"331",IF(AND(OR(L2284="131",M2284="131"),H2284='131-CT'!$E$7),"131",""))</f>
        <v/>
      </c>
      <c r="O2284" s="91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>x</v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37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92"/>
        <v>8</v>
      </c>
      <c r="C2285" s="184">
        <f t="shared" si="293"/>
        <v>42222</v>
      </c>
      <c r="D2285" s="191" t="s">
        <v>1992</v>
      </c>
      <c r="E2285" s="191">
        <v>42222</v>
      </c>
      <c r="F2285" s="297" t="s">
        <v>1407</v>
      </c>
      <c r="G2285" s="483" t="s">
        <v>460</v>
      </c>
      <c r="H2285" s="7" t="s">
        <v>1475</v>
      </c>
      <c r="I2285" s="256"/>
      <c r="J2285" s="256"/>
      <c r="K2285" s="595">
        <v>1615590</v>
      </c>
      <c r="L2285" s="596" t="s">
        <v>9</v>
      </c>
      <c r="M2285" s="596" t="s">
        <v>8</v>
      </c>
      <c r="N2285" s="52" t="str">
        <f>IF(AND('331-CT'!$E$7=TH!H2285,OR(L2285="331",M2285="331")),"331",IF(AND(OR(L2285="131",M2285="131"),H2285='131-CT'!$E$7),"131",""))</f>
        <v/>
      </c>
      <c r="O2285" s="91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37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92"/>
        <v>8</v>
      </c>
      <c r="C2286" s="184">
        <f t="shared" si="293"/>
        <v>42222</v>
      </c>
      <c r="D2286" s="191" t="s">
        <v>1992</v>
      </c>
      <c r="E2286" s="191">
        <v>42222</v>
      </c>
      <c r="F2286" s="297" t="s">
        <v>1352</v>
      </c>
      <c r="G2286" s="483" t="s">
        <v>460</v>
      </c>
      <c r="H2286" s="7" t="s">
        <v>1475</v>
      </c>
      <c r="I2286" s="256"/>
      <c r="J2286" s="256"/>
      <c r="K2286" s="595">
        <v>17771490</v>
      </c>
      <c r="L2286" s="596" t="s">
        <v>8</v>
      </c>
      <c r="M2286" s="596" t="s">
        <v>47</v>
      </c>
      <c r="N2286" s="52" t="str">
        <f>IF(AND('331-CT'!$E$7=TH!H2286,OR(L2286="331",M2286="331")),"331",IF(AND(OR(L2286="131",M2286="131"),H2286='131-CT'!$E$7),"131",""))</f>
        <v/>
      </c>
      <c r="O2286" s="91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37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92"/>
        <v>8</v>
      </c>
      <c r="C2287" s="184">
        <f t="shared" si="293"/>
        <v>42222</v>
      </c>
      <c r="D2287" s="191" t="s">
        <v>1993</v>
      </c>
      <c r="E2287" s="191">
        <v>42222</v>
      </c>
      <c r="F2287" s="297" t="s">
        <v>1406</v>
      </c>
      <c r="G2287" s="483" t="s">
        <v>639</v>
      </c>
      <c r="H2287" s="7" t="s">
        <v>1476</v>
      </c>
      <c r="I2287" s="256">
        <v>3025</v>
      </c>
      <c r="J2287" s="256">
        <v>7400</v>
      </c>
      <c r="K2287" s="595">
        <f>ROUND(I2287*J2287,0)</f>
        <v>22385000</v>
      </c>
      <c r="L2287" s="596" t="s">
        <v>159</v>
      </c>
      <c r="M2287" s="596" t="s">
        <v>8</v>
      </c>
      <c r="N2287" s="52" t="str">
        <f>IF(AND('331-CT'!$E$7=TH!H2287,OR(L2287="331",M2287="331")),"331",IF(AND(OR(L2287="131",M2287="131"),H2287='131-CT'!$E$7),"131",""))</f>
        <v/>
      </c>
      <c r="O2287" s="91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>x</v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37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92"/>
        <v>8</v>
      </c>
      <c r="C2288" s="184">
        <f t="shared" si="293"/>
        <v>42222</v>
      </c>
      <c r="D2288" s="191" t="s">
        <v>1993</v>
      </c>
      <c r="E2288" s="191">
        <v>42222</v>
      </c>
      <c r="F2288" s="297" t="s">
        <v>1407</v>
      </c>
      <c r="G2288" s="483" t="s">
        <v>639</v>
      </c>
      <c r="H2288" s="7" t="s">
        <v>1476</v>
      </c>
      <c r="I2288" s="256"/>
      <c r="J2288" s="256"/>
      <c r="K2288" s="595">
        <v>2238500</v>
      </c>
      <c r="L2288" s="596" t="s">
        <v>9</v>
      </c>
      <c r="M2288" s="596" t="s">
        <v>8</v>
      </c>
      <c r="N2288" s="52" t="str">
        <f>IF(AND('331-CT'!$E$7=TH!H2288,OR(L2288="331",M2288="331")),"331",IF(AND(OR(L2288="131",M2288="131"),H2288='131-CT'!$E$7),"131",""))</f>
        <v/>
      </c>
      <c r="O2288" s="91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37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92"/>
        <v>8</v>
      </c>
      <c r="C2289" s="184">
        <f t="shared" si="293"/>
        <v>42223</v>
      </c>
      <c r="D2289" s="191"/>
      <c r="E2289" s="191">
        <v>42223</v>
      </c>
      <c r="F2289" s="297" t="s">
        <v>1478</v>
      </c>
      <c r="G2289" s="483" t="s">
        <v>1480</v>
      </c>
      <c r="H2289" s="7" t="s">
        <v>1477</v>
      </c>
      <c r="I2289" s="256"/>
      <c r="J2289" s="256"/>
      <c r="K2289" s="595">
        <v>2200000</v>
      </c>
      <c r="L2289" s="596" t="s">
        <v>83</v>
      </c>
      <c r="M2289" s="596" t="s">
        <v>47</v>
      </c>
      <c r="N2289" s="52" t="str">
        <f>IF(AND('331-CT'!$E$7=TH!H2289,OR(L2289="331",M2289="331")),"331",IF(AND(OR(L2289="131",M2289="131"),H2289='131-CT'!$E$7),"131",""))</f>
        <v/>
      </c>
      <c r="O2289" s="91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>x</v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37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92"/>
        <v>8</v>
      </c>
      <c r="C2290" s="184">
        <f t="shared" si="293"/>
        <v>42223</v>
      </c>
      <c r="D2290" s="191"/>
      <c r="E2290" s="191">
        <v>42223</v>
      </c>
      <c r="F2290" s="297" t="s">
        <v>1479</v>
      </c>
      <c r="G2290" s="483" t="s">
        <v>1480</v>
      </c>
      <c r="H2290" s="7" t="s">
        <v>1477</v>
      </c>
      <c r="I2290" s="256"/>
      <c r="J2290" s="256"/>
      <c r="K2290" s="595">
        <v>220000</v>
      </c>
      <c r="L2290" s="596" t="s">
        <v>9</v>
      </c>
      <c r="M2290" s="596" t="s">
        <v>47</v>
      </c>
      <c r="N2290" s="52" t="str">
        <f>IF(AND('331-CT'!$E$7=TH!H2290,OR(L2290="331",M2290="331")),"331",IF(AND(OR(L2290="131",M2290="131"),H2290='131-CT'!$E$7),"131",""))</f>
        <v/>
      </c>
      <c r="O2290" s="91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37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92"/>
        <v>8</v>
      </c>
      <c r="C2291" s="184">
        <f t="shared" si="293"/>
        <v>42233</v>
      </c>
      <c r="D2291" s="191" t="s">
        <v>1987</v>
      </c>
      <c r="E2291" s="191">
        <v>42233</v>
      </c>
      <c r="F2291" s="297" t="s">
        <v>1481</v>
      </c>
      <c r="G2291" s="483" t="s">
        <v>1134</v>
      </c>
      <c r="H2291" s="7" t="s">
        <v>1483</v>
      </c>
      <c r="I2291" s="256">
        <v>15560</v>
      </c>
      <c r="J2291" s="256">
        <v>810</v>
      </c>
      <c r="K2291" s="595">
        <f>ROUND(I2291*J2291,0)</f>
        <v>12603600</v>
      </c>
      <c r="L2291" s="596" t="s">
        <v>161</v>
      </c>
      <c r="M2291" s="596" t="s">
        <v>8</v>
      </c>
      <c r="N2291" s="52" t="str">
        <f>IF(AND('331-CT'!$E$7=TH!H2291,OR(L2291="331",M2291="331")),"331",IF(AND(OR(L2291="131",M2291="131"),H2291='131-CT'!$E$7),"131",""))</f>
        <v/>
      </c>
      <c r="O2291" s="91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37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92"/>
        <v>8</v>
      </c>
      <c r="C2292" s="184">
        <f t="shared" si="293"/>
        <v>42233</v>
      </c>
      <c r="D2292" s="191" t="s">
        <v>1987</v>
      </c>
      <c r="E2292" s="191">
        <v>42233</v>
      </c>
      <c r="F2292" s="297" t="s">
        <v>1482</v>
      </c>
      <c r="G2292" s="483" t="s">
        <v>1134</v>
      </c>
      <c r="H2292" s="7" t="s">
        <v>1483</v>
      </c>
      <c r="I2292" s="256"/>
      <c r="J2292" s="256"/>
      <c r="K2292" s="595">
        <v>1260360</v>
      </c>
      <c r="L2292" s="596" t="s">
        <v>9</v>
      </c>
      <c r="M2292" s="596" t="s">
        <v>8</v>
      </c>
      <c r="N2292" s="52" t="str">
        <f>IF(AND('331-CT'!$E$7=TH!H2292,OR(L2292="331",M2292="331")),"331",IF(AND(OR(L2292="131",M2292="131"),H2292='131-CT'!$E$7),"131",""))</f>
        <v/>
      </c>
      <c r="O2292" s="91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37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ref="B2293" si="294">IF(C2293&lt;&gt;"",MONTH(C2293),"")</f>
        <v>8</v>
      </c>
      <c r="C2293" s="184">
        <f t="shared" ref="C2293" si="295">E2293</f>
        <v>42233</v>
      </c>
      <c r="D2293" s="191" t="s">
        <v>1987</v>
      </c>
      <c r="E2293" s="191">
        <v>42233</v>
      </c>
      <c r="F2293" s="297" t="s">
        <v>1352</v>
      </c>
      <c r="G2293" s="483" t="s">
        <v>1134</v>
      </c>
      <c r="H2293" s="7" t="s">
        <v>1483</v>
      </c>
      <c r="I2293" s="256"/>
      <c r="J2293" s="256"/>
      <c r="K2293" s="595">
        <v>13863960</v>
      </c>
      <c r="L2293" s="596" t="s">
        <v>8</v>
      </c>
      <c r="M2293" s="596" t="s">
        <v>47</v>
      </c>
      <c r="N2293" s="52" t="str">
        <f>IF(AND('331-CT'!$E$7=TH!H2293,OR(L2293="331",M2293="331")),"331",IF(AND(OR(L2293="131",M2293="131"),H2293='131-CT'!$E$7),"131",""))</f>
        <v/>
      </c>
      <c r="O2293" s="91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37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92"/>
        <v>8</v>
      </c>
      <c r="C2294" s="184">
        <f t="shared" si="293"/>
        <v>42236</v>
      </c>
      <c r="D2294" s="191" t="s">
        <v>1994</v>
      </c>
      <c r="E2294" s="191">
        <v>42236</v>
      </c>
      <c r="F2294" s="189" t="s">
        <v>1471</v>
      </c>
      <c r="G2294" s="483" t="s">
        <v>1512</v>
      </c>
      <c r="H2294" s="7" t="s">
        <v>1474</v>
      </c>
      <c r="I2294" s="256">
        <v>3530</v>
      </c>
      <c r="J2294" s="256">
        <v>9200</v>
      </c>
      <c r="K2294" s="595">
        <f>ROUND(I2294*J2294,0)</f>
        <v>32476000</v>
      </c>
      <c r="L2294" s="596" t="s">
        <v>159</v>
      </c>
      <c r="M2294" s="596" t="s">
        <v>8</v>
      </c>
      <c r="N2294" s="52" t="str">
        <f>IF(AND('331-CT'!$E$7=TH!H2294,OR(L2294="331",M2294="331")),"331",IF(AND(OR(L2294="131",M2294="131"),H2294='131-CT'!$E$7),"131",""))</f>
        <v>331</v>
      </c>
      <c r="O2294" s="91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37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92"/>
        <v>8</v>
      </c>
      <c r="C2295" s="184">
        <f t="shared" si="293"/>
        <v>42236</v>
      </c>
      <c r="D2295" s="191" t="s">
        <v>1994</v>
      </c>
      <c r="E2295" s="191">
        <v>42236</v>
      </c>
      <c r="F2295" s="192" t="s">
        <v>1404</v>
      </c>
      <c r="G2295" s="483" t="s">
        <v>1512</v>
      </c>
      <c r="H2295" s="7" t="s">
        <v>1474</v>
      </c>
      <c r="I2295" s="736">
        <v>4716</v>
      </c>
      <c r="J2295" s="736">
        <v>9200</v>
      </c>
      <c r="K2295" s="595">
        <f>ROUND(I2295*J2295,0)</f>
        <v>43387200</v>
      </c>
      <c r="L2295" s="596" t="s">
        <v>159</v>
      </c>
      <c r="M2295" s="596" t="s">
        <v>8</v>
      </c>
      <c r="N2295" s="52" t="str">
        <f>IF(AND('331-CT'!$E$7=TH!H2295,OR(L2295="331",M2295="331")),"331",IF(AND(OR(L2295="131",M2295="131"),H2295='131-CT'!$E$7),"131",""))</f>
        <v>331</v>
      </c>
      <c r="O2295" s="91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37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92"/>
        <v>8</v>
      </c>
      <c r="C2296" s="184">
        <f t="shared" si="293"/>
        <v>42236</v>
      </c>
      <c r="D2296" s="191" t="s">
        <v>1994</v>
      </c>
      <c r="E2296" s="191">
        <v>42236</v>
      </c>
      <c r="F2296" s="189" t="s">
        <v>757</v>
      </c>
      <c r="G2296" s="483" t="s">
        <v>1512</v>
      </c>
      <c r="H2296" s="7" t="s">
        <v>1474</v>
      </c>
      <c r="I2296" s="256"/>
      <c r="J2296" s="256"/>
      <c r="K2296" s="595">
        <v>7586320</v>
      </c>
      <c r="L2296" s="596" t="s">
        <v>9</v>
      </c>
      <c r="M2296" s="596" t="s">
        <v>8</v>
      </c>
      <c r="N2296" s="52" t="str">
        <f>IF(AND('331-CT'!$E$7=TH!H2296,OR(L2296="331",M2296="331")),"331",IF(AND(OR(L2296="131",M2296="131"),H2296='131-CT'!$E$7),"131",""))</f>
        <v>331</v>
      </c>
      <c r="O2296" s="91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37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92"/>
        <v>8</v>
      </c>
      <c r="C2297" s="184">
        <f t="shared" si="293"/>
        <v>42240</v>
      </c>
      <c r="D2297" s="191" t="s">
        <v>1995</v>
      </c>
      <c r="E2297" s="191">
        <v>42240</v>
      </c>
      <c r="F2297" s="297" t="s">
        <v>1383</v>
      </c>
      <c r="G2297" s="483" t="s">
        <v>1062</v>
      </c>
      <c r="H2297" s="7" t="s">
        <v>1417</v>
      </c>
      <c r="I2297" s="256">
        <v>2152</v>
      </c>
      <c r="J2297" s="256">
        <v>7300</v>
      </c>
      <c r="K2297" s="595">
        <f>ROUND(I2297*J2297,0)</f>
        <v>15709600</v>
      </c>
      <c r="L2297" s="596" t="s">
        <v>159</v>
      </c>
      <c r="M2297" s="596" t="s">
        <v>8</v>
      </c>
      <c r="N2297" s="52" t="str">
        <f>IF(AND('331-CT'!$E$7=TH!H2297,OR(L2297="331",M2297="331")),"331",IF(AND(OR(L2297="131",M2297="131"),H2297='131-CT'!$E$7),"131",""))</f>
        <v/>
      </c>
      <c r="O2297" s="91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37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92"/>
        <v>8</v>
      </c>
      <c r="C2298" s="184">
        <f t="shared" si="293"/>
        <v>42240</v>
      </c>
      <c r="D2298" s="191" t="s">
        <v>1995</v>
      </c>
      <c r="E2298" s="191">
        <v>42240</v>
      </c>
      <c r="F2298" s="297" t="s">
        <v>1419</v>
      </c>
      <c r="G2298" s="483" t="s">
        <v>1062</v>
      </c>
      <c r="H2298" s="7" t="s">
        <v>1417</v>
      </c>
      <c r="I2298" s="256"/>
      <c r="J2298" s="256"/>
      <c r="K2298" s="595">
        <v>1570960</v>
      </c>
      <c r="L2298" s="596" t="s">
        <v>9</v>
      </c>
      <c r="M2298" s="596" t="s">
        <v>8</v>
      </c>
      <c r="N2298" s="52" t="str">
        <f>IF(AND('331-CT'!$E$7=TH!H2298,OR(L2298="331",M2298="331")),"331",IF(AND(OR(L2298="131",M2298="131"),H2298='131-CT'!$E$7),"131",""))</f>
        <v/>
      </c>
      <c r="O2298" s="91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37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92"/>
        <v>8</v>
      </c>
      <c r="C2299" s="184">
        <f t="shared" si="293"/>
        <v>42240</v>
      </c>
      <c r="D2299" s="191" t="s">
        <v>1995</v>
      </c>
      <c r="E2299" s="191">
        <v>42240</v>
      </c>
      <c r="F2299" s="297" t="s">
        <v>1352</v>
      </c>
      <c r="G2299" s="483" t="s">
        <v>1062</v>
      </c>
      <c r="H2299" s="7" t="s">
        <v>1417</v>
      </c>
      <c r="I2299" s="256"/>
      <c r="J2299" s="256"/>
      <c r="K2299" s="595">
        <v>17280560</v>
      </c>
      <c r="L2299" s="596" t="s">
        <v>8</v>
      </c>
      <c r="M2299" s="596" t="s">
        <v>47</v>
      </c>
      <c r="N2299" s="52" t="str">
        <f>IF(AND('331-CT'!$E$7=TH!H2299,OR(L2299="331",M2299="331")),"331",IF(AND(OR(L2299="131",M2299="131"),H2299='131-CT'!$E$7),"131",""))</f>
        <v/>
      </c>
      <c r="O2299" s="91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37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92"/>
        <v>8</v>
      </c>
      <c r="C2300" s="184">
        <f t="shared" si="293"/>
        <v>42241</v>
      </c>
      <c r="D2300" s="191" t="s">
        <v>1996</v>
      </c>
      <c r="E2300" s="191">
        <v>42241</v>
      </c>
      <c r="F2300" s="297" t="s">
        <v>1383</v>
      </c>
      <c r="G2300" s="483" t="s">
        <v>1068</v>
      </c>
      <c r="H2300" s="7" t="s">
        <v>1417</v>
      </c>
      <c r="I2300" s="256">
        <v>2000</v>
      </c>
      <c r="J2300" s="256">
        <v>7300</v>
      </c>
      <c r="K2300" s="595">
        <f>ROUND(I2300*J2300,0)</f>
        <v>14600000</v>
      </c>
      <c r="L2300" s="596" t="s">
        <v>159</v>
      </c>
      <c r="M2300" s="596" t="s">
        <v>8</v>
      </c>
      <c r="N2300" s="52" t="str">
        <f>IF(AND('331-CT'!$E$7=TH!H2300,OR(L2300="331",M2300="331")),"331",IF(AND(OR(L2300="131",M2300="131"),H2300='131-CT'!$E$7),"131",""))</f>
        <v/>
      </c>
      <c r="O2300" s="91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37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92"/>
        <v>8</v>
      </c>
      <c r="C2301" s="184">
        <f t="shared" si="293"/>
        <v>42241</v>
      </c>
      <c r="D2301" s="191" t="s">
        <v>1996</v>
      </c>
      <c r="E2301" s="191">
        <v>42241</v>
      </c>
      <c r="F2301" s="297" t="s">
        <v>1419</v>
      </c>
      <c r="G2301" s="483" t="s">
        <v>1068</v>
      </c>
      <c r="H2301" s="7" t="s">
        <v>1417</v>
      </c>
      <c r="I2301" s="256"/>
      <c r="J2301" s="256"/>
      <c r="K2301" s="595">
        <v>1460000</v>
      </c>
      <c r="L2301" s="596" t="s">
        <v>9</v>
      </c>
      <c r="M2301" s="596" t="s">
        <v>8</v>
      </c>
      <c r="N2301" s="52" t="str">
        <f>IF(AND('331-CT'!$E$7=TH!H2301,OR(L2301="331",M2301="331")),"331",IF(AND(OR(L2301="131",M2301="131"),H2301='131-CT'!$E$7),"131",""))</f>
        <v/>
      </c>
      <c r="O2301" s="91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37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92"/>
        <v>8</v>
      </c>
      <c r="C2302" s="184">
        <f t="shared" si="293"/>
        <v>42241</v>
      </c>
      <c r="D2302" s="191" t="s">
        <v>1996</v>
      </c>
      <c r="E2302" s="191">
        <v>42241</v>
      </c>
      <c r="F2302" s="297" t="s">
        <v>1352</v>
      </c>
      <c r="G2302" s="483" t="s">
        <v>1068</v>
      </c>
      <c r="H2302" s="7" t="s">
        <v>1417</v>
      </c>
      <c r="I2302" s="256"/>
      <c r="J2302" s="256"/>
      <c r="K2302" s="595">
        <v>16060000</v>
      </c>
      <c r="L2302" s="596" t="s">
        <v>8</v>
      </c>
      <c r="M2302" s="596" t="s">
        <v>47</v>
      </c>
      <c r="N2302" s="52" t="str">
        <f>IF(AND('331-CT'!$E$7=TH!H2302,OR(L2302="331",M2302="331")),"331",IF(AND(OR(L2302="131",M2302="131"),H2302='131-CT'!$E$7),"131",""))</f>
        <v/>
      </c>
      <c r="O2302" s="91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37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92"/>
        <v>8</v>
      </c>
      <c r="C2303" s="184">
        <f t="shared" si="293"/>
        <v>42242</v>
      </c>
      <c r="D2303" s="191" t="s">
        <v>1997</v>
      </c>
      <c r="E2303" s="191">
        <v>42242</v>
      </c>
      <c r="F2303" s="297" t="s">
        <v>1383</v>
      </c>
      <c r="G2303" s="483" t="s">
        <v>1074</v>
      </c>
      <c r="H2303" s="7" t="s">
        <v>1417</v>
      </c>
      <c r="I2303" s="256">
        <v>2416</v>
      </c>
      <c r="J2303" s="256">
        <v>7300</v>
      </c>
      <c r="K2303" s="595">
        <f>ROUND(I2303*J2303,0)</f>
        <v>17636800</v>
      </c>
      <c r="L2303" s="596" t="s">
        <v>159</v>
      </c>
      <c r="M2303" s="596" t="s">
        <v>8</v>
      </c>
      <c r="N2303" s="52" t="str">
        <f>IF(AND('331-CT'!$E$7=TH!H2303,OR(L2303="331",M2303="331")),"331",IF(AND(OR(L2303="131",M2303="131"),H2303='131-CT'!$E$7),"131",""))</f>
        <v/>
      </c>
      <c r="O2303" s="91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37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92"/>
        <v>8</v>
      </c>
      <c r="C2304" s="184">
        <f t="shared" si="293"/>
        <v>42242</v>
      </c>
      <c r="D2304" s="191" t="s">
        <v>1997</v>
      </c>
      <c r="E2304" s="191">
        <v>42242</v>
      </c>
      <c r="F2304" s="297" t="s">
        <v>1419</v>
      </c>
      <c r="G2304" s="483" t="s">
        <v>1074</v>
      </c>
      <c r="H2304" s="7" t="s">
        <v>1417</v>
      </c>
      <c r="I2304" s="256"/>
      <c r="J2304" s="256"/>
      <c r="K2304" s="595">
        <v>1763680</v>
      </c>
      <c r="L2304" s="596" t="s">
        <v>9</v>
      </c>
      <c r="M2304" s="596" t="s">
        <v>8</v>
      </c>
      <c r="N2304" s="52" t="str">
        <f>IF(AND('331-CT'!$E$7=TH!H2304,OR(L2304="331",M2304="331")),"331",IF(AND(OR(L2304="131",M2304="131"),H2304='131-CT'!$E$7),"131",""))</f>
        <v/>
      </c>
      <c r="O2304" s="91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37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ref="B2305:B2370" si="296">IF(C2305&lt;&gt;"",MONTH(C2305),"")</f>
        <v>8</v>
      </c>
      <c r="C2305" s="184">
        <f t="shared" si="293"/>
        <v>42242</v>
      </c>
      <c r="D2305" s="191" t="s">
        <v>1997</v>
      </c>
      <c r="E2305" s="191">
        <v>42242</v>
      </c>
      <c r="F2305" s="297" t="s">
        <v>1352</v>
      </c>
      <c r="G2305" s="483" t="s">
        <v>1074</v>
      </c>
      <c r="H2305" s="7" t="s">
        <v>1417</v>
      </c>
      <c r="I2305" s="256"/>
      <c r="J2305" s="256"/>
      <c r="K2305" s="595">
        <v>19400480</v>
      </c>
      <c r="L2305" s="596" t="s">
        <v>8</v>
      </c>
      <c r="M2305" s="596" t="s">
        <v>47</v>
      </c>
      <c r="N2305" s="52" t="str">
        <f>IF(AND('331-CT'!$E$7=TH!H2305,OR(L2305="331",M2305="331")),"331",IF(AND(OR(L2305="131",M2305="131"),H2305='131-CT'!$E$7),"131",""))</f>
        <v/>
      </c>
      <c r="O2305" s="91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37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96"/>
        <v>8</v>
      </c>
      <c r="C2306" s="184">
        <f t="shared" si="293"/>
        <v>42242</v>
      </c>
      <c r="D2306" s="191" t="s">
        <v>1988</v>
      </c>
      <c r="E2306" s="759">
        <v>42242</v>
      </c>
      <c r="F2306" s="297" t="s">
        <v>1481</v>
      </c>
      <c r="G2306" s="483" t="s">
        <v>1484</v>
      </c>
      <c r="H2306" s="7" t="s">
        <v>1483</v>
      </c>
      <c r="I2306" s="256">
        <v>22250</v>
      </c>
      <c r="J2306" s="256">
        <v>810</v>
      </c>
      <c r="K2306" s="595">
        <f>ROUND(I2306*J2306,0)</f>
        <v>18022500</v>
      </c>
      <c r="L2306" s="596" t="s">
        <v>161</v>
      </c>
      <c r="M2306" s="596" t="s">
        <v>8</v>
      </c>
      <c r="N2306" s="52" t="str">
        <f>IF(AND('331-CT'!$E$7=TH!H2306,OR(L2306="331",M2306="331")),"331",IF(AND(OR(L2306="131",M2306="131"),H2306='131-CT'!$E$7),"131",""))</f>
        <v/>
      </c>
      <c r="O2306" s="91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37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96"/>
        <v>8</v>
      </c>
      <c r="C2307" s="184">
        <f t="shared" si="293"/>
        <v>42242</v>
      </c>
      <c r="D2307" s="191" t="s">
        <v>1988</v>
      </c>
      <c r="E2307" s="759">
        <v>42242</v>
      </c>
      <c r="F2307" s="297" t="s">
        <v>1482</v>
      </c>
      <c r="G2307" s="483" t="s">
        <v>1484</v>
      </c>
      <c r="H2307" s="7" t="s">
        <v>1483</v>
      </c>
      <c r="I2307" s="256"/>
      <c r="J2307" s="256"/>
      <c r="K2307" s="595">
        <v>1802250</v>
      </c>
      <c r="L2307" s="596" t="s">
        <v>9</v>
      </c>
      <c r="M2307" s="596" t="s">
        <v>8</v>
      </c>
      <c r="N2307" s="52" t="str">
        <f>IF(AND('331-CT'!$E$7=TH!H2307,OR(L2307="331",M2307="331")),"331",IF(AND(OR(L2307="131",M2307="131"),H2307='131-CT'!$E$7),"131",""))</f>
        <v/>
      </c>
      <c r="O2307" s="91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37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ref="B2308" si="297">IF(C2308&lt;&gt;"",MONTH(C2308),"")</f>
        <v>8</v>
      </c>
      <c r="C2308" s="184">
        <f t="shared" ref="C2308" si="298">E2308</f>
        <v>42242</v>
      </c>
      <c r="D2308" s="191" t="s">
        <v>1988</v>
      </c>
      <c r="E2308" s="759">
        <v>42242</v>
      </c>
      <c r="F2308" s="297" t="s">
        <v>1352</v>
      </c>
      <c r="G2308" s="483" t="s">
        <v>1484</v>
      </c>
      <c r="H2308" s="7" t="s">
        <v>1483</v>
      </c>
      <c r="I2308" s="256"/>
      <c r="J2308" s="256"/>
      <c r="K2308" s="595">
        <v>19824750</v>
      </c>
      <c r="L2308" s="596" t="s">
        <v>8</v>
      </c>
      <c r="M2308" s="596" t="s">
        <v>47</v>
      </c>
      <c r="N2308" s="52" t="str">
        <f>IF(AND('331-CT'!$E$7=TH!H2308,OR(L2308="331",M2308="331")),"331",IF(AND(OR(L2308="131",M2308="131"),H2308='131-CT'!$E$7),"131",""))</f>
        <v/>
      </c>
      <c r="O2308" s="91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37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96"/>
        <v>8</v>
      </c>
      <c r="C2309" s="184">
        <f t="shared" si="293"/>
        <v>42242</v>
      </c>
      <c r="D2309" s="191" t="s">
        <v>1989</v>
      </c>
      <c r="E2309" s="759">
        <v>42242</v>
      </c>
      <c r="F2309" s="297" t="s">
        <v>1352</v>
      </c>
      <c r="G2309" s="483" t="s">
        <v>1321</v>
      </c>
      <c r="H2309" s="7" t="s">
        <v>1485</v>
      </c>
      <c r="I2309" s="256"/>
      <c r="J2309" s="256"/>
      <c r="K2309" s="595">
        <f>K2310+K2311</f>
        <v>4180000</v>
      </c>
      <c r="L2309" s="596" t="s">
        <v>8</v>
      </c>
      <c r="M2309" s="596" t="s">
        <v>47</v>
      </c>
      <c r="N2309" s="52" t="str">
        <f>IF(AND('331-CT'!$E$7=TH!H2309,OR(L2309="331",M2309="331")),"331",IF(AND(OR(L2309="131",M2309="131"),H2309='131-CT'!$E$7),"131",""))</f>
        <v/>
      </c>
      <c r="O2309" s="91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37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ref="B2310" si="299">IF(C2310&lt;&gt;"",MONTH(C2310),"")</f>
        <v>8</v>
      </c>
      <c r="C2310" s="184">
        <f t="shared" ref="C2310" si="300">E2310</f>
        <v>42242</v>
      </c>
      <c r="D2310" s="191" t="s">
        <v>1989</v>
      </c>
      <c r="E2310" s="759">
        <v>42242</v>
      </c>
      <c r="F2310" s="297" t="s">
        <v>1486</v>
      </c>
      <c r="G2310" s="483" t="s">
        <v>1321</v>
      </c>
      <c r="H2310" s="7" t="s">
        <v>1485</v>
      </c>
      <c r="I2310" s="256">
        <v>200</v>
      </c>
      <c r="J2310" s="256">
        <v>19000</v>
      </c>
      <c r="K2310" s="595">
        <f>ROUND(I2310*J2310,0)</f>
        <v>3800000</v>
      </c>
      <c r="L2310" s="596" t="s">
        <v>161</v>
      </c>
      <c r="M2310" s="596" t="s">
        <v>8</v>
      </c>
      <c r="N2310" s="52" t="str">
        <f>IF(AND('331-CT'!$E$7=TH!H2310,OR(L2310="331",M2310="331")),"331",IF(AND(OR(L2310="131",M2310="131"),H2310='131-CT'!$E$7),"131",""))</f>
        <v/>
      </c>
      <c r="O2310" s="91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37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96"/>
        <v>8</v>
      </c>
      <c r="C2311" s="184">
        <f t="shared" ref="C2311:C2375" si="301">E2311</f>
        <v>42242</v>
      </c>
      <c r="D2311" s="191" t="s">
        <v>1989</v>
      </c>
      <c r="E2311" s="759">
        <v>42242</v>
      </c>
      <c r="F2311" s="297" t="s">
        <v>1487</v>
      </c>
      <c r="G2311" s="483" t="s">
        <v>1321</v>
      </c>
      <c r="H2311" s="7" t="s">
        <v>1485</v>
      </c>
      <c r="I2311" s="256"/>
      <c r="J2311" s="256"/>
      <c r="K2311" s="595">
        <v>380000</v>
      </c>
      <c r="L2311" s="596" t="s">
        <v>9</v>
      </c>
      <c r="M2311" s="596" t="s">
        <v>8</v>
      </c>
      <c r="N2311" s="52" t="str">
        <f>IF(AND('331-CT'!$E$7=TH!H2311,OR(L2311="331",M2311="331")),"331",IF(AND(OR(L2311="131",M2311="131"),H2311='131-CT'!$E$7),"131",""))</f>
        <v/>
      </c>
      <c r="O2311" s="91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37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96"/>
        <v>8</v>
      </c>
      <c r="C2312" s="184">
        <f t="shared" si="301"/>
        <v>42244</v>
      </c>
      <c r="D2312" s="191" t="s">
        <v>1998</v>
      </c>
      <c r="E2312" s="759">
        <v>42244</v>
      </c>
      <c r="F2312" s="297" t="s">
        <v>1383</v>
      </c>
      <c r="G2312" s="483" t="s">
        <v>1081</v>
      </c>
      <c r="H2312" s="7" t="s">
        <v>1417</v>
      </c>
      <c r="I2312" s="256">
        <v>2480</v>
      </c>
      <c r="J2312" s="256">
        <v>7300</v>
      </c>
      <c r="K2312" s="595">
        <f>ROUND(I2312*J2312,0)</f>
        <v>18104000</v>
      </c>
      <c r="L2312" s="596" t="s">
        <v>159</v>
      </c>
      <c r="M2312" s="596" t="s">
        <v>8</v>
      </c>
      <c r="N2312" s="52" t="str">
        <f>IF(AND('331-CT'!$E$7=TH!H2312,OR(L2312="331",M2312="331")),"331",IF(AND(OR(L2312="131",M2312="131"),H2312='131-CT'!$E$7),"131",""))</f>
        <v/>
      </c>
      <c r="O2312" s="91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37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96"/>
        <v>8</v>
      </c>
      <c r="C2313" s="184">
        <f t="shared" si="301"/>
        <v>42244</v>
      </c>
      <c r="D2313" s="191" t="s">
        <v>1998</v>
      </c>
      <c r="E2313" s="759">
        <v>42244</v>
      </c>
      <c r="F2313" s="297" t="s">
        <v>1419</v>
      </c>
      <c r="G2313" s="483" t="s">
        <v>1081</v>
      </c>
      <c r="H2313" s="7" t="s">
        <v>1417</v>
      </c>
      <c r="I2313" s="256"/>
      <c r="J2313" s="256"/>
      <c r="K2313" s="595">
        <v>1810400</v>
      </c>
      <c r="L2313" s="596" t="s">
        <v>9</v>
      </c>
      <c r="M2313" s="596" t="s">
        <v>8</v>
      </c>
      <c r="N2313" s="52" t="str">
        <f>IF(AND('331-CT'!$E$7=TH!H2313,OR(L2313="331",M2313="331")),"331",IF(AND(OR(L2313="131",M2313="131"),H2313='131-CT'!$E$7),"131",""))</f>
        <v/>
      </c>
      <c r="O2313" s="91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37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96"/>
        <v>8</v>
      </c>
      <c r="C2314" s="184">
        <f t="shared" si="301"/>
        <v>42244</v>
      </c>
      <c r="D2314" s="191" t="s">
        <v>1998</v>
      </c>
      <c r="E2314" s="759">
        <v>42244</v>
      </c>
      <c r="F2314" s="297" t="s">
        <v>1352</v>
      </c>
      <c r="G2314" s="483" t="s">
        <v>1081</v>
      </c>
      <c r="H2314" s="7" t="s">
        <v>1417</v>
      </c>
      <c r="I2314" s="256"/>
      <c r="J2314" s="256"/>
      <c r="K2314" s="595">
        <v>19914400</v>
      </c>
      <c r="L2314" s="596" t="s">
        <v>8</v>
      </c>
      <c r="M2314" s="596" t="s">
        <v>47</v>
      </c>
      <c r="N2314" s="52" t="str">
        <f>IF(AND('331-CT'!$E$7=TH!H2314,OR(L2314="331",M2314="331")),"331",IF(AND(OR(L2314="131",M2314="131"),H2314='131-CT'!$E$7),"131",""))</f>
        <v/>
      </c>
      <c r="O2314" s="91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37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96"/>
        <v>8</v>
      </c>
      <c r="C2315" s="184">
        <f t="shared" si="301"/>
        <v>42244</v>
      </c>
      <c r="D2315" s="191" t="s">
        <v>2033</v>
      </c>
      <c r="E2315" s="759">
        <v>42244</v>
      </c>
      <c r="F2315" s="189" t="s">
        <v>337</v>
      </c>
      <c r="G2315" s="483" t="s">
        <v>1244</v>
      </c>
      <c r="H2315" s="7" t="s">
        <v>357</v>
      </c>
      <c r="I2315" s="256">
        <v>24</v>
      </c>
      <c r="J2315" s="256">
        <v>43000</v>
      </c>
      <c r="K2315" s="595">
        <f>ROUND(I2315*J2315,0)</f>
        <v>1032000</v>
      </c>
      <c r="L2315" s="194" t="s">
        <v>161</v>
      </c>
      <c r="M2315" s="194" t="s">
        <v>8</v>
      </c>
      <c r="N2315" s="52" t="str">
        <f>IF(AND('331-CT'!$E$7=TH!H2315,OR(L2315="331",M2315="331")),"331",IF(AND(OR(L2315="131",M2315="131"),H2315='131-CT'!$E$7),"131",""))</f>
        <v/>
      </c>
      <c r="O2315" s="91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37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96"/>
        <v>8</v>
      </c>
      <c r="C2316" s="184">
        <f t="shared" si="301"/>
        <v>42244</v>
      </c>
      <c r="D2316" s="191" t="s">
        <v>2033</v>
      </c>
      <c r="E2316" s="759">
        <v>42244</v>
      </c>
      <c r="F2316" s="189" t="s">
        <v>1392</v>
      </c>
      <c r="G2316" s="483" t="s">
        <v>1244</v>
      </c>
      <c r="H2316" s="7" t="s">
        <v>357</v>
      </c>
      <c r="I2316" s="256"/>
      <c r="J2316" s="256"/>
      <c r="K2316" s="595">
        <v>103200</v>
      </c>
      <c r="L2316" s="194" t="s">
        <v>9</v>
      </c>
      <c r="M2316" s="194" t="s">
        <v>8</v>
      </c>
      <c r="N2316" s="52" t="str">
        <f>IF(AND('331-CT'!$E$7=TH!H2316,OR(L2316="331",M2316="331")),"331",IF(AND(OR(L2316="131",M2316="131"),H2316='131-CT'!$E$7),"131",""))</f>
        <v/>
      </c>
      <c r="O2316" s="91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37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96"/>
        <v>8</v>
      </c>
      <c r="C2317" s="184">
        <f t="shared" si="301"/>
        <v>42244</v>
      </c>
      <c r="D2317" s="191" t="s">
        <v>2033</v>
      </c>
      <c r="E2317" s="759">
        <v>42244</v>
      </c>
      <c r="F2317" s="297" t="s">
        <v>1352</v>
      </c>
      <c r="G2317" s="483" t="s">
        <v>1244</v>
      </c>
      <c r="H2317" s="7" t="s">
        <v>357</v>
      </c>
      <c r="I2317" s="736"/>
      <c r="J2317" s="736"/>
      <c r="K2317" s="595">
        <v>1135200</v>
      </c>
      <c r="L2317" s="194" t="s">
        <v>8</v>
      </c>
      <c r="M2317" s="194" t="s">
        <v>47</v>
      </c>
      <c r="N2317" s="52" t="str">
        <f>IF(AND('331-CT'!$E$7=TH!H2317,OR(L2317="331",M2317="331")),"331",IF(AND(OR(L2317="131",M2317="131"),H2317='131-CT'!$E$7),"131",""))</f>
        <v/>
      </c>
      <c r="O2317" s="91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37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96"/>
        <v>8</v>
      </c>
      <c r="C2318" s="184">
        <f t="shared" si="301"/>
        <v>42245</v>
      </c>
      <c r="D2318" s="191" t="s">
        <v>2046</v>
      </c>
      <c r="E2318" s="759">
        <v>42245</v>
      </c>
      <c r="F2318" s="297" t="s">
        <v>1383</v>
      </c>
      <c r="G2318" s="483" t="s">
        <v>1082</v>
      </c>
      <c r="H2318" s="7" t="s">
        <v>1417</v>
      </c>
      <c r="I2318" s="256">
        <v>2000</v>
      </c>
      <c r="J2318" s="256">
        <v>7300</v>
      </c>
      <c r="K2318" s="595">
        <f>ROUND(I2318*J2318,0)</f>
        <v>14600000</v>
      </c>
      <c r="L2318" s="596" t="s">
        <v>159</v>
      </c>
      <c r="M2318" s="596" t="s">
        <v>8</v>
      </c>
      <c r="N2318" s="52" t="str">
        <f>IF(AND('331-CT'!$E$7=TH!H2318,OR(L2318="331",M2318="331")),"331",IF(AND(OR(L2318="131",M2318="131"),H2318='131-CT'!$E$7),"131",""))</f>
        <v/>
      </c>
      <c r="O2318" s="91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37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96"/>
        <v>8</v>
      </c>
      <c r="C2319" s="184">
        <f t="shared" si="301"/>
        <v>42245</v>
      </c>
      <c r="D2319" s="191" t="s">
        <v>2046</v>
      </c>
      <c r="E2319" s="759">
        <v>42245</v>
      </c>
      <c r="F2319" s="297" t="s">
        <v>1419</v>
      </c>
      <c r="G2319" s="483" t="s">
        <v>1082</v>
      </c>
      <c r="H2319" s="7" t="s">
        <v>1417</v>
      </c>
      <c r="I2319" s="256"/>
      <c r="J2319" s="256"/>
      <c r="K2319" s="595">
        <v>1460000</v>
      </c>
      <c r="L2319" s="596" t="s">
        <v>9</v>
      </c>
      <c r="M2319" s="596" t="s">
        <v>8</v>
      </c>
      <c r="N2319" s="52" t="str">
        <f>IF(AND('331-CT'!$E$7=TH!H2319,OR(L2319="331",M2319="331")),"331",IF(AND(OR(L2319="131",M2319="131"),H2319='131-CT'!$E$7),"131",""))</f>
        <v/>
      </c>
      <c r="O2319" s="91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37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96"/>
        <v>8</v>
      </c>
      <c r="C2320" s="184">
        <f t="shared" si="301"/>
        <v>42245</v>
      </c>
      <c r="D2320" s="191" t="s">
        <v>2046</v>
      </c>
      <c r="E2320" s="759">
        <v>42245</v>
      </c>
      <c r="F2320" s="297" t="s">
        <v>1352</v>
      </c>
      <c r="G2320" s="483" t="s">
        <v>1082</v>
      </c>
      <c r="H2320" s="7" t="s">
        <v>1417</v>
      </c>
      <c r="I2320" s="256"/>
      <c r="J2320" s="256"/>
      <c r="K2320" s="595">
        <v>16060000</v>
      </c>
      <c r="L2320" s="596" t="s">
        <v>8</v>
      </c>
      <c r="M2320" s="596" t="s">
        <v>47</v>
      </c>
      <c r="N2320" s="52" t="str">
        <f>IF(AND('331-CT'!$E$7=TH!H2320,OR(L2320="331",M2320="331")),"331",IF(AND(OR(L2320="131",M2320="131"),H2320='131-CT'!$E$7),"131",""))</f>
        <v/>
      </c>
      <c r="O2320" s="91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37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96"/>
        <v>8</v>
      </c>
      <c r="C2321" s="184">
        <f t="shared" si="301"/>
        <v>42245</v>
      </c>
      <c r="D2321" s="191" t="s">
        <v>2046</v>
      </c>
      <c r="E2321" s="191">
        <v>42245</v>
      </c>
      <c r="F2321" s="189" t="s">
        <v>1523</v>
      </c>
      <c r="G2321" s="483" t="s">
        <v>1532</v>
      </c>
      <c r="H2321" s="7" t="s">
        <v>1530</v>
      </c>
      <c r="I2321" s="256">
        <v>17355</v>
      </c>
      <c r="J2321" s="256">
        <v>9000</v>
      </c>
      <c r="K2321" s="595">
        <f>ROUND(I2321*J2321,0)</f>
        <v>156195000</v>
      </c>
      <c r="L2321" s="596" t="s">
        <v>159</v>
      </c>
      <c r="M2321" s="596" t="s">
        <v>8</v>
      </c>
      <c r="N2321" s="52" t="str">
        <f>IF(AND('331-CT'!$E$7=TH!H2321,OR(L2321="331",M2321="331")),"331",IF(AND(OR(L2321="131",M2321="131"),H2321='131-CT'!$E$7),"131",""))</f>
        <v/>
      </c>
      <c r="O2321" s="91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37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96"/>
        <v>8</v>
      </c>
      <c r="C2322" s="184">
        <f t="shared" si="301"/>
        <v>42245</v>
      </c>
      <c r="D2322" s="191" t="s">
        <v>2046</v>
      </c>
      <c r="E2322" s="191">
        <v>42245</v>
      </c>
      <c r="F2322" s="189" t="s">
        <v>1523</v>
      </c>
      <c r="G2322" s="483" t="s">
        <v>1532</v>
      </c>
      <c r="H2322" s="7" t="s">
        <v>1530</v>
      </c>
      <c r="I2322" s="256">
        <v>12104</v>
      </c>
      <c r="J2322" s="256">
        <v>9100</v>
      </c>
      <c r="K2322" s="595">
        <f>ROUND(I2322*J2322,0)</f>
        <v>110146400</v>
      </c>
      <c r="L2322" s="596" t="s">
        <v>159</v>
      </c>
      <c r="M2322" s="596" t="s">
        <v>8</v>
      </c>
      <c r="N2322" s="52" t="str">
        <f>IF(AND('331-CT'!$E$7=TH!H2322,OR(L2322="331",M2322="331")),"331",IF(AND(OR(L2322="131",M2322="131"),H2322='131-CT'!$E$7),"131",""))</f>
        <v/>
      </c>
      <c r="O2322" s="91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37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96"/>
        <v>8</v>
      </c>
      <c r="C2323" s="184">
        <f t="shared" si="301"/>
        <v>42245</v>
      </c>
      <c r="D2323" s="191" t="s">
        <v>2046</v>
      </c>
      <c r="E2323" s="191">
        <v>42245</v>
      </c>
      <c r="F2323" s="189" t="s">
        <v>1525</v>
      </c>
      <c r="G2323" s="483" t="s">
        <v>1532</v>
      </c>
      <c r="H2323" s="7" t="s">
        <v>1530</v>
      </c>
      <c r="I2323" s="256">
        <v>5460</v>
      </c>
      <c r="J2323" s="256">
        <v>9500</v>
      </c>
      <c r="K2323" s="595">
        <f>ROUND(I2323*J2323,0)</f>
        <v>51870000</v>
      </c>
      <c r="L2323" s="596" t="s">
        <v>159</v>
      </c>
      <c r="M2323" s="596" t="s">
        <v>8</v>
      </c>
      <c r="N2323" s="52" t="str">
        <f>IF(AND('331-CT'!$E$7=TH!H2323,OR(L2323="331",M2323="331")),"331",IF(AND(OR(L2323="131",M2323="131"),H2323='131-CT'!$E$7),"131",""))</f>
        <v/>
      </c>
      <c r="O2323" s="91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>x</v>
      </c>
      <c r="AB2323" s="837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96"/>
        <v>8</v>
      </c>
      <c r="C2324" s="184">
        <f t="shared" si="301"/>
        <v>42245</v>
      </c>
      <c r="D2324" s="191" t="s">
        <v>2046</v>
      </c>
      <c r="E2324" s="191">
        <v>42245</v>
      </c>
      <c r="F2324" s="189" t="s">
        <v>1524</v>
      </c>
      <c r="G2324" s="483" t="s">
        <v>1532</v>
      </c>
      <c r="H2324" s="7" t="s">
        <v>1530</v>
      </c>
      <c r="I2324" s="256"/>
      <c r="J2324" s="256"/>
      <c r="K2324" s="595">
        <v>31821140</v>
      </c>
      <c r="L2324" s="596" t="s">
        <v>9</v>
      </c>
      <c r="M2324" s="596" t="s">
        <v>8</v>
      </c>
      <c r="N2324" s="52" t="str">
        <f>IF(AND('331-CT'!$E$7=TH!H2324,OR(L2324="331",M2324="331")),"331",IF(AND(OR(L2324="131",M2324="131"),H2324='131-CT'!$E$7),"131",""))</f>
        <v/>
      </c>
      <c r="O2324" s="91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>x</v>
      </c>
      <c r="AB2324" s="837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96"/>
        <v>8</v>
      </c>
      <c r="C2325" s="184">
        <f t="shared" si="301"/>
        <v>42246</v>
      </c>
      <c r="D2325" s="191" t="s">
        <v>2046</v>
      </c>
      <c r="E2325" s="759">
        <v>42246</v>
      </c>
      <c r="F2325" s="297" t="s">
        <v>1383</v>
      </c>
      <c r="G2325" s="483" t="s">
        <v>1488</v>
      </c>
      <c r="H2325" s="7" t="s">
        <v>1417</v>
      </c>
      <c r="I2325" s="256">
        <v>2400</v>
      </c>
      <c r="J2325" s="256">
        <v>7300</v>
      </c>
      <c r="K2325" s="595">
        <f>ROUND(I2325*J2325,0)</f>
        <v>17520000</v>
      </c>
      <c r="L2325" s="596" t="s">
        <v>159</v>
      </c>
      <c r="M2325" s="596" t="s">
        <v>8</v>
      </c>
      <c r="N2325" s="52" t="str">
        <f>IF(AND('331-CT'!$E$7=TH!H2325,OR(L2325="331",M2325="331")),"331",IF(AND(OR(L2325="131",M2325="131"),H2325='131-CT'!$E$7),"131",""))</f>
        <v/>
      </c>
      <c r="O2325" s="91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>x</v>
      </c>
      <c r="AB2325" s="837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96"/>
        <v>8</v>
      </c>
      <c r="C2326" s="184">
        <f t="shared" si="301"/>
        <v>42246</v>
      </c>
      <c r="D2326" s="191" t="s">
        <v>2046</v>
      </c>
      <c r="E2326" s="759">
        <v>42246</v>
      </c>
      <c r="F2326" s="297" t="s">
        <v>1419</v>
      </c>
      <c r="G2326" s="483" t="s">
        <v>1488</v>
      </c>
      <c r="H2326" s="7" t="s">
        <v>1417</v>
      </c>
      <c r="I2326" s="256"/>
      <c r="J2326" s="256"/>
      <c r="K2326" s="595">
        <v>1752000</v>
      </c>
      <c r="L2326" s="596" t="s">
        <v>9</v>
      </c>
      <c r="M2326" s="596" t="s">
        <v>8</v>
      </c>
      <c r="N2326" s="52" t="str">
        <f>IF(AND('331-CT'!$E$7=TH!H2326,OR(L2326="331",M2326="331")),"331",IF(AND(OR(L2326="131",M2326="131"),H2326='131-CT'!$E$7),"131",""))</f>
        <v/>
      </c>
      <c r="O2326" s="91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>x</v>
      </c>
      <c r="AB2326" s="837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96"/>
        <v>8</v>
      </c>
      <c r="C2327" s="184">
        <f t="shared" si="301"/>
        <v>42246</v>
      </c>
      <c r="D2327" s="191" t="s">
        <v>2046</v>
      </c>
      <c r="E2327" s="759">
        <v>42246</v>
      </c>
      <c r="F2327" s="297" t="s">
        <v>1352</v>
      </c>
      <c r="G2327" s="483" t="s">
        <v>1488</v>
      </c>
      <c r="H2327" s="7" t="s">
        <v>1417</v>
      </c>
      <c r="I2327" s="256"/>
      <c r="J2327" s="256"/>
      <c r="K2327" s="595">
        <v>19272000</v>
      </c>
      <c r="L2327" s="596" t="s">
        <v>8</v>
      </c>
      <c r="M2327" s="596" t="s">
        <v>47</v>
      </c>
      <c r="N2327" s="52" t="str">
        <f>IF(AND('331-CT'!$E$7=TH!H2327,OR(L2327="331",M2327="331")),"331",IF(AND(OR(L2327="131",M2327="131"),H2327='131-CT'!$E$7),"131",""))</f>
        <v/>
      </c>
      <c r="O2327" s="91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>x</v>
      </c>
      <c r="AB2327" s="837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96"/>
        <v>8</v>
      </c>
      <c r="C2328" s="184">
        <f t="shared" si="301"/>
        <v>42247</v>
      </c>
      <c r="D2328" s="191" t="s">
        <v>2046</v>
      </c>
      <c r="E2328" s="759">
        <v>42247</v>
      </c>
      <c r="F2328" s="297" t="s">
        <v>1383</v>
      </c>
      <c r="G2328" s="483" t="s">
        <v>1091</v>
      </c>
      <c r="H2328" s="7" t="s">
        <v>1417</v>
      </c>
      <c r="I2328" s="256">
        <v>2337</v>
      </c>
      <c r="J2328" s="256">
        <v>7300</v>
      </c>
      <c r="K2328" s="595">
        <f>ROUND(I2328*J2328,0)</f>
        <v>17060100</v>
      </c>
      <c r="L2328" s="596" t="s">
        <v>159</v>
      </c>
      <c r="M2328" s="596" t="s">
        <v>8</v>
      </c>
      <c r="N2328" s="52" t="str">
        <f>IF(AND('331-CT'!$E$7=TH!H2328,OR(L2328="331",M2328="331")),"331",IF(AND(OR(L2328="131",M2328="131"),H2328='131-CT'!$E$7),"131",""))</f>
        <v/>
      </c>
      <c r="O2328" s="91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>x</v>
      </c>
      <c r="AB2328" s="837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96"/>
        <v>8</v>
      </c>
      <c r="C2329" s="184">
        <f t="shared" si="301"/>
        <v>42247</v>
      </c>
      <c r="D2329" s="191" t="s">
        <v>2046</v>
      </c>
      <c r="E2329" s="759">
        <v>42247</v>
      </c>
      <c r="F2329" s="297" t="s">
        <v>1419</v>
      </c>
      <c r="G2329" s="483" t="s">
        <v>1091</v>
      </c>
      <c r="H2329" s="7" t="s">
        <v>1417</v>
      </c>
      <c r="I2329" s="256"/>
      <c r="J2329" s="256"/>
      <c r="K2329" s="595">
        <v>1706010</v>
      </c>
      <c r="L2329" s="596" t="s">
        <v>9</v>
      </c>
      <c r="M2329" s="596" t="s">
        <v>8</v>
      </c>
      <c r="N2329" s="52" t="str">
        <f>IF(AND('331-CT'!$E$7=TH!H2329,OR(L2329="331",M2329="331")),"331",IF(AND(OR(L2329="131",M2329="131"),H2329='131-CT'!$E$7),"131",""))</f>
        <v/>
      </c>
      <c r="O2329" s="91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>x</v>
      </c>
      <c r="AB2329" s="837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96"/>
        <v>8</v>
      </c>
      <c r="C2330" s="184">
        <f t="shared" si="301"/>
        <v>42247</v>
      </c>
      <c r="D2330" s="191" t="s">
        <v>2046</v>
      </c>
      <c r="E2330" s="759">
        <v>42247</v>
      </c>
      <c r="F2330" s="297" t="s">
        <v>1352</v>
      </c>
      <c r="G2330" s="483" t="s">
        <v>1091</v>
      </c>
      <c r="H2330" s="7" t="s">
        <v>1417</v>
      </c>
      <c r="I2330" s="256"/>
      <c r="J2330" s="256"/>
      <c r="K2330" s="595">
        <v>18766110</v>
      </c>
      <c r="L2330" s="596" t="s">
        <v>8</v>
      </c>
      <c r="M2330" s="596" t="s">
        <v>47</v>
      </c>
      <c r="N2330" s="52" t="str">
        <f>IF(AND('331-CT'!$E$7=TH!H2330,OR(L2330="331",M2330="331")),"331",IF(AND(OR(L2330="131",M2330="131"),H2330='131-CT'!$E$7),"131",""))</f>
        <v/>
      </c>
      <c r="O2330" s="91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>x</v>
      </c>
      <c r="AB2330" s="837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96"/>
        <v>8</v>
      </c>
      <c r="C2331" s="184">
        <f t="shared" si="301"/>
        <v>42247</v>
      </c>
      <c r="D2331" s="191" t="s">
        <v>2046</v>
      </c>
      <c r="E2331" s="759">
        <v>42247</v>
      </c>
      <c r="F2331" s="189" t="s">
        <v>375</v>
      </c>
      <c r="G2331" s="483" t="s">
        <v>1466</v>
      </c>
      <c r="H2331" s="7" t="s">
        <v>1391</v>
      </c>
      <c r="I2331" s="256"/>
      <c r="J2331" s="256"/>
      <c r="K2331" s="595">
        <v>4555000</v>
      </c>
      <c r="L2331" s="596" t="s">
        <v>165</v>
      </c>
      <c r="M2331" s="596" t="s">
        <v>47</v>
      </c>
      <c r="N2331" s="52" t="str">
        <f>IF(AND('331-CT'!$E$7=TH!H2331,OR(L2331="331",M2331="331")),"331",IF(AND(OR(L2331="131",M2331="131"),H2331='131-CT'!$E$7),"131",""))</f>
        <v/>
      </c>
      <c r="O2331" s="91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>x</v>
      </c>
      <c r="AB2331" s="837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96"/>
        <v>8</v>
      </c>
      <c r="C2332" s="184">
        <f t="shared" si="301"/>
        <v>42247</v>
      </c>
      <c r="D2332" s="191" t="s">
        <v>2046</v>
      </c>
      <c r="E2332" s="759">
        <v>42247</v>
      </c>
      <c r="F2332" s="189" t="s">
        <v>1390</v>
      </c>
      <c r="G2332" s="483" t="s">
        <v>1466</v>
      </c>
      <c r="H2332" s="7" t="s">
        <v>1391</v>
      </c>
      <c r="I2332" s="256"/>
      <c r="J2332" s="256"/>
      <c r="K2332" s="595">
        <v>455500</v>
      </c>
      <c r="L2332" s="596" t="s">
        <v>9</v>
      </c>
      <c r="M2332" s="596" t="s">
        <v>47</v>
      </c>
      <c r="N2332" s="52" t="str">
        <f>IF(AND('331-CT'!$E$7=TH!H2332,OR(L2332="331",M2332="331")),"331",IF(AND(OR(L2332="131",M2332="131"),H2332='131-CT'!$E$7),"131",""))</f>
        <v/>
      </c>
      <c r="O2332" s="91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>x</v>
      </c>
      <c r="AB2332" s="837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96"/>
        <v>8</v>
      </c>
      <c r="C2333" s="184">
        <f t="shared" si="301"/>
        <v>42247</v>
      </c>
      <c r="D2333" s="191" t="s">
        <v>2046</v>
      </c>
      <c r="E2333" s="759">
        <v>42247</v>
      </c>
      <c r="F2333" s="189" t="s">
        <v>375</v>
      </c>
      <c r="G2333" s="483" t="s">
        <v>1489</v>
      </c>
      <c r="H2333" s="7" t="s">
        <v>1391</v>
      </c>
      <c r="I2333" s="256"/>
      <c r="J2333" s="256"/>
      <c r="K2333" s="595">
        <v>2180000</v>
      </c>
      <c r="L2333" s="596" t="s">
        <v>165</v>
      </c>
      <c r="M2333" s="596" t="s">
        <v>47</v>
      </c>
      <c r="N2333" s="52" t="str">
        <f>IF(AND('331-CT'!$E$7=TH!H2333,OR(L2333="331",M2333="331")),"331",IF(AND(OR(L2333="131",M2333="131"),H2333='131-CT'!$E$7),"131",""))</f>
        <v/>
      </c>
      <c r="O2333" s="91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>x</v>
      </c>
      <c r="AB2333" s="837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96"/>
        <v>8</v>
      </c>
      <c r="C2334" s="184">
        <f t="shared" si="301"/>
        <v>42247</v>
      </c>
      <c r="D2334" s="191" t="s">
        <v>2046</v>
      </c>
      <c r="E2334" s="759">
        <v>42247</v>
      </c>
      <c r="F2334" s="189" t="s">
        <v>1390</v>
      </c>
      <c r="G2334" s="483" t="s">
        <v>1489</v>
      </c>
      <c r="H2334" s="7" t="s">
        <v>1391</v>
      </c>
      <c r="I2334" s="256"/>
      <c r="J2334" s="256"/>
      <c r="K2334" s="595">
        <v>218000</v>
      </c>
      <c r="L2334" s="596" t="s">
        <v>9</v>
      </c>
      <c r="M2334" s="596" t="s">
        <v>47</v>
      </c>
      <c r="N2334" s="52" t="str">
        <f>IF(AND('331-CT'!$E$7=TH!H2334,OR(L2334="331",M2334="331")),"331",IF(AND(OR(L2334="131",M2334="131"),H2334='131-CT'!$E$7),"131",""))</f>
        <v/>
      </c>
      <c r="O2334" s="91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>x</v>
      </c>
      <c r="AB2334" s="837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96"/>
        <v>9</v>
      </c>
      <c r="C2335" s="184">
        <f t="shared" si="301"/>
        <v>42250</v>
      </c>
      <c r="D2335" s="191" t="s">
        <v>2046</v>
      </c>
      <c r="E2335" s="759">
        <v>42250</v>
      </c>
      <c r="F2335" s="297" t="s">
        <v>1383</v>
      </c>
      <c r="G2335" s="483" t="s">
        <v>1093</v>
      </c>
      <c r="H2335" s="7" t="s">
        <v>1417</v>
      </c>
      <c r="I2335" s="256">
        <v>2411</v>
      </c>
      <c r="J2335" s="256">
        <v>7300</v>
      </c>
      <c r="K2335" s="595">
        <f>ROUND(I2335*J2335,0)</f>
        <v>17600300</v>
      </c>
      <c r="L2335" s="596" t="s">
        <v>159</v>
      </c>
      <c r="M2335" s="596" t="s">
        <v>8</v>
      </c>
      <c r="N2335" s="52" t="str">
        <f>IF(AND('331-CT'!$E$7=TH!H2335,OR(L2335="331",M2335="331")),"331",IF(AND(OR(L2335="131",M2335="131"),H2335='131-CT'!$E$7),"131",""))</f>
        <v/>
      </c>
      <c r="O2335" s="91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>x</v>
      </c>
      <c r="AB2335" s="837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96"/>
        <v>9</v>
      </c>
      <c r="C2336" s="184">
        <f t="shared" si="301"/>
        <v>42250</v>
      </c>
      <c r="D2336" s="191" t="s">
        <v>2046</v>
      </c>
      <c r="E2336" s="759">
        <v>42250</v>
      </c>
      <c r="F2336" s="297" t="s">
        <v>1419</v>
      </c>
      <c r="G2336" s="483" t="s">
        <v>1093</v>
      </c>
      <c r="H2336" s="7" t="s">
        <v>1417</v>
      </c>
      <c r="I2336" s="256"/>
      <c r="J2336" s="256"/>
      <c r="K2336" s="595">
        <v>1760030</v>
      </c>
      <c r="L2336" s="596" t="s">
        <v>9</v>
      </c>
      <c r="M2336" s="596" t="s">
        <v>8</v>
      </c>
      <c r="N2336" s="52" t="str">
        <f>IF(AND('331-CT'!$E$7=TH!H2336,OR(L2336="331",M2336="331")),"331",IF(AND(OR(L2336="131",M2336="131"),H2336='131-CT'!$E$7),"131",""))</f>
        <v/>
      </c>
      <c r="O2336" s="91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>x</v>
      </c>
      <c r="AB2336" s="837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96"/>
        <v>9</v>
      </c>
      <c r="C2337" s="184">
        <f t="shared" si="301"/>
        <v>42250</v>
      </c>
      <c r="D2337" s="191" t="s">
        <v>2046</v>
      </c>
      <c r="E2337" s="759">
        <v>42250</v>
      </c>
      <c r="F2337" s="297" t="s">
        <v>1352</v>
      </c>
      <c r="G2337" s="483" t="s">
        <v>1093</v>
      </c>
      <c r="H2337" s="7" t="s">
        <v>1417</v>
      </c>
      <c r="I2337" s="256"/>
      <c r="J2337" s="256"/>
      <c r="K2337" s="595">
        <v>19360330</v>
      </c>
      <c r="L2337" s="596" t="s">
        <v>8</v>
      </c>
      <c r="M2337" s="596" t="s">
        <v>47</v>
      </c>
      <c r="N2337" s="52" t="str">
        <f>IF(AND('331-CT'!$E$7=TH!H2337,OR(L2337="331",M2337="331")),"331",IF(AND(OR(L2337="131",M2337="131"),H2337='131-CT'!$E$7),"131",""))</f>
        <v/>
      </c>
      <c r="O2337" s="91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>x</v>
      </c>
      <c r="AB2337" s="837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96"/>
        <v>9</v>
      </c>
      <c r="C2338" s="184">
        <f t="shared" si="301"/>
        <v>42250</v>
      </c>
      <c r="D2338" s="191" t="s">
        <v>2046</v>
      </c>
      <c r="E2338" s="191">
        <v>42250</v>
      </c>
      <c r="F2338" s="189" t="s">
        <v>1406</v>
      </c>
      <c r="G2338" s="483" t="s">
        <v>1527</v>
      </c>
      <c r="H2338" s="7" t="s">
        <v>1517</v>
      </c>
      <c r="I2338" s="256">
        <v>5628</v>
      </c>
      <c r="J2338" s="256">
        <v>7600</v>
      </c>
      <c r="K2338" s="595">
        <f>ROUND(I2338*J2338,0)</f>
        <v>42772800</v>
      </c>
      <c r="L2338" s="596" t="s">
        <v>159</v>
      </c>
      <c r="M2338" s="596" t="s">
        <v>8</v>
      </c>
      <c r="N2338" s="52" t="str">
        <f>IF(AND('331-CT'!$E$7=TH!H2338,OR(L2338="331",M2338="331")),"331",IF(AND(OR(L2338="131",M2338="131"),H2338='131-CT'!$E$7),"131",""))</f>
        <v/>
      </c>
      <c r="O2338" s="91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>x</v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>x</v>
      </c>
      <c r="AB2338" s="837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96"/>
        <v>9</v>
      </c>
      <c r="C2339" s="184">
        <f t="shared" si="301"/>
        <v>42250</v>
      </c>
      <c r="D2339" s="191" t="s">
        <v>2046</v>
      </c>
      <c r="E2339" s="191">
        <v>42250</v>
      </c>
      <c r="F2339" s="192" t="s">
        <v>1404</v>
      </c>
      <c r="G2339" s="483" t="s">
        <v>1527</v>
      </c>
      <c r="H2339" s="7" t="s">
        <v>1517</v>
      </c>
      <c r="I2339" s="736">
        <v>2583</v>
      </c>
      <c r="J2339" s="736">
        <v>9000</v>
      </c>
      <c r="K2339" s="595">
        <f>ROUND(I2339*J2339,0)</f>
        <v>23247000</v>
      </c>
      <c r="L2339" s="596" t="s">
        <v>159</v>
      </c>
      <c r="M2339" s="596" t="s">
        <v>8</v>
      </c>
      <c r="N2339" s="52" t="str">
        <f>IF(AND('331-CT'!$E$7=TH!H2339,OR(L2339="331",M2339="331")),"331",IF(AND(OR(L2339="131",M2339="131"),H2339='131-CT'!$E$7),"131",""))</f>
        <v/>
      </c>
      <c r="O2339" s="91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>x</v>
      </c>
      <c r="AB2339" s="837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96"/>
        <v>9</v>
      </c>
      <c r="C2340" s="184">
        <f t="shared" si="301"/>
        <v>42250</v>
      </c>
      <c r="D2340" s="191" t="s">
        <v>2046</v>
      </c>
      <c r="E2340" s="191">
        <v>42250</v>
      </c>
      <c r="F2340" s="189" t="s">
        <v>757</v>
      </c>
      <c r="G2340" s="483" t="s">
        <v>1527</v>
      </c>
      <c r="H2340" s="7" t="s">
        <v>1517</v>
      </c>
      <c r="I2340" s="256"/>
      <c r="J2340" s="256"/>
      <c r="K2340" s="595">
        <v>6601980</v>
      </c>
      <c r="L2340" s="596" t="s">
        <v>9</v>
      </c>
      <c r="M2340" s="596" t="s">
        <v>8</v>
      </c>
      <c r="N2340" s="52" t="str">
        <f>IF(AND('331-CT'!$E$7=TH!H2340,OR(L2340="331",M2340="331")),"331",IF(AND(OR(L2340="131",M2340="131"),H2340='131-CT'!$E$7),"131",""))</f>
        <v/>
      </c>
      <c r="O2340" s="91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>x</v>
      </c>
      <c r="AB2340" s="837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96"/>
        <v>9</v>
      </c>
      <c r="C2341" s="184">
        <f t="shared" si="301"/>
        <v>42251</v>
      </c>
      <c r="D2341" s="191" t="s">
        <v>2046</v>
      </c>
      <c r="E2341" s="191">
        <v>42251</v>
      </c>
      <c r="F2341" s="189" t="s">
        <v>1371</v>
      </c>
      <c r="G2341" s="483"/>
      <c r="H2341" s="45" t="s">
        <v>1370</v>
      </c>
      <c r="I2341" s="256"/>
      <c r="J2341" s="256"/>
      <c r="K2341" s="595">
        <v>5000000</v>
      </c>
      <c r="L2341" s="596" t="s">
        <v>17</v>
      </c>
      <c r="M2341" s="596" t="s">
        <v>47</v>
      </c>
      <c r="N2341" s="52" t="str">
        <f>IF(AND('331-CT'!$E$7=TH!H2341,OR(L2341="331",M2341="331")),"331",IF(AND(OR(L2341="131",M2341="131"),H2341='131-CT'!$E$7),"131",""))</f>
        <v/>
      </c>
      <c r="O2341" s="91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>x</v>
      </c>
      <c r="AB2341" s="837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96"/>
        <v>9</v>
      </c>
      <c r="C2342" s="184">
        <f t="shared" si="301"/>
        <v>42252</v>
      </c>
      <c r="D2342" s="191" t="s">
        <v>2046</v>
      </c>
      <c r="E2342" s="759">
        <v>42252</v>
      </c>
      <c r="F2342" s="297" t="s">
        <v>1383</v>
      </c>
      <c r="G2342" s="483" t="s">
        <v>1095</v>
      </c>
      <c r="H2342" s="7" t="s">
        <v>1417</v>
      </c>
      <c r="I2342" s="256">
        <v>2415</v>
      </c>
      <c r="J2342" s="256">
        <v>7300</v>
      </c>
      <c r="K2342" s="595">
        <f>ROUND(I2342*J2342,0)</f>
        <v>17629500</v>
      </c>
      <c r="L2342" s="596" t="s">
        <v>159</v>
      </c>
      <c r="M2342" s="596" t="s">
        <v>8</v>
      </c>
      <c r="N2342" s="52" t="str">
        <f>IF(AND('331-CT'!$E$7=TH!H2342,OR(L2342="331",M2342="331")),"331",IF(AND(OR(L2342="131",M2342="131"),H2342='131-CT'!$E$7),"131",""))</f>
        <v/>
      </c>
      <c r="O2342" s="91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>x</v>
      </c>
      <c r="AB2342" s="837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96"/>
        <v>9</v>
      </c>
      <c r="C2343" s="184">
        <f t="shared" si="301"/>
        <v>42252</v>
      </c>
      <c r="D2343" s="191" t="s">
        <v>2046</v>
      </c>
      <c r="E2343" s="759">
        <v>42252</v>
      </c>
      <c r="F2343" s="297" t="s">
        <v>1419</v>
      </c>
      <c r="G2343" s="483" t="s">
        <v>1095</v>
      </c>
      <c r="H2343" s="7" t="s">
        <v>1417</v>
      </c>
      <c r="I2343" s="256"/>
      <c r="J2343" s="256"/>
      <c r="K2343" s="595">
        <v>1762950</v>
      </c>
      <c r="L2343" s="596" t="s">
        <v>9</v>
      </c>
      <c r="M2343" s="596" t="s">
        <v>8</v>
      </c>
      <c r="N2343" s="52" t="str">
        <f>IF(AND('331-CT'!$E$7=TH!H2343,OR(L2343="331",M2343="331")),"331",IF(AND(OR(L2343="131",M2343="131"),H2343='131-CT'!$E$7),"131",""))</f>
        <v/>
      </c>
      <c r="O2343" s="91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>x</v>
      </c>
      <c r="AB2343" s="837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96"/>
        <v>9</v>
      </c>
      <c r="C2344" s="184">
        <f t="shared" si="301"/>
        <v>42252</v>
      </c>
      <c r="D2344" s="191" t="s">
        <v>2046</v>
      </c>
      <c r="E2344" s="759">
        <v>42252</v>
      </c>
      <c r="F2344" s="297" t="s">
        <v>1352</v>
      </c>
      <c r="G2344" s="483" t="s">
        <v>1095</v>
      </c>
      <c r="H2344" s="7" t="s">
        <v>1417</v>
      </c>
      <c r="I2344" s="736"/>
      <c r="J2344" s="736"/>
      <c r="K2344" s="595">
        <v>19392450</v>
      </c>
      <c r="L2344" s="596" t="s">
        <v>8</v>
      </c>
      <c r="M2344" s="596" t="s">
        <v>47</v>
      </c>
      <c r="N2344" s="52" t="str">
        <f>IF(AND('331-CT'!$E$7=TH!H2344,OR(L2344="331",M2344="331")),"331",IF(AND(OR(L2344="131",M2344="131"),H2344='131-CT'!$E$7),"131",""))</f>
        <v/>
      </c>
      <c r="O2344" s="91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>x</v>
      </c>
      <c r="AB2344" s="837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96"/>
        <v>9</v>
      </c>
      <c r="C2345" s="184">
        <f t="shared" si="301"/>
        <v>42252</v>
      </c>
      <c r="D2345" s="191" t="s">
        <v>2046</v>
      </c>
      <c r="E2345" s="191">
        <v>42252</v>
      </c>
      <c r="F2345" s="189" t="s">
        <v>1406</v>
      </c>
      <c r="G2345" s="483" t="s">
        <v>1528</v>
      </c>
      <c r="H2345" s="7" t="s">
        <v>1517</v>
      </c>
      <c r="I2345" s="256">
        <v>6851</v>
      </c>
      <c r="J2345" s="256">
        <v>7600</v>
      </c>
      <c r="K2345" s="595">
        <f>ROUND(I2345*J2345,0)</f>
        <v>52067600</v>
      </c>
      <c r="L2345" s="596" t="s">
        <v>159</v>
      </c>
      <c r="M2345" s="596" t="s">
        <v>8</v>
      </c>
      <c r="N2345" s="52" t="str">
        <f>IF(AND('331-CT'!$E$7=TH!H2345,OR(L2345="331",M2345="331")),"331",IF(AND(OR(L2345="131",M2345="131"),H2345='131-CT'!$E$7),"131",""))</f>
        <v/>
      </c>
      <c r="O2345" s="91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>x</v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>x</v>
      </c>
      <c r="AB2345" s="837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96"/>
        <v>9</v>
      </c>
      <c r="C2346" s="184">
        <f t="shared" si="301"/>
        <v>42252</v>
      </c>
      <c r="D2346" s="191" t="s">
        <v>2046</v>
      </c>
      <c r="E2346" s="191">
        <v>42252</v>
      </c>
      <c r="F2346" s="189" t="s">
        <v>757</v>
      </c>
      <c r="G2346" s="483" t="s">
        <v>1528</v>
      </c>
      <c r="H2346" s="7" t="s">
        <v>1517</v>
      </c>
      <c r="I2346" s="256"/>
      <c r="J2346" s="256"/>
      <c r="K2346" s="595">
        <v>5206760</v>
      </c>
      <c r="L2346" s="596" t="s">
        <v>9</v>
      </c>
      <c r="M2346" s="596" t="s">
        <v>8</v>
      </c>
      <c r="N2346" s="52" t="str">
        <f>IF(AND('331-CT'!$E$7=TH!H2346,OR(L2346="331",M2346="331")),"331",IF(AND(OR(L2346="131",M2346="131"),H2346='131-CT'!$E$7),"131",""))</f>
        <v/>
      </c>
      <c r="O2346" s="91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>x</v>
      </c>
      <c r="AB2346" s="837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96"/>
        <v>9</v>
      </c>
      <c r="C2347" s="184">
        <f t="shared" si="301"/>
        <v>42254</v>
      </c>
      <c r="D2347" s="191" t="s">
        <v>2046</v>
      </c>
      <c r="E2347" s="759">
        <v>42254</v>
      </c>
      <c r="F2347" s="297" t="s">
        <v>1383</v>
      </c>
      <c r="G2347" s="483" t="s">
        <v>1099</v>
      </c>
      <c r="H2347" s="7" t="s">
        <v>1417</v>
      </c>
      <c r="I2347" s="256">
        <v>1268</v>
      </c>
      <c r="J2347" s="256">
        <v>7300</v>
      </c>
      <c r="K2347" s="595">
        <f>ROUND(I2347*J2347,0)</f>
        <v>9256400</v>
      </c>
      <c r="L2347" s="596" t="s">
        <v>159</v>
      </c>
      <c r="M2347" s="596" t="s">
        <v>8</v>
      </c>
      <c r="N2347" s="52" t="str">
        <f>IF(AND('331-CT'!$E$7=TH!H2347,OR(L2347="331",M2347="331")),"331",IF(AND(OR(L2347="131",M2347="131"),H2347='131-CT'!$E$7),"131",""))</f>
        <v/>
      </c>
      <c r="O2347" s="91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>x</v>
      </c>
      <c r="AB2347" s="837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96"/>
        <v>9</v>
      </c>
      <c r="C2348" s="184">
        <f t="shared" si="301"/>
        <v>42254</v>
      </c>
      <c r="D2348" s="191" t="s">
        <v>2046</v>
      </c>
      <c r="E2348" s="759">
        <v>42254</v>
      </c>
      <c r="F2348" s="297" t="s">
        <v>1419</v>
      </c>
      <c r="G2348" s="483" t="s">
        <v>1099</v>
      </c>
      <c r="H2348" s="7" t="s">
        <v>1417</v>
      </c>
      <c r="I2348" s="256"/>
      <c r="J2348" s="256"/>
      <c r="K2348" s="595">
        <v>925640</v>
      </c>
      <c r="L2348" s="596" t="s">
        <v>9</v>
      </c>
      <c r="M2348" s="596" t="s">
        <v>8</v>
      </c>
      <c r="N2348" s="52" t="str">
        <f>IF(AND('331-CT'!$E$7=TH!H2348,OR(L2348="331",M2348="331")),"331",IF(AND(OR(L2348="131",M2348="131"),H2348='131-CT'!$E$7),"131",""))</f>
        <v/>
      </c>
      <c r="O2348" s="91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>x</v>
      </c>
      <c r="AB2348" s="837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96"/>
        <v>9</v>
      </c>
      <c r="C2349" s="184">
        <f t="shared" si="301"/>
        <v>42254</v>
      </c>
      <c r="D2349" s="191" t="s">
        <v>2046</v>
      </c>
      <c r="E2349" s="759">
        <v>42254</v>
      </c>
      <c r="F2349" s="297" t="s">
        <v>1352</v>
      </c>
      <c r="G2349" s="483" t="s">
        <v>1099</v>
      </c>
      <c r="H2349" s="7" t="s">
        <v>1417</v>
      </c>
      <c r="I2349" s="256"/>
      <c r="J2349" s="256"/>
      <c r="K2349" s="595">
        <v>10182040</v>
      </c>
      <c r="L2349" s="596" t="s">
        <v>8</v>
      </c>
      <c r="M2349" s="596" t="s">
        <v>47</v>
      </c>
      <c r="N2349" s="52" t="str">
        <f>IF(AND('331-CT'!$E$7=TH!H2349,OR(L2349="331",M2349="331")),"331",IF(AND(OR(L2349="131",M2349="131"),H2349='131-CT'!$E$7),"131",""))</f>
        <v/>
      </c>
      <c r="O2349" s="91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>x</v>
      </c>
      <c r="AB2349" s="837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96"/>
        <v>9</v>
      </c>
      <c r="C2350" s="184">
        <f t="shared" si="301"/>
        <v>42259</v>
      </c>
      <c r="D2350" s="191" t="s">
        <v>2046</v>
      </c>
      <c r="E2350" s="759">
        <v>42259</v>
      </c>
      <c r="F2350" s="297" t="s">
        <v>1462</v>
      </c>
      <c r="G2350" s="483" t="s">
        <v>966</v>
      </c>
      <c r="H2350" s="7" t="s">
        <v>1461</v>
      </c>
      <c r="I2350" s="256"/>
      <c r="J2350" s="256"/>
      <c r="K2350" s="595">
        <v>639545</v>
      </c>
      <c r="L2350" s="596" t="s">
        <v>83</v>
      </c>
      <c r="M2350" s="596" t="s">
        <v>47</v>
      </c>
      <c r="N2350" s="52" t="str">
        <f>IF(AND('331-CT'!$E$7=TH!H2350,OR(L2350="331",M2350="331")),"331",IF(AND(OR(L2350="131",M2350="131"),H2350='131-CT'!$E$7),"131",""))</f>
        <v/>
      </c>
      <c r="O2350" s="91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>x</v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>x</v>
      </c>
      <c r="AB2350" s="837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96"/>
        <v>9</v>
      </c>
      <c r="C2351" s="184">
        <f t="shared" si="301"/>
        <v>42259</v>
      </c>
      <c r="D2351" s="191" t="s">
        <v>2046</v>
      </c>
      <c r="E2351" s="759">
        <v>42259</v>
      </c>
      <c r="F2351" s="297" t="s">
        <v>1463</v>
      </c>
      <c r="G2351" s="483" t="s">
        <v>966</v>
      </c>
      <c r="H2351" s="7" t="s">
        <v>1461</v>
      </c>
      <c r="I2351" s="256"/>
      <c r="J2351" s="256"/>
      <c r="K2351" s="595">
        <v>63955</v>
      </c>
      <c r="L2351" s="596" t="s">
        <v>9</v>
      </c>
      <c r="M2351" s="596" t="s">
        <v>47</v>
      </c>
      <c r="N2351" s="52" t="str">
        <f>IF(AND('331-CT'!$E$7=TH!H2351,OR(L2351="331",M2351="331")),"331",IF(AND(OR(L2351="131",M2351="131"),H2351='131-CT'!$E$7),"131",""))</f>
        <v/>
      </c>
      <c r="O2351" s="91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>x</v>
      </c>
      <c r="AB2351" s="837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96"/>
        <v>9</v>
      </c>
      <c r="C2352" s="184">
        <f t="shared" si="301"/>
        <v>42259</v>
      </c>
      <c r="D2352" s="191" t="s">
        <v>2046</v>
      </c>
      <c r="E2352" s="759">
        <v>42259</v>
      </c>
      <c r="F2352" s="189" t="s">
        <v>1523</v>
      </c>
      <c r="G2352" s="482" t="s">
        <v>1522</v>
      </c>
      <c r="H2352" s="7" t="s">
        <v>1530</v>
      </c>
      <c r="I2352" s="256">
        <v>549</v>
      </c>
      <c r="J2352" s="256">
        <v>8800</v>
      </c>
      <c r="K2352" s="595">
        <f>ROUND(I2352*J2352,0)</f>
        <v>4831200</v>
      </c>
      <c r="L2352" s="596" t="s">
        <v>159</v>
      </c>
      <c r="M2352" s="596" t="s">
        <v>8</v>
      </c>
      <c r="N2352" s="52" t="str">
        <f>IF(AND('331-CT'!$E$7=TH!H2352,OR(L2352="331",M2352="331")),"331",IF(AND(OR(L2352="131",M2352="131"),H2352='131-CT'!$E$7),"131",""))</f>
        <v/>
      </c>
      <c r="O2352" s="91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>x</v>
      </c>
      <c r="AB2352" s="837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96"/>
        <v>9</v>
      </c>
      <c r="C2353" s="184">
        <f t="shared" si="301"/>
        <v>42259</v>
      </c>
      <c r="D2353" s="191" t="s">
        <v>2046</v>
      </c>
      <c r="E2353" s="759">
        <v>42259</v>
      </c>
      <c r="F2353" s="189" t="s">
        <v>1525</v>
      </c>
      <c r="G2353" s="482" t="s">
        <v>1522</v>
      </c>
      <c r="H2353" s="7" t="s">
        <v>1530</v>
      </c>
      <c r="I2353" s="256">
        <v>883</v>
      </c>
      <c r="J2353" s="256">
        <v>9200</v>
      </c>
      <c r="K2353" s="595">
        <f>ROUND(I2353*J2353,0)</f>
        <v>8123600</v>
      </c>
      <c r="L2353" s="596" t="s">
        <v>159</v>
      </c>
      <c r="M2353" s="596" t="s">
        <v>8</v>
      </c>
      <c r="N2353" s="52" t="str">
        <f>IF(AND('331-CT'!$E$7=TH!H2353,OR(L2353="331",M2353="331")),"331",IF(AND(OR(L2353="131",M2353="131"),H2353='131-CT'!$E$7),"131",""))</f>
        <v/>
      </c>
      <c r="O2353" s="91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>x</v>
      </c>
      <c r="AB2353" s="837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96"/>
        <v>9</v>
      </c>
      <c r="C2354" s="184">
        <f t="shared" si="301"/>
        <v>42259</v>
      </c>
      <c r="D2354" s="191" t="s">
        <v>2046</v>
      </c>
      <c r="E2354" s="759">
        <v>42259</v>
      </c>
      <c r="F2354" s="189" t="s">
        <v>1525</v>
      </c>
      <c r="G2354" s="482" t="s">
        <v>1522</v>
      </c>
      <c r="H2354" s="7" t="s">
        <v>1530</v>
      </c>
      <c r="I2354" s="256">
        <v>880</v>
      </c>
      <c r="J2354" s="256">
        <v>9400</v>
      </c>
      <c r="K2354" s="595">
        <f>ROUND(I2354*J2354,0)</f>
        <v>8272000</v>
      </c>
      <c r="L2354" s="596" t="s">
        <v>159</v>
      </c>
      <c r="M2354" s="596" t="s">
        <v>8</v>
      </c>
      <c r="N2354" s="52" t="str">
        <f>IF(AND('331-CT'!$E$7=TH!H2354,OR(L2354="331",M2354="331")),"331",IF(AND(OR(L2354="131",M2354="131"),H2354='131-CT'!$E$7),"131",""))</f>
        <v/>
      </c>
      <c r="O2354" s="91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>x</v>
      </c>
      <c r="AB2354" s="837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96"/>
        <v>9</v>
      </c>
      <c r="C2355" s="184">
        <f t="shared" si="301"/>
        <v>42259</v>
      </c>
      <c r="D2355" s="191" t="s">
        <v>2046</v>
      </c>
      <c r="E2355" s="759">
        <v>42259</v>
      </c>
      <c r="F2355" s="189" t="s">
        <v>1524</v>
      </c>
      <c r="G2355" s="482" t="s">
        <v>1522</v>
      </c>
      <c r="H2355" s="7" t="s">
        <v>1530</v>
      </c>
      <c r="I2355" s="256"/>
      <c r="J2355" s="256"/>
      <c r="K2355" s="595">
        <v>2122680</v>
      </c>
      <c r="L2355" s="596" t="s">
        <v>9</v>
      </c>
      <c r="M2355" s="596" t="s">
        <v>8</v>
      </c>
      <c r="N2355" s="52" t="str">
        <f>IF(AND('331-CT'!$E$7=TH!H2355,OR(L2355="331",M2355="331")),"331",IF(AND(OR(L2355="131",M2355="131"),H2355='131-CT'!$E$7),"131",""))</f>
        <v/>
      </c>
      <c r="O2355" s="91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>x</v>
      </c>
      <c r="AB2355" s="837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96"/>
        <v>9</v>
      </c>
      <c r="C2356" s="184">
        <f t="shared" si="301"/>
        <v>42262</v>
      </c>
      <c r="D2356" s="191" t="s">
        <v>2046</v>
      </c>
      <c r="E2356" s="759">
        <v>42262</v>
      </c>
      <c r="F2356" s="189" t="s">
        <v>1406</v>
      </c>
      <c r="G2356" s="482" t="s">
        <v>1520</v>
      </c>
      <c r="H2356" s="7" t="s">
        <v>1517</v>
      </c>
      <c r="I2356" s="256">
        <v>4811</v>
      </c>
      <c r="J2356" s="256">
        <v>7600</v>
      </c>
      <c r="K2356" s="595">
        <f>ROUND(I2356*J2356,0)</f>
        <v>36563600</v>
      </c>
      <c r="L2356" s="596" t="s">
        <v>159</v>
      </c>
      <c r="M2356" s="596" t="s">
        <v>8</v>
      </c>
      <c r="N2356" s="52" t="str">
        <f>IF(AND('331-CT'!$E$7=TH!H2356,OR(L2356="331",M2356="331")),"331",IF(AND(OR(L2356="131",M2356="131"),H2356='131-CT'!$E$7),"131",""))</f>
        <v/>
      </c>
      <c r="O2356" s="91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>x</v>
      </c>
      <c r="AB2356" s="837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96"/>
        <v>9</v>
      </c>
      <c r="C2357" s="184">
        <f t="shared" si="301"/>
        <v>42262</v>
      </c>
      <c r="D2357" s="191" t="s">
        <v>2046</v>
      </c>
      <c r="E2357" s="759">
        <v>42262</v>
      </c>
      <c r="F2357" s="189" t="s">
        <v>757</v>
      </c>
      <c r="G2357" s="482" t="s">
        <v>1520</v>
      </c>
      <c r="H2357" s="7" t="s">
        <v>1517</v>
      </c>
      <c r="I2357" s="786"/>
      <c r="J2357" s="256"/>
      <c r="K2357" s="595">
        <v>3656360</v>
      </c>
      <c r="L2357" s="596" t="s">
        <v>9</v>
      </c>
      <c r="M2357" s="596" t="s">
        <v>8</v>
      </c>
      <c r="N2357" s="52" t="str">
        <f>IF(AND('331-CT'!$E$7=TH!H2357,OR(L2357="331",M2357="331")),"331",IF(AND(OR(L2357="131",M2357="131"),H2357='131-CT'!$E$7),"131",""))</f>
        <v/>
      </c>
      <c r="O2357" s="91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>x</v>
      </c>
      <c r="AB2357" s="837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96"/>
        <v>9</v>
      </c>
      <c r="C2358" s="184">
        <f t="shared" si="301"/>
        <v>42265</v>
      </c>
      <c r="D2358" s="191" t="s">
        <v>2046</v>
      </c>
      <c r="E2358" s="759">
        <v>42265</v>
      </c>
      <c r="F2358" s="297" t="s">
        <v>1383</v>
      </c>
      <c r="G2358" s="483" t="s">
        <v>1126</v>
      </c>
      <c r="H2358" s="7" t="s">
        <v>1417</v>
      </c>
      <c r="I2358" s="256">
        <v>1896</v>
      </c>
      <c r="J2358" s="256">
        <v>7300</v>
      </c>
      <c r="K2358" s="595">
        <f>ROUND(I2358*J2358,0)</f>
        <v>13840800</v>
      </c>
      <c r="L2358" s="596" t="s">
        <v>159</v>
      </c>
      <c r="M2358" s="596" t="s">
        <v>8</v>
      </c>
      <c r="N2358" s="52" t="str">
        <f>IF(AND('331-CT'!$E$7=TH!H2358,OR(L2358="331",M2358="331")),"331",IF(AND(OR(L2358="131",M2358="131"),H2358='131-CT'!$E$7),"131",""))</f>
        <v/>
      </c>
      <c r="O2358" s="91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>x</v>
      </c>
      <c r="AB2358" s="837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96"/>
        <v>9</v>
      </c>
      <c r="C2359" s="184">
        <f t="shared" si="301"/>
        <v>42265</v>
      </c>
      <c r="D2359" s="191" t="s">
        <v>2046</v>
      </c>
      <c r="E2359" s="759">
        <v>42265</v>
      </c>
      <c r="F2359" s="297" t="s">
        <v>1419</v>
      </c>
      <c r="G2359" s="483" t="s">
        <v>1126</v>
      </c>
      <c r="H2359" s="7" t="s">
        <v>1417</v>
      </c>
      <c r="I2359" s="256"/>
      <c r="J2359" s="256"/>
      <c r="K2359" s="595">
        <v>1348080</v>
      </c>
      <c r="L2359" s="596" t="s">
        <v>9</v>
      </c>
      <c r="M2359" s="596" t="s">
        <v>8</v>
      </c>
      <c r="N2359" s="52" t="str">
        <f>IF(AND('331-CT'!$E$7=TH!H2359,OR(L2359="331",M2359="331")),"331",IF(AND(OR(L2359="131",M2359="131"),H2359='131-CT'!$E$7),"131",""))</f>
        <v/>
      </c>
      <c r="O2359" s="91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>x</v>
      </c>
      <c r="AB2359" s="837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96"/>
        <v>9</v>
      </c>
      <c r="C2360" s="184">
        <f t="shared" si="301"/>
        <v>42265</v>
      </c>
      <c r="D2360" s="191" t="s">
        <v>2046</v>
      </c>
      <c r="E2360" s="759">
        <v>42265</v>
      </c>
      <c r="F2360" s="297" t="s">
        <v>1352</v>
      </c>
      <c r="G2360" s="483" t="s">
        <v>1126</v>
      </c>
      <c r="H2360" s="7" t="s">
        <v>1417</v>
      </c>
      <c r="I2360" s="256"/>
      <c r="J2360" s="256"/>
      <c r="K2360" s="595">
        <v>15188880</v>
      </c>
      <c r="L2360" s="596" t="s">
        <v>8</v>
      </c>
      <c r="M2360" s="596" t="s">
        <v>47</v>
      </c>
      <c r="N2360" s="52" t="str">
        <f>IF(AND('331-CT'!$E$7=TH!H2360,OR(L2360="331",M2360="331")),"331",IF(AND(OR(L2360="131",M2360="131"),H2360='131-CT'!$E$7),"131",""))</f>
        <v/>
      </c>
      <c r="O2360" s="91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>x</v>
      </c>
      <c r="AB2360" s="837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96"/>
        <v>9</v>
      </c>
      <c r="C2361" s="184">
        <f t="shared" si="301"/>
        <v>42269</v>
      </c>
      <c r="D2361" s="191" t="s">
        <v>2046</v>
      </c>
      <c r="E2361" s="759">
        <v>42269</v>
      </c>
      <c r="F2361" s="297" t="s">
        <v>1383</v>
      </c>
      <c r="G2361" s="483" t="s">
        <v>1138</v>
      </c>
      <c r="H2361" s="7" t="s">
        <v>1417</v>
      </c>
      <c r="I2361" s="256">
        <v>1090</v>
      </c>
      <c r="J2361" s="256">
        <v>7300</v>
      </c>
      <c r="K2361" s="595">
        <f>ROUND(I2361*J2361,0)</f>
        <v>7957000</v>
      </c>
      <c r="L2361" s="596" t="s">
        <v>159</v>
      </c>
      <c r="M2361" s="596" t="s">
        <v>8</v>
      </c>
      <c r="N2361" s="52" t="str">
        <f>IF(AND('331-CT'!$E$7=TH!H2361,OR(L2361="331",M2361="331")),"331",IF(AND(OR(L2361="131",M2361="131"),H2361='131-CT'!$E$7),"131",""))</f>
        <v/>
      </c>
      <c r="O2361" s="91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>x</v>
      </c>
      <c r="AB2361" s="837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96"/>
        <v>9</v>
      </c>
      <c r="C2362" s="184">
        <f t="shared" si="301"/>
        <v>42269</v>
      </c>
      <c r="D2362" s="191" t="s">
        <v>2046</v>
      </c>
      <c r="E2362" s="759">
        <v>42269</v>
      </c>
      <c r="F2362" s="297" t="s">
        <v>1419</v>
      </c>
      <c r="G2362" s="483" t="s">
        <v>1138</v>
      </c>
      <c r="H2362" s="7" t="s">
        <v>1417</v>
      </c>
      <c r="I2362" s="256"/>
      <c r="J2362" s="256"/>
      <c r="K2362" s="595">
        <v>795700</v>
      </c>
      <c r="L2362" s="596" t="s">
        <v>9</v>
      </c>
      <c r="M2362" s="596" t="s">
        <v>8</v>
      </c>
      <c r="N2362" s="52" t="str">
        <f>IF(AND('331-CT'!$E$7=TH!H2362,OR(L2362="331",M2362="331")),"331",IF(AND(OR(L2362="131",M2362="131"),H2362='131-CT'!$E$7),"131",""))</f>
        <v/>
      </c>
      <c r="O2362" s="91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>x</v>
      </c>
      <c r="AB2362" s="837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296"/>
        <v>9</v>
      </c>
      <c r="C2363" s="184">
        <f t="shared" si="301"/>
        <v>42269</v>
      </c>
      <c r="D2363" s="191" t="s">
        <v>2046</v>
      </c>
      <c r="E2363" s="759">
        <v>42269</v>
      </c>
      <c r="F2363" s="297" t="s">
        <v>1352</v>
      </c>
      <c r="G2363" s="483" t="s">
        <v>1138</v>
      </c>
      <c r="H2363" s="7" t="s">
        <v>1417</v>
      </c>
      <c r="I2363" s="256"/>
      <c r="J2363" s="256"/>
      <c r="K2363" s="595">
        <f>8752700+830</f>
        <v>8753530</v>
      </c>
      <c r="L2363" s="596" t="s">
        <v>8</v>
      </c>
      <c r="M2363" s="596" t="s">
        <v>47</v>
      </c>
      <c r="N2363" s="52" t="str">
        <f>IF(AND('331-CT'!$E$7=TH!H2363,OR(L2363="331",M2363="331")),"331",IF(AND(OR(L2363="131",M2363="131"),H2363='131-CT'!$E$7),"131",""))</f>
        <v/>
      </c>
      <c r="O2363" s="91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>x</v>
      </c>
      <c r="AB2363" s="837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296"/>
        <v>9</v>
      </c>
      <c r="C2364" s="184">
        <f t="shared" si="301"/>
        <v>42271</v>
      </c>
      <c r="D2364" s="191" t="s">
        <v>2046</v>
      </c>
      <c r="E2364" s="191">
        <v>42271</v>
      </c>
      <c r="F2364" s="189" t="s">
        <v>1406</v>
      </c>
      <c r="G2364" s="482" t="s">
        <v>1526</v>
      </c>
      <c r="H2364" s="7" t="s">
        <v>1517</v>
      </c>
      <c r="I2364" s="256">
        <v>7534</v>
      </c>
      <c r="J2364" s="256">
        <v>7600</v>
      </c>
      <c r="K2364" s="595">
        <f>ROUND(I2364*J2364,0)</f>
        <v>57258400</v>
      </c>
      <c r="L2364" s="596" t="s">
        <v>159</v>
      </c>
      <c r="M2364" s="596" t="s">
        <v>8</v>
      </c>
      <c r="N2364" s="52" t="str">
        <f>IF(AND('331-CT'!$E$7=TH!H2364,OR(L2364="331",M2364="331")),"331",IF(AND(OR(L2364="131",M2364="131"),H2364='131-CT'!$E$7),"131",""))</f>
        <v/>
      </c>
      <c r="O2364" s="91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>x</v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>x</v>
      </c>
      <c r="AB2364" s="837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96"/>
        <v>9</v>
      </c>
      <c r="C2365" s="184">
        <f t="shared" si="301"/>
        <v>42271</v>
      </c>
      <c r="D2365" s="191" t="s">
        <v>2046</v>
      </c>
      <c r="E2365" s="191">
        <v>42271</v>
      </c>
      <c r="F2365" s="189" t="s">
        <v>757</v>
      </c>
      <c r="G2365" s="482" t="s">
        <v>1526</v>
      </c>
      <c r="H2365" s="7" t="s">
        <v>1517</v>
      </c>
      <c r="I2365" s="786"/>
      <c r="J2365" s="256"/>
      <c r="K2365" s="595">
        <v>5725840</v>
      </c>
      <c r="L2365" s="596" t="s">
        <v>9</v>
      </c>
      <c r="M2365" s="596" t="s">
        <v>8</v>
      </c>
      <c r="N2365" s="52" t="str">
        <f>IF(AND('331-CT'!$E$7=TH!H2365,OR(L2365="331",M2365="331")),"331",IF(AND(OR(L2365="131",M2365="131"),H2365='131-CT'!$E$7),"131",""))</f>
        <v/>
      </c>
      <c r="O2365" s="91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>x</v>
      </c>
      <c r="AB2365" s="837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296"/>
        <v>9</v>
      </c>
      <c r="C2366" s="184">
        <f t="shared" si="301"/>
        <v>42272</v>
      </c>
      <c r="D2366" s="191" t="s">
        <v>2046</v>
      </c>
      <c r="E2366" s="759">
        <v>42272</v>
      </c>
      <c r="F2366" s="189" t="s">
        <v>1406</v>
      </c>
      <c r="G2366" s="482" t="s">
        <v>1518</v>
      </c>
      <c r="H2366" s="7" t="s">
        <v>1517</v>
      </c>
      <c r="I2366" s="786">
        <v>8843</v>
      </c>
      <c r="J2366" s="256">
        <v>7600</v>
      </c>
      <c r="K2366" s="595">
        <f>ROUND(I2366*J2366,0)</f>
        <v>67206800</v>
      </c>
      <c r="L2366" s="596" t="s">
        <v>159</v>
      </c>
      <c r="M2366" s="596" t="s">
        <v>8</v>
      </c>
      <c r="N2366" s="52" t="str">
        <f>IF(AND('331-CT'!$E$7=TH!H2366,OR(L2366="331",M2366="331")),"331",IF(AND(OR(L2366="131",M2366="131"),H2366='131-CT'!$E$7),"131",""))</f>
        <v/>
      </c>
      <c r="O2366" s="91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>x</v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>x</v>
      </c>
      <c r="AB2366" s="837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296"/>
        <v>9</v>
      </c>
      <c r="C2367" s="184">
        <f t="shared" si="301"/>
        <v>42272</v>
      </c>
      <c r="D2367" s="191" t="s">
        <v>2046</v>
      </c>
      <c r="E2367" s="759">
        <v>42272</v>
      </c>
      <c r="F2367" s="189" t="s">
        <v>757</v>
      </c>
      <c r="G2367" s="482" t="s">
        <v>1518</v>
      </c>
      <c r="H2367" s="7" t="s">
        <v>1517</v>
      </c>
      <c r="I2367" s="786"/>
      <c r="J2367" s="256"/>
      <c r="K2367" s="595">
        <v>6720680</v>
      </c>
      <c r="L2367" s="596" t="s">
        <v>9</v>
      </c>
      <c r="M2367" s="596" t="s">
        <v>8</v>
      </c>
      <c r="N2367" s="52" t="str">
        <f>IF(AND('331-CT'!$E$7=TH!H2367,OR(L2367="331",M2367="331")),"331",IF(AND(OR(L2367="131",M2367="131"),H2367='131-CT'!$E$7),"131",""))</f>
        <v/>
      </c>
      <c r="O2367" s="91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>x</v>
      </c>
      <c r="AB2367" s="837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296"/>
        <v>10</v>
      </c>
      <c r="C2368" s="184">
        <f t="shared" si="301"/>
        <v>42283</v>
      </c>
      <c r="D2368" s="191" t="s">
        <v>2046</v>
      </c>
      <c r="E2368" s="759">
        <v>42283</v>
      </c>
      <c r="F2368" s="189" t="s">
        <v>337</v>
      </c>
      <c r="G2368" s="483" t="s">
        <v>493</v>
      </c>
      <c r="H2368" s="7" t="s">
        <v>357</v>
      </c>
      <c r="I2368" s="256">
        <v>24</v>
      </c>
      <c r="J2368" s="256">
        <v>43000</v>
      </c>
      <c r="K2368" s="595">
        <f>ROUND(I2368*J2368,0)</f>
        <v>1032000</v>
      </c>
      <c r="L2368" s="194" t="s">
        <v>161</v>
      </c>
      <c r="M2368" s="194" t="s">
        <v>8</v>
      </c>
      <c r="N2368" s="52" t="str">
        <f>IF(AND('331-CT'!$E$7=TH!H2368,OR(L2368="331",M2368="331")),"331",IF(AND(OR(L2368="131",M2368="131"),H2368='131-CT'!$E$7),"131",""))</f>
        <v/>
      </c>
      <c r="O2368" s="91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37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296"/>
        <v>10</v>
      </c>
      <c r="C2369" s="184">
        <f t="shared" si="301"/>
        <v>42283</v>
      </c>
      <c r="D2369" s="191" t="s">
        <v>2046</v>
      </c>
      <c r="E2369" s="759">
        <v>42283</v>
      </c>
      <c r="F2369" s="189" t="s">
        <v>1392</v>
      </c>
      <c r="G2369" s="483" t="s">
        <v>493</v>
      </c>
      <c r="H2369" s="7" t="s">
        <v>357</v>
      </c>
      <c r="I2369" s="256"/>
      <c r="J2369" s="256"/>
      <c r="K2369" s="595">
        <v>103200</v>
      </c>
      <c r="L2369" s="194" t="s">
        <v>9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37"/>
    </row>
    <row r="2370" spans="1:28" s="211" customFormat="1" ht="15.75" customHeight="1">
      <c r="A2370" s="204" t="str">
        <f>IF(B2370&lt;&gt;"",IF(AND(B2370&gt;=_TM1,B2370&lt;=_TM2,OR(TH!L2370="1111",TH!M2370="1111")),TH!D2370,""),"")</f>
        <v>NL/N</v>
      </c>
      <c r="B2370" s="36">
        <f t="shared" si="296"/>
        <v>10</v>
      </c>
      <c r="C2370" s="184">
        <f t="shared" si="301"/>
        <v>42283</v>
      </c>
      <c r="D2370" s="191" t="s">
        <v>2046</v>
      </c>
      <c r="E2370" s="759">
        <v>42283</v>
      </c>
      <c r="F2370" s="297" t="s">
        <v>1352</v>
      </c>
      <c r="G2370" s="483" t="s">
        <v>493</v>
      </c>
      <c r="H2370" s="7" t="s">
        <v>357</v>
      </c>
      <c r="I2370" s="256"/>
      <c r="J2370" s="256"/>
      <c r="K2370" s="595">
        <v>1135200</v>
      </c>
      <c r="L2370" s="194" t="s">
        <v>8</v>
      </c>
      <c r="M2370" s="194" t="s">
        <v>47</v>
      </c>
      <c r="N2370" s="52" t="str">
        <f>IF(AND('331-CT'!$E$7=TH!H2370,OR(L2370="331",M2370="331")),"331",IF(AND(OR(L2370="131",M2370="131"),H2370='131-CT'!$E$7),"131",""))</f>
        <v/>
      </c>
      <c r="O2370" s="91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37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ref="B2371:B2421" si="302">IF(C2371&lt;&gt;"",MONTH(C2371),"")</f>
        <v>10</v>
      </c>
      <c r="C2371" s="184">
        <f t="shared" si="301"/>
        <v>42289</v>
      </c>
      <c r="D2371" s="191" t="s">
        <v>2046</v>
      </c>
      <c r="E2371" s="191">
        <v>42289</v>
      </c>
      <c r="F2371" s="189" t="s">
        <v>1525</v>
      </c>
      <c r="G2371" s="483" t="s">
        <v>1531</v>
      </c>
      <c r="H2371" s="7" t="s">
        <v>1530</v>
      </c>
      <c r="I2371" s="256">
        <v>1800</v>
      </c>
      <c r="J2371" s="256">
        <v>9000</v>
      </c>
      <c r="K2371" s="595">
        <f>ROUND(I2371*J2371,0)</f>
        <v>16200000</v>
      </c>
      <c r="L2371" s="596" t="s">
        <v>159</v>
      </c>
      <c r="M2371" s="596" t="s">
        <v>8</v>
      </c>
      <c r="N2371" s="52" t="str">
        <f>IF(AND('331-CT'!$E$7=TH!H2371,OR(L2371="331",M2371="331")),"331",IF(AND(OR(L2371="131",M2371="131"),H2371='131-CT'!$E$7),"131",""))</f>
        <v/>
      </c>
      <c r="O2371" s="91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37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ref="B2372" si="303">IF(C2372&lt;&gt;"",MONTH(C2372),"")</f>
        <v>10</v>
      </c>
      <c r="C2372" s="184">
        <f t="shared" ref="C2372" si="304">E2372</f>
        <v>42289</v>
      </c>
      <c r="D2372" s="191" t="s">
        <v>2046</v>
      </c>
      <c r="E2372" s="191">
        <v>42289</v>
      </c>
      <c r="F2372" s="189" t="s">
        <v>1524</v>
      </c>
      <c r="G2372" s="483" t="s">
        <v>1531</v>
      </c>
      <c r="H2372" s="7" t="s">
        <v>1530</v>
      </c>
      <c r="I2372" s="256"/>
      <c r="J2372" s="256"/>
      <c r="K2372" s="595">
        <v>1620000</v>
      </c>
      <c r="L2372" s="596" t="s">
        <v>9</v>
      </c>
      <c r="M2372" s="596" t="s">
        <v>8</v>
      </c>
      <c r="N2372" s="52" t="str">
        <f>IF(AND('331-CT'!$E$7=TH!H2372,OR(L2372="331",M2372="331")),"331",IF(AND(OR(L2372="131",M2372="131"),H2372='131-CT'!$E$7),"131",""))</f>
        <v/>
      </c>
      <c r="O2372" s="91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37"/>
    </row>
    <row r="2373" spans="1:28" s="211" customFormat="1" ht="15.75" customHeight="1">
      <c r="A2373" s="204" t="str">
        <f>IF(B2373&lt;&gt;"",IF(AND(B2373&gt;=_TM1,B2373&lt;=_TM2,OR(TH!L2373="1111",TH!M2373="1111")),TH!D2373,""),"")</f>
        <v>NL/N</v>
      </c>
      <c r="B2373" s="36">
        <f t="shared" si="302"/>
        <v>10</v>
      </c>
      <c r="C2373" s="184">
        <f t="shared" si="301"/>
        <v>42289</v>
      </c>
      <c r="D2373" s="191" t="s">
        <v>2046</v>
      </c>
      <c r="E2373" s="191">
        <v>42289</v>
      </c>
      <c r="F2373" s="297" t="s">
        <v>1352</v>
      </c>
      <c r="G2373" s="483" t="s">
        <v>1531</v>
      </c>
      <c r="H2373" s="7" t="s">
        <v>1530</v>
      </c>
      <c r="I2373" s="256"/>
      <c r="J2373" s="256"/>
      <c r="K2373" s="595">
        <v>17820000</v>
      </c>
      <c r="L2373" s="194" t="s">
        <v>8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37"/>
    </row>
    <row r="2374" spans="1:28" s="211" customFormat="1" ht="15.75" customHeight="1">
      <c r="A2374" s="204" t="str">
        <f>IF(B2374&lt;&gt;"",IF(AND(B2374&gt;=_TM1,B2374&lt;=_TM2,OR(TH!L2374="1111",TH!M2374="1111")),TH!D2374,""),"")</f>
        <v>NL/N</v>
      </c>
      <c r="B2374" s="36">
        <f t="shared" si="302"/>
        <v>10</v>
      </c>
      <c r="C2374" s="184">
        <f t="shared" si="301"/>
        <v>42290</v>
      </c>
      <c r="D2374" s="191" t="s">
        <v>2046</v>
      </c>
      <c r="E2374" s="759">
        <v>42290</v>
      </c>
      <c r="F2374" s="189" t="s">
        <v>375</v>
      </c>
      <c r="G2374" s="483" t="s">
        <v>1490</v>
      </c>
      <c r="H2374" s="7" t="s">
        <v>1391</v>
      </c>
      <c r="I2374" s="256"/>
      <c r="J2374" s="256"/>
      <c r="K2374" s="595">
        <v>9565000</v>
      </c>
      <c r="L2374" s="596" t="s">
        <v>165</v>
      </c>
      <c r="M2374" s="596" t="s">
        <v>47</v>
      </c>
      <c r="N2374" s="52" t="str">
        <f>IF(AND('331-CT'!$E$7=TH!H2374,OR(L2374="331",M2374="331")),"331",IF(AND(OR(L2374="131",M2374="131"),H2374='131-CT'!$E$7),"131",""))</f>
        <v/>
      </c>
      <c r="O2374" s="91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37"/>
    </row>
    <row r="2375" spans="1:28" s="211" customFormat="1" ht="15.75" customHeight="1">
      <c r="A2375" s="204" t="str">
        <f>IF(B2375&lt;&gt;"",IF(AND(B2375&gt;=_TM1,B2375&lt;=_TM2,OR(TH!L2375="1111",TH!M2375="1111")),TH!D2375,""),"")</f>
        <v>NL/N</v>
      </c>
      <c r="B2375" s="36">
        <f t="shared" si="302"/>
        <v>10</v>
      </c>
      <c r="C2375" s="184">
        <f t="shared" si="301"/>
        <v>42290</v>
      </c>
      <c r="D2375" s="191" t="s">
        <v>2046</v>
      </c>
      <c r="E2375" s="759">
        <v>42290</v>
      </c>
      <c r="F2375" s="189" t="s">
        <v>1390</v>
      </c>
      <c r="G2375" s="483" t="s">
        <v>1490</v>
      </c>
      <c r="H2375" s="7" t="s">
        <v>1391</v>
      </c>
      <c r="I2375" s="256"/>
      <c r="J2375" s="256"/>
      <c r="K2375" s="595">
        <v>956500</v>
      </c>
      <c r="L2375" s="596" t="s">
        <v>9</v>
      </c>
      <c r="M2375" s="596" t="s">
        <v>47</v>
      </c>
      <c r="N2375" s="52" t="str">
        <f>IF(AND('331-CT'!$E$7=TH!H2375,OR(L2375="331",M2375="331")),"331",IF(AND(OR(L2375="131",M2375="131"),H2375='131-CT'!$E$7),"131",""))</f>
        <v/>
      </c>
      <c r="O2375" s="91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37"/>
    </row>
    <row r="2376" spans="1:28" s="211" customFormat="1" ht="15.75" customHeight="1">
      <c r="A2376" s="204" t="str">
        <f>IF(B2376&lt;&gt;"",IF(AND(B2376&gt;=_TM1,B2376&lt;=_TM2,OR(TH!L2376="1111",TH!M2376="1111")),TH!D2376,""),"")</f>
        <v>NL/N</v>
      </c>
      <c r="B2376" s="36">
        <f t="shared" si="302"/>
        <v>10</v>
      </c>
      <c r="C2376" s="184">
        <f t="shared" ref="C2376:C2421" si="305">E2376</f>
        <v>42291</v>
      </c>
      <c r="D2376" s="191" t="s">
        <v>2046</v>
      </c>
      <c r="E2376" s="759">
        <v>42291</v>
      </c>
      <c r="F2376" s="297" t="s">
        <v>1491</v>
      </c>
      <c r="G2376" s="483" t="s">
        <v>1493</v>
      </c>
      <c r="H2376" s="7" t="s">
        <v>1494</v>
      </c>
      <c r="I2376" s="256"/>
      <c r="J2376" s="256"/>
      <c r="K2376" s="595">
        <v>3000000</v>
      </c>
      <c r="L2376" s="596" t="s">
        <v>83</v>
      </c>
      <c r="M2376" s="596" t="s">
        <v>47</v>
      </c>
      <c r="N2376" s="52" t="str">
        <f>IF(AND('331-CT'!$E$7=TH!H2376,OR(L2376="331",M2376="331")),"331",IF(AND(OR(L2376="131",M2376="131"),H2376='131-CT'!$E$7),"131",""))</f>
        <v/>
      </c>
      <c r="O2376" s="91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>x</v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37"/>
    </row>
    <row r="2377" spans="1:28" s="211" customFormat="1" ht="15.75" customHeight="1">
      <c r="A2377" s="204" t="str">
        <f>IF(B2377&lt;&gt;"",IF(AND(B2377&gt;=_TM1,B2377&lt;=_TM2,OR(TH!L2377="1111",TH!M2377="1111")),TH!D2377,""),"")</f>
        <v>NL/N</v>
      </c>
      <c r="B2377" s="36">
        <f t="shared" si="302"/>
        <v>10</v>
      </c>
      <c r="C2377" s="184">
        <f t="shared" si="305"/>
        <v>42291</v>
      </c>
      <c r="D2377" s="191" t="s">
        <v>2046</v>
      </c>
      <c r="E2377" s="759">
        <v>42291</v>
      </c>
      <c r="F2377" s="297" t="s">
        <v>1492</v>
      </c>
      <c r="G2377" s="483" t="s">
        <v>1493</v>
      </c>
      <c r="H2377" s="7" t="s">
        <v>1494</v>
      </c>
      <c r="I2377" s="256"/>
      <c r="J2377" s="256"/>
      <c r="K2377" s="595">
        <v>300000</v>
      </c>
      <c r="L2377" s="596" t="s">
        <v>9</v>
      </c>
      <c r="M2377" s="596" t="s">
        <v>47</v>
      </c>
      <c r="N2377" s="52" t="str">
        <f>IF(AND('331-CT'!$E$7=TH!H2377,OR(L2377="331",M2377="331")),"331",IF(AND(OR(L2377="131",M2377="131"),H2377='131-CT'!$E$7),"131",""))</f>
        <v/>
      </c>
      <c r="O2377" s="91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37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302"/>
        <v>10</v>
      </c>
      <c r="C2378" s="184">
        <f t="shared" si="305"/>
        <v>42292</v>
      </c>
      <c r="D2378" s="191" t="s">
        <v>2046</v>
      </c>
      <c r="E2378" s="759">
        <v>42292</v>
      </c>
      <c r="F2378" s="297" t="s">
        <v>1406</v>
      </c>
      <c r="G2378" s="483" t="s">
        <v>1504</v>
      </c>
      <c r="H2378" s="7" t="s">
        <v>1498</v>
      </c>
      <c r="I2378" s="256">
        <v>4471</v>
      </c>
      <c r="J2378" s="256">
        <v>8800</v>
      </c>
      <c r="K2378" s="595">
        <f>ROUND(I2378*J2378,0)</f>
        <v>39344800</v>
      </c>
      <c r="L2378" s="596" t="s">
        <v>159</v>
      </c>
      <c r="M2378" s="596" t="s">
        <v>8</v>
      </c>
      <c r="N2378" s="52" t="str">
        <f>IF(AND('331-CT'!$E$7=TH!H2378,OR(L2378="331",M2378="331")),"331",IF(AND(OR(L2378="131",M2378="131"),H2378='131-CT'!$E$7),"131",""))</f>
        <v/>
      </c>
      <c r="O2378" s="91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>x</v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37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302"/>
        <v>10</v>
      </c>
      <c r="C2379" s="184">
        <f t="shared" si="305"/>
        <v>42292</v>
      </c>
      <c r="D2379" s="191" t="s">
        <v>2046</v>
      </c>
      <c r="E2379" s="759">
        <v>42292</v>
      </c>
      <c r="F2379" s="297" t="s">
        <v>1407</v>
      </c>
      <c r="G2379" s="483" t="s">
        <v>1504</v>
      </c>
      <c r="H2379" s="7" t="s">
        <v>1498</v>
      </c>
      <c r="I2379" s="256"/>
      <c r="J2379" s="256"/>
      <c r="K2379" s="595">
        <v>3934480</v>
      </c>
      <c r="L2379" s="596" t="s">
        <v>9</v>
      </c>
      <c r="M2379" s="596" t="s">
        <v>8</v>
      </c>
      <c r="N2379" s="52" t="str">
        <f>IF(AND('331-CT'!$E$7=TH!H2379,OR(L2379="331",M2379="331")),"331",IF(AND(OR(L2379="131",M2379="131"),H2379='131-CT'!$E$7),"131",""))</f>
        <v/>
      </c>
      <c r="O2379" s="91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37"/>
    </row>
    <row r="2380" spans="1:28" s="211" customFormat="1" ht="15.75" customHeight="1">
      <c r="A2380" s="204" t="str">
        <f>IF(B2380&lt;&gt;"",IF(AND(B2380&gt;=_TM1,B2380&lt;=_TM2,OR(TH!L2380="1111",TH!M2380="1111")),TH!D2380,""),"")</f>
        <v>NL/N</v>
      </c>
      <c r="B2380" s="36">
        <f t="shared" si="302"/>
        <v>10</v>
      </c>
      <c r="C2380" s="184">
        <f t="shared" si="305"/>
        <v>42294</v>
      </c>
      <c r="D2380" s="191" t="s">
        <v>2046</v>
      </c>
      <c r="E2380" s="759">
        <v>42294</v>
      </c>
      <c r="F2380" s="297" t="s">
        <v>1462</v>
      </c>
      <c r="G2380" s="483" t="s">
        <v>1495</v>
      </c>
      <c r="H2380" s="7" t="s">
        <v>1461</v>
      </c>
      <c r="I2380" s="256"/>
      <c r="J2380" s="256"/>
      <c r="K2380" s="595">
        <v>933182</v>
      </c>
      <c r="L2380" s="596" t="s">
        <v>83</v>
      </c>
      <c r="M2380" s="596" t="s">
        <v>47</v>
      </c>
      <c r="N2380" s="52" t="str">
        <f>IF(AND('331-CT'!$E$7=TH!H2380,OR(L2380="331",M2380="331")),"331",IF(AND(OR(L2380="131",M2380="131"),H2380='131-CT'!$E$7),"131",""))</f>
        <v/>
      </c>
      <c r="O2380" s="91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>x</v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37"/>
    </row>
    <row r="2381" spans="1:28" s="211" customFormat="1" ht="15.75" customHeight="1">
      <c r="A2381" s="204" t="str">
        <f>IF(B2381&lt;&gt;"",IF(AND(B2381&gt;=_TM1,B2381&lt;=_TM2,OR(TH!L2381="1111",TH!M2381="1111")),TH!D2381,""),"")</f>
        <v>NL/N</v>
      </c>
      <c r="B2381" s="36">
        <f t="shared" si="302"/>
        <v>10</v>
      </c>
      <c r="C2381" s="184">
        <f t="shared" si="305"/>
        <v>42294</v>
      </c>
      <c r="D2381" s="191" t="s">
        <v>2046</v>
      </c>
      <c r="E2381" s="759">
        <v>42294</v>
      </c>
      <c r="F2381" s="297" t="s">
        <v>1463</v>
      </c>
      <c r="G2381" s="483" t="s">
        <v>1495</v>
      </c>
      <c r="H2381" s="7" t="s">
        <v>1461</v>
      </c>
      <c r="I2381" s="256"/>
      <c r="J2381" s="256"/>
      <c r="K2381" s="595">
        <v>93318</v>
      </c>
      <c r="L2381" s="596" t="s">
        <v>9</v>
      </c>
      <c r="M2381" s="596" t="s">
        <v>47</v>
      </c>
      <c r="N2381" s="52" t="str">
        <f>IF(AND('331-CT'!$E$7=TH!H2381,OR(L2381="331",M2381="331")),"331",IF(AND(OR(L2381="131",M2381="131"),H2381='131-CT'!$E$7),"131",""))</f>
        <v/>
      </c>
      <c r="O2381" s="91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37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302"/>
        <v>10</v>
      </c>
      <c r="C2382" s="184">
        <f t="shared" si="305"/>
        <v>42297</v>
      </c>
      <c r="D2382" s="191" t="s">
        <v>2046</v>
      </c>
      <c r="E2382" s="759">
        <v>42297</v>
      </c>
      <c r="F2382" s="192" t="s">
        <v>1404</v>
      </c>
      <c r="G2382" s="482" t="s">
        <v>1521</v>
      </c>
      <c r="H2382" s="7" t="s">
        <v>1517</v>
      </c>
      <c r="I2382" s="256">
        <v>7399</v>
      </c>
      <c r="J2382" s="256">
        <v>9000</v>
      </c>
      <c r="K2382" s="595">
        <f>ROUND(I2382*J2382,0)</f>
        <v>66591000</v>
      </c>
      <c r="L2382" s="596" t="s">
        <v>159</v>
      </c>
      <c r="M2382" s="596" t="s">
        <v>8</v>
      </c>
      <c r="N2382" s="52" t="str">
        <f>IF(AND('331-CT'!$E$7=TH!H2382,OR(L2382="331",M2382="331")),"331",IF(AND(OR(L2382="131",M2382="131"),H2382='131-CT'!$E$7),"131",""))</f>
        <v/>
      </c>
      <c r="O2382" s="91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37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302"/>
        <v>10</v>
      </c>
      <c r="C2383" s="184">
        <f t="shared" si="305"/>
        <v>42297</v>
      </c>
      <c r="D2383" s="191" t="s">
        <v>2046</v>
      </c>
      <c r="E2383" s="759">
        <v>42297</v>
      </c>
      <c r="F2383" s="189" t="s">
        <v>757</v>
      </c>
      <c r="G2383" s="482" t="s">
        <v>1521</v>
      </c>
      <c r="H2383" s="7" t="s">
        <v>1517</v>
      </c>
      <c r="I2383" s="256"/>
      <c r="J2383" s="256"/>
      <c r="K2383" s="595">
        <v>6659100</v>
      </c>
      <c r="L2383" s="596" t="s">
        <v>9</v>
      </c>
      <c r="M2383" s="596" t="s">
        <v>8</v>
      </c>
      <c r="N2383" s="52" t="str">
        <f>IF(AND('331-CT'!$E$7=TH!H2383,OR(L2383="331",M2383="331")),"331",IF(AND(OR(L2383="131",M2383="131"),H2383='131-CT'!$E$7),"131",""))</f>
        <v/>
      </c>
      <c r="O2383" s="91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37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302"/>
        <v>10</v>
      </c>
      <c r="C2384" s="184">
        <f t="shared" si="305"/>
        <v>42300</v>
      </c>
      <c r="D2384" s="191" t="s">
        <v>2046</v>
      </c>
      <c r="E2384" s="759">
        <v>42300</v>
      </c>
      <c r="F2384" s="297" t="s">
        <v>1406</v>
      </c>
      <c r="G2384" s="483" t="s">
        <v>1507</v>
      </c>
      <c r="H2384" s="7" t="s">
        <v>1498</v>
      </c>
      <c r="I2384" s="256">
        <f>8425+677</f>
        <v>9102</v>
      </c>
      <c r="J2384" s="256">
        <v>8800</v>
      </c>
      <c r="K2384" s="595">
        <f>ROUND(I2384*J2384,0)</f>
        <v>80097600</v>
      </c>
      <c r="L2384" s="596" t="s">
        <v>159</v>
      </c>
      <c r="M2384" s="596" t="s">
        <v>8</v>
      </c>
      <c r="N2384" s="52" t="str">
        <f>IF(AND('331-CT'!$E$7=TH!H2384,OR(L2384="331",M2384="331")),"331",IF(AND(OR(L2384="131",M2384="131"),H2384='131-CT'!$E$7),"131",""))</f>
        <v/>
      </c>
      <c r="O2384" s="91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>x</v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37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302"/>
        <v>10</v>
      </c>
      <c r="C2385" s="184">
        <f t="shared" si="305"/>
        <v>42300</v>
      </c>
      <c r="D2385" s="191" t="s">
        <v>2046</v>
      </c>
      <c r="E2385" s="759">
        <v>42300</v>
      </c>
      <c r="F2385" s="297" t="s">
        <v>1406</v>
      </c>
      <c r="G2385" s="483" t="s">
        <v>1507</v>
      </c>
      <c r="H2385" s="7" t="s">
        <v>1498</v>
      </c>
      <c r="I2385" s="256">
        <v>1323</v>
      </c>
      <c r="J2385" s="256">
        <v>8600</v>
      </c>
      <c r="K2385" s="595">
        <f>ROUND(I2385*J2385,0)</f>
        <v>11377800</v>
      </c>
      <c r="L2385" s="596" t="s">
        <v>159</v>
      </c>
      <c r="M2385" s="596" t="s">
        <v>8</v>
      </c>
      <c r="N2385" s="52" t="str">
        <f>IF(AND('331-CT'!$E$7=TH!H2385,OR(L2385="331",M2385="331")),"331",IF(AND(OR(L2385="131",M2385="131"),H2385='131-CT'!$E$7),"131",""))</f>
        <v/>
      </c>
      <c r="O2385" s="91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>x</v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37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302"/>
        <v>10</v>
      </c>
      <c r="C2386" s="184">
        <f t="shared" si="305"/>
        <v>42300</v>
      </c>
      <c r="D2386" s="191" t="s">
        <v>2046</v>
      </c>
      <c r="E2386" s="759">
        <v>42300</v>
      </c>
      <c r="F2386" s="297" t="s">
        <v>1407</v>
      </c>
      <c r="G2386" s="483" t="s">
        <v>1507</v>
      </c>
      <c r="H2386" s="7" t="s">
        <v>1498</v>
      </c>
      <c r="I2386" s="256"/>
      <c r="J2386" s="256"/>
      <c r="K2386" s="595">
        <v>9147540</v>
      </c>
      <c r="L2386" s="596" t="s">
        <v>9</v>
      </c>
      <c r="M2386" s="596" t="s">
        <v>8</v>
      </c>
      <c r="N2386" s="52" t="str">
        <f>IF(AND('331-CT'!$E$7=TH!H2386,OR(L2386="331",M2386="331")),"331",IF(AND(OR(L2386="131",M2386="131"),H2386='131-CT'!$E$7),"131",""))</f>
        <v/>
      </c>
      <c r="O2386" s="91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37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302"/>
        <v>10</v>
      </c>
      <c r="C2387" s="184">
        <f t="shared" si="305"/>
        <v>42303</v>
      </c>
      <c r="D2387" s="191" t="s">
        <v>2046</v>
      </c>
      <c r="E2387" s="759">
        <v>42303</v>
      </c>
      <c r="F2387" s="297" t="s">
        <v>1406</v>
      </c>
      <c r="G2387" s="483" t="s">
        <v>1503</v>
      </c>
      <c r="H2387" s="7" t="s">
        <v>1498</v>
      </c>
      <c r="I2387" s="256">
        <v>4052</v>
      </c>
      <c r="J2387" s="256">
        <v>8800</v>
      </c>
      <c r="K2387" s="595">
        <f>ROUND(I2387*J2387,0)</f>
        <v>35657600</v>
      </c>
      <c r="L2387" s="596" t="s">
        <v>159</v>
      </c>
      <c r="M2387" s="596" t="s">
        <v>8</v>
      </c>
      <c r="N2387" s="52" t="str">
        <f>IF(AND('331-CT'!$E$7=TH!H2387,OR(L2387="331",M2387="331")),"331",IF(AND(OR(L2387="131",M2387="131"),H2387='131-CT'!$E$7),"131",""))</f>
        <v/>
      </c>
      <c r="O2387" s="91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>x</v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37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302"/>
        <v>10</v>
      </c>
      <c r="C2388" s="184">
        <f t="shared" si="305"/>
        <v>42303</v>
      </c>
      <c r="D2388" s="191" t="s">
        <v>2046</v>
      </c>
      <c r="E2388" s="759">
        <v>42303</v>
      </c>
      <c r="F2388" s="297" t="s">
        <v>1407</v>
      </c>
      <c r="G2388" s="483" t="s">
        <v>1503</v>
      </c>
      <c r="H2388" s="7" t="s">
        <v>1498</v>
      </c>
      <c r="I2388" s="256"/>
      <c r="J2388" s="256"/>
      <c r="K2388" s="595">
        <v>3565760</v>
      </c>
      <c r="L2388" s="596" t="s">
        <v>9</v>
      </c>
      <c r="M2388" s="596" t="s">
        <v>8</v>
      </c>
      <c r="N2388" s="52" t="str">
        <f>IF(AND('331-CT'!$E$7=TH!H2388,OR(L2388="331",M2388="331")),"331",IF(AND(OR(L2388="131",M2388="131"),H2388='131-CT'!$E$7),"131",""))</f>
        <v/>
      </c>
      <c r="O2388" s="91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37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302"/>
        <v>10</v>
      </c>
      <c r="C2389" s="184">
        <f t="shared" si="305"/>
        <v>42306</v>
      </c>
      <c r="D2389" s="191" t="s">
        <v>2046</v>
      </c>
      <c r="E2389" s="759">
        <v>42306</v>
      </c>
      <c r="F2389" s="297" t="s">
        <v>1406</v>
      </c>
      <c r="G2389" s="483" t="s">
        <v>1502</v>
      </c>
      <c r="H2389" s="7" t="s">
        <v>1498</v>
      </c>
      <c r="I2389" s="256">
        <v>2820</v>
      </c>
      <c r="J2389" s="256">
        <v>8800</v>
      </c>
      <c r="K2389" s="595">
        <f>ROUND(I2389*J2389,0)</f>
        <v>24816000</v>
      </c>
      <c r="L2389" s="596" t="s">
        <v>159</v>
      </c>
      <c r="M2389" s="596" t="s">
        <v>8</v>
      </c>
      <c r="N2389" s="52" t="str">
        <f>IF(AND('331-CT'!$E$7=TH!H2389,OR(L2389="331",M2389="331")),"331",IF(AND(OR(L2389="131",M2389="131"),H2389='131-CT'!$E$7),"131",""))</f>
        <v/>
      </c>
      <c r="O2389" s="91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>x</v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37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302"/>
        <v>10</v>
      </c>
      <c r="C2390" s="184">
        <f t="shared" si="305"/>
        <v>42306</v>
      </c>
      <c r="D2390" s="191" t="s">
        <v>2046</v>
      </c>
      <c r="E2390" s="757">
        <v>42306</v>
      </c>
      <c r="F2390" s="297" t="s">
        <v>1407</v>
      </c>
      <c r="G2390" s="483" t="s">
        <v>1502</v>
      </c>
      <c r="H2390" s="7" t="s">
        <v>1498</v>
      </c>
      <c r="I2390" s="256"/>
      <c r="J2390" s="256"/>
      <c r="K2390" s="595">
        <v>2481600</v>
      </c>
      <c r="L2390" s="596" t="s">
        <v>9</v>
      </c>
      <c r="M2390" s="596" t="s">
        <v>8</v>
      </c>
      <c r="N2390" s="52" t="str">
        <f>IF(AND('331-CT'!$E$7=TH!H2390,OR(L2390="331",M2390="331")),"331",IF(AND(OR(L2390="131",M2390="131"),H2390='131-CT'!$E$7),"131",""))</f>
        <v/>
      </c>
      <c r="O2390" s="91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37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302"/>
        <v>11</v>
      </c>
      <c r="C2391" s="184">
        <f t="shared" si="305"/>
        <v>42312</v>
      </c>
      <c r="D2391" s="191" t="s">
        <v>2046</v>
      </c>
      <c r="E2391" s="757">
        <v>42312</v>
      </c>
      <c r="F2391" s="297" t="s">
        <v>1406</v>
      </c>
      <c r="G2391" s="483" t="s">
        <v>1501</v>
      </c>
      <c r="H2391" s="7" t="s">
        <v>1498</v>
      </c>
      <c r="I2391" s="256">
        <v>3414</v>
      </c>
      <c r="J2391" s="256">
        <v>8800</v>
      </c>
      <c r="K2391" s="595">
        <f>ROUND(I2391*J2391,0)</f>
        <v>30043200</v>
      </c>
      <c r="L2391" s="596" t="s">
        <v>159</v>
      </c>
      <c r="M2391" s="596" t="s">
        <v>8</v>
      </c>
      <c r="N2391" s="52" t="str">
        <f>IF(AND('331-CT'!$E$7=TH!H2391,OR(L2391="331",M2391="331")),"331",IF(AND(OR(L2391="131",M2391="131"),H2391='131-CT'!$E$7),"131",""))</f>
        <v/>
      </c>
      <c r="O2391" s="91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>x</v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37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302"/>
        <v>11</v>
      </c>
      <c r="C2392" s="184">
        <f t="shared" si="305"/>
        <v>42312</v>
      </c>
      <c r="D2392" s="191" t="s">
        <v>2046</v>
      </c>
      <c r="E2392" s="757">
        <v>42312</v>
      </c>
      <c r="F2392" s="297" t="s">
        <v>1407</v>
      </c>
      <c r="G2392" s="483" t="s">
        <v>1501</v>
      </c>
      <c r="H2392" s="7" t="s">
        <v>1498</v>
      </c>
      <c r="I2392" s="256"/>
      <c r="J2392" s="256"/>
      <c r="K2392" s="595">
        <v>3004320</v>
      </c>
      <c r="L2392" s="596" t="s">
        <v>9</v>
      </c>
      <c r="M2392" s="596" t="s">
        <v>8</v>
      </c>
      <c r="N2392" s="52" t="str">
        <f>IF(AND('331-CT'!$E$7=TH!H2392,OR(L2392="331",M2392="331")),"331",IF(AND(OR(L2392="131",M2392="131"),H2392='131-CT'!$E$7),"131",""))</f>
        <v/>
      </c>
      <c r="O2392" s="91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37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302"/>
        <v>11</v>
      </c>
      <c r="C2393" s="184">
        <f t="shared" si="305"/>
        <v>42322</v>
      </c>
      <c r="D2393" s="191" t="s">
        <v>2046</v>
      </c>
      <c r="E2393" s="757">
        <v>42322</v>
      </c>
      <c r="F2393" s="189" t="s">
        <v>337</v>
      </c>
      <c r="G2393" s="483" t="s">
        <v>1496</v>
      </c>
      <c r="H2393" s="7" t="s">
        <v>357</v>
      </c>
      <c r="I2393" s="256">
        <v>24</v>
      </c>
      <c r="J2393" s="256">
        <v>43000</v>
      </c>
      <c r="K2393" s="595">
        <f>ROUND(I2393*J2393,0)</f>
        <v>1032000</v>
      </c>
      <c r="L2393" s="194" t="s">
        <v>161</v>
      </c>
      <c r="M2393" s="194" t="s">
        <v>8</v>
      </c>
      <c r="N2393" s="52" t="str">
        <f>IF(AND('331-CT'!$E$7=TH!H2393,OR(L2393="331",M2393="331")),"331",IF(AND(OR(L2393="131",M2393="131"),H2393='131-CT'!$E$7),"131",""))</f>
        <v/>
      </c>
      <c r="O2393" s="91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37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302"/>
        <v>11</v>
      </c>
      <c r="C2394" s="184">
        <f t="shared" si="305"/>
        <v>42322</v>
      </c>
      <c r="D2394" s="191" t="s">
        <v>2046</v>
      </c>
      <c r="E2394" s="757">
        <v>42322</v>
      </c>
      <c r="F2394" s="189" t="s">
        <v>1392</v>
      </c>
      <c r="G2394" s="483" t="s">
        <v>1496</v>
      </c>
      <c r="H2394" s="7" t="s">
        <v>357</v>
      </c>
      <c r="I2394" s="256"/>
      <c r="J2394" s="256"/>
      <c r="K2394" s="595">
        <v>103200</v>
      </c>
      <c r="L2394" s="194" t="s">
        <v>9</v>
      </c>
      <c r="M2394" s="194" t="s">
        <v>8</v>
      </c>
      <c r="N2394" s="52" t="str">
        <f>IF(AND('331-CT'!$E$7=TH!H2394,OR(L2394="331",M2394="331")),"331",IF(AND(OR(L2394="131",M2394="131"),H2394='131-CT'!$E$7),"131",""))</f>
        <v/>
      </c>
      <c r="O2394" s="91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37"/>
    </row>
    <row r="2395" spans="1:28" s="211" customFormat="1" ht="15.75" customHeight="1">
      <c r="A2395" s="204" t="str">
        <f>IF(B2395&lt;&gt;"",IF(AND(B2395&gt;=_TM1,B2395&lt;=_TM2,OR(TH!L2395="1111",TH!M2395="1111")),TH!D2395,""),"")</f>
        <v>NL/N</v>
      </c>
      <c r="B2395" s="36">
        <f t="shared" si="302"/>
        <v>11</v>
      </c>
      <c r="C2395" s="184">
        <f t="shared" si="305"/>
        <v>42322</v>
      </c>
      <c r="D2395" s="191" t="s">
        <v>2046</v>
      </c>
      <c r="E2395" s="757">
        <v>42322</v>
      </c>
      <c r="F2395" s="297" t="s">
        <v>1352</v>
      </c>
      <c r="G2395" s="483" t="s">
        <v>1496</v>
      </c>
      <c r="H2395" s="7" t="s">
        <v>357</v>
      </c>
      <c r="I2395" s="256"/>
      <c r="J2395" s="256"/>
      <c r="K2395" s="595">
        <v>1135200</v>
      </c>
      <c r="L2395" s="194" t="s">
        <v>8</v>
      </c>
      <c r="M2395" s="194" t="s">
        <v>47</v>
      </c>
      <c r="N2395" s="52" t="str">
        <f>IF(AND('331-CT'!$E$7=TH!H2395,OR(L2395="331",M2395="331")),"331",IF(AND(OR(L2395="131",M2395="131"),H2395='131-CT'!$E$7),"131",""))</f>
        <v/>
      </c>
      <c r="O2395" s="91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37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302"/>
        <v>11</v>
      </c>
      <c r="C2396" s="184">
        <f t="shared" si="305"/>
        <v>42324</v>
      </c>
      <c r="D2396" s="191" t="s">
        <v>2046</v>
      </c>
      <c r="E2396" s="757">
        <v>42324</v>
      </c>
      <c r="F2396" s="297" t="s">
        <v>1406</v>
      </c>
      <c r="G2396" s="483" t="s">
        <v>1499</v>
      </c>
      <c r="H2396" s="7" t="s">
        <v>1498</v>
      </c>
      <c r="I2396" s="256">
        <v>1534</v>
      </c>
      <c r="J2396" s="256">
        <v>8800</v>
      </c>
      <c r="K2396" s="595">
        <f>ROUND(I2396*J2396,0)</f>
        <v>13499200</v>
      </c>
      <c r="L2396" s="596" t="s">
        <v>159</v>
      </c>
      <c r="M2396" s="596" t="s">
        <v>8</v>
      </c>
      <c r="N2396" s="52" t="str">
        <f>IF(AND('331-CT'!$E$7=TH!H2396,OR(L2396="331",M2396="331")),"331",IF(AND(OR(L2396="131",M2396="131"),H2396='131-CT'!$E$7),"131",""))</f>
        <v/>
      </c>
      <c r="O2396" s="91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>x</v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37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302"/>
        <v>11</v>
      </c>
      <c r="C2397" s="184">
        <f t="shared" si="305"/>
        <v>42324</v>
      </c>
      <c r="D2397" s="191" t="s">
        <v>2046</v>
      </c>
      <c r="E2397" s="757">
        <v>42324</v>
      </c>
      <c r="F2397" s="297" t="s">
        <v>1407</v>
      </c>
      <c r="G2397" s="483" t="s">
        <v>1499</v>
      </c>
      <c r="H2397" s="7" t="s">
        <v>1498</v>
      </c>
      <c r="I2397" s="256"/>
      <c r="J2397" s="256"/>
      <c r="K2397" s="595">
        <v>1349920</v>
      </c>
      <c r="L2397" s="596" t="s">
        <v>9</v>
      </c>
      <c r="M2397" s="596" t="s">
        <v>8</v>
      </c>
      <c r="N2397" s="52" t="str">
        <f>IF(AND('331-CT'!$E$7=TH!H2397,OR(L2397="331",M2397="331")),"331",IF(AND(OR(L2397="131",M2397="131"),H2397='131-CT'!$E$7),"131",""))</f>
        <v/>
      </c>
      <c r="O2397" s="91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37"/>
    </row>
    <row r="2398" spans="1:28" s="211" customFormat="1" ht="15.75" customHeight="1">
      <c r="A2398" s="204" t="str">
        <f>IF(B2398&lt;&gt;"",IF(AND(B2398&gt;=_TM1,B2398&lt;=_TM2,OR(TH!L2398="1111",TH!M2398="1111")),TH!D2398,""),"")</f>
        <v>NL/N</v>
      </c>
      <c r="B2398" s="36">
        <f t="shared" ref="B2398" si="306">IF(C2398&lt;&gt;"",MONTH(C2398),"")</f>
        <v>11</v>
      </c>
      <c r="C2398" s="184">
        <f t="shared" ref="C2398" si="307">E2398</f>
        <v>42324</v>
      </c>
      <c r="D2398" s="191" t="s">
        <v>2046</v>
      </c>
      <c r="E2398" s="757">
        <v>42324</v>
      </c>
      <c r="F2398" s="297" t="s">
        <v>1352</v>
      </c>
      <c r="G2398" s="483" t="s">
        <v>1499</v>
      </c>
      <c r="H2398" s="7" t="s">
        <v>1498</v>
      </c>
      <c r="I2398" s="256"/>
      <c r="J2398" s="256"/>
      <c r="K2398" s="595">
        <v>14849120</v>
      </c>
      <c r="L2398" s="596" t="s">
        <v>8</v>
      </c>
      <c r="M2398" s="596" t="s">
        <v>47</v>
      </c>
      <c r="N2398" s="52" t="str">
        <f>IF(AND('331-CT'!$E$7=TH!H2398,OR(L2398="331",M2398="331")),"331",IF(AND(OR(L2398="131",M2398="131"),H2398='131-CT'!$E$7),"131",""))</f>
        <v/>
      </c>
      <c r="O2398" s="91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37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302"/>
        <v>11</v>
      </c>
      <c r="C2399" s="184">
        <f t="shared" si="305"/>
        <v>42331</v>
      </c>
      <c r="D2399" s="191" t="s">
        <v>2046</v>
      </c>
      <c r="E2399" s="757">
        <v>42331</v>
      </c>
      <c r="F2399" s="297" t="s">
        <v>1406</v>
      </c>
      <c r="G2399" s="483" t="s">
        <v>1505</v>
      </c>
      <c r="H2399" s="7" t="s">
        <v>1498</v>
      </c>
      <c r="I2399" s="256">
        <v>5334</v>
      </c>
      <c r="J2399" s="256">
        <v>8800</v>
      </c>
      <c r="K2399" s="595">
        <f>ROUND(I2399*J2399,0)</f>
        <v>46939200</v>
      </c>
      <c r="L2399" s="596" t="s">
        <v>159</v>
      </c>
      <c r="M2399" s="596" t="s">
        <v>8</v>
      </c>
      <c r="N2399" s="52" t="str">
        <f>IF(AND('331-CT'!$E$7=TH!H2399,OR(L2399="331",M2399="331")),"331",IF(AND(OR(L2399="131",M2399="131"),H2399='131-CT'!$E$7),"131",""))</f>
        <v/>
      </c>
      <c r="O2399" s="91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>x</v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37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302"/>
        <v>11</v>
      </c>
      <c r="C2400" s="184">
        <f t="shared" si="305"/>
        <v>42331</v>
      </c>
      <c r="D2400" s="191" t="s">
        <v>2046</v>
      </c>
      <c r="E2400" s="757">
        <v>42331</v>
      </c>
      <c r="F2400" s="297" t="s">
        <v>1407</v>
      </c>
      <c r="G2400" s="483" t="s">
        <v>1505</v>
      </c>
      <c r="H2400" s="7" t="s">
        <v>1498</v>
      </c>
      <c r="I2400" s="256"/>
      <c r="J2400" s="256"/>
      <c r="K2400" s="595">
        <v>4693920</v>
      </c>
      <c r="L2400" s="596" t="s">
        <v>9</v>
      </c>
      <c r="M2400" s="596" t="s">
        <v>8</v>
      </c>
      <c r="N2400" s="52" t="str">
        <f>IF(AND('331-CT'!$E$7=TH!H2400,OR(L2400="331",M2400="331")),"331",IF(AND(OR(L2400="131",M2400="131"),H2400='131-CT'!$E$7),"131",""))</f>
        <v/>
      </c>
      <c r="O2400" s="91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7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302"/>
        <v>11</v>
      </c>
      <c r="C2401" s="184">
        <f t="shared" si="305"/>
        <v>42331</v>
      </c>
      <c r="D2401" s="191" t="s">
        <v>2046</v>
      </c>
      <c r="E2401" s="757">
        <v>42331</v>
      </c>
      <c r="F2401" s="189" t="s">
        <v>1406</v>
      </c>
      <c r="G2401" s="482" t="s">
        <v>1515</v>
      </c>
      <c r="H2401" s="7" t="s">
        <v>1513</v>
      </c>
      <c r="I2401" s="256">
        <v>6533</v>
      </c>
      <c r="J2401" s="256">
        <v>7600</v>
      </c>
      <c r="K2401" s="595">
        <f>ROUND(I2401*J2401,0)</f>
        <v>49650800</v>
      </c>
      <c r="L2401" s="596" t="s">
        <v>159</v>
      </c>
      <c r="M2401" s="596" t="s">
        <v>8</v>
      </c>
      <c r="N2401" s="52" t="str">
        <f>IF(AND('331-CT'!$E$7=TH!H2401,OR(L2401="331",M2401="331")),"331",IF(AND(OR(L2401="131",M2401="131"),H2401='131-CT'!$E$7),"131",""))</f>
        <v/>
      </c>
      <c r="O2401" s="91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>x</v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7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302"/>
        <v>11</v>
      </c>
      <c r="C2402" s="184">
        <f t="shared" si="305"/>
        <v>42331</v>
      </c>
      <c r="D2402" s="191" t="s">
        <v>2046</v>
      </c>
      <c r="E2402" s="757">
        <v>42331</v>
      </c>
      <c r="F2402" s="189" t="s">
        <v>1514</v>
      </c>
      <c r="G2402" s="482" t="s">
        <v>1515</v>
      </c>
      <c r="H2402" s="7" t="s">
        <v>1513</v>
      </c>
      <c r="I2402" s="786">
        <v>1691</v>
      </c>
      <c r="J2402" s="256">
        <v>9000</v>
      </c>
      <c r="K2402" s="595">
        <f>ROUND(I2402*J2402,0)</f>
        <v>15219000</v>
      </c>
      <c r="L2402" s="596" t="s">
        <v>159</v>
      </c>
      <c r="M2402" s="596" t="s">
        <v>8</v>
      </c>
      <c r="N2402" s="52" t="str">
        <f>IF(AND('331-CT'!$E$7=TH!H2402,OR(L2402="331",M2402="331")),"331",IF(AND(OR(L2402="131",M2402="131"),H2402='131-CT'!$E$7),"131",""))</f>
        <v/>
      </c>
      <c r="O2402" s="91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7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302"/>
        <v>11</v>
      </c>
      <c r="C2403" s="184">
        <f t="shared" si="305"/>
        <v>42331</v>
      </c>
      <c r="D2403" s="191" t="s">
        <v>2046</v>
      </c>
      <c r="E2403" s="757">
        <v>42331</v>
      </c>
      <c r="F2403" s="189" t="s">
        <v>757</v>
      </c>
      <c r="G2403" s="482" t="s">
        <v>1515</v>
      </c>
      <c r="H2403" s="7" t="s">
        <v>1513</v>
      </c>
      <c r="I2403" s="786"/>
      <c r="J2403" s="256"/>
      <c r="K2403" s="595">
        <v>6486980</v>
      </c>
      <c r="L2403" s="596" t="s">
        <v>9</v>
      </c>
      <c r="M2403" s="596" t="s">
        <v>8</v>
      </c>
      <c r="N2403" s="52" t="str">
        <f>IF(AND('331-CT'!$E$7=TH!H2403,OR(L2403="331",M2403="331")),"331",IF(AND(OR(L2403="131",M2403="131"),H2403='131-CT'!$E$7),"131",""))</f>
        <v/>
      </c>
      <c r="O2403" s="91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7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302"/>
        <v>11</v>
      </c>
      <c r="C2404" s="184">
        <f t="shared" si="305"/>
        <v>42332</v>
      </c>
      <c r="D2404" s="191" t="s">
        <v>2046</v>
      </c>
      <c r="E2404" s="757">
        <v>42332</v>
      </c>
      <c r="F2404" s="189" t="s">
        <v>1406</v>
      </c>
      <c r="G2404" s="482" t="s">
        <v>1519</v>
      </c>
      <c r="H2404" s="7" t="s">
        <v>1513</v>
      </c>
      <c r="I2404" s="786">
        <v>7818</v>
      </c>
      <c r="J2404" s="256">
        <v>7600</v>
      </c>
      <c r="K2404" s="595">
        <f>ROUND(I2404*J2404,0)</f>
        <v>59416800</v>
      </c>
      <c r="L2404" s="596" t="s">
        <v>159</v>
      </c>
      <c r="M2404" s="596" t="s">
        <v>8</v>
      </c>
      <c r="N2404" s="52" t="str">
        <f>IF(AND('331-CT'!$E$7=TH!H2404,OR(L2404="331",M2404="331")),"331",IF(AND(OR(L2404="131",M2404="131"),H2404='131-CT'!$E$7),"131",""))</f>
        <v/>
      </c>
      <c r="O2404" s="91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>x</v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7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302"/>
        <v>11</v>
      </c>
      <c r="C2405" s="184">
        <f t="shared" si="305"/>
        <v>42332</v>
      </c>
      <c r="D2405" s="191" t="s">
        <v>2046</v>
      </c>
      <c r="E2405" s="757">
        <v>42332</v>
      </c>
      <c r="F2405" s="189" t="s">
        <v>1514</v>
      </c>
      <c r="G2405" s="482" t="s">
        <v>1519</v>
      </c>
      <c r="H2405" s="7" t="s">
        <v>1513</v>
      </c>
      <c r="I2405" s="256">
        <v>957</v>
      </c>
      <c r="J2405" s="256">
        <v>9000</v>
      </c>
      <c r="K2405" s="595">
        <f>ROUND(I2405*J2405,0)</f>
        <v>8613000</v>
      </c>
      <c r="L2405" s="596" t="s">
        <v>159</v>
      </c>
      <c r="M2405" s="596" t="s">
        <v>8</v>
      </c>
      <c r="N2405" s="52" t="str">
        <f>IF(AND('331-CT'!$E$7=TH!H2405,OR(L2405="331",M2405="331")),"331",IF(AND(OR(L2405="131",M2405="131"),H2405='131-CT'!$E$7),"131",""))</f>
        <v/>
      </c>
      <c r="O2405" s="91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7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302"/>
        <v>11</v>
      </c>
      <c r="C2406" s="184">
        <f t="shared" si="305"/>
        <v>42332</v>
      </c>
      <c r="D2406" s="191" t="s">
        <v>2046</v>
      </c>
      <c r="E2406" s="757">
        <v>42332</v>
      </c>
      <c r="F2406" s="189" t="s">
        <v>757</v>
      </c>
      <c r="G2406" s="482" t="s">
        <v>1519</v>
      </c>
      <c r="H2406" s="7" t="s">
        <v>1513</v>
      </c>
      <c r="I2406" s="256"/>
      <c r="J2406" s="256"/>
      <c r="K2406" s="595">
        <v>6802980</v>
      </c>
      <c r="L2406" s="596" t="s">
        <v>9</v>
      </c>
      <c r="M2406" s="596" t="s">
        <v>8</v>
      </c>
      <c r="N2406" s="52" t="str">
        <f>IF(AND('331-CT'!$E$7=TH!H2406,OR(L2406="331",M2406="331")),"331",IF(AND(OR(L2406="131",M2406="131"),H2406='131-CT'!$E$7),"131",""))</f>
        <v/>
      </c>
      <c r="O2406" s="91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7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302"/>
        <v>11</v>
      </c>
      <c r="C2407" s="184">
        <f t="shared" si="305"/>
        <v>42336</v>
      </c>
      <c r="D2407" s="191" t="s">
        <v>2046</v>
      </c>
      <c r="E2407" s="757">
        <v>42336</v>
      </c>
      <c r="F2407" s="189" t="s">
        <v>1406</v>
      </c>
      <c r="G2407" s="482" t="s">
        <v>1516</v>
      </c>
      <c r="H2407" s="7" t="s">
        <v>1513</v>
      </c>
      <c r="I2407" s="786">
        <v>2373</v>
      </c>
      <c r="J2407" s="256">
        <v>7600</v>
      </c>
      <c r="K2407" s="595">
        <f>ROUND(I2407*J2407,0)</f>
        <v>18034800</v>
      </c>
      <c r="L2407" s="596" t="s">
        <v>159</v>
      </c>
      <c r="M2407" s="596" t="s">
        <v>8</v>
      </c>
      <c r="N2407" s="52" t="str">
        <f>IF(AND('331-CT'!$E$7=TH!H2407,OR(L2407="331",M2407="331")),"331",IF(AND(OR(L2407="131",M2407="131"),H2407='131-CT'!$E$7),"131",""))</f>
        <v/>
      </c>
      <c r="O2407" s="91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>x</v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7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ref="B2408" si="308">IF(C2408&lt;&gt;"",MONTH(C2408),"")</f>
        <v>11</v>
      </c>
      <c r="C2408" s="184">
        <f t="shared" ref="C2408" si="309">E2408</f>
        <v>42336</v>
      </c>
      <c r="D2408" s="191" t="s">
        <v>2046</v>
      </c>
      <c r="E2408" s="757">
        <v>42336</v>
      </c>
      <c r="F2408" s="189" t="s">
        <v>757</v>
      </c>
      <c r="G2408" s="482" t="s">
        <v>1516</v>
      </c>
      <c r="H2408" s="7" t="s">
        <v>1513</v>
      </c>
      <c r="I2408" s="786"/>
      <c r="J2408" s="256"/>
      <c r="K2408" s="595">
        <v>1803480</v>
      </c>
      <c r="L2408" s="596" t="s">
        <v>9</v>
      </c>
      <c r="M2408" s="596" t="s">
        <v>8</v>
      </c>
      <c r="N2408" s="52" t="str">
        <f>IF(AND('331-CT'!$E$7=TH!H2408,OR(L2408="331",M2408="331")),"331",IF(AND(OR(L2408="131",M2408="131"),H2408='131-CT'!$E$7),"131",""))</f>
        <v/>
      </c>
      <c r="O2408" s="91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7"/>
    </row>
    <row r="2409" spans="1:28" s="211" customFormat="1" ht="15.75" customHeight="1">
      <c r="A2409" s="204" t="str">
        <f>IF(B2409&lt;&gt;"",IF(AND(B2409&gt;=_TM1,B2409&lt;=_TM2,OR(TH!L2409="1111",TH!M2409="1111")),TH!D2409,""),"")</f>
        <v>NL/N</v>
      </c>
      <c r="B2409" s="36">
        <f t="shared" si="302"/>
        <v>11</v>
      </c>
      <c r="C2409" s="184">
        <f t="shared" si="305"/>
        <v>42336</v>
      </c>
      <c r="D2409" s="191" t="s">
        <v>2046</v>
      </c>
      <c r="E2409" s="757">
        <v>42336</v>
      </c>
      <c r="F2409" s="297" t="s">
        <v>1352</v>
      </c>
      <c r="G2409" s="482" t="s">
        <v>1516</v>
      </c>
      <c r="H2409" s="7" t="s">
        <v>1513</v>
      </c>
      <c r="I2409" s="786"/>
      <c r="J2409" s="256"/>
      <c r="K2409" s="595">
        <v>19838280</v>
      </c>
      <c r="L2409" s="596" t="s">
        <v>8</v>
      </c>
      <c r="M2409" s="596" t="s">
        <v>47</v>
      </c>
      <c r="N2409" s="52" t="str">
        <f>IF(AND('331-CT'!$E$7=TH!H2409,OR(L2409="331",M2409="331")),"331",IF(AND(OR(L2409="131",M2409="131"),H2409='131-CT'!$E$7),"131",""))</f>
        <v/>
      </c>
      <c r="O2409" s="91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7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302"/>
        <v>11</v>
      </c>
      <c r="C2410" s="184">
        <f t="shared" si="305"/>
        <v>42337</v>
      </c>
      <c r="D2410" s="191" t="s">
        <v>2046</v>
      </c>
      <c r="E2410" s="757">
        <v>42337</v>
      </c>
      <c r="F2410" s="297" t="s">
        <v>1406</v>
      </c>
      <c r="G2410" s="483" t="s">
        <v>1500</v>
      </c>
      <c r="H2410" s="7" t="s">
        <v>1498</v>
      </c>
      <c r="I2410" s="256">
        <v>1856</v>
      </c>
      <c r="J2410" s="256">
        <v>8800</v>
      </c>
      <c r="K2410" s="595">
        <f>ROUND(I2410*J2410,0)</f>
        <v>16332800</v>
      </c>
      <c r="L2410" s="596" t="s">
        <v>159</v>
      </c>
      <c r="M2410" s="596" t="s">
        <v>8</v>
      </c>
      <c r="N2410" s="52" t="str">
        <f>IF(AND('331-CT'!$E$7=TH!H2410,OR(L2410="331",M2410="331")),"331",IF(AND(OR(L2410="131",M2410="131"),H2410='131-CT'!$E$7),"131",""))</f>
        <v/>
      </c>
      <c r="O2410" s="91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>x</v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7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ref="B2411" si="310">IF(C2411&lt;&gt;"",MONTH(C2411),"")</f>
        <v>11</v>
      </c>
      <c r="C2411" s="184">
        <f t="shared" ref="C2411" si="311">E2411</f>
        <v>42337</v>
      </c>
      <c r="D2411" s="191" t="s">
        <v>2046</v>
      </c>
      <c r="E2411" s="757">
        <v>42337</v>
      </c>
      <c r="F2411" s="297" t="s">
        <v>1407</v>
      </c>
      <c r="G2411" s="483" t="s">
        <v>1500</v>
      </c>
      <c r="H2411" s="7" t="s">
        <v>1498</v>
      </c>
      <c r="I2411" s="256"/>
      <c r="J2411" s="256"/>
      <c r="K2411" s="595">
        <v>1633280</v>
      </c>
      <c r="L2411" s="596" t="s">
        <v>9</v>
      </c>
      <c r="M2411" s="596" t="s">
        <v>8</v>
      </c>
      <c r="N2411" s="52" t="str">
        <f>IF(AND('331-CT'!$E$7=TH!H2411,OR(L2411="331",M2411="331")),"331",IF(AND(OR(L2411="131",M2411="131"),H2411='131-CT'!$E$7),"131",""))</f>
        <v/>
      </c>
      <c r="O2411" s="91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7"/>
    </row>
    <row r="2412" spans="1:28" s="211" customFormat="1" ht="15.75" customHeight="1">
      <c r="A2412" s="204" t="str">
        <f>IF(B2412&lt;&gt;"",IF(AND(B2412&gt;=_TM1,B2412&lt;=_TM2,OR(TH!L2412="1111",TH!M2412="1111")),TH!D2412,""),"")</f>
        <v>NL/N</v>
      </c>
      <c r="B2412" s="36">
        <f t="shared" si="302"/>
        <v>11</v>
      </c>
      <c r="C2412" s="184">
        <f t="shared" si="305"/>
        <v>42337</v>
      </c>
      <c r="D2412" s="191" t="s">
        <v>2046</v>
      </c>
      <c r="E2412" s="757">
        <v>42337</v>
      </c>
      <c r="F2412" s="297" t="s">
        <v>1352</v>
      </c>
      <c r="G2412" s="483" t="s">
        <v>1500</v>
      </c>
      <c r="H2412" s="7" t="s">
        <v>1498</v>
      </c>
      <c r="I2412" s="256"/>
      <c r="J2412" s="256"/>
      <c r="K2412" s="595">
        <v>17966080</v>
      </c>
      <c r="L2412" s="596" t="s">
        <v>8</v>
      </c>
      <c r="M2412" s="596" t="s">
        <v>47</v>
      </c>
      <c r="N2412" s="52" t="str">
        <f>IF(AND('331-CT'!$E$7=TH!H2412,OR(L2412="331",M2412="331")),"331",IF(AND(OR(L2412="131",M2412="131"),H2412='131-CT'!$E$7),"131",""))</f>
        <v/>
      </c>
      <c r="O2412" s="91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7"/>
    </row>
    <row r="2413" spans="1:28" s="211" customFormat="1" ht="15.75" customHeight="1">
      <c r="A2413" s="204" t="str">
        <f>IF(B2413&lt;&gt;"",IF(AND(B2413&gt;=_TM1,B2413&lt;=_TM2,OR(TH!L2413="1111",TH!M2413="1111")),TH!D2413,""),"")</f>
        <v>NL/N</v>
      </c>
      <c r="B2413" s="36">
        <f t="shared" si="302"/>
        <v>11</v>
      </c>
      <c r="C2413" s="184">
        <f t="shared" si="305"/>
        <v>42338</v>
      </c>
      <c r="D2413" s="191" t="s">
        <v>2046</v>
      </c>
      <c r="E2413" s="757">
        <v>42338</v>
      </c>
      <c r="F2413" s="189" t="s">
        <v>375</v>
      </c>
      <c r="G2413" s="483" t="s">
        <v>1497</v>
      </c>
      <c r="H2413" s="7" t="s">
        <v>1391</v>
      </c>
      <c r="I2413" s="256"/>
      <c r="J2413" s="256"/>
      <c r="K2413" s="595">
        <v>9315000</v>
      </c>
      <c r="L2413" s="596" t="s">
        <v>165</v>
      </c>
      <c r="M2413" s="596" t="s">
        <v>47</v>
      </c>
      <c r="N2413" s="52" t="str">
        <f>IF(AND('331-CT'!$E$7=TH!H2413,OR(L2413="331",M2413="331")),"331",IF(AND(OR(L2413="131",M2413="131"),H2413='131-CT'!$E$7),"131",""))</f>
        <v/>
      </c>
      <c r="O2413" s="91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7"/>
    </row>
    <row r="2414" spans="1:28" s="211" customFormat="1" ht="15.75" customHeight="1">
      <c r="A2414" s="204" t="str">
        <f>IF(B2414&lt;&gt;"",IF(AND(B2414&gt;=_TM1,B2414&lt;=_TM2,OR(TH!L2414="1111",TH!M2414="1111")),TH!D2414,""),"")</f>
        <v>NL/N</v>
      </c>
      <c r="B2414" s="36">
        <f t="shared" si="302"/>
        <v>11</v>
      </c>
      <c r="C2414" s="184">
        <f t="shared" si="305"/>
        <v>42338</v>
      </c>
      <c r="D2414" s="191" t="s">
        <v>2046</v>
      </c>
      <c r="E2414" s="757">
        <v>42338</v>
      </c>
      <c r="F2414" s="189" t="s">
        <v>1390</v>
      </c>
      <c r="G2414" s="483" t="s">
        <v>1497</v>
      </c>
      <c r="H2414" s="7" t="s">
        <v>1391</v>
      </c>
      <c r="I2414" s="256"/>
      <c r="J2414" s="256"/>
      <c r="K2414" s="595">
        <v>931500</v>
      </c>
      <c r="L2414" s="596" t="s">
        <v>9</v>
      </c>
      <c r="M2414" s="596" t="s">
        <v>47</v>
      </c>
      <c r="N2414" s="52" t="str">
        <f>IF(AND('331-CT'!$E$7=TH!H2414,OR(L2414="331",M2414="331")),"331",IF(AND(OR(L2414="131",M2414="131"),H2414='131-CT'!$E$7),"131",""))</f>
        <v/>
      </c>
      <c r="O2414" s="91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7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302"/>
        <v>12</v>
      </c>
      <c r="C2415" s="184">
        <f t="shared" si="305"/>
        <v>42352</v>
      </c>
      <c r="D2415" s="191" t="s">
        <v>2046</v>
      </c>
      <c r="E2415" s="757">
        <v>42352</v>
      </c>
      <c r="F2415" s="297" t="s">
        <v>1406</v>
      </c>
      <c r="G2415" s="483" t="s">
        <v>1506</v>
      </c>
      <c r="H2415" s="7" t="s">
        <v>1498</v>
      </c>
      <c r="I2415" s="256">
        <v>4065</v>
      </c>
      <c r="J2415" s="256">
        <v>8800</v>
      </c>
      <c r="K2415" s="595">
        <f>ROUND(I2415*J2415,0)</f>
        <v>35772000</v>
      </c>
      <c r="L2415" s="596" t="s">
        <v>159</v>
      </c>
      <c r="M2415" s="596" t="s">
        <v>8</v>
      </c>
      <c r="N2415" s="52" t="str">
        <f>IF(AND('331-CT'!$E$7=TH!H2415,OR(L2415="331",M2415="331")),"331",IF(AND(OR(L2415="131",M2415="131"),H2415='131-CT'!$E$7),"131",""))</f>
        <v/>
      </c>
      <c r="O2415" s="91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>x</v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7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302"/>
        <v>12</v>
      </c>
      <c r="C2416" s="184">
        <f t="shared" si="305"/>
        <v>42352</v>
      </c>
      <c r="D2416" s="191" t="s">
        <v>2046</v>
      </c>
      <c r="E2416" s="757">
        <v>42352</v>
      </c>
      <c r="F2416" s="297" t="s">
        <v>1407</v>
      </c>
      <c r="G2416" s="483" t="s">
        <v>1506</v>
      </c>
      <c r="H2416" s="7" t="s">
        <v>1498</v>
      </c>
      <c r="I2416" s="256"/>
      <c r="J2416" s="256"/>
      <c r="K2416" s="595">
        <v>3577200</v>
      </c>
      <c r="L2416" s="596" t="s">
        <v>9</v>
      </c>
      <c r="M2416" s="596" t="s">
        <v>8</v>
      </c>
      <c r="N2416" s="52" t="str">
        <f>IF(AND('331-CT'!$E$7=TH!H2416,OR(L2416="331",M2416="331")),"331",IF(AND(OR(L2416="131",M2416="131"),H2416='131-CT'!$E$7),"131",""))</f>
        <v/>
      </c>
      <c r="O2416" s="91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7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302"/>
        <v>12</v>
      </c>
      <c r="C2417" s="184">
        <f t="shared" si="305"/>
        <v>42357</v>
      </c>
      <c r="D2417" s="191" t="s">
        <v>2046</v>
      </c>
      <c r="E2417" s="800">
        <v>42357</v>
      </c>
      <c r="F2417" s="189" t="s">
        <v>1406</v>
      </c>
      <c r="G2417" s="483" t="s">
        <v>1529</v>
      </c>
      <c r="H2417" s="7" t="s">
        <v>1498</v>
      </c>
      <c r="I2417" s="256">
        <v>3198</v>
      </c>
      <c r="J2417" s="256">
        <v>8800</v>
      </c>
      <c r="K2417" s="595">
        <f>ROUND(I2417*J2417,0)</f>
        <v>28142400</v>
      </c>
      <c r="L2417" s="596" t="s">
        <v>159</v>
      </c>
      <c r="M2417" s="596" t="s">
        <v>8</v>
      </c>
      <c r="N2417" s="52" t="str">
        <f>IF(AND('331-CT'!$E$7=TH!H2417,OR(L2417="331",M2417="331")),"331",IF(AND(OR(L2417="131",M2417="131"),H2417='131-CT'!$E$7),"131",""))</f>
        <v/>
      </c>
      <c r="O2417" s="91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>x</v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7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302"/>
        <v>12</v>
      </c>
      <c r="C2418" s="184">
        <f t="shared" si="305"/>
        <v>42357</v>
      </c>
      <c r="D2418" s="191" t="s">
        <v>2046</v>
      </c>
      <c r="E2418" s="800">
        <v>42357</v>
      </c>
      <c r="F2418" s="189" t="s">
        <v>757</v>
      </c>
      <c r="G2418" s="483" t="s">
        <v>1529</v>
      </c>
      <c r="H2418" s="7" t="s">
        <v>1498</v>
      </c>
      <c r="I2418" s="256"/>
      <c r="J2418" s="256"/>
      <c r="K2418" s="595">
        <v>2814240</v>
      </c>
      <c r="L2418" s="596" t="s">
        <v>9</v>
      </c>
      <c r="M2418" s="596" t="s">
        <v>8</v>
      </c>
      <c r="N2418" s="52" t="str">
        <f>IF(AND('331-CT'!$E$7=TH!H2418,OR(L2418="331",M2418="331")),"331",IF(AND(OR(L2418="131",M2418="131"),H2418='131-CT'!$E$7),"131",""))</f>
        <v/>
      </c>
      <c r="O2418" s="91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7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302"/>
        <v>12</v>
      </c>
      <c r="C2419" s="184">
        <f t="shared" si="305"/>
        <v>42367</v>
      </c>
      <c r="D2419" s="191" t="s">
        <v>2046</v>
      </c>
      <c r="E2419" s="757">
        <v>42367</v>
      </c>
      <c r="F2419" s="189" t="s">
        <v>337</v>
      </c>
      <c r="G2419" s="483" t="s">
        <v>1000</v>
      </c>
      <c r="H2419" s="7" t="s">
        <v>357</v>
      </c>
      <c r="I2419" s="256">
        <v>48</v>
      </c>
      <c r="J2419" s="256">
        <v>42000</v>
      </c>
      <c r="K2419" s="595">
        <f>ROUND(I2419*J2419,0)</f>
        <v>2016000</v>
      </c>
      <c r="L2419" s="194" t="s">
        <v>161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91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7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302"/>
        <v>12</v>
      </c>
      <c r="C2420" s="184">
        <f t="shared" si="305"/>
        <v>42367</v>
      </c>
      <c r="D2420" s="191" t="s">
        <v>2046</v>
      </c>
      <c r="E2420" s="757">
        <v>42367</v>
      </c>
      <c r="F2420" s="189" t="s">
        <v>1392</v>
      </c>
      <c r="G2420" s="483" t="s">
        <v>1000</v>
      </c>
      <c r="H2420" s="7" t="s">
        <v>357</v>
      </c>
      <c r="I2420" s="256"/>
      <c r="J2420" s="256"/>
      <c r="K2420" s="595">
        <v>201600</v>
      </c>
      <c r="L2420" s="194" t="s">
        <v>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91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7"/>
    </row>
    <row r="2421" spans="1:28" s="211" customFormat="1" ht="15.75" customHeight="1">
      <c r="A2421" s="204" t="str">
        <f>IF(B2421&lt;&gt;"",IF(AND(B2421&gt;=_TM1,B2421&lt;=_TM2,OR(TH!L2421="1111",TH!M2421="1111")),TH!D2421,""),"")</f>
        <v>NL/N</v>
      </c>
      <c r="B2421" s="36">
        <f t="shared" si="302"/>
        <v>12</v>
      </c>
      <c r="C2421" s="184">
        <f t="shared" si="305"/>
        <v>42367</v>
      </c>
      <c r="D2421" s="191" t="s">
        <v>2046</v>
      </c>
      <c r="E2421" s="757">
        <v>42367</v>
      </c>
      <c r="F2421" s="297" t="s">
        <v>1352</v>
      </c>
      <c r="G2421" s="483" t="s">
        <v>1000</v>
      </c>
      <c r="H2421" s="7" t="s">
        <v>357</v>
      </c>
      <c r="I2421" s="256"/>
      <c r="J2421" s="256"/>
      <c r="K2421" s="595">
        <v>2217600</v>
      </c>
      <c r="L2421" s="194" t="s">
        <v>8</v>
      </c>
      <c r="M2421" s="194" t="s">
        <v>47</v>
      </c>
      <c r="N2421" s="52" t="str">
        <f>IF(AND('331-CT'!$E$7=TH!H2421,OR(L2421="331",M2421="331")),"331",IF(AND(OR(L2421="131",M2421="131"),H2421='131-CT'!$E$7),"131",""))</f>
        <v/>
      </c>
      <c r="O2421" s="91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7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ref="B2422:B2471" si="312">IF(C2422&lt;&gt;"",MONTH(C2422),"")</f>
        <v>1</v>
      </c>
      <c r="C2422" s="184">
        <f t="shared" ref="C2422:C2443" si="313">E2422</f>
        <v>42024</v>
      </c>
      <c r="D2422" s="191" t="s">
        <v>1350</v>
      </c>
      <c r="E2422" s="800">
        <v>42024</v>
      </c>
      <c r="F2422" s="192" t="s">
        <v>1921</v>
      </c>
      <c r="G2422" s="192" t="s">
        <v>1919</v>
      </c>
      <c r="H2422" s="193"/>
      <c r="I2422" s="256"/>
      <c r="J2422" s="256"/>
      <c r="K2422" s="595">
        <v>11000</v>
      </c>
      <c r="L2422" s="194" t="s">
        <v>83</v>
      </c>
      <c r="M2422" s="194" t="s">
        <v>24</v>
      </c>
      <c r="N2422" s="52" t="str">
        <f>IF(AND('331-CT'!$E$7=TH!H2422,OR(L2422="331",M2422="331")),"331",IF(AND(OR(L2422="131",M2422="131"),H2422='131-CT'!$E$7),"131",""))</f>
        <v/>
      </c>
      <c r="O2422" s="91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>x</v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7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312"/>
        <v>1</v>
      </c>
      <c r="C2423" s="184">
        <f t="shared" si="313"/>
        <v>42032</v>
      </c>
      <c r="D2423" s="184" t="s">
        <v>1345</v>
      </c>
      <c r="E2423" s="800">
        <v>42032</v>
      </c>
      <c r="F2423" s="192" t="s">
        <v>1922</v>
      </c>
      <c r="G2423" s="192" t="s">
        <v>1919</v>
      </c>
      <c r="H2423" s="7" t="s">
        <v>1359</v>
      </c>
      <c r="I2423" s="256"/>
      <c r="J2423" s="256"/>
      <c r="K2423" s="595">
        <v>13800000</v>
      </c>
      <c r="L2423" s="194" t="s">
        <v>24</v>
      </c>
      <c r="M2423" s="194" t="s">
        <v>47</v>
      </c>
      <c r="N2423" s="52" t="str">
        <f>IF(AND('331-CT'!$E$7=TH!H2423,OR(L2423="331",M2423="331")),"331",IF(AND(OR(L2423="131",M2423="131"),H2423='131-CT'!$E$7),"131",""))</f>
        <v/>
      </c>
      <c r="O2423" s="91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>x</v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7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312"/>
        <v>1</v>
      </c>
      <c r="C2424" s="184">
        <f t="shared" si="313"/>
        <v>42032</v>
      </c>
      <c r="D2424" s="191" t="s">
        <v>1350</v>
      </c>
      <c r="E2424" s="800">
        <v>42032</v>
      </c>
      <c r="F2424" s="192" t="s">
        <v>1923</v>
      </c>
      <c r="G2424" s="192" t="s">
        <v>1919</v>
      </c>
      <c r="H2424" s="7" t="s">
        <v>1903</v>
      </c>
      <c r="I2424" s="257"/>
      <c r="J2424" s="257"/>
      <c r="K2424" s="595">
        <v>871150</v>
      </c>
      <c r="L2424" s="194" t="s">
        <v>81</v>
      </c>
      <c r="M2424" s="194" t="s">
        <v>24</v>
      </c>
      <c r="N2424" s="52" t="str">
        <f>IF(AND('331-CT'!$E$7=TH!H2424,OR(L2424="331",M2424="331")),"331",IF(AND(OR(L2424="131",M2424="131"),H2424='131-CT'!$E$7),"131",""))</f>
        <v/>
      </c>
      <c r="O2424" s="91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7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312"/>
        <v>1</v>
      </c>
      <c r="C2425" s="184">
        <f t="shared" si="313"/>
        <v>42032</v>
      </c>
      <c r="D2425" s="191" t="s">
        <v>1350</v>
      </c>
      <c r="E2425" s="800">
        <v>42032</v>
      </c>
      <c r="F2425" s="192" t="s">
        <v>1923</v>
      </c>
      <c r="G2425" s="192" t="s">
        <v>1919</v>
      </c>
      <c r="H2425" s="7" t="s">
        <v>1924</v>
      </c>
      <c r="I2425" s="256"/>
      <c r="J2425" s="256"/>
      <c r="K2425" s="595">
        <v>985921</v>
      </c>
      <c r="L2425" s="194" t="s">
        <v>81</v>
      </c>
      <c r="M2425" s="194" t="s">
        <v>24</v>
      </c>
      <c r="N2425" s="52" t="str">
        <f>IF(AND('331-CT'!$E$7=TH!H2425,OR(L2425="331",M2425="331")),"331",IF(AND(OR(L2425="131",M2425="131"),H2425='131-CT'!$E$7),"131",""))</f>
        <v/>
      </c>
      <c r="O2425" s="91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7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312"/>
        <v>1</v>
      </c>
      <c r="C2426" s="184">
        <f t="shared" si="313"/>
        <v>42032</v>
      </c>
      <c r="D2426" s="191" t="s">
        <v>1350</v>
      </c>
      <c r="E2426" s="800">
        <v>42032</v>
      </c>
      <c r="F2426" s="192" t="s">
        <v>1923</v>
      </c>
      <c r="G2426" s="192" t="s">
        <v>1919</v>
      </c>
      <c r="H2426" s="7" t="s">
        <v>1901</v>
      </c>
      <c r="I2426" s="257"/>
      <c r="J2426" s="257"/>
      <c r="K2426" s="595">
        <v>10763889</v>
      </c>
      <c r="L2426" s="194" t="s">
        <v>81</v>
      </c>
      <c r="M2426" s="194" t="s">
        <v>24</v>
      </c>
      <c r="N2426" s="52" t="str">
        <f>IF(AND('331-CT'!$E$7=TH!H2426,OR(L2426="331",M2426="331")),"331",IF(AND(OR(L2426="131",M2426="131"),H2426='131-CT'!$E$7),"131",""))</f>
        <v/>
      </c>
      <c r="O2426" s="91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7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312"/>
        <v>1</v>
      </c>
      <c r="C2427" s="184">
        <f t="shared" si="313"/>
        <v>42032</v>
      </c>
      <c r="D2427" s="191" t="s">
        <v>1350</v>
      </c>
      <c r="E2427" s="800">
        <v>42032</v>
      </c>
      <c r="F2427" s="192" t="s">
        <v>1923</v>
      </c>
      <c r="G2427" s="483" t="s">
        <v>1919</v>
      </c>
      <c r="H2427" s="7" t="s">
        <v>1904</v>
      </c>
      <c r="I2427" s="256"/>
      <c r="J2427" s="256"/>
      <c r="K2427" s="595">
        <v>638843</v>
      </c>
      <c r="L2427" s="194" t="s">
        <v>81</v>
      </c>
      <c r="M2427" s="194" t="s">
        <v>24</v>
      </c>
      <c r="N2427" s="52" t="str">
        <f>IF(AND('331-CT'!$E$7=TH!H2427,OR(L2427="331",M2427="331")),"331",IF(AND(OR(L2427="131",M2427="131"),H2427='131-CT'!$E$7),"131",""))</f>
        <v/>
      </c>
      <c r="O2427" s="91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7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312"/>
        <v>1</v>
      </c>
      <c r="C2428" s="184">
        <f t="shared" si="313"/>
        <v>42032</v>
      </c>
      <c r="D2428" s="191" t="s">
        <v>1350</v>
      </c>
      <c r="E2428" s="800">
        <v>42032</v>
      </c>
      <c r="F2428" s="192" t="s">
        <v>1923</v>
      </c>
      <c r="G2428" s="483" t="s">
        <v>1919</v>
      </c>
      <c r="H2428" s="7" t="s">
        <v>1905</v>
      </c>
      <c r="I2428" s="256"/>
      <c r="J2428" s="256"/>
      <c r="K2428" s="595">
        <v>533011</v>
      </c>
      <c r="L2428" s="194" t="s">
        <v>81</v>
      </c>
      <c r="M2428" s="194" t="s">
        <v>24</v>
      </c>
      <c r="N2428" s="52" t="str">
        <f>IF(AND('331-CT'!$E$7=TH!H2428,OR(L2428="331",M2428="331")),"331",IF(AND(OR(L2428="131",M2428="131"),H2428='131-CT'!$E$7),"131",""))</f>
        <v/>
      </c>
      <c r="O2428" s="91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7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312"/>
        <v>1</v>
      </c>
      <c r="C2429" s="184">
        <f t="shared" si="313"/>
        <v>42035</v>
      </c>
      <c r="D2429" s="184" t="s">
        <v>1345</v>
      </c>
      <c r="E2429" s="800">
        <v>42035</v>
      </c>
      <c r="F2429" s="192" t="s">
        <v>1347</v>
      </c>
      <c r="G2429" s="192" t="s">
        <v>1919</v>
      </c>
      <c r="H2429" s="7"/>
      <c r="I2429" s="256"/>
      <c r="J2429" s="256"/>
      <c r="K2429" s="595">
        <v>800</v>
      </c>
      <c r="L2429" s="194" t="s">
        <v>24</v>
      </c>
      <c r="M2429" s="194" t="s">
        <v>40</v>
      </c>
      <c r="N2429" s="52" t="str">
        <f>IF(AND('331-CT'!$E$7=TH!H2429,OR(L2429="331",M2429="331")),"331",IF(AND(OR(L2429="131",M2429="131"),H2429='131-CT'!$E$7),"131",""))</f>
        <v/>
      </c>
      <c r="O2429" s="91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7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312"/>
        <v>2</v>
      </c>
      <c r="C2430" s="184">
        <f t="shared" si="313"/>
        <v>42063</v>
      </c>
      <c r="D2430" s="184" t="s">
        <v>1345</v>
      </c>
      <c r="E2430" s="800">
        <v>42063</v>
      </c>
      <c r="F2430" s="192" t="s">
        <v>1347</v>
      </c>
      <c r="G2430" s="192" t="s">
        <v>1919</v>
      </c>
      <c r="H2430" s="7"/>
      <c r="I2430" s="256"/>
      <c r="J2430" s="256"/>
      <c r="K2430" s="595">
        <v>700</v>
      </c>
      <c r="L2430" s="194" t="s">
        <v>24</v>
      </c>
      <c r="M2430" s="194" t="s">
        <v>40</v>
      </c>
      <c r="N2430" s="52" t="str">
        <f>IF(AND('331-CT'!$E$7=TH!H2430,OR(L2430="331",M2430="331")),"331",IF(AND(OR(L2430="131",M2430="131"),H2430='131-CT'!$E$7),"131",""))</f>
        <v/>
      </c>
      <c r="O2430" s="91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7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312"/>
        <v>3</v>
      </c>
      <c r="C2431" s="184">
        <f t="shared" si="313"/>
        <v>42068</v>
      </c>
      <c r="D2431" s="184" t="s">
        <v>1345</v>
      </c>
      <c r="E2431" s="800">
        <v>42068</v>
      </c>
      <c r="F2431" s="192" t="s">
        <v>1922</v>
      </c>
      <c r="G2431" s="192" t="s">
        <v>1919</v>
      </c>
      <c r="H2431" s="7" t="s">
        <v>1359</v>
      </c>
      <c r="I2431" s="256"/>
      <c r="J2431" s="256"/>
      <c r="K2431" s="595">
        <v>13540000</v>
      </c>
      <c r="L2431" s="194" t="s">
        <v>24</v>
      </c>
      <c r="M2431" s="194" t="s">
        <v>47</v>
      </c>
      <c r="N2431" s="52" t="str">
        <f>IF(AND('331-CT'!$E$7=TH!H2431,OR(L2431="331",M2431="331")),"331",IF(AND(OR(L2431="131",M2431="131"),H2431='131-CT'!$E$7),"131",""))</f>
        <v/>
      </c>
      <c r="O2431" s="91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>x</v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7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312"/>
        <v>3</v>
      </c>
      <c r="C2432" s="184">
        <f t="shared" si="313"/>
        <v>42070</v>
      </c>
      <c r="D2432" s="191" t="s">
        <v>1350</v>
      </c>
      <c r="E2432" s="757">
        <v>42070</v>
      </c>
      <c r="F2432" s="192" t="s">
        <v>1923</v>
      </c>
      <c r="G2432" s="192" t="s">
        <v>1919</v>
      </c>
      <c r="H2432" s="7" t="s">
        <v>1901</v>
      </c>
      <c r="I2432" s="257"/>
      <c r="J2432" s="257"/>
      <c r="K2432" s="595">
        <v>10763889</v>
      </c>
      <c r="L2432" s="194" t="s">
        <v>81</v>
      </c>
      <c r="M2432" s="194" t="s">
        <v>24</v>
      </c>
      <c r="N2432" s="52" t="str">
        <f>IF(AND('331-CT'!$E$7=TH!H2432,OR(L2432="331",M2432="331")),"331",IF(AND(OR(L2432="131",M2432="131"),H2432='131-CT'!$E$7),"131",""))</f>
        <v/>
      </c>
      <c r="O2432" s="91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7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312"/>
        <v>3</v>
      </c>
      <c r="C2433" s="184">
        <f t="shared" si="313"/>
        <v>42070</v>
      </c>
      <c r="D2433" s="191" t="s">
        <v>1350</v>
      </c>
      <c r="E2433" s="757">
        <v>42070</v>
      </c>
      <c r="F2433" s="192" t="s">
        <v>1923</v>
      </c>
      <c r="G2433" s="192" t="s">
        <v>1919</v>
      </c>
      <c r="H2433" s="7" t="s">
        <v>1924</v>
      </c>
      <c r="I2433" s="256"/>
      <c r="J2433" s="256"/>
      <c r="K2433" s="595">
        <v>985921</v>
      </c>
      <c r="L2433" s="194" t="s">
        <v>81</v>
      </c>
      <c r="M2433" s="194" t="s">
        <v>24</v>
      </c>
      <c r="N2433" s="52" t="str">
        <f>IF(AND('331-CT'!$E$7=TH!H2433,OR(L2433="331",M2433="331")),"331",IF(AND(OR(L2433="131",M2433="131"),H2433='131-CT'!$E$7),"131",""))</f>
        <v/>
      </c>
      <c r="O2433" s="91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7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312"/>
        <v>3</v>
      </c>
      <c r="C2434" s="184">
        <f t="shared" si="313"/>
        <v>42070</v>
      </c>
      <c r="D2434" s="191" t="s">
        <v>1350</v>
      </c>
      <c r="E2434" s="757">
        <v>42070</v>
      </c>
      <c r="F2434" s="192" t="s">
        <v>1923</v>
      </c>
      <c r="G2434" s="192" t="s">
        <v>1919</v>
      </c>
      <c r="H2434" s="7" t="s">
        <v>1903</v>
      </c>
      <c r="I2434" s="257"/>
      <c r="J2434" s="257"/>
      <c r="K2434" s="595">
        <v>600126</v>
      </c>
      <c r="L2434" s="194" t="s">
        <v>81</v>
      </c>
      <c r="M2434" s="194" t="s">
        <v>24</v>
      </c>
      <c r="N2434" s="52" t="str">
        <f>IF(AND('331-CT'!$E$7=TH!H2434,OR(L2434="331",M2434="331")),"331",IF(AND(OR(L2434="131",M2434="131"),H2434='131-CT'!$E$7),"131",""))</f>
        <v/>
      </c>
      <c r="O2434" s="91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7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312"/>
        <v>3</v>
      </c>
      <c r="C2435" s="184">
        <f t="shared" si="313"/>
        <v>42070</v>
      </c>
      <c r="D2435" s="191" t="s">
        <v>1350</v>
      </c>
      <c r="E2435" s="757">
        <v>42070</v>
      </c>
      <c r="F2435" s="192" t="s">
        <v>1923</v>
      </c>
      <c r="G2435" s="483" t="s">
        <v>1919</v>
      </c>
      <c r="H2435" s="7" t="s">
        <v>1904</v>
      </c>
      <c r="I2435" s="256"/>
      <c r="J2435" s="256"/>
      <c r="K2435" s="595">
        <v>600126</v>
      </c>
      <c r="L2435" s="194" t="s">
        <v>81</v>
      </c>
      <c r="M2435" s="194" t="s">
        <v>24</v>
      </c>
      <c r="N2435" s="52" t="str">
        <f>IF(AND('331-CT'!$E$7=TH!H2435,OR(L2435="331",M2435="331")),"331",IF(AND(OR(L2435="131",M2435="131"),H2435='131-CT'!$E$7),"131",""))</f>
        <v/>
      </c>
      <c r="O2435" s="91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7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312"/>
        <v>3</v>
      </c>
      <c r="C2436" s="184">
        <f t="shared" si="313"/>
        <v>42070</v>
      </c>
      <c r="D2436" s="191" t="s">
        <v>1350</v>
      </c>
      <c r="E2436" s="757">
        <v>42070</v>
      </c>
      <c r="F2436" s="192" t="s">
        <v>1923</v>
      </c>
      <c r="G2436" s="483" t="s">
        <v>1919</v>
      </c>
      <c r="H2436" s="7" t="s">
        <v>1905</v>
      </c>
      <c r="I2436" s="256"/>
      <c r="J2436" s="256"/>
      <c r="K2436" s="595">
        <v>590119</v>
      </c>
      <c r="L2436" s="194" t="s">
        <v>81</v>
      </c>
      <c r="M2436" s="194" t="s">
        <v>24</v>
      </c>
      <c r="N2436" s="52" t="str">
        <f>IF(AND('331-CT'!$E$7=TH!H2436,OR(L2436="331",M2436="331")),"331",IF(AND(OR(L2436="131",M2436="131"),H2436='131-CT'!$E$7),"131",""))</f>
        <v/>
      </c>
      <c r="O2436" s="91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7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312"/>
        <v>3</v>
      </c>
      <c r="C2437" s="184">
        <f t="shared" si="313"/>
        <v>42072</v>
      </c>
      <c r="D2437" s="184" t="s">
        <v>1345</v>
      </c>
      <c r="E2437" s="757">
        <v>42072</v>
      </c>
      <c r="F2437" s="192" t="s">
        <v>1922</v>
      </c>
      <c r="G2437" s="192" t="s">
        <v>1919</v>
      </c>
      <c r="H2437" s="193" t="s">
        <v>1360</v>
      </c>
      <c r="I2437" s="256"/>
      <c r="J2437" s="256"/>
      <c r="K2437" s="595">
        <v>100000000</v>
      </c>
      <c r="L2437" s="194" t="s">
        <v>24</v>
      </c>
      <c r="M2437" s="194" t="s">
        <v>47</v>
      </c>
      <c r="N2437" s="52" t="str">
        <f>IF(AND('331-CT'!$E$7=TH!H2437,OR(L2437="331",M2437="331")),"331",IF(AND(OR(L2437="131",M2437="131"),H2437='131-CT'!$E$7),"131",""))</f>
        <v/>
      </c>
      <c r="O2437" s="91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>x</v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7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312"/>
        <v>3</v>
      </c>
      <c r="C2438" s="184">
        <f t="shared" si="313"/>
        <v>42072</v>
      </c>
      <c r="D2438" s="191" t="s">
        <v>1350</v>
      </c>
      <c r="E2438" s="757">
        <v>42072</v>
      </c>
      <c r="F2438" s="192" t="s">
        <v>1926</v>
      </c>
      <c r="G2438" s="192" t="s">
        <v>1919</v>
      </c>
      <c r="H2438" s="7" t="s">
        <v>1924</v>
      </c>
      <c r="I2438" s="257"/>
      <c r="J2438" s="257"/>
      <c r="K2438" s="595">
        <v>99560000</v>
      </c>
      <c r="L2438" s="194" t="s">
        <v>1937</v>
      </c>
      <c r="M2438" s="194" t="s">
        <v>24</v>
      </c>
      <c r="N2438" s="52" t="str">
        <f>IF(AND('331-CT'!$E$7=TH!H2438,OR(L2438="331",M2438="331")),"331",IF(AND(OR(L2438="131",M2438="131"),H2438='131-CT'!$E$7),"131",""))</f>
        <v/>
      </c>
      <c r="O2438" s="91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7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312"/>
        <v>3</v>
      </c>
      <c r="C2439" s="184">
        <f t="shared" si="313"/>
        <v>42072</v>
      </c>
      <c r="D2439" s="191" t="s">
        <v>1350</v>
      </c>
      <c r="E2439" s="757">
        <v>42072</v>
      </c>
      <c r="F2439" s="192" t="s">
        <v>1923</v>
      </c>
      <c r="G2439" s="192" t="s">
        <v>1919</v>
      </c>
      <c r="H2439" s="7" t="s">
        <v>1924</v>
      </c>
      <c r="I2439" s="256"/>
      <c r="J2439" s="256"/>
      <c r="K2439" s="595">
        <v>413451</v>
      </c>
      <c r="L2439" s="194" t="s">
        <v>81</v>
      </c>
      <c r="M2439" s="194" t="s">
        <v>24</v>
      </c>
      <c r="N2439" s="52" t="str">
        <f>IF(AND('331-CT'!$E$7=TH!H2439,OR(L2439="331",M2439="331")),"331",IF(AND(OR(L2439="131",M2439="131"),H2439='131-CT'!$E$7),"131",""))</f>
        <v/>
      </c>
      <c r="O2439" s="91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7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312"/>
        <v>3</v>
      </c>
      <c r="C2440" s="184">
        <f t="shared" si="313"/>
        <v>42074</v>
      </c>
      <c r="D2440" s="184" t="s">
        <v>1345</v>
      </c>
      <c r="E2440" s="757">
        <v>42074</v>
      </c>
      <c r="F2440" s="7" t="s">
        <v>1927</v>
      </c>
      <c r="G2440" s="192" t="s">
        <v>1919</v>
      </c>
      <c r="H2440" s="7" t="s">
        <v>1928</v>
      </c>
      <c r="I2440" s="256"/>
      <c r="J2440" s="256"/>
      <c r="K2440" s="595">
        <v>99560000</v>
      </c>
      <c r="L2440" s="194" t="s">
        <v>24</v>
      </c>
      <c r="M2440" s="194" t="s">
        <v>1937</v>
      </c>
      <c r="N2440" s="52" t="str">
        <f>IF(AND('331-CT'!$E$7=TH!H2440,OR(L2440="331",M2440="331")),"331",IF(AND(OR(L2440="131",M2440="131"),H2440='131-CT'!$E$7),"131",""))</f>
        <v/>
      </c>
      <c r="O2440" s="91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7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312"/>
        <v>3</v>
      </c>
      <c r="C2441" s="184">
        <f t="shared" si="313"/>
        <v>42074</v>
      </c>
      <c r="D2441" s="191" t="s">
        <v>1350</v>
      </c>
      <c r="E2441" s="757">
        <v>42074</v>
      </c>
      <c r="F2441" s="192" t="s">
        <v>1929</v>
      </c>
      <c r="G2441" s="192" t="s">
        <v>1919</v>
      </c>
      <c r="H2441" s="193" t="s">
        <v>1360</v>
      </c>
      <c r="I2441" s="256"/>
      <c r="J2441" s="256"/>
      <c r="K2441" s="595">
        <v>100000000</v>
      </c>
      <c r="L2441" s="194" t="s">
        <v>47</v>
      </c>
      <c r="M2441" s="194" t="s">
        <v>24</v>
      </c>
      <c r="N2441" s="52" t="str">
        <f>IF(AND('331-CT'!$E$7=TH!H2441,OR(L2441="331",M2441="331")),"331",IF(AND(OR(L2441="131",M2441="131"),H2441='131-CT'!$E$7),"131",""))</f>
        <v/>
      </c>
      <c r="O2441" s="91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>x</v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7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312"/>
        <v>3</v>
      </c>
      <c r="C2442" s="184">
        <f t="shared" si="313"/>
        <v>42074</v>
      </c>
      <c r="D2442" s="191" t="s">
        <v>1350</v>
      </c>
      <c r="E2442" s="757">
        <v>42074</v>
      </c>
      <c r="F2442" s="192" t="s">
        <v>1930</v>
      </c>
      <c r="G2442" s="192" t="s">
        <v>1919</v>
      </c>
      <c r="H2442" s="193"/>
      <c r="I2442" s="256"/>
      <c r="J2442" s="256"/>
      <c r="K2442" s="595">
        <v>11000</v>
      </c>
      <c r="L2442" s="194" t="s">
        <v>83</v>
      </c>
      <c r="M2442" s="194" t="s">
        <v>24</v>
      </c>
      <c r="N2442" s="52" t="str">
        <f>IF(AND('331-CT'!$E$7=TH!H2442,OR(L2442="331",M2442="331")),"331",IF(AND(OR(L2442="131",M2442="131"),H2442='131-CT'!$E$7),"131",""))</f>
        <v/>
      </c>
      <c r="O2442" s="91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7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312"/>
        <v>3</v>
      </c>
      <c r="C2443" s="184">
        <f t="shared" si="313"/>
        <v>42093</v>
      </c>
      <c r="D2443" s="184" t="s">
        <v>1345</v>
      </c>
      <c r="E2443" s="757">
        <v>42093</v>
      </c>
      <c r="F2443" s="192" t="s">
        <v>1922</v>
      </c>
      <c r="G2443" s="192" t="s">
        <v>1919</v>
      </c>
      <c r="H2443" s="193" t="s">
        <v>1360</v>
      </c>
      <c r="I2443" s="256"/>
      <c r="J2443" s="256"/>
      <c r="K2443" s="595">
        <v>11630000</v>
      </c>
      <c r="L2443" s="194" t="s">
        <v>24</v>
      </c>
      <c r="M2443" s="194" t="s">
        <v>47</v>
      </c>
      <c r="N2443" s="52" t="str">
        <f>IF(AND('331-CT'!$E$7=TH!H2443,OR(L2443="331",M2443="331")),"331",IF(AND(OR(L2443="131",M2443="131"),H2443='131-CT'!$E$7),"131",""))</f>
        <v/>
      </c>
      <c r="O2443" s="91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>x</v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7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312"/>
        <v>3</v>
      </c>
      <c r="C2444" s="184">
        <f t="shared" ref="C2444:C2461" si="314">E2444</f>
        <v>42093</v>
      </c>
      <c r="D2444" s="191" t="s">
        <v>1350</v>
      </c>
      <c r="E2444" s="757">
        <v>42093</v>
      </c>
      <c r="F2444" s="192" t="s">
        <v>1923</v>
      </c>
      <c r="G2444" s="192" t="s">
        <v>1919</v>
      </c>
      <c r="H2444" s="7" t="s">
        <v>1901</v>
      </c>
      <c r="I2444" s="257"/>
      <c r="J2444" s="257"/>
      <c r="K2444" s="595">
        <v>9722222</v>
      </c>
      <c r="L2444" s="194" t="s">
        <v>81</v>
      </c>
      <c r="M2444" s="194" t="s">
        <v>24</v>
      </c>
      <c r="N2444" s="52" t="str">
        <f>IF(AND('331-CT'!$E$7=TH!H2444,OR(L2444="331",M2444="331")),"331",IF(AND(OR(L2444="131",M2444="131"),H2444='131-CT'!$E$7),"131",""))</f>
        <v/>
      </c>
      <c r="O2444" s="91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7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312"/>
        <v>3</v>
      </c>
      <c r="C2445" s="184">
        <f t="shared" si="314"/>
        <v>42093</v>
      </c>
      <c r="D2445" s="191" t="s">
        <v>1350</v>
      </c>
      <c r="E2445" s="757">
        <v>42093</v>
      </c>
      <c r="F2445" s="192" t="s">
        <v>1923</v>
      </c>
      <c r="G2445" s="192" t="s">
        <v>1919</v>
      </c>
      <c r="H2445" s="7" t="s">
        <v>1903</v>
      </c>
      <c r="I2445" s="256"/>
      <c r="J2445" s="256"/>
      <c r="K2445" s="595">
        <v>542049</v>
      </c>
      <c r="L2445" s="194" t="s">
        <v>81</v>
      </c>
      <c r="M2445" s="194" t="s">
        <v>24</v>
      </c>
      <c r="N2445" s="52" t="str">
        <f>IF(AND('331-CT'!$E$7=TH!H2445,OR(L2445="331",M2445="331")),"331",IF(AND(OR(L2445="131",M2445="131"),H2445='131-CT'!$E$7),"131",""))</f>
        <v/>
      </c>
      <c r="O2445" s="91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7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312"/>
        <v>3</v>
      </c>
      <c r="C2446" s="184">
        <f t="shared" si="314"/>
        <v>42093</v>
      </c>
      <c r="D2446" s="191" t="s">
        <v>1350</v>
      </c>
      <c r="E2446" s="757">
        <v>42093</v>
      </c>
      <c r="F2446" s="192" t="s">
        <v>1923</v>
      </c>
      <c r="G2446" s="192" t="s">
        <v>1919</v>
      </c>
      <c r="H2446" s="7" t="s">
        <v>1904</v>
      </c>
      <c r="I2446" s="257"/>
      <c r="J2446" s="257"/>
      <c r="K2446" s="595">
        <v>542049</v>
      </c>
      <c r="L2446" s="194" t="s">
        <v>81</v>
      </c>
      <c r="M2446" s="194" t="s">
        <v>24</v>
      </c>
      <c r="N2446" s="52" t="str">
        <f>IF(AND('331-CT'!$E$7=TH!H2446,OR(L2446="331",M2446="331")),"331",IF(AND(OR(L2446="131",M2446="131"),H2446='131-CT'!$E$7),"131",""))</f>
        <v/>
      </c>
      <c r="O2446" s="91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7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312"/>
        <v>3</v>
      </c>
      <c r="C2447" s="184">
        <f t="shared" si="314"/>
        <v>42093</v>
      </c>
      <c r="D2447" s="191" t="s">
        <v>1350</v>
      </c>
      <c r="E2447" s="757">
        <v>42093</v>
      </c>
      <c r="F2447" s="192" t="s">
        <v>1923</v>
      </c>
      <c r="G2447" s="483" t="s">
        <v>1919</v>
      </c>
      <c r="H2447" s="7" t="s">
        <v>1905</v>
      </c>
      <c r="I2447" s="256"/>
      <c r="J2447" s="256"/>
      <c r="K2447" s="595">
        <v>533011</v>
      </c>
      <c r="L2447" s="194" t="s">
        <v>81</v>
      </c>
      <c r="M2447" s="194" t="s">
        <v>24</v>
      </c>
      <c r="N2447" s="52" t="str">
        <f>IF(AND('331-CT'!$E$7=TH!H2447,OR(L2447="331",M2447="331")),"331",IF(AND(OR(L2447="131",M2447="131"),H2447='131-CT'!$E$7),"131",""))</f>
        <v/>
      </c>
      <c r="O2447" s="91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7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312"/>
        <v>3</v>
      </c>
      <c r="C2448" s="184">
        <f t="shared" si="314"/>
        <v>42094</v>
      </c>
      <c r="D2448" s="184" t="s">
        <v>1345</v>
      </c>
      <c r="E2448" s="757">
        <v>42094</v>
      </c>
      <c r="F2448" s="192" t="s">
        <v>1347</v>
      </c>
      <c r="G2448" s="192" t="s">
        <v>1919</v>
      </c>
      <c r="H2448" s="7"/>
      <c r="I2448" s="256"/>
      <c r="J2448" s="256"/>
      <c r="K2448" s="595">
        <v>1200</v>
      </c>
      <c r="L2448" s="194" t="s">
        <v>24</v>
      </c>
      <c r="M2448" s="194" t="s">
        <v>40</v>
      </c>
      <c r="N2448" s="52" t="str">
        <f>IF(AND('331-CT'!$E$7=TH!H2448,OR(L2448="331",M2448="331")),"331",IF(AND(OR(L2448="131",M2448="131"),H2448='131-CT'!$E$7),"131",""))</f>
        <v/>
      </c>
      <c r="O2448" s="91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7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312"/>
        <v>4</v>
      </c>
      <c r="C2449" s="184">
        <f t="shared" si="314"/>
        <v>42121</v>
      </c>
      <c r="D2449" s="184" t="s">
        <v>1345</v>
      </c>
      <c r="E2449" s="757">
        <v>42121</v>
      </c>
      <c r="F2449" s="192" t="s">
        <v>1347</v>
      </c>
      <c r="G2449" s="192" t="s">
        <v>1919</v>
      </c>
      <c r="H2449" s="7"/>
      <c r="I2449" s="256"/>
      <c r="J2449" s="256"/>
      <c r="K2449" s="595">
        <v>1200</v>
      </c>
      <c r="L2449" s="194" t="s">
        <v>24</v>
      </c>
      <c r="M2449" s="194" t="s">
        <v>40</v>
      </c>
      <c r="N2449" s="52" t="str">
        <f>IF(AND('331-CT'!$E$7=TH!H2449,OR(L2449="331",M2449="331")),"331",IF(AND(OR(L2449="131",M2449="131"),H2449='131-CT'!$E$7),"131",""))</f>
        <v/>
      </c>
      <c r="O2449" s="91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7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312"/>
        <v>5</v>
      </c>
      <c r="C2450" s="184">
        <f t="shared" si="314"/>
        <v>42129</v>
      </c>
      <c r="D2450" s="184" t="s">
        <v>1345</v>
      </c>
      <c r="E2450" s="757">
        <v>42129</v>
      </c>
      <c r="F2450" s="192" t="s">
        <v>1922</v>
      </c>
      <c r="G2450" s="192" t="s">
        <v>1919</v>
      </c>
      <c r="H2450" s="193" t="s">
        <v>1360</v>
      </c>
      <c r="I2450" s="256"/>
      <c r="J2450" s="256"/>
      <c r="K2450" s="595">
        <v>13445000</v>
      </c>
      <c r="L2450" s="194" t="s">
        <v>24</v>
      </c>
      <c r="M2450" s="194" t="s">
        <v>47</v>
      </c>
      <c r="N2450" s="52" t="str">
        <f>IF(AND('331-CT'!$E$7=TH!H2450,OR(L2450="331",M2450="331")),"331",IF(AND(OR(L2450="131",M2450="131"),H2450='131-CT'!$E$7),"131",""))</f>
        <v/>
      </c>
      <c r="O2450" s="910" t="str">
        <f>IF(AND('341-CT'!$E$9=H2450,OR(LEFT(L2450,3)=$O$7,LEFT(M2450,3)=$O$7)),"x","")</f>
        <v/>
      </c>
      <c r="P2450" s="52" t="str">
        <f>IF(AND($B2450&gt;='111'!$N$11,$B2450&lt;='111'!$O$11,OR($L2450=$P$7,$M2450=$P$7)),"x","")</f>
        <v>x</v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7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312"/>
        <v>5</v>
      </c>
      <c r="C2451" s="184">
        <f t="shared" si="314"/>
        <v>42129</v>
      </c>
      <c r="D2451" s="191" t="s">
        <v>1350</v>
      </c>
      <c r="E2451" s="757">
        <v>42129</v>
      </c>
      <c r="F2451" s="192" t="s">
        <v>1923</v>
      </c>
      <c r="G2451" s="192" t="s">
        <v>1919</v>
      </c>
      <c r="H2451" s="7" t="s">
        <v>1901</v>
      </c>
      <c r="I2451" s="257"/>
      <c r="J2451" s="257"/>
      <c r="K2451" s="595">
        <v>10763889</v>
      </c>
      <c r="L2451" s="194" t="s">
        <v>81</v>
      </c>
      <c r="M2451" s="194" t="s">
        <v>24</v>
      </c>
      <c r="N2451" s="52" t="str">
        <f>IF(AND('331-CT'!$E$7=TH!H2451,OR(L2451="331",M2451="331")),"331",IF(AND(OR(L2451="131",M2451="131"),H2451='131-CT'!$E$7),"131",""))</f>
        <v/>
      </c>
      <c r="O2451" s="91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7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312"/>
        <v>5</v>
      </c>
      <c r="C2452" s="184">
        <f t="shared" si="314"/>
        <v>42129</v>
      </c>
      <c r="D2452" s="191" t="s">
        <v>1350</v>
      </c>
      <c r="E2452" s="757">
        <v>42129</v>
      </c>
      <c r="F2452" s="192" t="s">
        <v>1923</v>
      </c>
      <c r="G2452" s="192" t="s">
        <v>1919</v>
      </c>
      <c r="H2452" s="7" t="s">
        <v>1903</v>
      </c>
      <c r="I2452" s="256"/>
      <c r="J2452" s="256"/>
      <c r="K2452" s="595">
        <v>600126</v>
      </c>
      <c r="L2452" s="194" t="s">
        <v>81</v>
      </c>
      <c r="M2452" s="194" t="s">
        <v>24</v>
      </c>
      <c r="N2452" s="52" t="str">
        <f>IF(AND('331-CT'!$E$7=TH!H2452,OR(L2452="331",M2452="331")),"331",IF(AND(OR(L2452="131",M2452="131"),H2452='131-CT'!$E$7),"131",""))</f>
        <v/>
      </c>
      <c r="O2452" s="91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7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312"/>
        <v>5</v>
      </c>
      <c r="C2453" s="184">
        <f t="shared" si="314"/>
        <v>42129</v>
      </c>
      <c r="D2453" s="191" t="s">
        <v>1350</v>
      </c>
      <c r="E2453" s="757">
        <v>42129</v>
      </c>
      <c r="F2453" s="192" t="s">
        <v>1923</v>
      </c>
      <c r="G2453" s="192" t="s">
        <v>1919</v>
      </c>
      <c r="H2453" s="7" t="s">
        <v>1904</v>
      </c>
      <c r="I2453" s="257"/>
      <c r="J2453" s="257"/>
      <c r="K2453" s="595">
        <v>600126</v>
      </c>
      <c r="L2453" s="194" t="s">
        <v>81</v>
      </c>
      <c r="M2453" s="194" t="s">
        <v>24</v>
      </c>
      <c r="N2453" s="52" t="str">
        <f>IF(AND('331-CT'!$E$7=TH!H2453,OR(L2453="331",M2453="331")),"331",IF(AND(OR(L2453="131",M2453="131"),H2453='131-CT'!$E$7),"131",""))</f>
        <v/>
      </c>
      <c r="O2453" s="91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7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312"/>
        <v>5</v>
      </c>
      <c r="C2454" s="184">
        <f t="shared" si="314"/>
        <v>42129</v>
      </c>
      <c r="D2454" s="191" t="s">
        <v>1350</v>
      </c>
      <c r="E2454" s="757">
        <v>42129</v>
      </c>
      <c r="F2454" s="192" t="s">
        <v>1923</v>
      </c>
      <c r="G2454" s="483" t="s">
        <v>1919</v>
      </c>
      <c r="H2454" s="7" t="s">
        <v>1905</v>
      </c>
      <c r="I2454" s="256"/>
      <c r="J2454" s="256"/>
      <c r="K2454" s="595">
        <v>590119</v>
      </c>
      <c r="L2454" s="194" t="s">
        <v>81</v>
      </c>
      <c r="M2454" s="194" t="s">
        <v>24</v>
      </c>
      <c r="N2454" s="52" t="str">
        <f>IF(AND('331-CT'!$E$7=TH!H2454,OR(L2454="331",M2454="331")),"331",IF(AND(OR(L2454="131",M2454="131"),H2454='131-CT'!$E$7),"131",""))</f>
        <v/>
      </c>
      <c r="O2454" s="91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7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312"/>
        <v>5</v>
      </c>
      <c r="C2455" s="184">
        <f t="shared" si="314"/>
        <v>42129</v>
      </c>
      <c r="D2455" s="191" t="s">
        <v>1350</v>
      </c>
      <c r="E2455" s="757">
        <v>42129</v>
      </c>
      <c r="F2455" s="192" t="s">
        <v>1923</v>
      </c>
      <c r="G2455" s="483" t="s">
        <v>1919</v>
      </c>
      <c r="H2455" s="7" t="s">
        <v>1928</v>
      </c>
      <c r="I2455" s="256"/>
      <c r="J2455" s="256"/>
      <c r="K2455" s="595">
        <v>890509</v>
      </c>
      <c r="L2455" s="194" t="s">
        <v>81</v>
      </c>
      <c r="M2455" s="596" t="s">
        <v>24</v>
      </c>
      <c r="N2455" s="52" t="str">
        <f>IF(AND('331-CT'!$E$7=TH!H2455,OR(L2455="331",M2455="331")),"331",IF(AND(OR(L2455="131",M2455="131"),H2455='131-CT'!$E$7),"131",""))</f>
        <v/>
      </c>
      <c r="O2455" s="91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7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312"/>
        <v>5</v>
      </c>
      <c r="C2456" s="184">
        <f t="shared" si="314"/>
        <v>42149</v>
      </c>
      <c r="D2456" s="191" t="s">
        <v>1350</v>
      </c>
      <c r="E2456" s="757">
        <v>42149</v>
      </c>
      <c r="F2456" s="40" t="s">
        <v>1931</v>
      </c>
      <c r="G2456" s="483" t="s">
        <v>1919</v>
      </c>
      <c r="H2456" s="7" t="s">
        <v>1901</v>
      </c>
      <c r="I2456" s="256"/>
      <c r="J2456" s="256"/>
      <c r="K2456" s="595">
        <v>1000000000</v>
      </c>
      <c r="L2456" s="194" t="s">
        <v>1925</v>
      </c>
      <c r="M2456" s="596" t="s">
        <v>47</v>
      </c>
      <c r="N2456" s="52" t="str">
        <f>IF(AND('331-CT'!$E$7=TH!H2456,OR(L2456="331",M2456="331")),"331",IF(AND(OR(L2456="131",M2456="131"),H2456='131-CT'!$E$7),"131",""))</f>
        <v/>
      </c>
      <c r="O2456" s="910" t="str">
        <f>IF(AND('341-CT'!$E$9=H2456,OR(LEFT(L2456,3)=$O$7,LEFT(M2456,3)=$O$7)),"x","")</f>
        <v/>
      </c>
      <c r="P2456" s="52" t="str">
        <f>IF(AND($B2456&gt;='111'!$N$11,$B2456&lt;='111'!$O$11,OR($L2456=$P$7,$M2456=$P$7)),"x","")</f>
        <v>x</v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7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312"/>
        <v>5</v>
      </c>
      <c r="C2457" s="184">
        <f t="shared" si="314"/>
        <v>42149</v>
      </c>
      <c r="D2457" s="191" t="s">
        <v>1350</v>
      </c>
      <c r="E2457" s="757">
        <v>42149</v>
      </c>
      <c r="F2457" s="192" t="s">
        <v>1923</v>
      </c>
      <c r="G2457" s="483" t="s">
        <v>1919</v>
      </c>
      <c r="H2457" s="7" t="s">
        <v>1901</v>
      </c>
      <c r="I2457" s="256"/>
      <c r="J2457" s="256"/>
      <c r="K2457" s="595">
        <v>10069444</v>
      </c>
      <c r="L2457" s="194" t="s">
        <v>81</v>
      </c>
      <c r="M2457" s="596" t="s">
        <v>47</v>
      </c>
      <c r="N2457" s="52" t="str">
        <f>IF(AND('331-CT'!$E$7=TH!H2457,OR(L2457="331",M2457="331")),"331",IF(AND(OR(L2457="131",M2457="131"),H2457='131-CT'!$E$7),"131",""))</f>
        <v/>
      </c>
      <c r="O2457" s="910" t="str">
        <f>IF(AND('341-CT'!$E$9=H2457,OR(LEFT(L2457,3)=$O$7,LEFT(M2457,3)=$O$7)),"x","")</f>
        <v/>
      </c>
      <c r="P2457" s="52" t="str">
        <f>IF(AND($B2457&gt;='111'!$N$11,$B2457&lt;='111'!$O$11,OR($L2457=$P$7,$M2457=$P$7)),"x","")</f>
        <v>x</v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7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312"/>
        <v>5</v>
      </c>
      <c r="C2458" s="184">
        <f t="shared" si="314"/>
        <v>42149</v>
      </c>
      <c r="D2458" s="191" t="s">
        <v>1350</v>
      </c>
      <c r="E2458" s="757">
        <v>42149</v>
      </c>
      <c r="F2458" s="40" t="s">
        <v>1931</v>
      </c>
      <c r="G2458" s="483" t="s">
        <v>1919</v>
      </c>
      <c r="H2458" s="7" t="s">
        <v>1903</v>
      </c>
      <c r="I2458" s="256"/>
      <c r="J2458" s="256"/>
      <c r="K2458" s="595">
        <v>99560000</v>
      </c>
      <c r="L2458" s="194" t="s">
        <v>1937</v>
      </c>
      <c r="M2458" s="596" t="s">
        <v>47</v>
      </c>
      <c r="N2458" s="52" t="str">
        <f>IF(AND('331-CT'!$E$7=TH!H2458,OR(L2458="331",M2458="331")),"331",IF(AND(OR(L2458="131",M2458="131"),H2458='131-CT'!$E$7),"131",""))</f>
        <v/>
      </c>
      <c r="O2458" s="910" t="str">
        <f>IF(AND('341-CT'!$E$9=H2458,OR(LEFT(L2458,3)=$O$7,LEFT(M2458,3)=$O$7)),"x","")</f>
        <v/>
      </c>
      <c r="P2458" s="52" t="str">
        <f>IF(AND($B2458&gt;='111'!$N$11,$B2458&lt;='111'!$O$11,OR($L2458=$P$7,$M2458=$P$7)),"x","")</f>
        <v>x</v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7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312"/>
        <v>5</v>
      </c>
      <c r="C2459" s="184">
        <f t="shared" si="314"/>
        <v>42149</v>
      </c>
      <c r="D2459" s="191" t="s">
        <v>1350</v>
      </c>
      <c r="E2459" s="757">
        <v>42149</v>
      </c>
      <c r="F2459" s="192" t="s">
        <v>1923</v>
      </c>
      <c r="G2459" s="483" t="s">
        <v>1919</v>
      </c>
      <c r="H2459" s="7" t="s">
        <v>1903</v>
      </c>
      <c r="I2459" s="256"/>
      <c r="J2459" s="256"/>
      <c r="K2459" s="595">
        <v>561408</v>
      </c>
      <c r="L2459" s="194" t="s">
        <v>81</v>
      </c>
      <c r="M2459" s="596" t="s">
        <v>47</v>
      </c>
      <c r="N2459" s="52" t="str">
        <f>IF(AND('331-CT'!$E$7=TH!H2459,OR(L2459="331",M2459="331")),"331",IF(AND(OR(L2459="131",M2459="131"),H2459='131-CT'!$E$7),"131",""))</f>
        <v/>
      </c>
      <c r="O2459" s="910" t="str">
        <f>IF(AND('341-CT'!$E$9=H2459,OR(LEFT(L2459,3)=$O$7,LEFT(M2459,3)=$O$7)),"x","")</f>
        <v/>
      </c>
      <c r="P2459" s="52" t="str">
        <f>IF(AND($B2459&gt;='111'!$N$11,$B2459&lt;='111'!$O$11,OR($L2459=$P$7,$M2459=$P$7)),"x","")</f>
        <v>x</v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7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312"/>
        <v>5</v>
      </c>
      <c r="C2460" s="184">
        <f t="shared" si="314"/>
        <v>42149</v>
      </c>
      <c r="D2460" s="191" t="s">
        <v>1350</v>
      </c>
      <c r="E2460" s="757">
        <v>42149</v>
      </c>
      <c r="F2460" s="40" t="s">
        <v>1931</v>
      </c>
      <c r="G2460" s="483" t="s">
        <v>1919</v>
      </c>
      <c r="H2460" s="7" t="s">
        <v>1904</v>
      </c>
      <c r="I2460" s="256"/>
      <c r="J2460" s="256"/>
      <c r="K2460" s="595">
        <v>99560000</v>
      </c>
      <c r="L2460" s="194" t="s">
        <v>1937</v>
      </c>
      <c r="M2460" s="596" t="s">
        <v>47</v>
      </c>
      <c r="N2460" s="52" t="str">
        <f>IF(AND('331-CT'!$E$7=TH!H2460,OR(L2460="331",M2460="331")),"331",IF(AND(OR(L2460="131",M2460="131"),H2460='131-CT'!$E$7),"131",""))</f>
        <v/>
      </c>
      <c r="O2460" s="910" t="str">
        <f>IF(AND('341-CT'!$E$9=H2460,OR(LEFT(L2460,3)=$O$7,LEFT(M2460,3)=$O$7)),"x","")</f>
        <v/>
      </c>
      <c r="P2460" s="52" t="str">
        <f>IF(AND($B2460&gt;='111'!$N$11,$B2460&lt;='111'!$O$11,OR($L2460=$P$7,$M2460=$P$7)),"x","")</f>
        <v>x</v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7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312"/>
        <v>5</v>
      </c>
      <c r="C2461" s="184">
        <f t="shared" si="314"/>
        <v>42149</v>
      </c>
      <c r="D2461" s="191" t="s">
        <v>1350</v>
      </c>
      <c r="E2461" s="757">
        <v>42149</v>
      </c>
      <c r="F2461" s="192" t="s">
        <v>1923</v>
      </c>
      <c r="G2461" s="483" t="s">
        <v>1919</v>
      </c>
      <c r="H2461" s="7" t="s">
        <v>1904</v>
      </c>
      <c r="I2461" s="256"/>
      <c r="J2461" s="256"/>
      <c r="K2461" s="595">
        <v>561408</v>
      </c>
      <c r="L2461" s="194" t="s">
        <v>81</v>
      </c>
      <c r="M2461" s="596" t="s">
        <v>47</v>
      </c>
      <c r="N2461" s="52" t="str">
        <f>IF(AND('331-CT'!$E$7=TH!H2461,OR(L2461="331",M2461="331")),"331",IF(AND(OR(L2461="131",M2461="131"),H2461='131-CT'!$E$7),"131",""))</f>
        <v/>
      </c>
      <c r="O2461" s="910" t="str">
        <f>IF(AND('341-CT'!$E$9=H2461,OR(LEFT(L2461,3)=$O$7,LEFT(M2461,3)=$O$7)),"x","")</f>
        <v/>
      </c>
      <c r="P2461" s="52" t="str">
        <f>IF(AND($B2461&gt;='111'!$N$11,$B2461&lt;='111'!$O$11,OR($L2461=$P$7,$M2461=$P$7)),"x","")</f>
        <v>x</v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7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312"/>
        <v>5</v>
      </c>
      <c r="C2462" s="184">
        <f t="shared" ref="C2462:C2465" si="315">E2462</f>
        <v>42149</v>
      </c>
      <c r="D2462" s="191" t="s">
        <v>1350</v>
      </c>
      <c r="E2462" s="757">
        <v>42149</v>
      </c>
      <c r="F2462" s="40" t="s">
        <v>1931</v>
      </c>
      <c r="G2462" s="483" t="s">
        <v>1919</v>
      </c>
      <c r="H2462" s="7" t="s">
        <v>1905</v>
      </c>
      <c r="I2462" s="256"/>
      <c r="J2462" s="256"/>
      <c r="K2462" s="595">
        <v>97900000</v>
      </c>
      <c r="L2462" s="194" t="s">
        <v>1937</v>
      </c>
      <c r="M2462" s="596" t="s">
        <v>47</v>
      </c>
      <c r="N2462" s="52" t="str">
        <f>IF(AND('331-CT'!$E$7=TH!H2462,OR(L2462="331",M2462="331")),"331",IF(AND(OR(L2462="131",M2462="131"),H2462='131-CT'!$E$7),"131",""))</f>
        <v/>
      </c>
      <c r="O2462" s="910" t="str">
        <f>IF(AND('341-CT'!$E$9=H2462,OR(LEFT(L2462,3)=$O$7,LEFT(M2462,3)=$O$7)),"x","")</f>
        <v/>
      </c>
      <c r="P2462" s="52" t="str">
        <f>IF(AND($B2462&gt;='111'!$N$11,$B2462&lt;='111'!$O$11,OR($L2462=$P$7,$M2462=$P$7)),"x","")</f>
        <v>x</v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7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312"/>
        <v>5</v>
      </c>
      <c r="C2463" s="184">
        <f t="shared" si="315"/>
        <v>42149</v>
      </c>
      <c r="D2463" s="191" t="s">
        <v>1350</v>
      </c>
      <c r="E2463" s="757">
        <v>42149</v>
      </c>
      <c r="F2463" s="192" t="s">
        <v>1923</v>
      </c>
      <c r="G2463" s="483" t="s">
        <v>1919</v>
      </c>
      <c r="H2463" s="7" t="s">
        <v>1905</v>
      </c>
      <c r="I2463" s="256"/>
      <c r="J2463" s="256"/>
      <c r="K2463" s="595">
        <v>552047</v>
      </c>
      <c r="L2463" s="194" t="s">
        <v>81</v>
      </c>
      <c r="M2463" s="596" t="s">
        <v>47</v>
      </c>
      <c r="N2463" s="52" t="str">
        <f>IF(AND('331-CT'!$E$7=TH!H2463,OR(L2463="331",M2463="331")),"331",IF(AND(OR(L2463="131",M2463="131"),H2463='131-CT'!$E$7),"131",""))</f>
        <v/>
      </c>
      <c r="O2463" s="910" t="str">
        <f>IF(AND('341-CT'!$E$9=H2463,OR(LEFT(L2463,3)=$O$7,LEFT(M2463,3)=$O$7)),"x","")</f>
        <v/>
      </c>
      <c r="P2463" s="52" t="str">
        <f>IF(AND($B2463&gt;='111'!$N$11,$B2463&lt;='111'!$O$11,OR($L2463=$P$7,$M2463=$P$7)),"x","")</f>
        <v>x</v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7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312"/>
        <v>5</v>
      </c>
      <c r="C2464" s="184">
        <f t="shared" si="315"/>
        <v>42149</v>
      </c>
      <c r="D2464" s="191" t="s">
        <v>1350</v>
      </c>
      <c r="E2464" s="757">
        <v>42149</v>
      </c>
      <c r="F2464" s="40" t="s">
        <v>1931</v>
      </c>
      <c r="G2464" s="483" t="s">
        <v>1919</v>
      </c>
      <c r="H2464" s="7" t="s">
        <v>1928</v>
      </c>
      <c r="I2464" s="256"/>
      <c r="J2464" s="256"/>
      <c r="K2464" s="595">
        <v>99560000</v>
      </c>
      <c r="L2464" s="194" t="s">
        <v>1937</v>
      </c>
      <c r="M2464" s="596" t="s">
        <v>47</v>
      </c>
      <c r="N2464" s="52" t="str">
        <f>IF(AND('331-CT'!$E$7=TH!H2464,OR(L2464="331",M2464="331")),"331",IF(AND(OR(L2464="131",M2464="131"),H2464='131-CT'!$E$7),"131",""))</f>
        <v/>
      </c>
      <c r="O2464" s="910" t="str">
        <f>IF(AND('341-CT'!$E$9=H2464,OR(LEFT(L2464,3)=$O$7,LEFT(M2464,3)=$O$7)),"x","")</f>
        <v/>
      </c>
      <c r="P2464" s="52" t="str">
        <f>IF(AND($B2464&gt;='111'!$N$11,$B2464&lt;='111'!$O$11,OR($L2464=$P$7,$M2464=$P$7)),"x","")</f>
        <v>x</v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7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312"/>
        <v>5</v>
      </c>
      <c r="C2465" s="184">
        <f t="shared" si="315"/>
        <v>42149</v>
      </c>
      <c r="D2465" s="191" t="s">
        <v>1350</v>
      </c>
      <c r="E2465" s="757">
        <v>42149</v>
      </c>
      <c r="F2465" s="192" t="s">
        <v>1923</v>
      </c>
      <c r="G2465" s="483" t="s">
        <v>1919</v>
      </c>
      <c r="H2465" s="7" t="s">
        <v>1928</v>
      </c>
      <c r="I2465" s="256"/>
      <c r="J2465" s="256"/>
      <c r="K2465" s="595">
        <v>561408</v>
      </c>
      <c r="L2465" s="194" t="s">
        <v>81</v>
      </c>
      <c r="M2465" s="596" t="s">
        <v>47</v>
      </c>
      <c r="N2465" s="52" t="str">
        <f>IF(AND('331-CT'!$E$7=TH!H2465,OR(L2465="331",M2465="331")),"331",IF(AND(OR(L2465="131",M2465="131"),H2465='131-CT'!$E$7),"131",""))</f>
        <v/>
      </c>
      <c r="O2465" s="910" t="str">
        <f>IF(AND('341-CT'!$E$9=H2465,OR(LEFT(L2465,3)=$O$7,LEFT(M2465,3)=$O$7)),"x","")</f>
        <v/>
      </c>
      <c r="P2465" s="52" t="str">
        <f>IF(AND($B2465&gt;='111'!$N$11,$B2465&lt;='111'!$O$11,OR($L2465=$P$7,$M2465=$P$7)),"x","")</f>
        <v>x</v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7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312"/>
        <v>5</v>
      </c>
      <c r="C2466" s="184">
        <f t="shared" ref="C2466" si="316">E2466</f>
        <v>42149</v>
      </c>
      <c r="D2466" s="191" t="s">
        <v>1350</v>
      </c>
      <c r="E2466" s="757">
        <v>42149</v>
      </c>
      <c r="F2466" s="192" t="s">
        <v>1932</v>
      </c>
      <c r="G2466" s="483" t="s">
        <v>1919</v>
      </c>
      <c r="H2466" s="193"/>
      <c r="I2466" s="256"/>
      <c r="J2466" s="256"/>
      <c r="K2466" s="595">
        <v>1731169</v>
      </c>
      <c r="L2466" s="596" t="s">
        <v>83</v>
      </c>
      <c r="M2466" s="596" t="s">
        <v>24</v>
      </c>
      <c r="N2466" s="52" t="str">
        <f>IF(AND('331-CT'!$E$7=TH!H2466,OR(L2466="331",M2466="331")),"331",IF(AND(OR(L2466="131",M2466="131"),H2466='131-CT'!$E$7),"131",""))</f>
        <v/>
      </c>
      <c r="O2466" s="91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>642</v>
      </c>
      <c r="W2466" s="52" t="str">
        <f>IF(OR(TH!L2466=TH!$W$7,M2466=TH!$W$7),"x","")</f>
        <v>x</v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7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312"/>
        <v>5</v>
      </c>
      <c r="C2467" s="184">
        <f t="shared" ref="C2467" si="317">E2467</f>
        <v>42150</v>
      </c>
      <c r="D2467" s="191" t="s">
        <v>1350</v>
      </c>
      <c r="E2467" s="757">
        <v>42150</v>
      </c>
      <c r="F2467" s="192" t="s">
        <v>1934</v>
      </c>
      <c r="G2467" s="483" t="s">
        <v>1933</v>
      </c>
      <c r="H2467" s="193" t="s">
        <v>1935</v>
      </c>
      <c r="I2467" s="256"/>
      <c r="J2467" s="256"/>
      <c r="K2467" s="595">
        <v>1667693000</v>
      </c>
      <c r="L2467" s="194" t="s">
        <v>24</v>
      </c>
      <c r="M2467" s="194" t="s">
        <v>1925</v>
      </c>
      <c r="N2467" s="52" t="str">
        <f>IF(AND('331-CT'!$E$7=TH!H2467,OR(L2467="331",M2467="331")),"331",IF(AND(OR(L2467="131",M2467="131"),H2467='131-CT'!$E$7),"131",""))</f>
        <v/>
      </c>
      <c r="O2467" s="91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7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312"/>
        <v>5</v>
      </c>
      <c r="C2468" s="184">
        <f t="shared" ref="C2468:C2482" si="318">E2468</f>
        <v>42150</v>
      </c>
      <c r="D2468" s="191" t="s">
        <v>1350</v>
      </c>
      <c r="E2468" s="757">
        <v>42150</v>
      </c>
      <c r="F2468" s="192" t="s">
        <v>1922</v>
      </c>
      <c r="G2468" s="483" t="s">
        <v>1933</v>
      </c>
      <c r="H2468" s="193" t="s">
        <v>1363</v>
      </c>
      <c r="I2468" s="256"/>
      <c r="J2468" s="256"/>
      <c r="K2468" s="595">
        <v>1000000</v>
      </c>
      <c r="L2468" s="194" t="s">
        <v>24</v>
      </c>
      <c r="M2468" s="596" t="s">
        <v>47</v>
      </c>
      <c r="N2468" s="52" t="str">
        <f>IF(AND('331-CT'!$E$7=TH!H2468,OR(L2468="331",M2468="331")),"331",IF(AND(OR(L2468="131",M2468="131"),H2468='131-CT'!$E$7),"131",""))</f>
        <v/>
      </c>
      <c r="O2468" s="910" t="str">
        <f>IF(AND('341-CT'!$E$9=H2468,OR(LEFT(L2468,3)=$O$7,LEFT(M2468,3)=$O$7)),"x","")</f>
        <v/>
      </c>
      <c r="P2468" s="52" t="str">
        <f>IF(AND($B2468&gt;='111'!$N$11,$B2468&lt;='111'!$O$11,OR($L2468=$P$7,$M2468=$P$7)),"x","")</f>
        <v>x</v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7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312"/>
        <v>5</v>
      </c>
      <c r="C2469" s="184">
        <f t="shared" si="318"/>
        <v>42150</v>
      </c>
      <c r="D2469" s="191" t="s">
        <v>1350</v>
      </c>
      <c r="E2469" s="757">
        <v>42150</v>
      </c>
      <c r="F2469" s="297" t="s">
        <v>1352</v>
      </c>
      <c r="G2469" s="483" t="s">
        <v>1933</v>
      </c>
      <c r="H2469" s="7" t="s">
        <v>1423</v>
      </c>
      <c r="I2469" s="256"/>
      <c r="J2469" s="256"/>
      <c r="K2469" s="595">
        <v>116240000</v>
      </c>
      <c r="L2469" s="596" t="s">
        <v>8</v>
      </c>
      <c r="M2469" s="596" t="s">
        <v>24</v>
      </c>
      <c r="N2469" s="52" t="str">
        <f>IF(AND('331-CT'!$E$7=TH!H2469,OR(L2469="331",M2469="331")),"331",IF(AND(OR(L2469="131",M2469="131"),H2469='131-CT'!$E$7),"131",""))</f>
        <v/>
      </c>
      <c r="O2469" s="91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7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312"/>
        <v>5</v>
      </c>
      <c r="C2470" s="184">
        <f t="shared" si="318"/>
        <v>42150</v>
      </c>
      <c r="D2470" s="191" t="s">
        <v>1350</v>
      </c>
      <c r="E2470" s="757">
        <v>42150</v>
      </c>
      <c r="F2470" s="192" t="s">
        <v>1353</v>
      </c>
      <c r="G2470" s="483" t="s">
        <v>1933</v>
      </c>
      <c r="H2470" s="193"/>
      <c r="I2470" s="256"/>
      <c r="J2470" s="256"/>
      <c r="K2470" s="595">
        <v>34872</v>
      </c>
      <c r="L2470" s="596" t="s">
        <v>83</v>
      </c>
      <c r="M2470" s="596" t="s">
        <v>24</v>
      </c>
      <c r="N2470" s="52" t="str">
        <f>IF(AND('331-CT'!$E$7=TH!H2470,OR(L2470="331",M2470="331")),"331",IF(AND(OR(L2470="131",M2470="131"),H2470='131-CT'!$E$7),"131",""))</f>
        <v/>
      </c>
      <c r="O2470" s="910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>642</v>
      </c>
      <c r="W2470" s="52" t="str">
        <f>IF(OR(TH!L2470=TH!$W$7,M2470=TH!$W$7),"x","")</f>
        <v>x</v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7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312"/>
        <v>5</v>
      </c>
      <c r="C2471" s="184">
        <f t="shared" si="318"/>
        <v>42150</v>
      </c>
      <c r="D2471" s="191" t="s">
        <v>1350</v>
      </c>
      <c r="E2471" s="757">
        <v>42150</v>
      </c>
      <c r="F2471" s="192" t="s">
        <v>1940</v>
      </c>
      <c r="G2471" s="483" t="s">
        <v>1933</v>
      </c>
      <c r="H2471" s="193"/>
      <c r="I2471" s="256"/>
      <c r="J2471" s="256"/>
      <c r="K2471" s="595">
        <v>3487</v>
      </c>
      <c r="L2471" s="596" t="s">
        <v>9</v>
      </c>
      <c r="M2471" s="596" t="s">
        <v>24</v>
      </c>
      <c r="N2471" s="52" t="str">
        <f>IF(AND('331-CT'!$E$7=TH!H2471,OR(L2471="331",M2471="331")),"331",IF(AND(OR(L2471="131",M2471="131"),H2471='131-CT'!$E$7),"131",""))</f>
        <v/>
      </c>
      <c r="O2471" s="910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7"/>
    </row>
    <row r="2472" spans="1:28" s="875" customFormat="1" ht="15.75" customHeight="1">
      <c r="A2472" s="204" t="str">
        <f>IF(B2472&lt;&gt;"",IF(AND(B2472&gt;=_TM1,B2472&lt;=_TM2,OR(TH!L2472="1111",TH!M2472="1111")),TH!D2472,""),"")</f>
        <v/>
      </c>
      <c r="B2472" s="864">
        <f t="shared" ref="B2472:B2545" si="319">IF(C2472&lt;&gt;"",MONTH(C2472),"")</f>
        <v>5</v>
      </c>
      <c r="C2472" s="865">
        <f t="shared" si="318"/>
        <v>42150</v>
      </c>
      <c r="D2472" s="866" t="s">
        <v>1350</v>
      </c>
      <c r="E2472" s="926">
        <v>42150</v>
      </c>
      <c r="F2472" s="924" t="s">
        <v>1929</v>
      </c>
      <c r="G2472" s="868" t="s">
        <v>1933</v>
      </c>
      <c r="H2472" s="869"/>
      <c r="I2472" s="870"/>
      <c r="J2472" s="870"/>
      <c r="K2472" s="871">
        <v>1400000000</v>
      </c>
      <c r="L2472" s="872" t="s">
        <v>47</v>
      </c>
      <c r="M2472" s="872" t="s">
        <v>24</v>
      </c>
      <c r="N2472" s="52" t="str">
        <f>IF(AND('331-CT'!$E$7=TH!H2472,OR(L2472="331",M2472="331")),"331",IF(AND(OR(L2472="131",M2472="131"),H2472='131-CT'!$E$7),"131",""))</f>
        <v/>
      </c>
      <c r="O2472" s="910" t="str">
        <f>IF(AND('341-CT'!$E$9=H2472,OR(LEFT(L2472,3)=$O$7,LEFT(M2472,3)=$O$7)),"x","")</f>
        <v/>
      </c>
      <c r="P2472" s="52" t="str">
        <f>IF(AND($B2472&gt;='111'!$N$11,$B2472&lt;='111'!$O$11,OR($L2472=$P$7,$M2472=$P$7)),"x","")</f>
        <v>x</v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73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319"/>
        <v>5</v>
      </c>
      <c r="C2473" s="184">
        <f t="shared" si="318"/>
        <v>42150</v>
      </c>
      <c r="D2473" s="191" t="s">
        <v>1350</v>
      </c>
      <c r="E2473" s="757">
        <v>42150</v>
      </c>
      <c r="F2473" s="297" t="s">
        <v>1352</v>
      </c>
      <c r="G2473" s="483" t="s">
        <v>1933</v>
      </c>
      <c r="H2473" s="7" t="s">
        <v>1417</v>
      </c>
      <c r="I2473" s="256"/>
      <c r="J2473" s="256"/>
      <c r="K2473" s="595">
        <v>151453000</v>
      </c>
      <c r="L2473" s="596" t="s">
        <v>8</v>
      </c>
      <c r="M2473" s="596" t="s">
        <v>24</v>
      </c>
      <c r="N2473" s="52" t="str">
        <f>IF(AND('331-CT'!$E$7=TH!H2473,OR(L2473="331",M2473="331")),"331",IF(AND(OR(L2473="131",M2473="131"),H2473='131-CT'!$E$7),"131",""))</f>
        <v/>
      </c>
      <c r="O2473" s="910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7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319"/>
        <v>5</v>
      </c>
      <c r="C2474" s="184">
        <f t="shared" si="318"/>
        <v>42150</v>
      </c>
      <c r="D2474" s="191" t="s">
        <v>1350</v>
      </c>
      <c r="E2474" s="757">
        <v>42150</v>
      </c>
      <c r="F2474" s="192" t="s">
        <v>1353</v>
      </c>
      <c r="G2474" s="483" t="s">
        <v>1933</v>
      </c>
      <c r="H2474" s="193"/>
      <c r="I2474" s="256"/>
      <c r="J2474" s="256"/>
      <c r="K2474" s="7">
        <v>75727</v>
      </c>
      <c r="L2474" s="596" t="s">
        <v>83</v>
      </c>
      <c r="M2474" s="596" t="s">
        <v>24</v>
      </c>
      <c r="N2474" s="52" t="str">
        <f>IF(AND('331-CT'!$E$7=TH!H2474,OR(L2474="331",M2474="331")),"331",IF(AND(OR(L2474="131",M2474="131"),H2474='131-CT'!$E$7),"131",""))</f>
        <v/>
      </c>
      <c r="O2474" s="910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>642</v>
      </c>
      <c r="W2474" s="52" t="str">
        <f>IF(OR(TH!L2474=TH!$W$7,M2474=TH!$W$7),"x","")</f>
        <v>x</v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7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319"/>
        <v>5</v>
      </c>
      <c r="C2475" s="184">
        <f t="shared" si="318"/>
        <v>42150</v>
      </c>
      <c r="D2475" s="191" t="s">
        <v>1350</v>
      </c>
      <c r="E2475" s="757">
        <v>42150</v>
      </c>
      <c r="F2475" s="192" t="s">
        <v>1940</v>
      </c>
      <c r="G2475" s="483" t="s">
        <v>1933</v>
      </c>
      <c r="H2475" s="193"/>
      <c r="I2475" s="256"/>
      <c r="J2475" s="256"/>
      <c r="K2475" s="595">
        <v>7573</v>
      </c>
      <c r="L2475" s="596" t="s">
        <v>9</v>
      </c>
      <c r="M2475" s="596" t="s">
        <v>24</v>
      </c>
      <c r="N2475" s="52" t="str">
        <f>IF(AND('331-CT'!$E$7=TH!H2475,OR(L2475="331",M2475="331")),"331",IF(AND(OR(L2475="131",M2475="131"),H2475='131-CT'!$E$7),"131",""))</f>
        <v/>
      </c>
      <c r="O2475" s="910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7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319"/>
        <v>5</v>
      </c>
      <c r="C2476" s="184">
        <f t="shared" si="318"/>
        <v>42150</v>
      </c>
      <c r="D2476" s="191" t="s">
        <v>1350</v>
      </c>
      <c r="E2476" s="757">
        <v>42150</v>
      </c>
      <c r="F2476" s="192" t="s">
        <v>1941</v>
      </c>
      <c r="G2476" s="483" t="s">
        <v>1933</v>
      </c>
      <c r="H2476" s="193"/>
      <c r="I2476" s="256"/>
      <c r="J2476" s="256"/>
      <c r="K2476" s="595">
        <v>100000</v>
      </c>
      <c r="L2476" s="596" t="s">
        <v>83</v>
      </c>
      <c r="M2476" s="596" t="s">
        <v>24</v>
      </c>
      <c r="N2476" s="52" t="str">
        <f>IF(AND('331-CT'!$E$7=TH!H2476,OR(L2476="331",M2476="331")),"331",IF(AND(OR(L2476="131",M2476="131"),H2476='131-CT'!$E$7),"131",""))</f>
        <v/>
      </c>
      <c r="O2476" s="910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642</v>
      </c>
      <c r="W2476" s="52" t="str">
        <f>IF(OR(TH!L2476=TH!$W$7,M2476=TH!$W$7),"x","")</f>
        <v>x</v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7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319"/>
        <v>5</v>
      </c>
      <c r="C2477" s="184">
        <f t="shared" si="318"/>
        <v>42150</v>
      </c>
      <c r="D2477" s="191" t="s">
        <v>1350</v>
      </c>
      <c r="E2477" s="757">
        <v>42150</v>
      </c>
      <c r="F2477" s="192" t="s">
        <v>1942</v>
      </c>
      <c r="G2477" s="483" t="s">
        <v>1933</v>
      </c>
      <c r="H2477" s="193"/>
      <c r="I2477" s="256"/>
      <c r="J2477" s="256"/>
      <c r="K2477" s="595">
        <v>10000</v>
      </c>
      <c r="L2477" s="596" t="s">
        <v>9</v>
      </c>
      <c r="M2477" s="596" t="s">
        <v>24</v>
      </c>
      <c r="N2477" s="52" t="str">
        <f>IF(AND('331-CT'!$E$7=TH!H2477,OR(L2477="331",M2477="331")),"331",IF(AND(OR(L2477="131",M2477="131"),H2477='131-CT'!$E$7),"131",""))</f>
        <v/>
      </c>
      <c r="O2477" s="910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7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319"/>
        <v>5</v>
      </c>
      <c r="C2478" s="184">
        <f t="shared" si="318"/>
        <v>42150</v>
      </c>
      <c r="D2478" s="191" t="s">
        <v>1350</v>
      </c>
      <c r="E2478" s="757">
        <v>42150</v>
      </c>
      <c r="F2478" s="192" t="s">
        <v>1943</v>
      </c>
      <c r="G2478" s="483" t="s">
        <v>1933</v>
      </c>
      <c r="H2478" s="193"/>
      <c r="I2478" s="256"/>
      <c r="J2478" s="256"/>
      <c r="K2478" s="595">
        <v>50000</v>
      </c>
      <c r="L2478" s="596" t="s">
        <v>83</v>
      </c>
      <c r="M2478" s="596" t="s">
        <v>24</v>
      </c>
      <c r="N2478" s="52" t="str">
        <f>IF(AND('331-CT'!$E$7=TH!H2478,OR(L2478="331",M2478="331")),"331",IF(AND(OR(L2478="131",M2478="131"),H2478='131-CT'!$E$7),"131",""))</f>
        <v/>
      </c>
      <c r="O2478" s="910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642</v>
      </c>
      <c r="W2478" s="52" t="str">
        <f>IF(OR(TH!L2478=TH!$W$7,M2478=TH!$W$7),"x","")</f>
        <v>x</v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7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319"/>
        <v>5</v>
      </c>
      <c r="C2479" s="184">
        <f t="shared" si="318"/>
        <v>42150</v>
      </c>
      <c r="D2479" s="191" t="s">
        <v>1350</v>
      </c>
      <c r="E2479" s="757">
        <v>42150</v>
      </c>
      <c r="F2479" s="192" t="s">
        <v>1944</v>
      </c>
      <c r="G2479" s="483" t="s">
        <v>1933</v>
      </c>
      <c r="H2479" s="193"/>
      <c r="I2479" s="256"/>
      <c r="J2479" s="256"/>
      <c r="K2479" s="595">
        <v>5000</v>
      </c>
      <c r="L2479" s="596" t="s">
        <v>9</v>
      </c>
      <c r="M2479" s="596" t="s">
        <v>24</v>
      </c>
      <c r="N2479" s="52" t="str">
        <f>IF(AND('331-CT'!$E$7=TH!H2479,OR(L2479="331",M2479="331")),"331",IF(AND(OR(L2479="131",M2479="131"),H2479='131-CT'!$E$7),"131",""))</f>
        <v/>
      </c>
      <c r="O2479" s="910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7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319"/>
        <v>6</v>
      </c>
      <c r="C2480" s="184">
        <f t="shared" si="318"/>
        <v>42172</v>
      </c>
      <c r="D2480" s="191" t="s">
        <v>1350</v>
      </c>
      <c r="E2480" s="757">
        <v>42172</v>
      </c>
      <c r="F2480" s="192" t="s">
        <v>1945</v>
      </c>
      <c r="G2480" s="483" t="s">
        <v>1933</v>
      </c>
      <c r="H2480" s="193" t="s">
        <v>1946</v>
      </c>
      <c r="I2480" s="256"/>
      <c r="J2480" s="256"/>
      <c r="K2480" s="595">
        <v>330000000</v>
      </c>
      <c r="L2480" s="194" t="s">
        <v>24</v>
      </c>
      <c r="M2480" s="194" t="s">
        <v>1925</v>
      </c>
      <c r="N2480" s="52" t="str">
        <f>IF(AND('331-CT'!$E$7=TH!H2480,OR(L2480="331",M2480="331")),"331",IF(AND(OR(L2480="131",M2480="131"),H2480='131-CT'!$E$7),"131",""))</f>
        <v/>
      </c>
      <c r="O2480" s="910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7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319"/>
        <v>6</v>
      </c>
      <c r="C2481" s="184">
        <f t="shared" si="318"/>
        <v>42172</v>
      </c>
      <c r="D2481" s="191" t="s">
        <v>1350</v>
      </c>
      <c r="E2481" s="757">
        <v>42172</v>
      </c>
      <c r="F2481" s="297" t="s">
        <v>1352</v>
      </c>
      <c r="G2481" s="483" t="s">
        <v>1933</v>
      </c>
      <c r="H2481" s="193" t="s">
        <v>1476</v>
      </c>
      <c r="I2481" s="256"/>
      <c r="J2481" s="256"/>
      <c r="K2481" s="595">
        <v>330000000</v>
      </c>
      <c r="L2481" s="596" t="s">
        <v>8</v>
      </c>
      <c r="M2481" s="596" t="s">
        <v>24</v>
      </c>
      <c r="N2481" s="52" t="str">
        <f>IF(AND('331-CT'!$E$7=TH!H2481,OR(L2481="331",M2481="331")),"331",IF(AND(OR(L2481="131",M2481="131"),H2481='131-CT'!$E$7),"131",""))</f>
        <v/>
      </c>
      <c r="O2481" s="910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7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319"/>
        <v>6</v>
      </c>
      <c r="C2482" s="184">
        <f t="shared" si="318"/>
        <v>42172</v>
      </c>
      <c r="D2482" s="191" t="s">
        <v>1350</v>
      </c>
      <c r="E2482" s="757">
        <v>42172</v>
      </c>
      <c r="F2482" s="192" t="s">
        <v>1353</v>
      </c>
      <c r="G2482" s="483" t="s">
        <v>1933</v>
      </c>
      <c r="H2482" s="193"/>
      <c r="I2482" s="256"/>
      <c r="J2482" s="256"/>
      <c r="K2482" s="595">
        <v>99000</v>
      </c>
      <c r="L2482" s="596" t="s">
        <v>83</v>
      </c>
      <c r="M2482" s="596" t="s">
        <v>24</v>
      </c>
      <c r="N2482" s="52" t="str">
        <f>IF(AND('331-CT'!$E$7=TH!H2482,OR(L2482="331",M2482="331")),"331",IF(AND(OR(L2482="131",M2482="131"),H2482='131-CT'!$E$7),"131",""))</f>
        <v/>
      </c>
      <c r="O2482" s="910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642</v>
      </c>
      <c r="W2482" s="52" t="str">
        <f>IF(OR(TH!L2482=TH!$W$7,M2482=TH!$W$7),"x","")</f>
        <v>x</v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7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319"/>
        <v>6</v>
      </c>
      <c r="C2483" s="184">
        <f t="shared" ref="C2483:C2499" si="320">E2483</f>
        <v>42172</v>
      </c>
      <c r="D2483" s="191" t="s">
        <v>1350</v>
      </c>
      <c r="E2483" s="757">
        <v>42172</v>
      </c>
      <c r="F2483" s="192" t="s">
        <v>1940</v>
      </c>
      <c r="G2483" s="483" t="s">
        <v>1933</v>
      </c>
      <c r="H2483" s="193"/>
      <c r="I2483" s="256"/>
      <c r="J2483" s="256"/>
      <c r="K2483" s="595">
        <v>9900</v>
      </c>
      <c r="L2483" s="596" t="s">
        <v>9</v>
      </c>
      <c r="M2483" s="596" t="s">
        <v>24</v>
      </c>
      <c r="N2483" s="52" t="str">
        <f>IF(AND('331-CT'!$E$7=TH!H2483,OR(L2483="331",M2483="331")),"331",IF(AND(OR(L2483="131",M2483="131"),H2483='131-CT'!$E$7),"131",""))</f>
        <v/>
      </c>
      <c r="O2483" s="910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7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319"/>
        <v>6</v>
      </c>
      <c r="C2484" s="184">
        <f t="shared" si="320"/>
        <v>42173</v>
      </c>
      <c r="D2484" s="191" t="s">
        <v>1350</v>
      </c>
      <c r="E2484" s="757">
        <v>42173</v>
      </c>
      <c r="F2484" s="192" t="s">
        <v>1922</v>
      </c>
      <c r="G2484" s="483" t="s">
        <v>1933</v>
      </c>
      <c r="H2484" s="193" t="s">
        <v>1363</v>
      </c>
      <c r="I2484" s="256"/>
      <c r="J2484" s="256"/>
      <c r="K2484" s="595">
        <v>2000000</v>
      </c>
      <c r="L2484" s="194" t="s">
        <v>24</v>
      </c>
      <c r="M2484" s="596" t="s">
        <v>47</v>
      </c>
      <c r="N2484" s="52" t="str">
        <f>IF(AND('331-CT'!$E$7=TH!H2484,OR(L2484="331",M2484="331")),"331",IF(AND(OR(L2484="131",M2484="131"),H2484='131-CT'!$E$7),"131",""))</f>
        <v/>
      </c>
      <c r="O2484" s="910" t="str">
        <f>IF(AND('341-CT'!$E$9=H2484,OR(LEFT(L2484,3)=$O$7,LEFT(M2484,3)=$O$7)),"x","")</f>
        <v/>
      </c>
      <c r="P2484" s="52" t="str">
        <f>IF(AND($B2484&gt;='111'!$N$11,$B2484&lt;='111'!$O$11,OR($L2484=$P$7,$M2484=$P$7)),"x","")</f>
        <v>x</v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7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319"/>
        <v>6</v>
      </c>
      <c r="C2485" s="184">
        <f t="shared" si="320"/>
        <v>42173</v>
      </c>
      <c r="D2485" s="191" t="s">
        <v>1350</v>
      </c>
      <c r="E2485" s="757">
        <v>42173</v>
      </c>
      <c r="F2485" s="192" t="s">
        <v>1947</v>
      </c>
      <c r="G2485" s="483" t="s">
        <v>1933</v>
      </c>
      <c r="H2485" s="193"/>
      <c r="I2485" s="256"/>
      <c r="J2485" s="256"/>
      <c r="K2485" s="595">
        <v>1193939</v>
      </c>
      <c r="L2485" s="596" t="s">
        <v>83</v>
      </c>
      <c r="M2485" s="596" t="s">
        <v>24</v>
      </c>
      <c r="N2485" s="52" t="str">
        <f>IF(AND('331-CT'!$E$7=TH!H2485,OR(L2485="331",M2485="331")),"331",IF(AND(OR(L2485="131",M2485="131"),H2485='131-CT'!$E$7),"131",""))</f>
        <v/>
      </c>
      <c r="O2485" s="910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642</v>
      </c>
      <c r="W2485" s="52" t="str">
        <f>IF(OR(TH!L2485=TH!$W$7,M2485=TH!$W$7),"x","")</f>
        <v>x</v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7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319"/>
        <v>6</v>
      </c>
      <c r="C2486" s="184">
        <f t="shared" si="320"/>
        <v>42173</v>
      </c>
      <c r="D2486" s="191" t="s">
        <v>1350</v>
      </c>
      <c r="E2486" s="757">
        <v>42173</v>
      </c>
      <c r="F2486" s="192" t="s">
        <v>1948</v>
      </c>
      <c r="G2486" s="483" t="s">
        <v>1933</v>
      </c>
      <c r="H2486" s="193"/>
      <c r="I2486" s="256"/>
      <c r="J2486" s="256"/>
      <c r="K2486" s="595">
        <v>119394</v>
      </c>
      <c r="L2486" s="596" t="s">
        <v>9</v>
      </c>
      <c r="M2486" s="596" t="s">
        <v>24</v>
      </c>
      <c r="N2486" s="52" t="str">
        <f>IF(AND('331-CT'!$E$7=TH!H2486,OR(L2486="331",M2486="331")),"331",IF(AND(OR(L2486="131",M2486="131"),H2486='131-CT'!$E$7),"131",""))</f>
        <v/>
      </c>
      <c r="O2486" s="910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7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319"/>
        <v>6</v>
      </c>
      <c r="C2487" s="184">
        <f t="shared" si="320"/>
        <v>42173</v>
      </c>
      <c r="D2487" s="191" t="s">
        <v>1350</v>
      </c>
      <c r="E2487" s="757">
        <v>42173</v>
      </c>
      <c r="F2487" s="192" t="s">
        <v>1947</v>
      </c>
      <c r="G2487" s="483" t="s">
        <v>1933</v>
      </c>
      <c r="H2487" s="193"/>
      <c r="I2487" s="256"/>
      <c r="J2487" s="256"/>
      <c r="K2487" s="595">
        <v>596970</v>
      </c>
      <c r="L2487" s="596" t="s">
        <v>83</v>
      </c>
      <c r="M2487" s="596" t="s">
        <v>24</v>
      </c>
      <c r="N2487" s="52" t="str">
        <f>IF(AND('331-CT'!$E$7=TH!H2487,OR(L2487="331",M2487="331")),"331",IF(AND(OR(L2487="131",M2487="131"),H2487='131-CT'!$E$7),"131",""))</f>
        <v/>
      </c>
      <c r="O2487" s="910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>642</v>
      </c>
      <c r="W2487" s="52" t="str">
        <f>IF(OR(TH!L2487=TH!$W$7,M2487=TH!$W$7),"x","")</f>
        <v>x</v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7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319"/>
        <v>6</v>
      </c>
      <c r="C2488" s="184">
        <f t="shared" si="320"/>
        <v>42173</v>
      </c>
      <c r="D2488" s="191" t="s">
        <v>1350</v>
      </c>
      <c r="E2488" s="757">
        <v>42173</v>
      </c>
      <c r="F2488" s="192" t="s">
        <v>1948</v>
      </c>
      <c r="G2488" s="483" t="s">
        <v>1933</v>
      </c>
      <c r="H2488" s="193"/>
      <c r="I2488" s="256"/>
      <c r="J2488" s="256"/>
      <c r="K2488" s="595">
        <v>59697</v>
      </c>
      <c r="L2488" s="596" t="s">
        <v>9</v>
      </c>
      <c r="M2488" s="596" t="s">
        <v>24</v>
      </c>
      <c r="N2488" s="52" t="str">
        <f>IF(AND('331-CT'!$E$7=TH!H2488,OR(L2488="331",M2488="331")),"331",IF(AND(OR(L2488="131",M2488="131"),H2488='131-CT'!$E$7),"131",""))</f>
        <v/>
      </c>
      <c r="O2488" s="910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7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319"/>
        <v>7</v>
      </c>
      <c r="C2489" s="184">
        <f t="shared" si="320"/>
        <v>42205</v>
      </c>
      <c r="D2489" s="191" t="s">
        <v>1350</v>
      </c>
      <c r="E2489" s="757">
        <v>42205</v>
      </c>
      <c r="F2489" s="192" t="s">
        <v>1922</v>
      </c>
      <c r="G2489" s="483" t="s">
        <v>1933</v>
      </c>
      <c r="H2489" s="193" t="s">
        <v>1949</v>
      </c>
      <c r="I2489" s="256"/>
      <c r="J2489" s="256"/>
      <c r="K2489" s="595">
        <v>21000000</v>
      </c>
      <c r="L2489" s="194" t="s">
        <v>24</v>
      </c>
      <c r="M2489" s="596" t="s">
        <v>47</v>
      </c>
      <c r="N2489" s="52" t="str">
        <f>IF(AND('331-CT'!$E$7=TH!H2489,OR(L2489="331",M2489="331")),"331",IF(AND(OR(L2489="131",M2489="131"),H2489='131-CT'!$E$7),"131",""))</f>
        <v/>
      </c>
      <c r="O2489" s="910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37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319"/>
        <v>7</v>
      </c>
      <c r="C2490" s="184">
        <f t="shared" si="320"/>
        <v>42205</v>
      </c>
      <c r="D2490" s="191" t="s">
        <v>1350</v>
      </c>
      <c r="E2490" s="757">
        <v>42205</v>
      </c>
      <c r="F2490" s="192" t="s">
        <v>1950</v>
      </c>
      <c r="G2490" s="483" t="s">
        <v>1933</v>
      </c>
      <c r="H2490" s="193" t="s">
        <v>1935</v>
      </c>
      <c r="I2490" s="256"/>
      <c r="J2490" s="256"/>
      <c r="K2490" s="595">
        <v>20885250</v>
      </c>
      <c r="L2490" s="596" t="s">
        <v>81</v>
      </c>
      <c r="M2490" s="596" t="s">
        <v>24</v>
      </c>
      <c r="N2490" s="52" t="str">
        <f>IF(AND('331-CT'!$E$7=TH!H2490,OR(L2490="331",M2490="331")),"331",IF(AND(OR(L2490="131",M2490="131"),H2490='131-CT'!$E$7),"131",""))</f>
        <v/>
      </c>
      <c r="O2490" s="910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37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319"/>
        <v>8</v>
      </c>
      <c r="C2491" s="184">
        <f t="shared" si="320"/>
        <v>42227</v>
      </c>
      <c r="D2491" s="191" t="s">
        <v>1350</v>
      </c>
      <c r="E2491" s="757">
        <v>42227</v>
      </c>
      <c r="F2491" s="192" t="s">
        <v>1922</v>
      </c>
      <c r="G2491" s="483" t="s">
        <v>1933</v>
      </c>
      <c r="H2491" s="193" t="s">
        <v>1363</v>
      </c>
      <c r="I2491" s="256"/>
      <c r="J2491" s="256"/>
      <c r="K2491" s="595">
        <v>290000000</v>
      </c>
      <c r="L2491" s="194" t="s">
        <v>24</v>
      </c>
      <c r="M2491" s="596" t="s">
        <v>47</v>
      </c>
      <c r="N2491" s="52" t="str">
        <f>IF(AND('331-CT'!$E$7=TH!H2491,OR(L2491="331",M2491="331")),"331",IF(AND(OR(L2491="131",M2491="131"),H2491='131-CT'!$E$7),"131",""))</f>
        <v/>
      </c>
      <c r="O2491" s="910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37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319"/>
        <v>8</v>
      </c>
      <c r="C2492" s="184">
        <f t="shared" si="320"/>
        <v>42227</v>
      </c>
      <c r="D2492" s="191" t="s">
        <v>1350</v>
      </c>
      <c r="E2492" s="757">
        <v>42227</v>
      </c>
      <c r="F2492" s="297" t="s">
        <v>1352</v>
      </c>
      <c r="G2492" s="483" t="s">
        <v>1933</v>
      </c>
      <c r="H2492" s="7" t="s">
        <v>1476</v>
      </c>
      <c r="I2492" s="256"/>
      <c r="J2492" s="256"/>
      <c r="K2492" s="595">
        <v>94871700</v>
      </c>
      <c r="L2492" s="596" t="s">
        <v>8</v>
      </c>
      <c r="M2492" s="596" t="s">
        <v>24</v>
      </c>
      <c r="N2492" s="52" t="str">
        <f>IF(AND('331-CT'!$E$7=TH!H2492,OR(L2492="331",M2492="331")),"331",IF(AND(OR(L2492="131",M2492="131"),H2492='131-CT'!$E$7),"131",""))</f>
        <v/>
      </c>
      <c r="O2492" s="910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>x</v>
      </c>
      <c r="AB2492" s="837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319"/>
        <v>8</v>
      </c>
      <c r="C2493" s="184">
        <f t="shared" si="320"/>
        <v>42227</v>
      </c>
      <c r="D2493" s="191" t="s">
        <v>1350</v>
      </c>
      <c r="E2493" s="757">
        <v>42227</v>
      </c>
      <c r="F2493" s="192" t="s">
        <v>1353</v>
      </c>
      <c r="G2493" s="483" t="s">
        <v>1933</v>
      </c>
      <c r="H2493" s="193"/>
      <c r="I2493" s="256"/>
      <c r="J2493" s="256"/>
      <c r="K2493" s="595">
        <v>28238</v>
      </c>
      <c r="L2493" s="596" t="s">
        <v>83</v>
      </c>
      <c r="M2493" s="596" t="s">
        <v>24</v>
      </c>
      <c r="N2493" s="52" t="str">
        <f>IF(AND('331-CT'!$E$7=TH!H2493,OR(L2493="331",M2493="331")),"331",IF(AND(OR(L2493="131",M2493="131"),H2493='131-CT'!$E$7),"131",""))</f>
        <v/>
      </c>
      <c r="O2493" s="910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>x</v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37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319"/>
        <v>8</v>
      </c>
      <c r="C2494" s="184">
        <f t="shared" si="320"/>
        <v>42227</v>
      </c>
      <c r="D2494" s="191" t="s">
        <v>1350</v>
      </c>
      <c r="E2494" s="757">
        <v>42227</v>
      </c>
      <c r="F2494" s="192" t="s">
        <v>1940</v>
      </c>
      <c r="G2494" s="483" t="s">
        <v>1933</v>
      </c>
      <c r="H2494" s="193"/>
      <c r="I2494" s="256"/>
      <c r="J2494" s="256"/>
      <c r="K2494" s="595">
        <v>2823</v>
      </c>
      <c r="L2494" s="596" t="s">
        <v>9</v>
      </c>
      <c r="M2494" s="596" t="s">
        <v>24</v>
      </c>
      <c r="N2494" s="52" t="str">
        <f>IF(AND('331-CT'!$E$7=TH!H2494,OR(L2494="331",M2494="331")),"331",IF(AND(OR(L2494="131",M2494="131"),H2494='131-CT'!$E$7),"131",""))</f>
        <v/>
      </c>
      <c r="O2494" s="910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37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319"/>
        <v>8</v>
      </c>
      <c r="C2495" s="184">
        <f t="shared" si="320"/>
        <v>42228</v>
      </c>
      <c r="D2495" s="191" t="s">
        <v>1350</v>
      </c>
      <c r="E2495" s="757">
        <v>42228</v>
      </c>
      <c r="F2495" s="297" t="s">
        <v>1352</v>
      </c>
      <c r="G2495" s="483" t="s">
        <v>1933</v>
      </c>
      <c r="H2495" s="7" t="s">
        <v>1423</v>
      </c>
      <c r="I2495" s="256"/>
      <c r="J2495" s="256"/>
      <c r="K2495" s="595">
        <v>194098850</v>
      </c>
      <c r="L2495" s="596" t="s">
        <v>8</v>
      </c>
      <c r="M2495" s="596" t="s">
        <v>24</v>
      </c>
      <c r="N2495" s="52" t="str">
        <f>IF(AND('331-CT'!$E$7=TH!H2495,OR(L2495="331",M2495="331")),"331",IF(AND(OR(L2495="131",M2495="131"),H2495='131-CT'!$E$7),"131",""))</f>
        <v/>
      </c>
      <c r="O2495" s="910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37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319"/>
        <v>8</v>
      </c>
      <c r="C2496" s="184">
        <f t="shared" si="320"/>
        <v>42228</v>
      </c>
      <c r="D2496" s="191" t="s">
        <v>1350</v>
      </c>
      <c r="E2496" s="757">
        <v>42228</v>
      </c>
      <c r="F2496" s="192" t="s">
        <v>1353</v>
      </c>
      <c r="G2496" s="483" t="s">
        <v>1933</v>
      </c>
      <c r="H2496" s="193"/>
      <c r="I2496" s="256"/>
      <c r="J2496" s="256"/>
      <c r="K2496" s="595">
        <v>116460</v>
      </c>
      <c r="L2496" s="596" t="s">
        <v>83</v>
      </c>
      <c r="M2496" s="596" t="s">
        <v>24</v>
      </c>
      <c r="N2496" s="52" t="str">
        <f>IF(AND('331-CT'!$E$7=TH!H2496,OR(L2496="331",M2496="331")),"331",IF(AND(OR(L2496="131",M2496="131"),H2496='131-CT'!$E$7),"131",""))</f>
        <v/>
      </c>
      <c r="O2496" s="910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>x</v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>x</v>
      </c>
      <c r="AB2496" s="837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319"/>
        <v>8</v>
      </c>
      <c r="C2497" s="184">
        <f t="shared" si="320"/>
        <v>42228</v>
      </c>
      <c r="D2497" s="191" t="s">
        <v>1350</v>
      </c>
      <c r="E2497" s="757">
        <v>42228</v>
      </c>
      <c r="F2497" s="192" t="s">
        <v>1940</v>
      </c>
      <c r="G2497" s="483" t="s">
        <v>1933</v>
      </c>
      <c r="H2497" s="193"/>
      <c r="I2497" s="256"/>
      <c r="J2497" s="256"/>
      <c r="K2497" s="595">
        <v>11646</v>
      </c>
      <c r="L2497" s="596" t="s">
        <v>9</v>
      </c>
      <c r="M2497" s="596" t="s">
        <v>24</v>
      </c>
      <c r="N2497" s="52" t="str">
        <f>IF(AND('331-CT'!$E$7=TH!H2497,OR(L2497="331",M2497="331")),"331",IF(AND(OR(L2497="131",M2497="131"),H2497='131-CT'!$E$7),"131",""))</f>
        <v/>
      </c>
      <c r="O2497" s="910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>x</v>
      </c>
      <c r="AB2497" s="837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319"/>
        <v>8</v>
      </c>
      <c r="C2498" s="184">
        <f t="shared" si="320"/>
        <v>42235</v>
      </c>
      <c r="D2498" s="191" t="s">
        <v>1350</v>
      </c>
      <c r="E2498" s="757">
        <v>42235</v>
      </c>
      <c r="F2498" s="192" t="s">
        <v>1922</v>
      </c>
      <c r="G2498" s="483" t="s">
        <v>1933</v>
      </c>
      <c r="H2498" s="193" t="s">
        <v>1949</v>
      </c>
      <c r="I2498" s="256"/>
      <c r="J2498" s="256"/>
      <c r="K2498" s="595">
        <v>17800000</v>
      </c>
      <c r="L2498" s="194" t="s">
        <v>24</v>
      </c>
      <c r="M2498" s="596" t="s">
        <v>47</v>
      </c>
      <c r="N2498" s="52" t="str">
        <f>IF(AND('331-CT'!$E$7=TH!H2498,OR(L2498="331",M2498="331")),"331",IF(AND(OR(L2498="131",M2498="131"),H2498='131-CT'!$E$7),"131",""))</f>
        <v/>
      </c>
      <c r="O2498" s="910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>x</v>
      </c>
      <c r="AB2498" s="837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319"/>
        <v>8</v>
      </c>
      <c r="C2499" s="184">
        <f t="shared" si="320"/>
        <v>42235</v>
      </c>
      <c r="D2499" s="191" t="s">
        <v>1350</v>
      </c>
      <c r="E2499" s="757">
        <v>42235</v>
      </c>
      <c r="F2499" s="192" t="s">
        <v>1950</v>
      </c>
      <c r="G2499" s="483" t="s">
        <v>1933</v>
      </c>
      <c r="H2499" s="193" t="s">
        <v>1935</v>
      </c>
      <c r="I2499" s="256"/>
      <c r="J2499" s="256"/>
      <c r="K2499" s="595">
        <v>12944008</v>
      </c>
      <c r="L2499" s="596" t="s">
        <v>81</v>
      </c>
      <c r="M2499" s="596" t="s">
        <v>24</v>
      </c>
      <c r="N2499" s="52" t="str">
        <f>IF(AND('331-CT'!$E$7=TH!H2499,OR(L2499="331",M2499="331")),"331",IF(AND(OR(L2499="131",M2499="131"),H2499='131-CT'!$E$7),"131",""))</f>
        <v/>
      </c>
      <c r="O2499" s="910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>x</v>
      </c>
      <c r="AB2499" s="837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319"/>
        <v>8</v>
      </c>
      <c r="C2500" s="184">
        <f t="shared" ref="C2500:C2573" si="321">E2500</f>
        <v>42235</v>
      </c>
      <c r="D2500" s="191" t="s">
        <v>1350</v>
      </c>
      <c r="E2500" s="757">
        <v>42235</v>
      </c>
      <c r="F2500" s="192" t="s">
        <v>1950</v>
      </c>
      <c r="G2500" s="483" t="s">
        <v>1933</v>
      </c>
      <c r="H2500" s="193" t="s">
        <v>1946</v>
      </c>
      <c r="I2500" s="256"/>
      <c r="J2500" s="256"/>
      <c r="K2500" s="595">
        <v>4874801</v>
      </c>
      <c r="L2500" s="596" t="s">
        <v>81</v>
      </c>
      <c r="M2500" s="596" t="s">
        <v>24</v>
      </c>
      <c r="N2500" s="52" t="str">
        <f>IF(AND('331-CT'!$E$7=TH!H2500,OR(L2500="331",M2500="331")),"331",IF(AND(OR(L2500="131",M2500="131"),H2500='131-CT'!$E$7),"131",""))</f>
        <v/>
      </c>
      <c r="O2500" s="910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>x</v>
      </c>
      <c r="AB2500" s="837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319"/>
        <v>8</v>
      </c>
      <c r="C2501" s="184">
        <f t="shared" si="321"/>
        <v>42241</v>
      </c>
      <c r="D2501" s="191" t="s">
        <v>1350</v>
      </c>
      <c r="E2501" s="811">
        <v>42241</v>
      </c>
      <c r="F2501" s="192" t="s">
        <v>1943</v>
      </c>
      <c r="G2501" s="483" t="s">
        <v>1933</v>
      </c>
      <c r="H2501" s="193"/>
      <c r="I2501" s="256"/>
      <c r="J2501" s="256"/>
      <c r="K2501" s="595">
        <v>50000</v>
      </c>
      <c r="L2501" s="596" t="s">
        <v>83</v>
      </c>
      <c r="M2501" s="596" t="s">
        <v>24</v>
      </c>
      <c r="N2501" s="52" t="str">
        <f>IF(AND('331-CT'!$E$7=TH!H2501,OR(L2501="331",M2501="331")),"331",IF(AND(OR(L2501="131",M2501="131"),H2501='131-CT'!$E$7),"131",""))</f>
        <v/>
      </c>
      <c r="O2501" s="910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>x</v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>x</v>
      </c>
      <c r="AB2501" s="837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319"/>
        <v>8</v>
      </c>
      <c r="C2502" s="184">
        <f t="shared" si="321"/>
        <v>42241</v>
      </c>
      <c r="D2502" s="191" t="s">
        <v>1350</v>
      </c>
      <c r="E2502" s="811">
        <v>42241</v>
      </c>
      <c r="F2502" s="192" t="s">
        <v>1944</v>
      </c>
      <c r="G2502" s="483" t="s">
        <v>1933</v>
      </c>
      <c r="H2502" s="193"/>
      <c r="I2502" s="256"/>
      <c r="J2502" s="256"/>
      <c r="K2502" s="595">
        <v>5000</v>
      </c>
      <c r="L2502" s="596" t="s">
        <v>9</v>
      </c>
      <c r="M2502" s="596" t="s">
        <v>24</v>
      </c>
      <c r="N2502" s="52" t="str">
        <f>IF(AND('331-CT'!$E$7=TH!H2502,OR(L2502="331",M2502="331")),"331",IF(AND(OR(L2502="131",M2502="131"),H2502='131-CT'!$E$7),"131",""))</f>
        <v/>
      </c>
      <c r="O2502" s="910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>x</v>
      </c>
      <c r="AB2502" s="837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319"/>
        <v>9</v>
      </c>
      <c r="C2503" s="184">
        <f t="shared" si="321"/>
        <v>42265</v>
      </c>
      <c r="D2503" s="191" t="s">
        <v>1350</v>
      </c>
      <c r="E2503" s="800">
        <v>42265</v>
      </c>
      <c r="F2503" s="192" t="s">
        <v>1922</v>
      </c>
      <c r="G2503" s="483" t="s">
        <v>1933</v>
      </c>
      <c r="H2503" s="193" t="s">
        <v>1949</v>
      </c>
      <c r="I2503" s="256"/>
      <c r="J2503" s="256"/>
      <c r="K2503" s="595">
        <v>80000000</v>
      </c>
      <c r="L2503" s="194" t="s">
        <v>24</v>
      </c>
      <c r="M2503" s="596" t="s">
        <v>47</v>
      </c>
      <c r="N2503" s="52" t="str">
        <f>IF(AND('331-CT'!$E$7=TH!H2503,OR(L2503="331",M2503="331")),"331",IF(AND(OR(L2503="131",M2503="131"),H2503='131-CT'!$E$7),"131",""))</f>
        <v/>
      </c>
      <c r="O2503" s="910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>x</v>
      </c>
      <c r="AB2503" s="837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319"/>
        <v>9</v>
      </c>
      <c r="C2504" s="184">
        <f t="shared" si="321"/>
        <v>42265</v>
      </c>
      <c r="D2504" s="191" t="s">
        <v>1350</v>
      </c>
      <c r="E2504" s="800">
        <v>42265</v>
      </c>
      <c r="F2504" s="192" t="s">
        <v>1950</v>
      </c>
      <c r="G2504" s="483" t="s">
        <v>1933</v>
      </c>
      <c r="H2504" s="193" t="s">
        <v>1946</v>
      </c>
      <c r="I2504" s="256"/>
      <c r="J2504" s="256"/>
      <c r="K2504" s="595">
        <v>2560377</v>
      </c>
      <c r="L2504" s="596" t="s">
        <v>81</v>
      </c>
      <c r="M2504" s="596" t="s">
        <v>24</v>
      </c>
      <c r="N2504" s="52" t="str">
        <f>IF(AND('331-CT'!$E$7=TH!H2504,OR(L2504="331",M2504="331")),"331",IF(AND(OR(L2504="131",M2504="131"),H2504='131-CT'!$E$7),"131",""))</f>
        <v/>
      </c>
      <c r="O2504" s="910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>x</v>
      </c>
      <c r="AB2504" s="837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319"/>
        <v>9</v>
      </c>
      <c r="C2505" s="184">
        <f t="shared" si="321"/>
        <v>42268</v>
      </c>
      <c r="D2505" s="191" t="s">
        <v>1350</v>
      </c>
      <c r="E2505" s="800">
        <v>42268</v>
      </c>
      <c r="F2505" s="192" t="s">
        <v>1922</v>
      </c>
      <c r="G2505" s="483" t="s">
        <v>1933</v>
      </c>
      <c r="H2505" s="193" t="s">
        <v>1949</v>
      </c>
      <c r="I2505" s="256"/>
      <c r="J2505" s="256"/>
      <c r="K2505" s="595">
        <v>19000000</v>
      </c>
      <c r="L2505" s="194" t="s">
        <v>24</v>
      </c>
      <c r="M2505" s="596" t="s">
        <v>47</v>
      </c>
      <c r="N2505" s="52" t="str">
        <f>IF(AND('331-CT'!$E$7=TH!H2505,OR(L2505="331",M2505="331")),"331",IF(AND(OR(L2505="131",M2505="131"),H2505='131-CT'!$E$7),"131",""))</f>
        <v/>
      </c>
      <c r="O2505" s="910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>x</v>
      </c>
      <c r="AB2505" s="837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319"/>
        <v>9</v>
      </c>
      <c r="C2506" s="184">
        <f t="shared" si="321"/>
        <v>42268</v>
      </c>
      <c r="D2506" s="191" t="s">
        <v>1350</v>
      </c>
      <c r="E2506" s="800">
        <v>42268</v>
      </c>
      <c r="F2506" s="192" t="s">
        <v>1951</v>
      </c>
      <c r="G2506" s="483" t="s">
        <v>1933</v>
      </c>
      <c r="H2506" s="193" t="s">
        <v>1935</v>
      </c>
      <c r="I2506" s="256"/>
      <c r="J2506" s="256"/>
      <c r="K2506" s="38">
        <v>83385000</v>
      </c>
      <c r="L2506" s="194" t="s">
        <v>1925</v>
      </c>
      <c r="M2506" s="596" t="s">
        <v>24</v>
      </c>
      <c r="N2506" s="52" t="str">
        <f>IF(AND('331-CT'!$E$7=TH!H2506,OR(L2506="331",M2506="331")),"331",IF(AND(OR(L2506="131",M2506="131"),H2506='131-CT'!$E$7),"131",""))</f>
        <v/>
      </c>
      <c r="O2506" s="910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>x</v>
      </c>
      <c r="AB2506" s="837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319"/>
        <v>9</v>
      </c>
      <c r="C2507" s="184">
        <f t="shared" si="321"/>
        <v>42268</v>
      </c>
      <c r="D2507" s="191" t="s">
        <v>1350</v>
      </c>
      <c r="E2507" s="800">
        <v>42268</v>
      </c>
      <c r="F2507" s="192" t="s">
        <v>1950</v>
      </c>
      <c r="G2507" s="483" t="s">
        <v>1933</v>
      </c>
      <c r="H2507" s="193" t="s">
        <v>1935</v>
      </c>
      <c r="I2507" s="256"/>
      <c r="J2507" s="256"/>
      <c r="K2507" s="595">
        <v>12953701</v>
      </c>
      <c r="L2507" s="596" t="s">
        <v>81</v>
      </c>
      <c r="M2507" s="596" t="s">
        <v>24</v>
      </c>
      <c r="N2507" s="52" t="str">
        <f>IF(AND('331-CT'!$E$7=TH!H2507,OR(L2507="331",M2507="331")),"331",IF(AND(OR(L2507="131",M2507="131"),H2507='131-CT'!$E$7),"131",""))</f>
        <v/>
      </c>
      <c r="O2507" s="910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>x</v>
      </c>
      <c r="AB2507" s="837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319"/>
        <v>10</v>
      </c>
      <c r="C2508" s="184">
        <f t="shared" si="321"/>
        <v>42299</v>
      </c>
      <c r="D2508" s="191" t="s">
        <v>1350</v>
      </c>
      <c r="E2508" s="800">
        <v>42299</v>
      </c>
      <c r="F2508" s="192" t="s">
        <v>1951</v>
      </c>
      <c r="G2508" s="483" t="s">
        <v>1933</v>
      </c>
      <c r="H2508" s="193" t="s">
        <v>1946</v>
      </c>
      <c r="I2508" s="256"/>
      <c r="J2508" s="256"/>
      <c r="K2508" s="595">
        <v>16500000</v>
      </c>
      <c r="L2508" s="194" t="s">
        <v>1925</v>
      </c>
      <c r="M2508" s="596" t="s">
        <v>24</v>
      </c>
      <c r="N2508" s="52" t="str">
        <f>IF(AND('331-CT'!$E$7=TH!H2508,OR(L2508="331",M2508="331")),"331",IF(AND(OR(L2508="131",M2508="131"),H2508='131-CT'!$E$7),"131",""))</f>
        <v/>
      </c>
      <c r="O2508" s="910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7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319"/>
        <v>10</v>
      </c>
      <c r="C2509" s="184">
        <f t="shared" si="321"/>
        <v>42299</v>
      </c>
      <c r="D2509" s="191" t="s">
        <v>1350</v>
      </c>
      <c r="E2509" s="800">
        <v>42299</v>
      </c>
      <c r="F2509" s="192" t="s">
        <v>1950</v>
      </c>
      <c r="G2509" s="483" t="s">
        <v>1933</v>
      </c>
      <c r="H2509" s="193" t="s">
        <v>1946</v>
      </c>
      <c r="I2509" s="256"/>
      <c r="J2509" s="256"/>
      <c r="K2509" s="595">
        <v>2481497</v>
      </c>
      <c r="L2509" s="596" t="s">
        <v>81</v>
      </c>
      <c r="M2509" s="596" t="s">
        <v>24</v>
      </c>
      <c r="N2509" s="52" t="str">
        <f>IF(AND('331-CT'!$E$7=TH!H2509,OR(L2509="331",M2509="331")),"331",IF(AND(OR(L2509="131",M2509="131"),H2509='131-CT'!$E$7),"131",""))</f>
        <v/>
      </c>
      <c r="O2509" s="910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7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319"/>
        <v>10</v>
      </c>
      <c r="C2510" s="184">
        <f t="shared" si="321"/>
        <v>42299</v>
      </c>
      <c r="D2510" s="191" t="s">
        <v>1350</v>
      </c>
      <c r="E2510" s="800">
        <v>42299</v>
      </c>
      <c r="F2510" s="192" t="s">
        <v>1950</v>
      </c>
      <c r="G2510" s="483" t="s">
        <v>1933</v>
      </c>
      <c r="H2510" s="193" t="s">
        <v>1935</v>
      </c>
      <c r="I2510" s="256"/>
      <c r="J2510" s="256"/>
      <c r="K2510" s="595">
        <v>12091161</v>
      </c>
      <c r="L2510" s="596" t="s">
        <v>81</v>
      </c>
      <c r="M2510" s="596" t="s">
        <v>24</v>
      </c>
      <c r="N2510" s="52" t="str">
        <f>IF(AND('331-CT'!$E$7=TH!H2510,OR(L2510="331",M2510="331")),"331",IF(AND(OR(L2510="131",M2510="131"),H2510='131-CT'!$E$7),"131",""))</f>
        <v/>
      </c>
      <c r="O2510" s="910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7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319"/>
        <v>11</v>
      </c>
      <c r="C2511" s="184">
        <f t="shared" si="321"/>
        <v>42327</v>
      </c>
      <c r="D2511" s="191" t="s">
        <v>1350</v>
      </c>
      <c r="E2511" s="800">
        <v>42327</v>
      </c>
      <c r="F2511" s="192" t="s">
        <v>1950</v>
      </c>
      <c r="G2511" s="483" t="s">
        <v>1933</v>
      </c>
      <c r="H2511" s="193" t="s">
        <v>1946</v>
      </c>
      <c r="I2511" s="256"/>
      <c r="J2511" s="256"/>
      <c r="K2511" s="595">
        <v>2474582</v>
      </c>
      <c r="L2511" s="596" t="s">
        <v>81</v>
      </c>
      <c r="M2511" s="596" t="s">
        <v>24</v>
      </c>
      <c r="N2511" s="52" t="str">
        <f>IF(AND('331-CT'!$E$7=TH!H2511,OR(L2511="331",M2511="331")),"331",IF(AND(OR(L2511="131",M2511="131"),H2511='131-CT'!$E$7),"131",""))</f>
        <v/>
      </c>
      <c r="O2511" s="910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7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319"/>
        <v>11</v>
      </c>
      <c r="C2512" s="184">
        <f t="shared" si="321"/>
        <v>42327</v>
      </c>
      <c r="D2512" s="191" t="s">
        <v>1350</v>
      </c>
      <c r="E2512" s="800">
        <v>42327</v>
      </c>
      <c r="F2512" s="192" t="s">
        <v>1950</v>
      </c>
      <c r="G2512" s="483" t="s">
        <v>1933</v>
      </c>
      <c r="H2512" s="193" t="s">
        <v>1935</v>
      </c>
      <c r="I2512" s="256"/>
      <c r="J2512" s="256"/>
      <c r="K2512" s="595">
        <v>12296805</v>
      </c>
      <c r="L2512" s="596" t="s">
        <v>81</v>
      </c>
      <c r="M2512" s="596" t="s">
        <v>24</v>
      </c>
      <c r="N2512" s="52" t="str">
        <f>IF(AND('331-CT'!$E$7=TH!H2512,OR(L2512="331",M2512="331")),"331",IF(AND(OR(L2512="131",M2512="131"),H2512='131-CT'!$E$7),"131",""))</f>
        <v/>
      </c>
      <c r="O2512" s="910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7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319"/>
        <v>11</v>
      </c>
      <c r="C2513" s="184">
        <f t="shared" si="321"/>
        <v>42334</v>
      </c>
      <c r="D2513" s="191" t="s">
        <v>1350</v>
      </c>
      <c r="E2513" s="800">
        <v>42334</v>
      </c>
      <c r="F2513" s="192" t="s">
        <v>1943</v>
      </c>
      <c r="G2513" s="483" t="s">
        <v>1933</v>
      </c>
      <c r="H2513" s="193"/>
      <c r="I2513" s="256"/>
      <c r="J2513" s="256"/>
      <c r="K2513" s="595">
        <v>50000</v>
      </c>
      <c r="L2513" s="596" t="s">
        <v>83</v>
      </c>
      <c r="M2513" s="596" t="s">
        <v>24</v>
      </c>
      <c r="N2513" s="52" t="str">
        <f>IF(AND('331-CT'!$E$7=TH!H2513,OR(L2513="331",M2513="331")),"331",IF(AND(OR(L2513="131",M2513="131"),H2513='131-CT'!$E$7),"131",""))</f>
        <v/>
      </c>
      <c r="O2513" s="910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>x</v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7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319"/>
        <v>11</v>
      </c>
      <c r="C2514" s="184">
        <f t="shared" si="321"/>
        <v>42334</v>
      </c>
      <c r="D2514" s="191" t="s">
        <v>1350</v>
      </c>
      <c r="E2514" s="800">
        <v>42334</v>
      </c>
      <c r="F2514" s="192" t="s">
        <v>1944</v>
      </c>
      <c r="G2514" s="483" t="s">
        <v>1933</v>
      </c>
      <c r="H2514" s="193"/>
      <c r="I2514" s="256"/>
      <c r="J2514" s="256"/>
      <c r="K2514" s="595">
        <v>5000</v>
      </c>
      <c r="L2514" s="596" t="s">
        <v>9</v>
      </c>
      <c r="M2514" s="596" t="s">
        <v>24</v>
      </c>
      <c r="N2514" s="52" t="str">
        <f>IF(AND('331-CT'!$E$7=TH!H2514,OR(L2514="331",M2514="331")),"331",IF(AND(OR(L2514="131",M2514="131"),H2514='131-CT'!$E$7),"131",""))</f>
        <v/>
      </c>
      <c r="O2514" s="910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7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319"/>
        <v>12</v>
      </c>
      <c r="C2515" s="184">
        <f t="shared" si="321"/>
        <v>42359</v>
      </c>
      <c r="D2515" s="191" t="s">
        <v>1350</v>
      </c>
      <c r="E2515" s="757">
        <v>42359</v>
      </c>
      <c r="F2515" s="192" t="s">
        <v>1951</v>
      </c>
      <c r="G2515" s="483" t="s">
        <v>1933</v>
      </c>
      <c r="H2515" s="193" t="s">
        <v>1935</v>
      </c>
      <c r="I2515" s="256"/>
      <c r="J2515" s="256"/>
      <c r="K2515" s="38">
        <v>49000000</v>
      </c>
      <c r="L2515" s="194" t="s">
        <v>1925</v>
      </c>
      <c r="M2515" s="596" t="s">
        <v>24</v>
      </c>
      <c r="N2515" s="52" t="str">
        <f>IF(AND('331-CT'!$E$7=TH!H2515,OR(L2515="331",M2515="331")),"331",IF(AND(OR(L2515="131",M2515="131"),H2515='131-CT'!$E$7),"131",""))</f>
        <v/>
      </c>
      <c r="O2515" s="910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7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319"/>
        <v>12</v>
      </c>
      <c r="C2516" s="184">
        <f t="shared" si="321"/>
        <v>42359</v>
      </c>
      <c r="D2516" s="191" t="s">
        <v>1350</v>
      </c>
      <c r="E2516" s="757">
        <v>42359</v>
      </c>
      <c r="F2516" s="192" t="s">
        <v>1950</v>
      </c>
      <c r="G2516" s="483" t="s">
        <v>1933</v>
      </c>
      <c r="H2516" s="193" t="s">
        <v>1935</v>
      </c>
      <c r="I2516" s="256"/>
      <c r="J2516" s="256"/>
      <c r="K2516" s="595">
        <v>2356540</v>
      </c>
      <c r="L2516" s="596" t="s">
        <v>81</v>
      </c>
      <c r="M2516" s="596" t="s">
        <v>24</v>
      </c>
      <c r="N2516" s="52" t="str">
        <f>IF(AND('331-CT'!$E$7=TH!H2516,OR(L2516="331",M2516="331")),"331",IF(AND(OR(L2516="131",M2516="131"),H2516='131-CT'!$E$7),"131",""))</f>
        <v/>
      </c>
      <c r="O2516" s="910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7"/>
    </row>
    <row r="2517" spans="1:28" s="211" customFormat="1" ht="15.75" customHeight="1">
      <c r="A2517" s="204" t="str">
        <f>IF(B2517&lt;&gt;"",IF(AND(B2517&gt;=_TM1,B2517&lt;=_TM2,OR(TH!L2517="1111",TH!M2517="1111")),TH!D2517,""),"")</f>
        <v>GBN</v>
      </c>
      <c r="B2517" s="36">
        <f t="shared" si="319"/>
        <v>12</v>
      </c>
      <c r="C2517" s="184">
        <f t="shared" si="321"/>
        <v>42361</v>
      </c>
      <c r="D2517" s="191" t="s">
        <v>1350</v>
      </c>
      <c r="E2517" s="757">
        <v>42361</v>
      </c>
      <c r="F2517" s="192" t="s">
        <v>1922</v>
      </c>
      <c r="G2517" s="483" t="s">
        <v>1933</v>
      </c>
      <c r="H2517" s="193" t="s">
        <v>1363</v>
      </c>
      <c r="I2517" s="256"/>
      <c r="J2517" s="256"/>
      <c r="K2517" s="595">
        <v>48000000</v>
      </c>
      <c r="L2517" s="194" t="s">
        <v>24</v>
      </c>
      <c r="M2517" s="596" t="s">
        <v>47</v>
      </c>
      <c r="N2517" s="52" t="str">
        <f>IF(AND('331-CT'!$E$7=TH!H2517,OR(L2517="331",M2517="331")),"331",IF(AND(OR(L2517="131",M2517="131"),H2517='131-CT'!$E$7),"131",""))</f>
        <v/>
      </c>
      <c r="O2517" s="910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7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319"/>
        <v>12</v>
      </c>
      <c r="C2518" s="184">
        <f t="shared" si="321"/>
        <v>42361</v>
      </c>
      <c r="D2518" s="191" t="s">
        <v>1350</v>
      </c>
      <c r="E2518" s="757">
        <v>42361</v>
      </c>
      <c r="F2518" s="192" t="s">
        <v>1951</v>
      </c>
      <c r="G2518" s="483" t="s">
        <v>1933</v>
      </c>
      <c r="H2518" s="193" t="s">
        <v>1935</v>
      </c>
      <c r="I2518" s="256"/>
      <c r="J2518" s="256"/>
      <c r="K2518" s="38">
        <v>34385000</v>
      </c>
      <c r="L2518" s="194" t="s">
        <v>1925</v>
      </c>
      <c r="M2518" s="596" t="s">
        <v>24</v>
      </c>
      <c r="N2518" s="52" t="str">
        <f>IF(AND('331-CT'!$E$7=TH!H2518,OR(L2518="331",M2518="331")),"331",IF(AND(OR(L2518="131",M2518="131"),H2518='131-CT'!$E$7),"131",""))</f>
        <v/>
      </c>
      <c r="O2518" s="910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7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319"/>
        <v>12</v>
      </c>
      <c r="C2519" s="184">
        <f t="shared" si="321"/>
        <v>42361</v>
      </c>
      <c r="D2519" s="191" t="s">
        <v>1350</v>
      </c>
      <c r="E2519" s="757">
        <v>42361</v>
      </c>
      <c r="F2519" s="192" t="s">
        <v>1950</v>
      </c>
      <c r="G2519" s="483" t="s">
        <v>1933</v>
      </c>
      <c r="H2519" s="193" t="s">
        <v>1935</v>
      </c>
      <c r="I2519" s="256"/>
      <c r="J2519" s="256"/>
      <c r="K2519" s="595">
        <v>11917957</v>
      </c>
      <c r="L2519" s="596" t="s">
        <v>81</v>
      </c>
      <c r="M2519" s="596" t="s">
        <v>24</v>
      </c>
      <c r="N2519" s="52" t="str">
        <f>IF(AND('331-CT'!$E$7=TH!H2519,OR(L2519="331",M2519="331")),"331",IF(AND(OR(L2519="131",M2519="131"),H2519='131-CT'!$E$7),"131",""))</f>
        <v/>
      </c>
      <c r="O2519" s="910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7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ref="B2520" si="322">IF(C2520&lt;&gt;"",MONTH(C2520),"")</f>
        <v>12</v>
      </c>
      <c r="C2520" s="184">
        <f t="shared" ref="C2520" si="323">E2520</f>
        <v>42369</v>
      </c>
      <c r="D2520" s="191" t="s">
        <v>334</v>
      </c>
      <c r="E2520" s="757">
        <v>42369</v>
      </c>
      <c r="F2520" s="192" t="s">
        <v>2049</v>
      </c>
      <c r="G2520" s="483"/>
      <c r="H2520" s="193" t="s">
        <v>2048</v>
      </c>
      <c r="I2520" s="256"/>
      <c r="J2520" s="256"/>
      <c r="K2520" s="595">
        <v>90627970</v>
      </c>
      <c r="L2520" s="596" t="s">
        <v>9</v>
      </c>
      <c r="M2520" s="596" t="s">
        <v>17</v>
      </c>
      <c r="N2520" s="52" t="str">
        <f>IF(AND('331-CT'!$E$7=TH!H2520,OR(L2520="331",M2520="331")),"331",IF(AND(OR(L2520="131",M2520="131"),H2520='131-CT'!$E$7),"131",""))</f>
        <v/>
      </c>
      <c r="O2520" s="910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7"/>
    </row>
    <row r="2521" spans="1:28" s="947" customFormat="1" ht="15.75" customHeight="1">
      <c r="A2521" s="204" t="str">
        <f>IF(B2521&lt;&gt;"",IF(AND(B2521&gt;=_TM1,B2521&lt;=_TM2,OR(TH!L2521="1111",TH!M2521="1111")),TH!D2521,""),"")</f>
        <v/>
      </c>
      <c r="B2521" s="939">
        <f t="shared" si="319"/>
        <v>1</v>
      </c>
      <c r="C2521" s="940">
        <f t="shared" si="321"/>
        <v>42006</v>
      </c>
      <c r="D2521" s="941" t="s">
        <v>1984</v>
      </c>
      <c r="E2521" s="942">
        <v>42006</v>
      </c>
      <c r="F2521" s="49" t="s">
        <v>1897</v>
      </c>
      <c r="G2521" s="943"/>
      <c r="H2521" s="944" t="s">
        <v>1972</v>
      </c>
      <c r="I2521" s="254">
        <v>500</v>
      </c>
      <c r="J2521" s="254">
        <v>9800</v>
      </c>
      <c r="K2521" s="945">
        <f>ROUND(I2521*J2521,0)</f>
        <v>4900000</v>
      </c>
      <c r="L2521" s="52" t="s">
        <v>165</v>
      </c>
      <c r="M2521" s="946" t="s">
        <v>161</v>
      </c>
      <c r="N2521" s="52" t="str">
        <f>IF(AND('331-CT'!$E$7=TH!H2521,OR(L2521="331",M2521="331")),"331",IF(AND(OR(L2521="131",M2521="131"),H2521='131-CT'!$E$7),"131",""))</f>
        <v/>
      </c>
      <c r="O2521" s="910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10"/>
    </row>
    <row r="2522" spans="1:28" s="947" customFormat="1" ht="15.75" customHeight="1">
      <c r="A2522" s="204" t="str">
        <f>IF(B2522&lt;&gt;"",IF(AND(B2522&gt;=_TM1,B2522&lt;=_TM2,OR(TH!L2522="1111",TH!M2522="1111")),TH!D2522,""),"")</f>
        <v/>
      </c>
      <c r="B2522" s="939">
        <f t="shared" si="319"/>
        <v>1</v>
      </c>
      <c r="C2522" s="940">
        <f t="shared" si="321"/>
        <v>42006</v>
      </c>
      <c r="D2522" s="941" t="s">
        <v>1984</v>
      </c>
      <c r="E2522" s="942">
        <v>42006</v>
      </c>
      <c r="F2522" s="49" t="s">
        <v>2043</v>
      </c>
      <c r="G2522" s="943"/>
      <c r="H2522" s="944" t="s">
        <v>1972</v>
      </c>
      <c r="I2522" s="254">
        <v>500</v>
      </c>
      <c r="J2522" s="254">
        <v>11000</v>
      </c>
      <c r="K2522" s="945">
        <f t="shared" ref="K2522:K2545" si="324">ROUND(I2522*J2522,0)</f>
        <v>5500000</v>
      </c>
      <c r="L2522" s="52" t="s">
        <v>165</v>
      </c>
      <c r="M2522" s="946" t="s">
        <v>161</v>
      </c>
      <c r="N2522" s="52" t="str">
        <f>IF(AND('331-CT'!$E$7=TH!H2522,OR(L2522="331",M2522="331")),"331",IF(AND(OR(L2522="131",M2522="131"),H2522='131-CT'!$E$7),"131",""))</f>
        <v/>
      </c>
      <c r="O2522" s="910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10"/>
    </row>
    <row r="2523" spans="1:28" s="947" customFormat="1" ht="15.75" customHeight="1">
      <c r="A2523" s="204" t="str">
        <f>IF(B2523&lt;&gt;"",IF(AND(B2523&gt;=_TM1,B2523&lt;=_TM2,OR(TH!L2523="1111",TH!M2523="1111")),TH!D2523,""),"")</f>
        <v/>
      </c>
      <c r="B2523" s="939">
        <f t="shared" si="319"/>
        <v>1</v>
      </c>
      <c r="C2523" s="940">
        <f t="shared" si="321"/>
        <v>42011</v>
      </c>
      <c r="D2523" s="941" t="s">
        <v>1984</v>
      </c>
      <c r="E2523" s="942">
        <v>42011</v>
      </c>
      <c r="F2523" s="948" t="s">
        <v>356</v>
      </c>
      <c r="G2523" s="943"/>
      <c r="H2523" s="944" t="s">
        <v>1972</v>
      </c>
      <c r="I2523" s="254">
        <v>100</v>
      </c>
      <c r="J2523" s="254">
        <v>21000</v>
      </c>
      <c r="K2523" s="945">
        <f t="shared" si="324"/>
        <v>2100000</v>
      </c>
      <c r="L2523" s="52" t="s">
        <v>165</v>
      </c>
      <c r="M2523" s="946" t="s">
        <v>161</v>
      </c>
      <c r="N2523" s="52" t="str">
        <f>IF(AND('331-CT'!$E$7=TH!H2523,OR(L2523="331",M2523="331")),"331",IF(AND(OR(L2523="131",M2523="131"),H2523='131-CT'!$E$7),"131",""))</f>
        <v/>
      </c>
      <c r="O2523" s="910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>x</v>
      </c>
      <c r="AA2523" s="52" t="str">
        <f>IF(AND(B2523&lt;=NKC!$N$8,B2523&gt;=NKC!$M$8),"x","")</f>
        <v/>
      </c>
      <c r="AB2523" s="810"/>
    </row>
    <row r="2524" spans="1:28" s="947" customFormat="1" ht="15.75" customHeight="1">
      <c r="A2524" s="204" t="str">
        <f>IF(B2524&lt;&gt;"",IF(AND(B2524&gt;=_TM1,B2524&lt;=_TM2,OR(TH!L2524="1111",TH!M2524="1111")),TH!D2524,""),"")</f>
        <v/>
      </c>
      <c r="B2524" s="939">
        <f t="shared" si="319"/>
        <v>1</v>
      </c>
      <c r="C2524" s="940">
        <f t="shared" si="321"/>
        <v>42032</v>
      </c>
      <c r="D2524" s="941" t="s">
        <v>1984</v>
      </c>
      <c r="E2524" s="942">
        <v>42032</v>
      </c>
      <c r="F2524" s="948" t="s">
        <v>337</v>
      </c>
      <c r="G2524" s="943"/>
      <c r="H2524" s="944" t="s">
        <v>1972</v>
      </c>
      <c r="I2524" s="254">
        <v>24</v>
      </c>
      <c r="J2524" s="254">
        <v>43000</v>
      </c>
      <c r="K2524" s="945">
        <f t="shared" si="324"/>
        <v>1032000</v>
      </c>
      <c r="L2524" s="52" t="s">
        <v>165</v>
      </c>
      <c r="M2524" s="946" t="s">
        <v>161</v>
      </c>
      <c r="N2524" s="52" t="str">
        <f>IF(AND('331-CT'!$E$7=TH!H2524,OR(L2524="331",M2524="331")),"331",IF(AND(OR(L2524="131",M2524="131"),H2524='131-CT'!$E$7),"131",""))</f>
        <v/>
      </c>
      <c r="O2524" s="910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10"/>
    </row>
    <row r="2525" spans="1:28" s="947" customFormat="1" ht="15.75" customHeight="1">
      <c r="A2525" s="204" t="str">
        <f>IF(B2525&lt;&gt;"",IF(AND(B2525&gt;=_TM1,B2525&lt;=_TM2,OR(TH!L2525="1111",TH!M2525="1111")),TH!D2525,""),"")</f>
        <v/>
      </c>
      <c r="B2525" s="939">
        <f t="shared" ref="B2525" si="325">IF(C2525&lt;&gt;"",MONTH(C2525),"")</f>
        <v>3</v>
      </c>
      <c r="C2525" s="940">
        <f t="shared" ref="C2525" si="326">E2525</f>
        <v>42077</v>
      </c>
      <c r="D2525" s="941" t="s">
        <v>1984</v>
      </c>
      <c r="E2525" s="942">
        <v>42077</v>
      </c>
      <c r="F2525" s="948" t="s">
        <v>337</v>
      </c>
      <c r="G2525" s="943"/>
      <c r="H2525" s="944" t="s">
        <v>1972</v>
      </c>
      <c r="I2525" s="254">
        <v>24</v>
      </c>
      <c r="J2525" s="254">
        <v>43000</v>
      </c>
      <c r="K2525" s="945">
        <f t="shared" ref="K2525" si="327">ROUND(I2525*J2525,0)</f>
        <v>1032000</v>
      </c>
      <c r="L2525" s="52" t="s">
        <v>165</v>
      </c>
      <c r="M2525" s="946" t="s">
        <v>161</v>
      </c>
      <c r="N2525" s="52" t="str">
        <f>IF(AND('331-CT'!$E$7=TH!H2525,OR(L2525="331",M2525="331")),"331",IF(AND(OR(L2525="131",M2525="131"),H2525='131-CT'!$E$7),"131",""))</f>
        <v/>
      </c>
      <c r="O2525" s="910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10"/>
    </row>
    <row r="2526" spans="1:28" s="947" customFormat="1" ht="15.75" customHeight="1">
      <c r="A2526" s="204" t="str">
        <f>IF(B2526&lt;&gt;"",IF(AND(B2526&gt;=_TM1,B2526&lt;=_TM2,OR(TH!L2526="1111",TH!M2526="1111")),TH!D2526,""),"")</f>
        <v/>
      </c>
      <c r="B2526" s="939">
        <f t="shared" si="319"/>
        <v>2</v>
      </c>
      <c r="C2526" s="940">
        <f t="shared" si="321"/>
        <v>42045</v>
      </c>
      <c r="D2526" s="941" t="s">
        <v>1984</v>
      </c>
      <c r="E2526" s="942">
        <v>42045</v>
      </c>
      <c r="F2526" s="948" t="s">
        <v>1398</v>
      </c>
      <c r="G2526" s="943"/>
      <c r="H2526" s="944" t="s">
        <v>1972</v>
      </c>
      <c r="I2526" s="254">
        <v>60</v>
      </c>
      <c r="J2526" s="254">
        <v>17500</v>
      </c>
      <c r="K2526" s="945">
        <f t="shared" si="324"/>
        <v>1050000</v>
      </c>
      <c r="L2526" s="52" t="s">
        <v>165</v>
      </c>
      <c r="M2526" s="946" t="s">
        <v>161</v>
      </c>
      <c r="N2526" s="52" t="str">
        <f>IF(AND('331-CT'!$E$7=TH!H2526,OR(L2526="331",M2526="331")),"331",IF(AND(OR(L2526="131",M2526="131"),H2526='131-CT'!$E$7),"131",""))</f>
        <v/>
      </c>
      <c r="O2526" s="910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10"/>
    </row>
    <row r="2527" spans="1:28" s="947" customFormat="1" ht="15.75" customHeight="1">
      <c r="A2527" s="204" t="str">
        <f>IF(B2527&lt;&gt;"",IF(AND(B2527&gt;=_TM1,B2527&lt;=_TM2,OR(TH!L2527="1111",TH!M2527="1111")),TH!D2527,""),"")</f>
        <v/>
      </c>
      <c r="B2527" s="939">
        <f t="shared" si="319"/>
        <v>4</v>
      </c>
      <c r="C2527" s="940">
        <f t="shared" si="321"/>
        <v>42104</v>
      </c>
      <c r="D2527" s="941" t="s">
        <v>1984</v>
      </c>
      <c r="E2527" s="942">
        <v>42104</v>
      </c>
      <c r="F2527" s="948" t="s">
        <v>337</v>
      </c>
      <c r="G2527" s="943"/>
      <c r="H2527" s="944" t="s">
        <v>1972</v>
      </c>
      <c r="I2527" s="254">
        <v>24</v>
      </c>
      <c r="J2527" s="254">
        <v>43000</v>
      </c>
      <c r="K2527" s="945">
        <f t="shared" si="324"/>
        <v>1032000</v>
      </c>
      <c r="L2527" s="52" t="s">
        <v>165</v>
      </c>
      <c r="M2527" s="946" t="s">
        <v>161</v>
      </c>
      <c r="N2527" s="52" t="str">
        <f>IF(AND('331-CT'!$E$7=TH!H2527,OR(L2527="331",M2527="331")),"331",IF(AND(OR(L2527="131",M2527="131"),H2527='131-CT'!$E$7),"131",""))</f>
        <v/>
      </c>
      <c r="O2527" s="910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10"/>
    </row>
    <row r="2528" spans="1:28" s="947" customFormat="1" ht="15.75" customHeight="1">
      <c r="A2528" s="204" t="str">
        <f>IF(B2528&lt;&gt;"",IF(AND(B2528&gt;=_TM1,B2528&lt;=_TM2,OR(TH!L2528="1111",TH!M2528="1111")),TH!D2528,""),"")</f>
        <v/>
      </c>
      <c r="B2528" s="939">
        <f t="shared" si="319"/>
        <v>5</v>
      </c>
      <c r="C2528" s="940">
        <f t="shared" si="321"/>
        <v>42154</v>
      </c>
      <c r="D2528" s="941" t="s">
        <v>1984</v>
      </c>
      <c r="E2528" s="942">
        <v>42154</v>
      </c>
      <c r="F2528" s="948" t="s">
        <v>337</v>
      </c>
      <c r="G2528" s="943"/>
      <c r="H2528" s="944" t="s">
        <v>1972</v>
      </c>
      <c r="I2528" s="254">
        <v>24</v>
      </c>
      <c r="J2528" s="254">
        <v>44000</v>
      </c>
      <c r="K2528" s="945">
        <f t="shared" si="324"/>
        <v>1056000</v>
      </c>
      <c r="L2528" s="52" t="s">
        <v>165</v>
      </c>
      <c r="M2528" s="946" t="s">
        <v>161</v>
      </c>
      <c r="N2528" s="52" t="str">
        <f>IF(AND('331-CT'!$E$7=TH!H2528,OR(L2528="331",M2528="331")),"331",IF(AND(OR(L2528="131",M2528="131"),H2528='131-CT'!$E$7),"131",""))</f>
        <v/>
      </c>
      <c r="O2528" s="910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>154</v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10"/>
    </row>
    <row r="2529" spans="1:28" s="947" customFormat="1" ht="15.75" customHeight="1">
      <c r="A2529" s="204" t="str">
        <f>IF(B2529&lt;&gt;"",IF(AND(B2529&gt;=_TM1,B2529&lt;=_TM2,OR(TH!L2529="1111",TH!M2529="1111")),TH!D2529,""),"")</f>
        <v/>
      </c>
      <c r="B2529" s="939">
        <f t="shared" ref="B2529:B2533" si="328">IF(C2529&lt;&gt;"",MONTH(C2529),"")</f>
        <v>4</v>
      </c>
      <c r="C2529" s="940">
        <f t="shared" ref="C2529:C2533" si="329">E2529</f>
        <v>42095</v>
      </c>
      <c r="D2529" s="941" t="s">
        <v>1984</v>
      </c>
      <c r="E2529" s="942">
        <v>42095</v>
      </c>
      <c r="F2529" s="948" t="s">
        <v>1897</v>
      </c>
      <c r="G2529" s="943"/>
      <c r="H2529" s="944" t="s">
        <v>1972</v>
      </c>
      <c r="I2529" s="254">
        <v>1000</v>
      </c>
      <c r="J2529" s="254">
        <v>9800</v>
      </c>
      <c r="K2529" s="945">
        <f t="shared" ref="K2529:K2533" si="330">ROUND(I2529*J2529,0)</f>
        <v>9800000</v>
      </c>
      <c r="L2529" s="52" t="s">
        <v>165</v>
      </c>
      <c r="M2529" s="946" t="s">
        <v>161</v>
      </c>
      <c r="N2529" s="52" t="str">
        <f>IF(AND('331-CT'!$E$7=TH!H2529,OR(L2529="331",M2529="331")),"331",IF(AND(OR(L2529="131",M2529="131"),H2529='131-CT'!$E$7),"131",""))</f>
        <v/>
      </c>
      <c r="O2529" s="910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>154</v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10"/>
    </row>
    <row r="2530" spans="1:28" s="947" customFormat="1" ht="15.75" customHeight="1">
      <c r="A2530" s="204" t="str">
        <f>IF(B2530&lt;&gt;"",IF(AND(B2530&gt;=_TM1,B2530&lt;=_TM2,OR(TH!L2530="1111",TH!M2530="1111")),TH!D2530,""),"")</f>
        <v/>
      </c>
      <c r="B2530" s="939">
        <f t="shared" si="328"/>
        <v>4</v>
      </c>
      <c r="C2530" s="940">
        <f t="shared" si="329"/>
        <v>42095</v>
      </c>
      <c r="D2530" s="941" t="s">
        <v>1984</v>
      </c>
      <c r="E2530" s="942">
        <v>42095</v>
      </c>
      <c r="F2530" s="948" t="s">
        <v>2043</v>
      </c>
      <c r="G2530" s="943"/>
      <c r="H2530" s="944" t="s">
        <v>1972</v>
      </c>
      <c r="I2530" s="254">
        <v>1000</v>
      </c>
      <c r="J2530" s="254">
        <v>11000</v>
      </c>
      <c r="K2530" s="945">
        <f t="shared" si="330"/>
        <v>11000000</v>
      </c>
      <c r="L2530" s="52" t="s">
        <v>165</v>
      </c>
      <c r="M2530" s="946" t="s">
        <v>161</v>
      </c>
      <c r="N2530" s="52" t="str">
        <f>IF(AND('331-CT'!$E$7=TH!H2530,OR(L2530="331",M2530="331")),"331",IF(AND(OR(L2530="131",M2530="131"),H2530='131-CT'!$E$7),"131",""))</f>
        <v/>
      </c>
      <c r="O2530" s="910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>154</v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10"/>
    </row>
    <row r="2531" spans="1:28" s="947" customFormat="1" ht="15.75" customHeight="1">
      <c r="A2531" s="204" t="str">
        <f>IF(B2531&lt;&gt;"",IF(AND(B2531&gt;=_TM1,B2531&lt;=_TM2,OR(TH!L2531="1111",TH!M2531="1111")),TH!D2531,""),"")</f>
        <v/>
      </c>
      <c r="B2531" s="939">
        <f t="shared" ref="B2531:B2532" si="331">IF(C2531&lt;&gt;"",MONTH(C2531),"")</f>
        <v>4</v>
      </c>
      <c r="C2531" s="940">
        <f t="shared" ref="C2531:C2532" si="332">E2531</f>
        <v>42095</v>
      </c>
      <c r="D2531" s="941" t="s">
        <v>1984</v>
      </c>
      <c r="E2531" s="949">
        <v>42095</v>
      </c>
      <c r="F2531" s="948" t="s">
        <v>356</v>
      </c>
      <c r="G2531" s="943"/>
      <c r="H2531" s="944" t="s">
        <v>1972</v>
      </c>
      <c r="I2531" s="254">
        <v>100</v>
      </c>
      <c r="J2531" s="254">
        <v>21000</v>
      </c>
      <c r="K2531" s="945">
        <f t="shared" ref="K2531:K2532" si="333">ROUND(I2531*J2531,0)</f>
        <v>2100000</v>
      </c>
      <c r="L2531" s="52" t="s">
        <v>165</v>
      </c>
      <c r="M2531" s="946" t="s">
        <v>161</v>
      </c>
      <c r="N2531" s="52" t="str">
        <f>IF(AND('331-CT'!$E$7=TH!H2531,OR(L2531="331",M2531="331")),"331",IF(AND(OR(L2531="131",M2531="131"),H2531='131-CT'!$E$7),"131",""))</f>
        <v/>
      </c>
      <c r="O2531" s="910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>154</v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>x</v>
      </c>
      <c r="AA2531" s="52" t="str">
        <f>IF(AND(B2531&lt;=NKC!$N$8,B2531&gt;=NKC!$M$8),"x","")</f>
        <v/>
      </c>
      <c r="AB2531" s="810"/>
    </row>
    <row r="2532" spans="1:28" s="947" customFormat="1" ht="15.75" customHeight="1">
      <c r="A2532" s="204" t="str">
        <f>IF(B2532&lt;&gt;"",IF(AND(B2532&gt;=_TM1,B2532&lt;=_TM2,OR(TH!L2532="1111",TH!M2532="1111")),TH!D2532,""),"")</f>
        <v/>
      </c>
      <c r="B2532" s="939">
        <f t="shared" si="331"/>
        <v>8</v>
      </c>
      <c r="C2532" s="940">
        <f t="shared" si="332"/>
        <v>42233</v>
      </c>
      <c r="D2532" s="941" t="s">
        <v>1984</v>
      </c>
      <c r="E2532" s="942">
        <v>42233</v>
      </c>
      <c r="F2532" s="948" t="s">
        <v>1481</v>
      </c>
      <c r="G2532" s="943"/>
      <c r="H2532" s="944" t="s">
        <v>1972</v>
      </c>
      <c r="I2532" s="254">
        <v>15560</v>
      </c>
      <c r="J2532" s="254">
        <v>810</v>
      </c>
      <c r="K2532" s="945">
        <f t="shared" si="333"/>
        <v>12603600</v>
      </c>
      <c r="L2532" s="52" t="s">
        <v>165</v>
      </c>
      <c r="M2532" s="946" t="s">
        <v>161</v>
      </c>
      <c r="N2532" s="52" t="str">
        <f>IF(AND('331-CT'!$E$7=TH!H2532,OR(L2532="331",M2532="331")),"331",IF(AND(OR(L2532="131",M2532="131"),H2532='131-CT'!$E$7),"131",""))</f>
        <v/>
      </c>
      <c r="O2532" s="910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10"/>
    </row>
    <row r="2533" spans="1:28" s="947" customFormat="1" ht="15.75" customHeight="1">
      <c r="A2533" s="204" t="str">
        <f>IF(B2533&lt;&gt;"",IF(AND(B2533&gt;=_TM1,B2533&lt;=_TM2,OR(TH!L2533="1111",TH!M2533="1111")),TH!D2533,""),"")</f>
        <v/>
      </c>
      <c r="B2533" s="939">
        <f t="shared" si="328"/>
        <v>8</v>
      </c>
      <c r="C2533" s="940">
        <f t="shared" si="329"/>
        <v>42242</v>
      </c>
      <c r="D2533" s="941" t="s">
        <v>1984</v>
      </c>
      <c r="E2533" s="949">
        <v>42242</v>
      </c>
      <c r="F2533" s="948" t="s">
        <v>1486</v>
      </c>
      <c r="G2533" s="943"/>
      <c r="H2533" s="944" t="s">
        <v>1972</v>
      </c>
      <c r="I2533" s="254">
        <v>200</v>
      </c>
      <c r="J2533" s="254">
        <v>19000</v>
      </c>
      <c r="K2533" s="945">
        <f t="shared" si="330"/>
        <v>3800000</v>
      </c>
      <c r="L2533" s="52" t="s">
        <v>165</v>
      </c>
      <c r="M2533" s="946" t="s">
        <v>161</v>
      </c>
      <c r="N2533" s="52" t="str">
        <f>IF(AND('331-CT'!$E$7=TH!H2533,OR(L2533="331",M2533="331")),"331",IF(AND(OR(L2533="131",M2533="131"),H2533='131-CT'!$E$7),"131",""))</f>
        <v/>
      </c>
      <c r="O2533" s="910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10"/>
    </row>
    <row r="2534" spans="1:28" s="947" customFormat="1" ht="15.75" customHeight="1">
      <c r="A2534" s="204" t="str">
        <f>IF(B2534&lt;&gt;"",IF(AND(B2534&gt;=_TM1,B2534&lt;=_TM2,OR(TH!L2534="1111",TH!M2534="1111")),TH!D2534,""),"")</f>
        <v/>
      </c>
      <c r="B2534" s="939">
        <f t="shared" si="319"/>
        <v>7</v>
      </c>
      <c r="C2534" s="940">
        <f t="shared" si="321"/>
        <v>42186</v>
      </c>
      <c r="D2534" s="941" t="s">
        <v>1984</v>
      </c>
      <c r="E2534" s="942">
        <v>42186</v>
      </c>
      <c r="F2534" s="948" t="s">
        <v>1897</v>
      </c>
      <c r="G2534" s="943"/>
      <c r="H2534" s="944" t="s">
        <v>1972</v>
      </c>
      <c r="I2534" s="254">
        <v>1000</v>
      </c>
      <c r="J2534" s="254">
        <v>9800</v>
      </c>
      <c r="K2534" s="945">
        <f t="shared" si="324"/>
        <v>9800000</v>
      </c>
      <c r="L2534" s="52" t="s">
        <v>165</v>
      </c>
      <c r="M2534" s="946" t="s">
        <v>161</v>
      </c>
      <c r="N2534" s="52" t="str">
        <f>IF(AND('331-CT'!$E$7=TH!H2534,OR(L2534="331",M2534="331")),"331",IF(AND(OR(L2534="131",M2534="131"),H2534='131-CT'!$E$7),"131",""))</f>
        <v/>
      </c>
      <c r="O2534" s="910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10"/>
    </row>
    <row r="2535" spans="1:28" s="947" customFormat="1" ht="15.75" customHeight="1">
      <c r="A2535" s="204" t="str">
        <f>IF(B2535&lt;&gt;"",IF(AND(B2535&gt;=_TM1,B2535&lt;=_TM2,OR(TH!L2535="1111",TH!M2535="1111")),TH!D2535,""),"")</f>
        <v/>
      </c>
      <c r="B2535" s="939">
        <f t="shared" si="319"/>
        <v>7</v>
      </c>
      <c r="C2535" s="940">
        <f t="shared" si="321"/>
        <v>42186</v>
      </c>
      <c r="D2535" s="941" t="s">
        <v>1984</v>
      </c>
      <c r="E2535" s="942">
        <v>42186</v>
      </c>
      <c r="F2535" s="948" t="s">
        <v>2043</v>
      </c>
      <c r="G2535" s="943"/>
      <c r="H2535" s="944" t="s">
        <v>1972</v>
      </c>
      <c r="I2535" s="254">
        <v>1000</v>
      </c>
      <c r="J2535" s="254">
        <v>11000</v>
      </c>
      <c r="K2535" s="945">
        <f t="shared" si="324"/>
        <v>11000000</v>
      </c>
      <c r="L2535" s="52" t="s">
        <v>165</v>
      </c>
      <c r="M2535" s="946" t="s">
        <v>161</v>
      </c>
      <c r="N2535" s="52" t="str">
        <f>IF(AND('331-CT'!$E$7=TH!H2535,OR(L2535="331",M2535="331")),"331",IF(AND(OR(L2535="131",M2535="131"),H2535='131-CT'!$E$7),"131",""))</f>
        <v/>
      </c>
      <c r="O2535" s="910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10"/>
    </row>
    <row r="2536" spans="1:28" s="947" customFormat="1" ht="15.75" customHeight="1">
      <c r="A2536" s="204" t="str">
        <f>IF(B2536&lt;&gt;"",IF(AND(B2536&gt;=_TM1,B2536&lt;=_TM2,OR(TH!L2536="1111",TH!M2536="1111")),TH!D2536,""),"")</f>
        <v/>
      </c>
      <c r="B2536" s="939">
        <f t="shared" si="319"/>
        <v>7</v>
      </c>
      <c r="C2536" s="940">
        <f t="shared" si="321"/>
        <v>42198</v>
      </c>
      <c r="D2536" s="941" t="s">
        <v>1984</v>
      </c>
      <c r="E2536" s="949">
        <v>42198</v>
      </c>
      <c r="F2536" s="948" t="s">
        <v>337</v>
      </c>
      <c r="G2536" s="943"/>
      <c r="H2536" s="944" t="s">
        <v>1972</v>
      </c>
      <c r="I2536" s="254">
        <v>24</v>
      </c>
      <c r="J2536" s="254">
        <v>44000</v>
      </c>
      <c r="K2536" s="945">
        <f t="shared" si="324"/>
        <v>1056000</v>
      </c>
      <c r="L2536" s="52" t="s">
        <v>165</v>
      </c>
      <c r="M2536" s="946" t="s">
        <v>161</v>
      </c>
      <c r="N2536" s="52" t="str">
        <f>IF(AND('331-CT'!$E$7=TH!H2536,OR(L2536="331",M2536="331")),"331",IF(AND(OR(L2536="131",M2536="131"),H2536='131-CT'!$E$7),"131",""))</f>
        <v/>
      </c>
      <c r="O2536" s="910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10"/>
    </row>
    <row r="2537" spans="1:28" s="947" customFormat="1" ht="15.75" customHeight="1">
      <c r="A2537" s="204" t="str">
        <f>IF(B2537&lt;&gt;"",IF(AND(B2537&gt;=_TM1,B2537&lt;=_TM2,OR(TH!L2537="1111",TH!M2537="1111")),TH!D2537,""),"")</f>
        <v/>
      </c>
      <c r="B2537" s="939">
        <f t="shared" si="319"/>
        <v>8</v>
      </c>
      <c r="C2537" s="940">
        <f t="shared" si="321"/>
        <v>42244</v>
      </c>
      <c r="D2537" s="941" t="s">
        <v>1984</v>
      </c>
      <c r="E2537" s="949">
        <v>42244</v>
      </c>
      <c r="F2537" s="948" t="s">
        <v>337</v>
      </c>
      <c r="G2537" s="943"/>
      <c r="H2537" s="944" t="s">
        <v>1972</v>
      </c>
      <c r="I2537" s="254">
        <v>24</v>
      </c>
      <c r="J2537" s="254">
        <v>43000</v>
      </c>
      <c r="K2537" s="945">
        <f t="shared" si="324"/>
        <v>1032000</v>
      </c>
      <c r="L2537" s="52" t="s">
        <v>165</v>
      </c>
      <c r="M2537" s="946" t="s">
        <v>161</v>
      </c>
      <c r="N2537" s="52" t="str">
        <f>IF(AND('331-CT'!$E$7=TH!H2537,OR(L2537="331",M2537="331")),"331",IF(AND(OR(L2537="131",M2537="131"),H2537='131-CT'!$E$7),"131",""))</f>
        <v/>
      </c>
      <c r="O2537" s="910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10"/>
    </row>
    <row r="2538" spans="1:28" s="947" customFormat="1" ht="15.75" customHeight="1">
      <c r="A2538" s="204" t="str">
        <f>IF(B2538&lt;&gt;"",IF(AND(B2538&gt;=_TM1,B2538&lt;=_TM2,OR(TH!L2538="1111",TH!M2538="1111")),TH!D2538,""),"")</f>
        <v/>
      </c>
      <c r="B2538" s="939">
        <f t="shared" ref="B2538:B2542" si="334">IF(C2538&lt;&gt;"",MONTH(C2538),"")</f>
        <v>7</v>
      </c>
      <c r="C2538" s="940">
        <f t="shared" ref="C2538:C2542" si="335">E2538</f>
        <v>42186</v>
      </c>
      <c r="D2538" s="941" t="s">
        <v>1984</v>
      </c>
      <c r="E2538" s="949">
        <v>42186</v>
      </c>
      <c r="F2538" s="948" t="s">
        <v>356</v>
      </c>
      <c r="G2538" s="943"/>
      <c r="H2538" s="944" t="s">
        <v>1972</v>
      </c>
      <c r="I2538" s="950">
        <v>150</v>
      </c>
      <c r="J2538" s="950">
        <v>18181</v>
      </c>
      <c r="K2538" s="945">
        <f t="shared" ref="K2538:K2542" si="336">ROUND(I2538*J2538,0)</f>
        <v>2727150</v>
      </c>
      <c r="L2538" s="52" t="s">
        <v>165</v>
      </c>
      <c r="M2538" s="946" t="s">
        <v>161</v>
      </c>
      <c r="N2538" s="52" t="str">
        <f>IF(AND('331-CT'!$E$7=TH!H2538,OR(L2538="331",M2538="331")),"331",IF(AND(OR(L2538="131",M2538="131"),H2538='131-CT'!$E$7),"131",""))</f>
        <v/>
      </c>
      <c r="O2538" s="910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>x</v>
      </c>
      <c r="AA2538" s="52" t="str">
        <f>IF(AND(B2538&lt;=NKC!$N$8,B2538&gt;=NKC!$M$8),"x","")</f>
        <v>x</v>
      </c>
      <c r="AB2538" s="810"/>
    </row>
    <row r="2539" spans="1:28" s="947" customFormat="1" ht="15.75" customHeight="1">
      <c r="A2539" s="204" t="str">
        <f>IF(B2539&lt;&gt;"",IF(AND(B2539&gt;=_TM1,B2539&lt;=_TM2,OR(TH!L2539="1111",TH!M2539="1111")),TH!D2539,""),"")</f>
        <v/>
      </c>
      <c r="B2539" s="939">
        <f t="shared" ref="B2539:B2541" si="337">IF(C2539&lt;&gt;"",MONTH(C2539),"")</f>
        <v>9</v>
      </c>
      <c r="C2539" s="940">
        <f t="shared" ref="C2539:C2541" si="338">E2539</f>
        <v>42248</v>
      </c>
      <c r="D2539" s="941" t="s">
        <v>1984</v>
      </c>
      <c r="E2539" s="949">
        <v>42248</v>
      </c>
      <c r="F2539" s="948" t="s">
        <v>1481</v>
      </c>
      <c r="G2539" s="943"/>
      <c r="H2539" s="944" t="s">
        <v>1972</v>
      </c>
      <c r="I2539" s="950">
        <v>22250</v>
      </c>
      <c r="J2539" s="950">
        <v>810</v>
      </c>
      <c r="K2539" s="945">
        <f t="shared" ref="K2539:K2541" si="339">ROUND(I2539*J2539,0)</f>
        <v>18022500</v>
      </c>
      <c r="L2539" s="52" t="s">
        <v>165</v>
      </c>
      <c r="M2539" s="946" t="s">
        <v>161</v>
      </c>
      <c r="N2539" s="52" t="str">
        <f>IF(AND('331-CT'!$E$7=TH!H2539,OR(L2539="331",M2539="331")),"331",IF(AND(OR(L2539="131",M2539="131"),H2539='131-CT'!$E$7),"131",""))</f>
        <v/>
      </c>
      <c r="O2539" s="910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10"/>
    </row>
    <row r="2540" spans="1:28" s="947" customFormat="1" ht="15.75" customHeight="1">
      <c r="A2540" s="204" t="str">
        <f>IF(B2540&lt;&gt;"",IF(AND(B2540&gt;=_TM1,B2540&lt;=_TM2,OR(TH!L2540="1111",TH!M2540="1111")),TH!D2540,""),"")</f>
        <v/>
      </c>
      <c r="B2540" s="939">
        <f t="shared" si="337"/>
        <v>9</v>
      </c>
      <c r="C2540" s="940">
        <f t="shared" si="338"/>
        <v>42248</v>
      </c>
      <c r="D2540" s="941" t="s">
        <v>1984</v>
      </c>
      <c r="E2540" s="949">
        <v>42248</v>
      </c>
      <c r="F2540" s="948" t="s">
        <v>1897</v>
      </c>
      <c r="G2540" s="943"/>
      <c r="H2540" s="944" t="s">
        <v>1972</v>
      </c>
      <c r="I2540" s="950">
        <v>500</v>
      </c>
      <c r="J2540" s="950">
        <v>9800</v>
      </c>
      <c r="K2540" s="945">
        <f t="shared" si="339"/>
        <v>4900000</v>
      </c>
      <c r="L2540" s="52" t="s">
        <v>165</v>
      </c>
      <c r="M2540" s="946" t="s">
        <v>161</v>
      </c>
      <c r="N2540" s="52" t="str">
        <f>IF(AND('331-CT'!$E$7=TH!H2540,OR(L2540="331",M2540="331")),"331",IF(AND(OR(L2540="131",M2540="131"),H2540='131-CT'!$E$7),"131",""))</f>
        <v/>
      </c>
      <c r="O2540" s="910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10"/>
    </row>
    <row r="2541" spans="1:28" s="947" customFormat="1" ht="15.75" customHeight="1">
      <c r="A2541" s="204" t="str">
        <f>IF(B2541&lt;&gt;"",IF(AND(B2541&gt;=_TM1,B2541&lt;=_TM2,OR(TH!L2541="1111",TH!M2541="1111")),TH!D2541,""),"")</f>
        <v/>
      </c>
      <c r="B2541" s="939">
        <f t="shared" si="337"/>
        <v>9</v>
      </c>
      <c r="C2541" s="940">
        <f t="shared" si="338"/>
        <v>42248</v>
      </c>
      <c r="D2541" s="941" t="s">
        <v>1984</v>
      </c>
      <c r="E2541" s="949">
        <v>42248</v>
      </c>
      <c r="F2541" s="948" t="s">
        <v>2043</v>
      </c>
      <c r="G2541" s="943"/>
      <c r="H2541" s="944" t="s">
        <v>1972</v>
      </c>
      <c r="I2541" s="950">
        <v>1000</v>
      </c>
      <c r="J2541" s="950">
        <v>11000</v>
      </c>
      <c r="K2541" s="945">
        <f t="shared" si="339"/>
        <v>11000000</v>
      </c>
      <c r="L2541" s="52" t="s">
        <v>165</v>
      </c>
      <c r="M2541" s="946" t="s">
        <v>161</v>
      </c>
      <c r="N2541" s="52" t="str">
        <f>IF(AND('331-CT'!$E$7=TH!H2541,OR(L2541="331",M2541="331")),"331",IF(AND(OR(L2541="131",M2541="131"),H2541='131-CT'!$E$7),"131",""))</f>
        <v/>
      </c>
      <c r="O2541" s="910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10"/>
    </row>
    <row r="2542" spans="1:28" s="947" customFormat="1" ht="15.75" customHeight="1">
      <c r="A2542" s="204" t="str">
        <f>IF(B2542&lt;&gt;"",IF(AND(B2542&gt;=_TM1,B2542&lt;=_TM2,OR(TH!L2542="1111",TH!M2542="1111")),TH!D2542,""),"")</f>
        <v/>
      </c>
      <c r="B2542" s="939">
        <f t="shared" si="334"/>
        <v>10</v>
      </c>
      <c r="C2542" s="940">
        <f t="shared" si="335"/>
        <v>42283</v>
      </c>
      <c r="D2542" s="941" t="s">
        <v>1984</v>
      </c>
      <c r="E2542" s="949">
        <v>42283</v>
      </c>
      <c r="F2542" s="948" t="s">
        <v>337</v>
      </c>
      <c r="G2542" s="943"/>
      <c r="H2542" s="944" t="s">
        <v>1972</v>
      </c>
      <c r="I2542" s="950">
        <v>24</v>
      </c>
      <c r="J2542" s="950">
        <v>43000</v>
      </c>
      <c r="K2542" s="945">
        <f t="shared" si="336"/>
        <v>1032000</v>
      </c>
      <c r="L2542" s="52" t="s">
        <v>165</v>
      </c>
      <c r="M2542" s="946" t="s">
        <v>161</v>
      </c>
      <c r="N2542" s="52" t="str">
        <f>IF(AND('331-CT'!$E$7=TH!H2542,OR(L2542="331",M2542="331")),"331",IF(AND(OR(L2542="131",M2542="131"),H2542='131-CT'!$E$7),"131",""))</f>
        <v/>
      </c>
      <c r="O2542" s="910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10"/>
    </row>
    <row r="2543" spans="1:28" s="947" customFormat="1" ht="15.75" customHeight="1">
      <c r="A2543" s="204" t="str">
        <f>IF(B2543&lt;&gt;"",IF(AND(B2543&gt;=_TM1,B2543&lt;=_TM2,OR(TH!L2543="1111",TH!M2543="1111")),TH!D2543,""),"")</f>
        <v/>
      </c>
      <c r="B2543" s="939">
        <f t="shared" si="319"/>
        <v>11</v>
      </c>
      <c r="C2543" s="940">
        <f t="shared" si="321"/>
        <v>42322</v>
      </c>
      <c r="D2543" s="941" t="s">
        <v>1984</v>
      </c>
      <c r="E2543" s="949">
        <v>42322</v>
      </c>
      <c r="F2543" s="948" t="s">
        <v>337</v>
      </c>
      <c r="G2543" s="943"/>
      <c r="H2543" s="944" t="s">
        <v>1972</v>
      </c>
      <c r="I2543" s="950">
        <v>24</v>
      </c>
      <c r="J2543" s="950">
        <v>43000</v>
      </c>
      <c r="K2543" s="945">
        <f t="shared" si="324"/>
        <v>1032000</v>
      </c>
      <c r="L2543" s="52" t="s">
        <v>165</v>
      </c>
      <c r="M2543" s="946" t="s">
        <v>161</v>
      </c>
      <c r="N2543" s="52" t="str">
        <f>IF(AND('331-CT'!$E$7=TH!H2543,OR(L2543="331",M2543="331")),"331",IF(AND(OR(L2543="131",M2543="131"),H2543='131-CT'!$E$7),"131",""))</f>
        <v/>
      </c>
      <c r="O2543" s="910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10"/>
    </row>
    <row r="2544" spans="1:28" s="947" customFormat="1" ht="15.75" customHeight="1">
      <c r="A2544" s="204" t="str">
        <f>IF(B2544&lt;&gt;"",IF(AND(B2544&gt;=_TM1,B2544&lt;=_TM2,OR(TH!L2544="1111",TH!M2544="1111")),TH!D2544,""),"")</f>
        <v/>
      </c>
      <c r="B2544" s="939">
        <f t="shared" si="319"/>
        <v>12</v>
      </c>
      <c r="C2544" s="940">
        <f t="shared" si="321"/>
        <v>42367</v>
      </c>
      <c r="D2544" s="941" t="s">
        <v>1984</v>
      </c>
      <c r="E2544" s="949">
        <v>42367</v>
      </c>
      <c r="F2544" s="948" t="s">
        <v>337</v>
      </c>
      <c r="G2544" s="943"/>
      <c r="H2544" s="944" t="s">
        <v>1972</v>
      </c>
      <c r="I2544" s="950">
        <v>48</v>
      </c>
      <c r="J2544" s="950">
        <v>42000</v>
      </c>
      <c r="K2544" s="945">
        <f t="shared" si="324"/>
        <v>2016000</v>
      </c>
      <c r="L2544" s="52" t="s">
        <v>165</v>
      </c>
      <c r="M2544" s="946" t="s">
        <v>161</v>
      </c>
      <c r="N2544" s="52" t="str">
        <f>IF(AND('331-CT'!$E$7=TH!H2544,OR(L2544="331",M2544="331")),"331",IF(AND(OR(L2544="131",M2544="131"),H2544='131-CT'!$E$7),"131",""))</f>
        <v/>
      </c>
      <c r="O2544" s="910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10"/>
    </row>
    <row r="2545" spans="1:28" s="947" customFormat="1" ht="15.75" customHeight="1">
      <c r="A2545" s="204" t="str">
        <f>IF(B2545&lt;&gt;"",IF(AND(B2545&gt;=_TM1,B2545&lt;=_TM2,OR(TH!L2545="1111",TH!M2545="1111")),TH!D2545,""),"")</f>
        <v/>
      </c>
      <c r="B2545" s="939">
        <f t="shared" si="319"/>
        <v>10</v>
      </c>
      <c r="C2545" s="940">
        <f t="shared" si="321"/>
        <v>42278</v>
      </c>
      <c r="D2545" s="941" t="s">
        <v>1984</v>
      </c>
      <c r="E2545" s="951">
        <v>42278</v>
      </c>
      <c r="F2545" s="952" t="s">
        <v>356</v>
      </c>
      <c r="G2545" s="943"/>
      <c r="H2545" s="944" t="s">
        <v>1972</v>
      </c>
      <c r="I2545" s="254">
        <v>150</v>
      </c>
      <c r="J2545" s="254">
        <v>18181</v>
      </c>
      <c r="K2545" s="945">
        <f t="shared" si="324"/>
        <v>2727150</v>
      </c>
      <c r="L2545" s="52" t="s">
        <v>165</v>
      </c>
      <c r="M2545" s="946" t="s">
        <v>161</v>
      </c>
      <c r="N2545" s="52" t="str">
        <f>IF(AND('331-CT'!$E$7=TH!H2545,OR(L2545="331",M2545="331")),"331",IF(AND(OR(L2545="131",M2545="131"),H2545='131-CT'!$E$7),"131",""))</f>
        <v/>
      </c>
      <c r="O2545" s="910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>x</v>
      </c>
      <c r="AA2545" s="52" t="str">
        <f>IF(AND(B2545&lt;=NKC!$N$8,B2545&gt;=NKC!$M$8),"x","")</f>
        <v/>
      </c>
      <c r="AB2545" s="810"/>
    </row>
    <row r="2546" spans="1:28" s="875" customFormat="1" ht="15.75" customHeight="1">
      <c r="A2546" s="925" t="str">
        <f>IF(B2546&lt;&gt;"",IF(AND(B2546&gt;=_TM1,B2546&lt;=_TM2,OR(TH!L2546="1111",TH!M2546="1111")),TH!D2546,""),"")</f>
        <v/>
      </c>
      <c r="B2546" s="864">
        <f t="shared" ref="B2546:B2606" si="340">IF(C2546&lt;&gt;"",MONTH(C2546),"")</f>
        <v>1</v>
      </c>
      <c r="C2546" s="865">
        <f t="shared" si="321"/>
        <v>42006</v>
      </c>
      <c r="D2546" s="866" t="s">
        <v>1985</v>
      </c>
      <c r="E2546" s="955">
        <v>42006</v>
      </c>
      <c r="F2546" s="867" t="s">
        <v>1963</v>
      </c>
      <c r="G2546" s="868"/>
      <c r="H2546" s="869" t="s">
        <v>1972</v>
      </c>
      <c r="I2546" s="870">
        <v>4502</v>
      </c>
      <c r="J2546" s="870">
        <v>7200</v>
      </c>
      <c r="K2546" s="871">
        <f t="shared" ref="K2546" si="341">ROUND(I2546*J2546,0)</f>
        <v>32414400</v>
      </c>
      <c r="L2546" s="956" t="s">
        <v>165</v>
      </c>
      <c r="M2546" s="872" t="s">
        <v>159</v>
      </c>
      <c r="N2546" s="956" t="str">
        <f>IF(AND('331-CT'!$E$7=TH!H2546,OR(L2546="331",M2546="331")),"331",IF(AND(OR(L2546="131",M2546="131"),H2546='131-CT'!$E$7),"131",""))</f>
        <v/>
      </c>
      <c r="O2546" s="927" t="str">
        <f>IF(AND('341-CT'!$E$9=H2546,OR(LEFT(L2546,3)=$O$7,LEFT(M2546,3)=$O$7)),"x","")</f>
        <v/>
      </c>
      <c r="P2546" s="956" t="str">
        <f>IF(AND($B2546&gt;='111'!$N$11,$B2546&lt;='111'!$O$11,OR($L2546=$P$7,$M2546=$P$7)),"x","")</f>
        <v/>
      </c>
      <c r="Q2546" s="956" t="str">
        <f>IF(AND($L2546=$P$7,$B2546&lt;'111'!$N$11),"x","")</f>
        <v/>
      </c>
      <c r="R2546" s="956" t="str">
        <f>IF(AND($M2546=$P$7,$B2546&lt;'111'!$N$11),"x","")</f>
        <v/>
      </c>
      <c r="S2546" s="956" t="str">
        <f>IF(ISERROR(FIND('112'!$M$9,G2546,1)),"",IF((AND(FIND('112'!$M$9,G2546,1)&gt;=1,$B2546&gt;='112'!$N$8,$B2546&lt;='112'!$O$8,OR($L2546='112'!$I$6,$M2546='112'!$I$6))),"x",""))</f>
        <v/>
      </c>
      <c r="T2546" s="956" t="str">
        <f>IF(ISERROR(FIND('112'!$M$9,G2546,1)),"",IF((AND(LEFT(G2546,2)=LEFT('112'!$M$9,2),B2546&lt;'112'!$N$8,$L2546='112'!$I$6)),"x",""))</f>
        <v/>
      </c>
      <c r="U2546" s="956" t="str">
        <f>IF(ISERROR(FIND('112'!$M$9,G2546,1)),"",IF((AND(RIGHT(G2546,2)=RIGHT('112'!$M$9,2),B2546&lt;'112'!$N$8,$M2546='112'!$I$6)),"x",""))</f>
        <v/>
      </c>
      <c r="V2546" s="956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956" t="str">
        <f>IF(OR(TH!L2546=TH!$W$7,M2546=TH!$W$7),"x","")</f>
        <v/>
      </c>
      <c r="X2546" s="956" t="str">
        <f>IF(AND(B2546&gt;='IN-NX'!$P$3,B2546&lt;='IN-NX'!$Q$3,'IN-NX'!$D$7=D2546,OR(LEFT(L2546,2)="15",AND(LEFT(M2546,2)&lt;&gt;"15",LEFT(M2546,2)&lt;&gt;"33"))),"x","")</f>
        <v/>
      </c>
      <c r="Y2546" s="956" t="str">
        <f>IF(AND(OR(LEFT(TH!L2546,2)="15",LEFT(TH!M2546,2)="15"),'152-CT'!$J$8=TH!F2546),"x","")</f>
        <v/>
      </c>
      <c r="Z2546" s="956" t="str">
        <f>IF(AND(OR(LEFT(TH!L2546,2)="15",LEFT(TH!M2546,2)="15"),TK!$E$7=TH!F2546),"x","")</f>
        <v/>
      </c>
      <c r="AA2546" s="956" t="str">
        <f>IF(AND(B2546&lt;=NKC!$N$8,B2546&gt;=NKC!$M$8),"x","")</f>
        <v/>
      </c>
      <c r="AB2546" s="873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340"/>
        <v>1</v>
      </c>
      <c r="C2547" s="184">
        <f t="shared" si="321"/>
        <v>42014</v>
      </c>
      <c r="D2547" s="191" t="s">
        <v>1985</v>
      </c>
      <c r="E2547" s="800">
        <v>42014</v>
      </c>
      <c r="F2547" s="192" t="s">
        <v>1963</v>
      </c>
      <c r="G2547" s="483"/>
      <c r="H2547" s="7" t="s">
        <v>1972</v>
      </c>
      <c r="I2547" s="256">
        <v>17104</v>
      </c>
      <c r="J2547" s="256">
        <v>7300</v>
      </c>
      <c r="K2547" s="595">
        <f t="shared" ref="K2547:K2594" si="342">ROUND(I2547*J2547,0)</f>
        <v>124859200</v>
      </c>
      <c r="L2547" s="39" t="s">
        <v>165</v>
      </c>
      <c r="M2547" s="596" t="s">
        <v>159</v>
      </c>
      <c r="N2547" s="52" t="str">
        <f>IF(AND('331-CT'!$E$7=TH!H2547,OR(L2547="331",M2547="331")),"331",IF(AND(OR(L2547="131",M2547="131"),H2547='131-CT'!$E$7),"131",""))</f>
        <v/>
      </c>
      <c r="O2547" s="910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7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340"/>
        <v>2</v>
      </c>
      <c r="C2548" s="184">
        <f t="shared" si="321"/>
        <v>42036</v>
      </c>
      <c r="D2548" s="191" t="s">
        <v>1985</v>
      </c>
      <c r="E2548" s="800">
        <v>42036</v>
      </c>
      <c r="F2548" s="192" t="s">
        <v>1963</v>
      </c>
      <c r="G2548" s="483"/>
      <c r="H2548" s="7" t="s">
        <v>1972</v>
      </c>
      <c r="I2548" s="256">
        <v>17275</v>
      </c>
      <c r="J2548" s="256">
        <v>7600</v>
      </c>
      <c r="K2548" s="595">
        <f t="shared" si="342"/>
        <v>131290000</v>
      </c>
      <c r="L2548" s="39" t="s">
        <v>165</v>
      </c>
      <c r="M2548" s="596" t="s">
        <v>159</v>
      </c>
      <c r="N2548" s="52" t="str">
        <f>IF(AND('331-CT'!$E$7=TH!H2548,OR(L2548="331",M2548="331")),"331",IF(AND(OR(L2548="131",M2548="131"),H2548='131-CT'!$E$7),"131",""))</f>
        <v/>
      </c>
      <c r="O2548" s="910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7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340"/>
        <v>3</v>
      </c>
      <c r="C2549" s="184">
        <f t="shared" si="321"/>
        <v>42064</v>
      </c>
      <c r="D2549" s="191" t="s">
        <v>1985</v>
      </c>
      <c r="E2549" s="757">
        <v>42064</v>
      </c>
      <c r="F2549" s="189" t="s">
        <v>1973</v>
      </c>
      <c r="G2549" s="483"/>
      <c r="H2549" s="7" t="s">
        <v>1972</v>
      </c>
      <c r="I2549" s="786">
        <v>2730</v>
      </c>
      <c r="J2549" s="256">
        <v>9200</v>
      </c>
      <c r="K2549" s="595">
        <f t="shared" si="342"/>
        <v>25116000</v>
      </c>
      <c r="L2549" s="39" t="s">
        <v>165</v>
      </c>
      <c r="M2549" s="596" t="s">
        <v>159</v>
      </c>
      <c r="N2549" s="52" t="str">
        <f>IF(AND('331-CT'!$E$7=TH!H2549,OR(L2549="331",M2549="331")),"331",IF(AND(OR(L2549="131",M2549="131"),H2549='131-CT'!$E$7),"131",""))</f>
        <v/>
      </c>
      <c r="O2549" s="910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7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340"/>
        <v>3</v>
      </c>
      <c r="C2550" s="184">
        <f t="shared" si="321"/>
        <v>42078</v>
      </c>
      <c r="D2550" s="191" t="s">
        <v>1985</v>
      </c>
      <c r="E2550" s="757">
        <v>42078</v>
      </c>
      <c r="F2550" s="189" t="s">
        <v>1962</v>
      </c>
      <c r="G2550" s="483"/>
      <c r="H2550" s="7" t="s">
        <v>1972</v>
      </c>
      <c r="I2550" s="786">
        <v>5000</v>
      </c>
      <c r="J2550" s="256">
        <v>9600</v>
      </c>
      <c r="K2550" s="595">
        <f t="shared" si="342"/>
        <v>48000000</v>
      </c>
      <c r="L2550" s="39" t="s">
        <v>165</v>
      </c>
      <c r="M2550" s="596" t="s">
        <v>159</v>
      </c>
      <c r="N2550" s="52" t="str">
        <f>IF(AND('331-CT'!$E$7=TH!H2550,OR(L2550="331",M2550="331")),"331",IF(AND(OR(L2550="131",M2550="131"),H2550='131-CT'!$E$7),"131",""))</f>
        <v/>
      </c>
      <c r="O2550" s="910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7"/>
    </row>
    <row r="2551" spans="1:28" s="875" customFormat="1" ht="15.75" customHeight="1">
      <c r="A2551" s="925" t="str">
        <f>IF(B2551&lt;&gt;"",IF(AND(B2551&gt;=_TM1,B2551&lt;=_TM2,OR(TH!L2551="1111",TH!M2551="1111")),TH!D2551,""),"")</f>
        <v/>
      </c>
      <c r="B2551" s="864">
        <f t="shared" si="340"/>
        <v>4</v>
      </c>
      <c r="C2551" s="865">
        <f t="shared" si="321"/>
        <v>42095</v>
      </c>
      <c r="D2551" s="866" t="s">
        <v>1985</v>
      </c>
      <c r="E2551" s="926">
        <v>42095</v>
      </c>
      <c r="F2551" s="876" t="s">
        <v>1963</v>
      </c>
      <c r="G2551" s="868"/>
      <c r="H2551" s="869" t="s">
        <v>1972</v>
      </c>
      <c r="I2551" s="870">
        <v>30663</v>
      </c>
      <c r="J2551" s="870">
        <v>7800</v>
      </c>
      <c r="K2551" s="871">
        <f t="shared" si="342"/>
        <v>239171400</v>
      </c>
      <c r="L2551" s="956" t="s">
        <v>165</v>
      </c>
      <c r="M2551" s="872" t="s">
        <v>159</v>
      </c>
      <c r="N2551" s="956" t="str">
        <f>IF(AND('331-CT'!$E$7=TH!H2551,OR(L2551="331",M2551="331")),"331",IF(AND(OR(L2551="131",M2551="131"),H2551='131-CT'!$E$7),"131",""))</f>
        <v/>
      </c>
      <c r="O2551" s="927" t="str">
        <f>IF(AND('341-CT'!$E$9=H2551,OR(LEFT(L2551,3)=$O$7,LEFT(M2551,3)=$O$7)),"x","")</f>
        <v/>
      </c>
      <c r="P2551" s="956" t="str">
        <f>IF(AND($B2551&gt;='111'!$N$11,$B2551&lt;='111'!$O$11,OR($L2551=$P$7,$M2551=$P$7)),"x","")</f>
        <v/>
      </c>
      <c r="Q2551" s="956" t="str">
        <f>IF(AND($L2551=$P$7,$B2551&lt;'111'!$N$11),"x","")</f>
        <v/>
      </c>
      <c r="R2551" s="956" t="str">
        <f>IF(AND($M2551=$P$7,$B2551&lt;'111'!$N$11),"x","")</f>
        <v/>
      </c>
      <c r="S2551" s="956" t="str">
        <f>IF(ISERROR(FIND('112'!$M$9,G2551,1)),"",IF((AND(FIND('112'!$M$9,G2551,1)&gt;=1,$B2551&gt;='112'!$N$8,$B2551&lt;='112'!$O$8,OR($L2551='112'!$I$6,$M2551='112'!$I$6))),"x",""))</f>
        <v/>
      </c>
      <c r="T2551" s="956" t="str">
        <f>IF(ISERROR(FIND('112'!$M$9,G2551,1)),"",IF((AND(LEFT(G2551,2)=LEFT('112'!$M$9,2),B2551&lt;'112'!$N$8,$L2551='112'!$I$6)),"x",""))</f>
        <v/>
      </c>
      <c r="U2551" s="956" t="str">
        <f>IF(ISERROR(FIND('112'!$M$9,G2551,1)),"",IF((AND(RIGHT(G2551,2)=RIGHT('112'!$M$9,2),B2551&lt;'112'!$N$8,$M2551='112'!$I$6)),"x",""))</f>
        <v/>
      </c>
      <c r="V2551" s="956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154</v>
      </c>
      <c r="W2551" s="956" t="str">
        <f>IF(OR(TH!L2551=TH!$W$7,M2551=TH!$W$7),"x","")</f>
        <v/>
      </c>
      <c r="X2551" s="956" t="str">
        <f>IF(AND(B2551&gt;='IN-NX'!$P$3,B2551&lt;='IN-NX'!$Q$3,'IN-NX'!$D$7=D2551,OR(LEFT(L2551,2)="15",AND(LEFT(M2551,2)&lt;&gt;"15",LEFT(M2551,2)&lt;&gt;"33"))),"x","")</f>
        <v/>
      </c>
      <c r="Y2551" s="956" t="str">
        <f>IF(AND(OR(LEFT(TH!L2551,2)="15",LEFT(TH!M2551,2)="15"),'152-CT'!$J$8=TH!F2551),"x","")</f>
        <v/>
      </c>
      <c r="Z2551" s="956" t="str">
        <f>IF(AND(OR(LEFT(TH!L2551,2)="15",LEFT(TH!M2551,2)="15"),TK!$E$7=TH!F2551),"x","")</f>
        <v/>
      </c>
      <c r="AA2551" s="956" t="str">
        <f>IF(AND(B2551&lt;=NKC!$N$8,B2551&gt;=NKC!$M$8),"x","")</f>
        <v/>
      </c>
      <c r="AB2551" s="873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340"/>
        <v>4</v>
      </c>
      <c r="C2552" s="184">
        <f t="shared" si="321"/>
        <v>42114</v>
      </c>
      <c r="D2552" s="191" t="s">
        <v>1985</v>
      </c>
      <c r="E2552" s="757">
        <v>42114</v>
      </c>
      <c r="F2552" s="40" t="s">
        <v>1963</v>
      </c>
      <c r="G2552" s="483"/>
      <c r="H2552" s="7" t="s">
        <v>1972</v>
      </c>
      <c r="I2552" s="256">
        <v>4500</v>
      </c>
      <c r="J2552" s="256">
        <v>8500</v>
      </c>
      <c r="K2552" s="595">
        <f t="shared" si="342"/>
        <v>38250000</v>
      </c>
      <c r="L2552" s="39" t="s">
        <v>165</v>
      </c>
      <c r="M2552" s="596" t="s">
        <v>159</v>
      </c>
      <c r="N2552" s="52" t="str">
        <f>IF(AND('331-CT'!$E$7=TH!H2552,OR(L2552="331",M2552="331")),"331",IF(AND(OR(L2552="131",M2552="131"),H2552='131-CT'!$E$7),"131",""))</f>
        <v/>
      </c>
      <c r="O2552" s="910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154</v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7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340"/>
        <v>4</v>
      </c>
      <c r="C2553" s="184">
        <f t="shared" si="321"/>
        <v>42114</v>
      </c>
      <c r="D2553" s="191" t="s">
        <v>1985</v>
      </c>
      <c r="E2553" s="757">
        <v>42114</v>
      </c>
      <c r="F2553" s="40" t="s">
        <v>1963</v>
      </c>
      <c r="G2553" s="483"/>
      <c r="H2553" s="7" t="s">
        <v>1972</v>
      </c>
      <c r="I2553" s="256">
        <v>1320</v>
      </c>
      <c r="J2553" s="256">
        <v>9000</v>
      </c>
      <c r="K2553" s="595">
        <f t="shared" si="342"/>
        <v>11880000</v>
      </c>
      <c r="L2553" s="39" t="s">
        <v>165</v>
      </c>
      <c r="M2553" s="596" t="s">
        <v>159</v>
      </c>
      <c r="N2553" s="52" t="str">
        <f>IF(AND('331-CT'!$E$7=TH!H2553,OR(L2553="331",M2553="331")),"331",IF(AND(OR(L2553="131",M2553="131"),H2553='131-CT'!$E$7),"131",""))</f>
        <v/>
      </c>
      <c r="O2553" s="910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154</v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7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ref="B2554" si="343">IF(C2554&lt;&gt;"",MONTH(C2554),"")</f>
        <v>4</v>
      </c>
      <c r="C2554" s="184">
        <f t="shared" ref="C2554" si="344">E2554</f>
        <v>42119</v>
      </c>
      <c r="D2554" s="191" t="s">
        <v>1985</v>
      </c>
      <c r="E2554" s="800">
        <v>42119</v>
      </c>
      <c r="F2554" s="192" t="s">
        <v>1963</v>
      </c>
      <c r="G2554" s="483"/>
      <c r="H2554" s="7" t="s">
        <v>1972</v>
      </c>
      <c r="I2554" s="256">
        <v>7683</v>
      </c>
      <c r="J2554" s="256">
        <v>9200</v>
      </c>
      <c r="K2554" s="595">
        <f t="shared" ref="K2554" si="345">ROUND(I2554*J2554,0)</f>
        <v>70683600</v>
      </c>
      <c r="L2554" s="39" t="s">
        <v>165</v>
      </c>
      <c r="M2554" s="596" t="s">
        <v>159</v>
      </c>
      <c r="N2554" s="52" t="str">
        <f>IF(AND('331-CT'!$E$7=TH!H2554,OR(L2554="331",M2554="331")),"331",IF(AND(OR(L2554="131",M2554="131"),H2554='131-CT'!$E$7),"131",""))</f>
        <v/>
      </c>
      <c r="O2554" s="910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154</v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7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340"/>
        <v>4</v>
      </c>
      <c r="C2555" s="184">
        <f t="shared" si="321"/>
        <v>42123</v>
      </c>
      <c r="D2555" s="191" t="s">
        <v>1985</v>
      </c>
      <c r="E2555" s="800">
        <v>42123</v>
      </c>
      <c r="F2555" s="192" t="s">
        <v>1962</v>
      </c>
      <c r="G2555" s="483"/>
      <c r="H2555" s="7" t="s">
        <v>1972</v>
      </c>
      <c r="I2555" s="256">
        <v>8746</v>
      </c>
      <c r="J2555" s="256">
        <v>9600</v>
      </c>
      <c r="K2555" s="595">
        <f t="shared" si="342"/>
        <v>83961600</v>
      </c>
      <c r="L2555" s="39" t="s">
        <v>165</v>
      </c>
      <c r="M2555" s="596" t="s">
        <v>159</v>
      </c>
      <c r="N2555" s="52" t="str">
        <f>IF(AND('331-CT'!$E$7=TH!H2555,OR(L2555="331",M2555="331")),"331",IF(AND(OR(L2555="131",M2555="131"),H2555='131-CT'!$E$7),"131",""))</f>
        <v/>
      </c>
      <c r="O2555" s="910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154</v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7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340"/>
        <v>5</v>
      </c>
      <c r="C2556" s="184">
        <f t="shared" si="321"/>
        <v>42127</v>
      </c>
      <c r="D2556" s="191" t="s">
        <v>1985</v>
      </c>
      <c r="E2556" s="800">
        <v>42127</v>
      </c>
      <c r="F2556" s="192" t="s">
        <v>1404</v>
      </c>
      <c r="G2556" s="483"/>
      <c r="H2556" s="7" t="s">
        <v>1972</v>
      </c>
      <c r="I2556" s="256">
        <v>1980</v>
      </c>
      <c r="J2556" s="256">
        <v>9100</v>
      </c>
      <c r="K2556" s="595">
        <f t="shared" si="342"/>
        <v>18018000</v>
      </c>
      <c r="L2556" s="39" t="s">
        <v>165</v>
      </c>
      <c r="M2556" s="596" t="s">
        <v>159</v>
      </c>
      <c r="N2556" s="52" t="str">
        <f>IF(AND('331-CT'!$E$7=TH!H2556,OR(L2556="331",M2556="331")),"331",IF(AND(OR(L2556="131",M2556="131"),H2556='131-CT'!$E$7),"131",""))</f>
        <v/>
      </c>
      <c r="O2556" s="910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154</v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7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340"/>
        <v>5</v>
      </c>
      <c r="C2557" s="184">
        <f t="shared" si="321"/>
        <v>42134</v>
      </c>
      <c r="D2557" s="191" t="s">
        <v>1985</v>
      </c>
      <c r="E2557" s="800">
        <v>42134</v>
      </c>
      <c r="F2557" s="192" t="s">
        <v>1406</v>
      </c>
      <c r="G2557" s="483"/>
      <c r="H2557" s="7" t="s">
        <v>1972</v>
      </c>
      <c r="I2557" s="256">
        <v>2200</v>
      </c>
      <c r="J2557" s="256">
        <v>8000</v>
      </c>
      <c r="K2557" s="595">
        <f t="shared" si="342"/>
        <v>17600000</v>
      </c>
      <c r="L2557" s="39" t="s">
        <v>165</v>
      </c>
      <c r="M2557" s="596" t="s">
        <v>159</v>
      </c>
      <c r="N2557" s="52" t="str">
        <f>IF(AND('331-CT'!$E$7=TH!H2557,OR(L2557="331",M2557="331")),"331",IF(AND(OR(L2557="131",M2557="131"),H2557='131-CT'!$E$7),"131",""))</f>
        <v/>
      </c>
      <c r="O2557" s="910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154</v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>x</v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7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340"/>
        <v>5</v>
      </c>
      <c r="C2558" s="184">
        <f t="shared" si="321"/>
        <v>42141</v>
      </c>
      <c r="D2558" s="191" t="s">
        <v>1985</v>
      </c>
      <c r="E2558" s="800">
        <v>42141</v>
      </c>
      <c r="F2558" s="192" t="s">
        <v>1385</v>
      </c>
      <c r="G2558" s="483"/>
      <c r="H2558" s="7" t="s">
        <v>1972</v>
      </c>
      <c r="I2558" s="256">
        <v>5000</v>
      </c>
      <c r="J2558" s="256">
        <v>7800</v>
      </c>
      <c r="K2558" s="595">
        <f t="shared" si="342"/>
        <v>39000000</v>
      </c>
      <c r="L2558" s="39" t="s">
        <v>165</v>
      </c>
      <c r="M2558" s="596" t="s">
        <v>159</v>
      </c>
      <c r="N2558" s="52" t="str">
        <f>IF(AND('331-CT'!$E$7=TH!H2558,OR(L2558="331",M2558="331")),"331",IF(AND(OR(L2558="131",M2558="131"),H2558='131-CT'!$E$7),"131",""))</f>
        <v/>
      </c>
      <c r="O2558" s="910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154</v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7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340"/>
        <v>5</v>
      </c>
      <c r="C2559" s="184">
        <f t="shared" si="321"/>
        <v>42141</v>
      </c>
      <c r="D2559" s="191" t="s">
        <v>1985</v>
      </c>
      <c r="E2559" s="800">
        <v>42141</v>
      </c>
      <c r="F2559" s="192" t="s">
        <v>1386</v>
      </c>
      <c r="G2559" s="483"/>
      <c r="H2559" s="7" t="s">
        <v>1972</v>
      </c>
      <c r="I2559" s="256">
        <v>6400</v>
      </c>
      <c r="J2559" s="256">
        <v>7800</v>
      </c>
      <c r="K2559" s="595">
        <f t="shared" si="342"/>
        <v>49920000</v>
      </c>
      <c r="L2559" s="39" t="s">
        <v>165</v>
      </c>
      <c r="M2559" s="596" t="s">
        <v>159</v>
      </c>
      <c r="N2559" s="52" t="str">
        <f>IF(AND('331-CT'!$E$7=TH!H2559,OR(L2559="331",M2559="331")),"331",IF(AND(OR(L2559="131",M2559="131"),H2559='131-CT'!$E$7),"131",""))</f>
        <v/>
      </c>
      <c r="O2559" s="910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154</v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7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340"/>
        <v>5</v>
      </c>
      <c r="C2560" s="184">
        <f t="shared" si="321"/>
        <v>42141</v>
      </c>
      <c r="D2560" s="191" t="s">
        <v>1985</v>
      </c>
      <c r="E2560" s="800">
        <v>42141</v>
      </c>
      <c r="F2560" s="192" t="s">
        <v>1387</v>
      </c>
      <c r="G2560" s="483"/>
      <c r="H2560" s="7" t="s">
        <v>1972</v>
      </c>
      <c r="I2560" s="256">
        <v>4200</v>
      </c>
      <c r="J2560" s="256">
        <v>10500</v>
      </c>
      <c r="K2560" s="595">
        <f t="shared" si="342"/>
        <v>44100000</v>
      </c>
      <c r="L2560" s="39" t="s">
        <v>165</v>
      </c>
      <c r="M2560" s="596" t="s">
        <v>159</v>
      </c>
      <c r="N2560" s="52" t="str">
        <f>IF(AND('331-CT'!$E$7=TH!H2560,OR(L2560="331",M2560="331")),"331",IF(AND(OR(L2560="131",M2560="131"),H2560='131-CT'!$E$7),"131",""))</f>
        <v/>
      </c>
      <c r="O2560" s="910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154</v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7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340"/>
        <v>5</v>
      </c>
      <c r="C2561" s="184">
        <f t="shared" si="321"/>
        <v>42141</v>
      </c>
      <c r="D2561" s="191" t="s">
        <v>1985</v>
      </c>
      <c r="E2561" s="800">
        <v>42141</v>
      </c>
      <c r="F2561" s="189" t="s">
        <v>1388</v>
      </c>
      <c r="G2561" s="483"/>
      <c r="H2561" s="7" t="s">
        <v>1972</v>
      </c>
      <c r="I2561" s="256">
        <v>2152</v>
      </c>
      <c r="J2561" s="256">
        <v>9100</v>
      </c>
      <c r="K2561" s="595">
        <f t="shared" si="342"/>
        <v>19583200</v>
      </c>
      <c r="L2561" s="39" t="s">
        <v>165</v>
      </c>
      <c r="M2561" s="596" t="s">
        <v>159</v>
      </c>
      <c r="N2561" s="52" t="str">
        <f>IF(AND('331-CT'!$E$7=TH!H2561,OR(L2561="331",M2561="331")),"331",IF(AND(OR(L2561="131",M2561="131"),H2561='131-CT'!$E$7),"131",""))</f>
        <v/>
      </c>
      <c r="O2561" s="910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154</v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7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340"/>
        <v>5</v>
      </c>
      <c r="C2562" s="184">
        <f t="shared" si="321"/>
        <v>42141</v>
      </c>
      <c r="D2562" s="191" t="s">
        <v>1985</v>
      </c>
      <c r="E2562" s="800">
        <v>42141</v>
      </c>
      <c r="F2562" s="189" t="s">
        <v>1389</v>
      </c>
      <c r="G2562" s="483"/>
      <c r="H2562" s="7" t="s">
        <v>1972</v>
      </c>
      <c r="I2562" s="256">
        <v>3230</v>
      </c>
      <c r="J2562" s="256">
        <v>9100</v>
      </c>
      <c r="K2562" s="595">
        <f t="shared" si="342"/>
        <v>29393000</v>
      </c>
      <c r="L2562" s="39" t="s">
        <v>165</v>
      </c>
      <c r="M2562" s="596" t="s">
        <v>159</v>
      </c>
      <c r="N2562" s="52" t="str">
        <f>IF(AND('331-CT'!$E$7=TH!H2562,OR(L2562="331",M2562="331")),"331",IF(AND(OR(L2562="131",M2562="131"),H2562='131-CT'!$E$7),"131",""))</f>
        <v/>
      </c>
      <c r="O2562" s="910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154</v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7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340"/>
        <v>5</v>
      </c>
      <c r="C2563" s="184">
        <f t="shared" si="321"/>
        <v>42145</v>
      </c>
      <c r="D2563" s="191" t="s">
        <v>1985</v>
      </c>
      <c r="E2563" s="800">
        <v>42145</v>
      </c>
      <c r="F2563" s="189" t="s">
        <v>1383</v>
      </c>
      <c r="G2563" s="483"/>
      <c r="H2563" s="7" t="s">
        <v>1972</v>
      </c>
      <c r="I2563" s="256">
        <v>1928</v>
      </c>
      <c r="J2563" s="256">
        <v>7300</v>
      </c>
      <c r="K2563" s="595">
        <f t="shared" si="342"/>
        <v>14074400</v>
      </c>
      <c r="L2563" s="39" t="s">
        <v>165</v>
      </c>
      <c r="M2563" s="596" t="s">
        <v>159</v>
      </c>
      <c r="N2563" s="52" t="str">
        <f>IF(AND('331-CT'!$E$7=TH!H2563,OR(L2563="331",M2563="331")),"331",IF(AND(OR(L2563="131",M2563="131"),H2563='131-CT'!$E$7),"131",""))</f>
        <v/>
      </c>
      <c r="O2563" s="910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154</v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7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340"/>
        <v>5</v>
      </c>
      <c r="C2564" s="184">
        <f t="shared" si="321"/>
        <v>42149</v>
      </c>
      <c r="D2564" s="191" t="s">
        <v>1985</v>
      </c>
      <c r="E2564" s="800">
        <v>42149</v>
      </c>
      <c r="F2564" s="192" t="s">
        <v>1383</v>
      </c>
      <c r="G2564" s="483"/>
      <c r="H2564" s="7" t="s">
        <v>1972</v>
      </c>
      <c r="I2564" s="256">
        <v>2096</v>
      </c>
      <c r="J2564" s="256">
        <v>7300</v>
      </c>
      <c r="K2564" s="595">
        <f t="shared" si="342"/>
        <v>15300800</v>
      </c>
      <c r="L2564" s="39" t="s">
        <v>165</v>
      </c>
      <c r="M2564" s="596" t="s">
        <v>159</v>
      </c>
      <c r="N2564" s="52" t="str">
        <f>IF(AND('331-CT'!$E$7=TH!H2564,OR(L2564="331",M2564="331")),"331",IF(AND(OR(L2564="131",M2564="131"),H2564='131-CT'!$E$7),"131",""))</f>
        <v/>
      </c>
      <c r="O2564" s="910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154</v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7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340"/>
        <v>5</v>
      </c>
      <c r="C2565" s="184">
        <f t="shared" si="321"/>
        <v>42151</v>
      </c>
      <c r="D2565" s="191" t="s">
        <v>1985</v>
      </c>
      <c r="E2565" s="800">
        <v>42151</v>
      </c>
      <c r="F2565" s="192" t="s">
        <v>1383</v>
      </c>
      <c r="G2565" s="483"/>
      <c r="H2565" s="7" t="s">
        <v>1972</v>
      </c>
      <c r="I2565" s="256">
        <v>2096</v>
      </c>
      <c r="J2565" s="256">
        <v>7300</v>
      </c>
      <c r="K2565" s="595">
        <f t="shared" si="342"/>
        <v>15300800</v>
      </c>
      <c r="L2565" s="39" t="s">
        <v>165</v>
      </c>
      <c r="M2565" s="596" t="s">
        <v>159</v>
      </c>
      <c r="N2565" s="52" t="str">
        <f>IF(AND('331-CT'!$E$7=TH!H2565,OR(L2565="331",M2565="331")),"331",IF(AND(OR(L2565="131",M2565="131"),H2565='131-CT'!$E$7),"131",""))</f>
        <v/>
      </c>
      <c r="O2565" s="910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154</v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7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340"/>
        <v>6</v>
      </c>
      <c r="C2566" s="184">
        <f t="shared" si="321"/>
        <v>42156</v>
      </c>
      <c r="D2566" s="191" t="s">
        <v>1985</v>
      </c>
      <c r="E2566" s="800">
        <v>42156</v>
      </c>
      <c r="F2566" s="192" t="s">
        <v>1424</v>
      </c>
      <c r="G2566" s="483"/>
      <c r="H2566" s="7" t="s">
        <v>1972</v>
      </c>
      <c r="I2566" s="256">
        <v>1850</v>
      </c>
      <c r="J2566" s="256">
        <v>9100</v>
      </c>
      <c r="K2566" s="595">
        <f t="shared" si="342"/>
        <v>16835000</v>
      </c>
      <c r="L2566" s="39" t="s">
        <v>165</v>
      </c>
      <c r="M2566" s="596" t="s">
        <v>159</v>
      </c>
      <c r="N2566" s="52" t="str">
        <f>IF(AND('331-CT'!$E$7=TH!H2566,OR(L2566="331",M2566="331")),"331",IF(AND(OR(L2566="131",M2566="131"),H2566='131-CT'!$E$7),"131",""))</f>
        <v/>
      </c>
      <c r="O2566" s="910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154</v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7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340"/>
        <v>6</v>
      </c>
      <c r="C2567" s="184">
        <f t="shared" si="321"/>
        <v>42160</v>
      </c>
      <c r="D2567" s="191" t="s">
        <v>1985</v>
      </c>
      <c r="E2567" s="800">
        <v>42160</v>
      </c>
      <c r="F2567" s="192" t="s">
        <v>1428</v>
      </c>
      <c r="G2567" s="483"/>
      <c r="H2567" s="7" t="s">
        <v>1972</v>
      </c>
      <c r="I2567" s="256">
        <v>1808</v>
      </c>
      <c r="J2567" s="256">
        <v>9000</v>
      </c>
      <c r="K2567" s="595">
        <f t="shared" si="342"/>
        <v>16272000</v>
      </c>
      <c r="L2567" s="39" t="s">
        <v>165</v>
      </c>
      <c r="M2567" s="596" t="s">
        <v>159</v>
      </c>
      <c r="N2567" s="52" t="str">
        <f>IF(AND('331-CT'!$E$7=TH!H2567,OR(L2567="331",M2567="331")),"331",IF(AND(OR(L2567="131",M2567="131"),H2567='131-CT'!$E$7),"131",""))</f>
        <v/>
      </c>
      <c r="O2567" s="910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154</v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7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340"/>
        <v>6</v>
      </c>
      <c r="C2568" s="184">
        <f t="shared" si="321"/>
        <v>42165</v>
      </c>
      <c r="D2568" s="191" t="s">
        <v>1985</v>
      </c>
      <c r="E2568" s="800">
        <v>42165</v>
      </c>
      <c r="F2568" s="192" t="s">
        <v>1383</v>
      </c>
      <c r="G2568" s="483"/>
      <c r="H2568" s="7" t="s">
        <v>1972</v>
      </c>
      <c r="I2568" s="256">
        <v>2450</v>
      </c>
      <c r="J2568" s="256">
        <v>7300</v>
      </c>
      <c r="K2568" s="595">
        <f t="shared" si="342"/>
        <v>17885000</v>
      </c>
      <c r="L2568" s="39" t="s">
        <v>165</v>
      </c>
      <c r="M2568" s="596" t="s">
        <v>159</v>
      </c>
      <c r="N2568" s="52" t="str">
        <f>IF(AND('331-CT'!$E$7=TH!H2568,OR(L2568="331",M2568="331")),"331",IF(AND(OR(L2568="131",M2568="131"),H2568='131-CT'!$E$7),"131",""))</f>
        <v/>
      </c>
      <c r="O2568" s="910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154</v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7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340"/>
        <v>6</v>
      </c>
      <c r="C2569" s="184">
        <f t="shared" si="321"/>
        <v>42168</v>
      </c>
      <c r="D2569" s="191" t="s">
        <v>1985</v>
      </c>
      <c r="E2569" s="800">
        <v>42168</v>
      </c>
      <c r="F2569" s="192" t="s">
        <v>1383</v>
      </c>
      <c r="G2569" s="483"/>
      <c r="H2569" s="7" t="s">
        <v>1972</v>
      </c>
      <c r="I2569" s="256">
        <v>2490</v>
      </c>
      <c r="J2569" s="256">
        <v>7300</v>
      </c>
      <c r="K2569" s="595">
        <f t="shared" si="342"/>
        <v>18177000</v>
      </c>
      <c r="L2569" s="39" t="s">
        <v>165</v>
      </c>
      <c r="M2569" s="596" t="s">
        <v>159</v>
      </c>
      <c r="N2569" s="52" t="str">
        <f>IF(AND('331-CT'!$E$7=TH!H2569,OR(L2569="331",M2569="331")),"331",IF(AND(OR(L2569="131",M2569="131"),H2569='131-CT'!$E$7),"131",""))</f>
        <v/>
      </c>
      <c r="O2569" s="910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154</v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7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340"/>
        <v>6</v>
      </c>
      <c r="C2570" s="184">
        <f t="shared" si="321"/>
        <v>42170</v>
      </c>
      <c r="D2570" s="191" t="s">
        <v>1985</v>
      </c>
      <c r="E2570" s="800">
        <v>42170</v>
      </c>
      <c r="F2570" s="192" t="s">
        <v>1383</v>
      </c>
      <c r="G2570" s="483"/>
      <c r="H2570" s="7" t="s">
        <v>1972</v>
      </c>
      <c r="I2570" s="256">
        <v>2360</v>
      </c>
      <c r="J2570" s="256">
        <v>7300</v>
      </c>
      <c r="K2570" s="595">
        <f t="shared" si="342"/>
        <v>17228000</v>
      </c>
      <c r="L2570" s="39" t="s">
        <v>165</v>
      </c>
      <c r="M2570" s="596" t="s">
        <v>159</v>
      </c>
      <c r="N2570" s="52" t="str">
        <f>IF(AND('331-CT'!$E$7=TH!H2570,OR(L2570="331",M2570="331")),"331",IF(AND(OR(L2570="131",M2570="131"),H2570='131-CT'!$E$7),"131",""))</f>
        <v/>
      </c>
      <c r="O2570" s="910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154</v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7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340"/>
        <v>6</v>
      </c>
      <c r="C2571" s="184">
        <f t="shared" si="321"/>
        <v>42172</v>
      </c>
      <c r="D2571" s="191" t="s">
        <v>1985</v>
      </c>
      <c r="E2571" s="800">
        <v>42172</v>
      </c>
      <c r="F2571" s="192" t="s">
        <v>1428</v>
      </c>
      <c r="G2571" s="483"/>
      <c r="H2571" s="7" t="s">
        <v>1972</v>
      </c>
      <c r="I2571" s="256">
        <v>1322</v>
      </c>
      <c r="J2571" s="256">
        <v>9000</v>
      </c>
      <c r="K2571" s="595">
        <f t="shared" si="342"/>
        <v>11898000</v>
      </c>
      <c r="L2571" s="39" t="s">
        <v>165</v>
      </c>
      <c r="M2571" s="596" t="s">
        <v>159</v>
      </c>
      <c r="N2571" s="52" t="str">
        <f>IF(AND('331-CT'!$E$7=TH!H2571,OR(L2571="331",M2571="331")),"331",IF(AND(OR(L2571="131",M2571="131"),H2571='131-CT'!$E$7),"131",""))</f>
        <v/>
      </c>
      <c r="O2571" s="910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154</v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7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340"/>
        <v>6</v>
      </c>
      <c r="C2572" s="184">
        <f t="shared" si="321"/>
        <v>42177</v>
      </c>
      <c r="D2572" s="191" t="s">
        <v>1985</v>
      </c>
      <c r="E2572" s="800">
        <v>42177</v>
      </c>
      <c r="F2572" s="192" t="s">
        <v>1428</v>
      </c>
      <c r="G2572" s="483"/>
      <c r="H2572" s="7" t="s">
        <v>1972</v>
      </c>
      <c r="I2572" s="256">
        <v>860</v>
      </c>
      <c r="J2572" s="256">
        <v>9000</v>
      </c>
      <c r="K2572" s="595">
        <f t="shared" si="342"/>
        <v>7740000</v>
      </c>
      <c r="L2572" s="39" t="s">
        <v>165</v>
      </c>
      <c r="M2572" s="596" t="s">
        <v>159</v>
      </c>
      <c r="N2572" s="52" t="str">
        <f>IF(AND('331-CT'!$E$7=TH!H2572,OR(L2572="331",M2572="331")),"331",IF(AND(OR(L2572="131",M2572="131"),H2572='131-CT'!$E$7),"131",""))</f>
        <v/>
      </c>
      <c r="O2572" s="910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>154</v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7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340"/>
        <v>6</v>
      </c>
      <c r="C2573" s="184">
        <f t="shared" si="321"/>
        <v>42177</v>
      </c>
      <c r="D2573" s="191" t="s">
        <v>1985</v>
      </c>
      <c r="E2573" s="800">
        <v>42177</v>
      </c>
      <c r="F2573" s="192" t="s">
        <v>1424</v>
      </c>
      <c r="G2573" s="483"/>
      <c r="H2573" s="7" t="s">
        <v>1972</v>
      </c>
      <c r="I2573" s="256">
        <v>573</v>
      </c>
      <c r="J2573" s="256">
        <v>9100</v>
      </c>
      <c r="K2573" s="595">
        <f t="shared" si="342"/>
        <v>5214300</v>
      </c>
      <c r="L2573" s="39" t="s">
        <v>165</v>
      </c>
      <c r="M2573" s="596" t="s">
        <v>159</v>
      </c>
      <c r="N2573" s="52" t="str">
        <f>IF(AND('331-CT'!$E$7=TH!H2573,OR(L2573="331",M2573="331")),"331",IF(AND(OR(L2573="131",M2573="131"),H2573='131-CT'!$E$7),"131",""))</f>
        <v/>
      </c>
      <c r="O2573" s="910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>154</v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7"/>
    </row>
    <row r="2574" spans="1:28" s="875" customFormat="1" ht="15.75" customHeight="1">
      <c r="A2574" s="925" t="str">
        <f>IF(B2574&lt;&gt;"",IF(AND(B2574&gt;=_TM1,B2574&lt;=_TM2,OR(TH!L2574="1111",TH!M2574="1111")),TH!D2574,""),"")</f>
        <v/>
      </c>
      <c r="B2574" s="864">
        <f t="shared" si="340"/>
        <v>7</v>
      </c>
      <c r="C2574" s="865">
        <f t="shared" ref="C2574:C2636" si="346">E2574</f>
        <v>42186</v>
      </c>
      <c r="D2574" s="866" t="s">
        <v>1985</v>
      </c>
      <c r="E2574" s="955">
        <v>42186</v>
      </c>
      <c r="F2574" s="867" t="s">
        <v>1428</v>
      </c>
      <c r="G2574" s="868"/>
      <c r="H2574" s="869" t="s">
        <v>1972</v>
      </c>
      <c r="I2574" s="870">
        <v>1771</v>
      </c>
      <c r="J2574" s="870">
        <v>9000</v>
      </c>
      <c r="K2574" s="871">
        <f t="shared" si="342"/>
        <v>15939000</v>
      </c>
      <c r="L2574" s="956" t="s">
        <v>165</v>
      </c>
      <c r="M2574" s="872" t="s">
        <v>159</v>
      </c>
      <c r="N2574" s="956" t="str">
        <f>IF(AND('331-CT'!$E$7=TH!H2574,OR(L2574="331",M2574="331")),"331",IF(AND(OR(L2574="131",M2574="131"),H2574='131-CT'!$E$7),"131",""))</f>
        <v/>
      </c>
      <c r="O2574" s="927" t="str">
        <f>IF(AND('341-CT'!$E$9=H2574,OR(LEFT(L2574,3)=$O$7,LEFT(M2574,3)=$O$7)),"x","")</f>
        <v/>
      </c>
      <c r="P2574" s="956" t="str">
        <f>IF(AND($B2574&gt;='111'!$N$11,$B2574&lt;='111'!$O$11,OR($L2574=$P$7,$M2574=$P$7)),"x","")</f>
        <v/>
      </c>
      <c r="Q2574" s="956" t="str">
        <f>IF(AND($L2574=$P$7,$B2574&lt;'111'!$N$11),"x","")</f>
        <v/>
      </c>
      <c r="R2574" s="956" t="str">
        <f>IF(AND($M2574=$P$7,$B2574&lt;'111'!$N$11),"x","")</f>
        <v/>
      </c>
      <c r="S2574" s="956" t="str">
        <f>IF(ISERROR(FIND('112'!$M$9,G2574,1)),"",IF((AND(FIND('112'!$M$9,G2574,1)&gt;=1,$B2574&gt;='112'!$N$8,$B2574&lt;='112'!$O$8,OR($L2574='112'!$I$6,$M2574='112'!$I$6))),"x",""))</f>
        <v/>
      </c>
      <c r="T2574" s="956" t="str">
        <f>IF(ISERROR(FIND('112'!$M$9,G2574,1)),"",IF((AND(LEFT(G2574,2)=LEFT('112'!$M$9,2),B2574&lt;'112'!$N$8,$L2574='112'!$I$6)),"x",""))</f>
        <v/>
      </c>
      <c r="U2574" s="956" t="str">
        <f>IF(ISERROR(FIND('112'!$M$9,G2574,1)),"",IF((AND(RIGHT(G2574,2)=RIGHT('112'!$M$9,2),B2574&lt;'112'!$N$8,$M2574='112'!$I$6)),"x",""))</f>
        <v/>
      </c>
      <c r="V2574" s="956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956" t="str">
        <f>IF(OR(TH!L2574=TH!$W$7,M2574=TH!$W$7),"x","")</f>
        <v/>
      </c>
      <c r="X2574" s="956" t="str">
        <f>IF(AND(B2574&gt;='IN-NX'!$P$3,B2574&lt;='IN-NX'!$Q$3,'IN-NX'!$D$7=D2574,OR(LEFT(L2574,2)="15",AND(LEFT(M2574,2)&lt;&gt;"15",LEFT(M2574,2)&lt;&gt;"33"))),"x","")</f>
        <v/>
      </c>
      <c r="Y2574" s="956" t="str">
        <f>IF(AND(OR(LEFT(TH!L2574,2)="15",LEFT(TH!M2574,2)="15"),'152-CT'!$J$8=TH!F2574),"x","")</f>
        <v/>
      </c>
      <c r="Z2574" s="956" t="str">
        <f>IF(AND(OR(LEFT(TH!L2574,2)="15",LEFT(TH!M2574,2)="15"),TK!$E$7=TH!F2574),"x","")</f>
        <v/>
      </c>
      <c r="AA2574" s="956" t="str">
        <f>IF(AND(B2574&lt;=NKC!$N$8,B2574&gt;=NKC!$M$8),"x","")</f>
        <v>x</v>
      </c>
      <c r="AB2574" s="873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340"/>
        <v>7</v>
      </c>
      <c r="C2575" s="184">
        <f t="shared" si="346"/>
        <v>42186</v>
      </c>
      <c r="D2575" s="191" t="s">
        <v>1985</v>
      </c>
      <c r="E2575" s="800">
        <v>42186</v>
      </c>
      <c r="F2575" s="192" t="s">
        <v>1963</v>
      </c>
      <c r="G2575" s="483"/>
      <c r="H2575" s="7" t="s">
        <v>1972</v>
      </c>
      <c r="I2575" s="256">
        <v>3000</v>
      </c>
      <c r="J2575" s="256">
        <v>7800</v>
      </c>
      <c r="K2575" s="595">
        <f t="shared" si="342"/>
        <v>23400000</v>
      </c>
      <c r="L2575" s="39" t="s">
        <v>165</v>
      </c>
      <c r="M2575" s="596" t="s">
        <v>159</v>
      </c>
      <c r="N2575" s="52" t="str">
        <f>IF(AND('331-CT'!$E$7=TH!H2575,OR(L2575="331",M2575="331")),"331",IF(AND(OR(L2575="131",M2575="131"),H2575='131-CT'!$E$7),"131",""))</f>
        <v/>
      </c>
      <c r="O2575" s="910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837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340"/>
        <v>7</v>
      </c>
      <c r="C2576" s="184">
        <f t="shared" si="346"/>
        <v>42190</v>
      </c>
      <c r="D2576" s="191" t="s">
        <v>1985</v>
      </c>
      <c r="E2576" s="800">
        <v>42190</v>
      </c>
      <c r="F2576" s="192" t="s">
        <v>1383</v>
      </c>
      <c r="G2576" s="483"/>
      <c r="H2576" s="7" t="s">
        <v>1972</v>
      </c>
      <c r="I2576" s="257">
        <v>4927</v>
      </c>
      <c r="J2576" s="257">
        <v>7300</v>
      </c>
      <c r="K2576" s="595">
        <f t="shared" si="342"/>
        <v>35967100</v>
      </c>
      <c r="L2576" s="39" t="s">
        <v>165</v>
      </c>
      <c r="M2576" s="596" t="s">
        <v>159</v>
      </c>
      <c r="N2576" s="52" t="str">
        <f>IF(AND('331-CT'!$E$7=TH!H2576,OR(L2576="331",M2576="331")),"331",IF(AND(OR(L2576="131",M2576="131"),H2576='131-CT'!$E$7),"131",""))</f>
        <v/>
      </c>
      <c r="O2576" s="910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>x</v>
      </c>
      <c r="AB2576" s="837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340"/>
        <v>7</v>
      </c>
      <c r="C2577" s="184">
        <f t="shared" si="346"/>
        <v>42190</v>
      </c>
      <c r="D2577" s="191" t="s">
        <v>1985</v>
      </c>
      <c r="E2577" s="800">
        <v>42190</v>
      </c>
      <c r="F2577" s="192" t="s">
        <v>1424</v>
      </c>
      <c r="G2577" s="483"/>
      <c r="H2577" s="7" t="s">
        <v>1972</v>
      </c>
      <c r="I2577" s="256">
        <v>767</v>
      </c>
      <c r="J2577" s="256">
        <v>9100</v>
      </c>
      <c r="K2577" s="595">
        <f t="shared" si="342"/>
        <v>6979700</v>
      </c>
      <c r="L2577" s="39" t="s">
        <v>165</v>
      </c>
      <c r="M2577" s="596" t="s">
        <v>159</v>
      </c>
      <c r="N2577" s="52" t="str">
        <f>IF(AND('331-CT'!$E$7=TH!H2577,OR(L2577="331",M2577="331")),"331",IF(AND(OR(L2577="131",M2577="131"),H2577='131-CT'!$E$7),"131",""))</f>
        <v/>
      </c>
      <c r="O2577" s="910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>x</v>
      </c>
      <c r="AB2577" s="837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340"/>
        <v>7</v>
      </c>
      <c r="C2578" s="184">
        <f t="shared" si="346"/>
        <v>42196</v>
      </c>
      <c r="D2578" s="191" t="s">
        <v>1985</v>
      </c>
      <c r="E2578" s="800">
        <v>42196</v>
      </c>
      <c r="F2578" s="192" t="s">
        <v>1428</v>
      </c>
      <c r="G2578" s="483"/>
      <c r="H2578" s="7" t="s">
        <v>1972</v>
      </c>
      <c r="I2578" s="256">
        <v>2755</v>
      </c>
      <c r="J2578" s="256">
        <v>9000</v>
      </c>
      <c r="K2578" s="595">
        <f t="shared" si="342"/>
        <v>24795000</v>
      </c>
      <c r="L2578" s="39" t="s">
        <v>165</v>
      </c>
      <c r="M2578" s="596" t="s">
        <v>159</v>
      </c>
      <c r="N2578" s="52" t="str">
        <f>IF(AND('331-CT'!$E$7=TH!H2578,OR(L2578="331",M2578="331")),"331",IF(AND(OR(L2578="131",M2578="131"),H2578='131-CT'!$E$7),"131",""))</f>
        <v/>
      </c>
      <c r="O2578" s="910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>x</v>
      </c>
      <c r="AB2578" s="837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340"/>
        <v>7</v>
      </c>
      <c r="C2579" s="184">
        <f t="shared" si="346"/>
        <v>42196</v>
      </c>
      <c r="D2579" s="191" t="s">
        <v>1985</v>
      </c>
      <c r="E2579" s="800">
        <v>42196</v>
      </c>
      <c r="F2579" s="192" t="s">
        <v>1383</v>
      </c>
      <c r="G2579" s="483"/>
      <c r="H2579" s="7" t="s">
        <v>1972</v>
      </c>
      <c r="I2579" s="256">
        <v>2450</v>
      </c>
      <c r="J2579" s="256">
        <v>7300</v>
      </c>
      <c r="K2579" s="595">
        <f t="shared" si="342"/>
        <v>17885000</v>
      </c>
      <c r="L2579" s="39" t="s">
        <v>165</v>
      </c>
      <c r="M2579" s="596" t="s">
        <v>159</v>
      </c>
      <c r="N2579" s="52" t="str">
        <f>IF(AND('331-CT'!$E$7=TH!H2579,OR(L2579="331",M2579="331")),"331",IF(AND(OR(L2579="131",M2579="131"),H2579='131-CT'!$E$7),"131",""))</f>
        <v/>
      </c>
      <c r="O2579" s="910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>x</v>
      </c>
      <c r="AB2579" s="837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340"/>
        <v>7</v>
      </c>
      <c r="C2580" s="184">
        <f t="shared" si="346"/>
        <v>42200</v>
      </c>
      <c r="D2580" s="191" t="s">
        <v>1985</v>
      </c>
      <c r="E2580" s="757">
        <v>42200</v>
      </c>
      <c r="F2580" s="40" t="s">
        <v>1383</v>
      </c>
      <c r="G2580" s="483"/>
      <c r="H2580" s="7" t="s">
        <v>1972</v>
      </c>
      <c r="I2580" s="256">
        <v>2490</v>
      </c>
      <c r="J2580" s="256">
        <v>7300</v>
      </c>
      <c r="K2580" s="595">
        <f t="shared" si="342"/>
        <v>18177000</v>
      </c>
      <c r="L2580" s="39" t="s">
        <v>165</v>
      </c>
      <c r="M2580" s="596" t="s">
        <v>159</v>
      </c>
      <c r="N2580" s="52" t="str">
        <f>IF(AND('331-CT'!$E$7=TH!H2580,OR(L2580="331",M2580="331")),"331",IF(AND(OR(L2580="131",M2580="131"),H2580='131-CT'!$E$7),"131",""))</f>
        <v/>
      </c>
      <c r="O2580" s="910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>x</v>
      </c>
      <c r="AB2580" s="837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340"/>
        <v>7</v>
      </c>
      <c r="C2581" s="184">
        <f t="shared" si="346"/>
        <v>42203</v>
      </c>
      <c r="D2581" s="191" t="s">
        <v>1985</v>
      </c>
      <c r="E2581" s="757">
        <v>42203</v>
      </c>
      <c r="F2581" s="40" t="s">
        <v>1383</v>
      </c>
      <c r="G2581" s="483"/>
      <c r="H2581" s="7" t="s">
        <v>1972</v>
      </c>
      <c r="I2581" s="256">
        <v>2485</v>
      </c>
      <c r="J2581" s="256">
        <v>7300</v>
      </c>
      <c r="K2581" s="595">
        <f t="shared" si="342"/>
        <v>18140500</v>
      </c>
      <c r="L2581" s="39" t="s">
        <v>165</v>
      </c>
      <c r="M2581" s="596" t="s">
        <v>159</v>
      </c>
      <c r="N2581" s="52" t="str">
        <f>IF(AND('331-CT'!$E$7=TH!H2581,OR(L2581="331",M2581="331")),"331",IF(AND(OR(L2581="131",M2581="131"),H2581='131-CT'!$E$7),"131",""))</f>
        <v/>
      </c>
      <c r="O2581" s="910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>x</v>
      </c>
      <c r="AB2581" s="837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340"/>
        <v>7</v>
      </c>
      <c r="C2582" s="184">
        <f t="shared" si="346"/>
        <v>42207</v>
      </c>
      <c r="D2582" s="191" t="s">
        <v>1985</v>
      </c>
      <c r="E2582" s="757">
        <v>42207</v>
      </c>
      <c r="F2582" s="40" t="s">
        <v>1383</v>
      </c>
      <c r="G2582" s="483"/>
      <c r="H2582" s="7" t="s">
        <v>1972</v>
      </c>
      <c r="I2582" s="256">
        <v>2470</v>
      </c>
      <c r="J2582" s="256">
        <v>7300</v>
      </c>
      <c r="K2582" s="595">
        <f t="shared" si="342"/>
        <v>18031000</v>
      </c>
      <c r="L2582" s="39" t="s">
        <v>165</v>
      </c>
      <c r="M2582" s="596" t="s">
        <v>159</v>
      </c>
      <c r="N2582" s="52" t="str">
        <f>IF(AND('331-CT'!$E$7=TH!H2582,OR(L2582="331",M2582="331")),"331",IF(AND(OR(L2582="131",M2582="131"),H2582='131-CT'!$E$7),"131",""))</f>
        <v/>
      </c>
      <c r="O2582" s="910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>x</v>
      </c>
      <c r="AB2582" s="837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340"/>
        <v>7</v>
      </c>
      <c r="C2583" s="184">
        <f t="shared" si="346"/>
        <v>42211</v>
      </c>
      <c r="D2583" s="191" t="s">
        <v>1985</v>
      </c>
      <c r="E2583" s="757">
        <v>42211</v>
      </c>
      <c r="F2583" s="40" t="s">
        <v>1383</v>
      </c>
      <c r="G2583" s="483"/>
      <c r="H2583" s="7" t="s">
        <v>1972</v>
      </c>
      <c r="I2583" s="256">
        <v>2465</v>
      </c>
      <c r="J2583" s="256">
        <v>7300</v>
      </c>
      <c r="K2583" s="595">
        <f t="shared" si="342"/>
        <v>17994500</v>
      </c>
      <c r="L2583" s="39" t="s">
        <v>165</v>
      </c>
      <c r="M2583" s="596" t="s">
        <v>159</v>
      </c>
      <c r="N2583" s="52" t="str">
        <f>IF(AND('331-CT'!$E$7=TH!H2583,OR(L2583="331",M2583="331")),"331",IF(AND(OR(L2583="131",M2583="131"),H2583='131-CT'!$E$7),"131",""))</f>
        <v/>
      </c>
      <c r="O2583" s="910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>x</v>
      </c>
      <c r="AB2583" s="837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340"/>
        <v>7</v>
      </c>
      <c r="C2584" s="184">
        <f t="shared" si="346"/>
        <v>42211</v>
      </c>
      <c r="D2584" s="191" t="s">
        <v>1985</v>
      </c>
      <c r="E2584" s="757">
        <v>42211</v>
      </c>
      <c r="F2584" s="40" t="s">
        <v>1428</v>
      </c>
      <c r="G2584" s="483"/>
      <c r="H2584" s="7" t="s">
        <v>1972</v>
      </c>
      <c r="I2584" s="256">
        <v>3622</v>
      </c>
      <c r="J2584" s="256">
        <v>9000</v>
      </c>
      <c r="K2584" s="595">
        <f t="shared" si="342"/>
        <v>32598000</v>
      </c>
      <c r="L2584" s="39" t="s">
        <v>165</v>
      </c>
      <c r="M2584" s="596" t="s">
        <v>159</v>
      </c>
      <c r="N2584" s="52" t="str">
        <f>IF(AND('331-CT'!$E$7=TH!H2584,OR(L2584="331",M2584="331")),"331",IF(AND(OR(L2584="131",M2584="131"),H2584='131-CT'!$E$7),"131",""))</f>
        <v/>
      </c>
      <c r="O2584" s="910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>x</v>
      </c>
      <c r="AB2584" s="837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340"/>
        <v>8</v>
      </c>
      <c r="C2585" s="184">
        <f t="shared" si="346"/>
        <v>42217</v>
      </c>
      <c r="D2585" s="191" t="s">
        <v>1985</v>
      </c>
      <c r="E2585" s="757">
        <v>42217</v>
      </c>
      <c r="F2585" s="192" t="s">
        <v>1424</v>
      </c>
      <c r="G2585" s="483"/>
      <c r="H2585" s="7" t="s">
        <v>1972</v>
      </c>
      <c r="I2585" s="256">
        <v>1256</v>
      </c>
      <c r="J2585" s="256">
        <v>9100</v>
      </c>
      <c r="K2585" s="595">
        <f t="shared" si="342"/>
        <v>11429600</v>
      </c>
      <c r="L2585" s="39" t="s">
        <v>165</v>
      </c>
      <c r="M2585" s="596" t="s">
        <v>159</v>
      </c>
      <c r="N2585" s="52" t="str">
        <f>IF(AND('331-CT'!$E$7=TH!H2585,OR(L2585="331",M2585="331")),"331",IF(AND(OR(L2585="131",M2585="131"),H2585='131-CT'!$E$7),"131",""))</f>
        <v/>
      </c>
      <c r="O2585" s="910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>x</v>
      </c>
      <c r="AB2585" s="837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340"/>
        <v>8</v>
      </c>
      <c r="C2586" s="184">
        <f t="shared" si="346"/>
        <v>42217</v>
      </c>
      <c r="D2586" s="191" t="s">
        <v>1985</v>
      </c>
      <c r="E2586" s="757">
        <v>42217</v>
      </c>
      <c r="F2586" s="192" t="s">
        <v>1428</v>
      </c>
      <c r="G2586" s="483"/>
      <c r="H2586" s="7" t="s">
        <v>1972</v>
      </c>
      <c r="I2586" s="256">
        <v>2752</v>
      </c>
      <c r="J2586" s="256">
        <v>9000</v>
      </c>
      <c r="K2586" s="595">
        <f t="shared" si="342"/>
        <v>24768000</v>
      </c>
      <c r="L2586" s="39" t="s">
        <v>165</v>
      </c>
      <c r="M2586" s="596" t="s">
        <v>159</v>
      </c>
      <c r="N2586" s="52" t="str">
        <f>IF(AND('331-CT'!$E$7=TH!H2586,OR(L2586="331",M2586="331")),"331",IF(AND(OR(L2586="131",M2586="131"),H2586='131-CT'!$E$7),"131",""))</f>
        <v/>
      </c>
      <c r="O2586" s="910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>x</v>
      </c>
      <c r="AB2586" s="837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340"/>
        <v>8</v>
      </c>
      <c r="C2587" s="184">
        <f t="shared" si="346"/>
        <v>42223</v>
      </c>
      <c r="D2587" s="191" t="s">
        <v>1985</v>
      </c>
      <c r="E2587" s="757">
        <v>42223</v>
      </c>
      <c r="F2587" s="192" t="s">
        <v>1383</v>
      </c>
      <c r="G2587" s="483"/>
      <c r="H2587" s="7" t="s">
        <v>1972</v>
      </c>
      <c r="I2587" s="256">
        <v>2450</v>
      </c>
      <c r="J2587" s="256">
        <v>7300</v>
      </c>
      <c r="K2587" s="595">
        <f t="shared" si="342"/>
        <v>17885000</v>
      </c>
      <c r="L2587" s="39" t="s">
        <v>165</v>
      </c>
      <c r="M2587" s="596" t="s">
        <v>159</v>
      </c>
      <c r="N2587" s="52" t="str">
        <f>IF(AND('331-CT'!$E$7=TH!H2587,OR(L2587="331",M2587="331")),"331",IF(AND(OR(L2587="131",M2587="131"),H2587='131-CT'!$E$7),"131",""))</f>
        <v/>
      </c>
      <c r="O2587" s="910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>x</v>
      </c>
      <c r="AB2587" s="837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340"/>
        <v>8</v>
      </c>
      <c r="C2588" s="184">
        <f t="shared" si="346"/>
        <v>42223</v>
      </c>
      <c r="D2588" s="191" t="s">
        <v>1985</v>
      </c>
      <c r="E2588" s="757">
        <v>42223</v>
      </c>
      <c r="F2588" s="192" t="s">
        <v>1424</v>
      </c>
      <c r="G2588" s="483"/>
      <c r="H2588" s="7" t="s">
        <v>1972</v>
      </c>
      <c r="I2588" s="256">
        <v>2477</v>
      </c>
      <c r="J2588" s="256">
        <v>9100</v>
      </c>
      <c r="K2588" s="595">
        <f t="shared" si="342"/>
        <v>22540700</v>
      </c>
      <c r="L2588" s="39" t="s">
        <v>165</v>
      </c>
      <c r="M2588" s="596" t="s">
        <v>159</v>
      </c>
      <c r="N2588" s="52" t="str">
        <f>IF(AND('331-CT'!$E$7=TH!H2588,OR(L2588="331",M2588="331")),"331",IF(AND(OR(L2588="131",M2588="131"),H2588='131-CT'!$E$7),"131",""))</f>
        <v/>
      </c>
      <c r="O2588" s="910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>x</v>
      </c>
      <c r="AB2588" s="837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340"/>
        <v>8</v>
      </c>
      <c r="C2589" s="184">
        <f t="shared" si="346"/>
        <v>42223</v>
      </c>
      <c r="D2589" s="191" t="s">
        <v>1985</v>
      </c>
      <c r="E2589" s="757">
        <v>42223</v>
      </c>
      <c r="F2589" s="192" t="s">
        <v>1428</v>
      </c>
      <c r="G2589" s="483"/>
      <c r="H2589" s="7" t="s">
        <v>1972</v>
      </c>
      <c r="I2589" s="256">
        <v>849</v>
      </c>
      <c r="J2589" s="256">
        <v>9000</v>
      </c>
      <c r="K2589" s="595">
        <f t="shared" si="342"/>
        <v>7641000</v>
      </c>
      <c r="L2589" s="39" t="s">
        <v>165</v>
      </c>
      <c r="M2589" s="596" t="s">
        <v>159</v>
      </c>
      <c r="N2589" s="52" t="str">
        <f>IF(AND('331-CT'!$E$7=TH!H2589,OR(L2589="331",M2589="331")),"331",IF(AND(OR(L2589="131",M2589="131"),H2589='131-CT'!$E$7),"131",""))</f>
        <v/>
      </c>
      <c r="O2589" s="910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>x</v>
      </c>
      <c r="AB2589" s="837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340"/>
        <v>8</v>
      </c>
      <c r="C2590" s="184">
        <f t="shared" si="346"/>
        <v>42228</v>
      </c>
      <c r="D2590" s="191" t="s">
        <v>1985</v>
      </c>
      <c r="E2590" s="811">
        <v>42228</v>
      </c>
      <c r="F2590" s="189" t="s">
        <v>1383</v>
      </c>
      <c r="G2590" s="483"/>
      <c r="H2590" s="7" t="s">
        <v>1972</v>
      </c>
      <c r="I2590" s="256">
        <v>2455</v>
      </c>
      <c r="J2590" s="256">
        <v>7300</v>
      </c>
      <c r="K2590" s="595">
        <f t="shared" si="342"/>
        <v>17921500</v>
      </c>
      <c r="L2590" s="39" t="s">
        <v>165</v>
      </c>
      <c r="M2590" s="596" t="s">
        <v>159</v>
      </c>
      <c r="N2590" s="52" t="str">
        <f>IF(AND('331-CT'!$E$7=TH!H2590,OR(L2590="331",M2590="331")),"331",IF(AND(OR(L2590="131",M2590="131"),H2590='131-CT'!$E$7),"131",""))</f>
        <v/>
      </c>
      <c r="O2590" s="910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>x</v>
      </c>
      <c r="AB2590" s="837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340"/>
        <v>8</v>
      </c>
      <c r="C2591" s="184">
        <f t="shared" si="346"/>
        <v>42231</v>
      </c>
      <c r="D2591" s="191" t="s">
        <v>1985</v>
      </c>
      <c r="E2591" s="800">
        <v>42231</v>
      </c>
      <c r="F2591" s="189" t="s">
        <v>1383</v>
      </c>
      <c r="G2591" s="483"/>
      <c r="H2591" s="7" t="s">
        <v>1972</v>
      </c>
      <c r="I2591" s="256">
        <v>1918</v>
      </c>
      <c r="J2591" s="256">
        <v>7300</v>
      </c>
      <c r="K2591" s="595">
        <f t="shared" si="342"/>
        <v>14001400</v>
      </c>
      <c r="L2591" s="39" t="s">
        <v>165</v>
      </c>
      <c r="M2591" s="596" t="s">
        <v>159</v>
      </c>
      <c r="N2591" s="52" t="str">
        <f>IF(AND('331-CT'!$E$7=TH!H2591,OR(L2591="331",M2591="331")),"331",IF(AND(OR(L2591="131",M2591="131"),H2591='131-CT'!$E$7),"131",""))</f>
        <v/>
      </c>
      <c r="O2591" s="910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>x</v>
      </c>
      <c r="AB2591" s="837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340"/>
        <v>8</v>
      </c>
      <c r="C2592" s="184">
        <f t="shared" si="346"/>
        <v>42234</v>
      </c>
      <c r="D2592" s="191" t="s">
        <v>1985</v>
      </c>
      <c r="E2592" s="800">
        <v>42234</v>
      </c>
      <c r="F2592" s="40" t="s">
        <v>1383</v>
      </c>
      <c r="G2592" s="483"/>
      <c r="H2592" s="7" t="s">
        <v>1972</v>
      </c>
      <c r="I2592" s="256">
        <v>2486</v>
      </c>
      <c r="J2592" s="256">
        <v>7300</v>
      </c>
      <c r="K2592" s="595">
        <f t="shared" si="342"/>
        <v>18147800</v>
      </c>
      <c r="L2592" s="39" t="s">
        <v>165</v>
      </c>
      <c r="M2592" s="596" t="s">
        <v>159</v>
      </c>
      <c r="N2592" s="52" t="str">
        <f>IF(AND('331-CT'!$E$7=TH!H2592,OR(L2592="331",M2592="331")),"331",IF(AND(OR(L2592="131",M2592="131"),H2592='131-CT'!$E$7),"131",""))</f>
        <v/>
      </c>
      <c r="O2592" s="910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>x</v>
      </c>
      <c r="AB2592" s="837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340"/>
        <v>8</v>
      </c>
      <c r="C2593" s="184">
        <f t="shared" si="346"/>
        <v>42237</v>
      </c>
      <c r="D2593" s="191" t="s">
        <v>1985</v>
      </c>
      <c r="E2593" s="800">
        <v>42237</v>
      </c>
      <c r="F2593" s="189" t="s">
        <v>1383</v>
      </c>
      <c r="G2593" s="483"/>
      <c r="H2593" s="7" t="s">
        <v>1972</v>
      </c>
      <c r="I2593" s="256">
        <v>2346</v>
      </c>
      <c r="J2593" s="256">
        <v>7300</v>
      </c>
      <c r="K2593" s="595">
        <f t="shared" si="342"/>
        <v>17125800</v>
      </c>
      <c r="L2593" s="39" t="s">
        <v>165</v>
      </c>
      <c r="M2593" s="596" t="s">
        <v>159</v>
      </c>
      <c r="N2593" s="52" t="str">
        <f>IF(AND('331-CT'!$E$7=TH!H2593,OR(L2593="331",M2593="331")),"331",IF(AND(OR(L2593="131",M2593="131"),H2593='131-CT'!$E$7),"131",""))</f>
        <v/>
      </c>
      <c r="O2593" s="910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>x</v>
      </c>
      <c r="AB2593" s="837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340"/>
        <v>8</v>
      </c>
      <c r="C2594" s="184">
        <f t="shared" si="346"/>
        <v>42240</v>
      </c>
      <c r="D2594" s="191" t="s">
        <v>1985</v>
      </c>
      <c r="E2594" s="800">
        <v>42240</v>
      </c>
      <c r="F2594" s="40" t="s">
        <v>1383</v>
      </c>
      <c r="G2594" s="483"/>
      <c r="H2594" s="7" t="s">
        <v>1972</v>
      </c>
      <c r="I2594" s="256">
        <v>2358</v>
      </c>
      <c r="J2594" s="256">
        <v>7300</v>
      </c>
      <c r="K2594" s="595">
        <f t="shared" si="342"/>
        <v>17213400</v>
      </c>
      <c r="L2594" s="39" t="s">
        <v>165</v>
      </c>
      <c r="M2594" s="596" t="s">
        <v>159</v>
      </c>
      <c r="N2594" s="52" t="str">
        <f>IF(AND('331-CT'!$E$7=TH!H2594,OR(L2594="331",M2594="331")),"331",IF(AND(OR(L2594="131",M2594="131"),H2594='131-CT'!$E$7),"131",""))</f>
        <v/>
      </c>
      <c r="O2594" s="910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>x</v>
      </c>
      <c r="AB2594" s="837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340"/>
        <v>8</v>
      </c>
      <c r="C2595" s="184">
        <f t="shared" si="346"/>
        <v>42243</v>
      </c>
      <c r="D2595" s="191" t="s">
        <v>1985</v>
      </c>
      <c r="E2595" s="800">
        <v>42243</v>
      </c>
      <c r="F2595" s="40" t="s">
        <v>1383</v>
      </c>
      <c r="G2595" s="483"/>
      <c r="H2595" s="7" t="s">
        <v>1972</v>
      </c>
      <c r="I2595" s="256">
        <v>1886</v>
      </c>
      <c r="J2595" s="256">
        <v>7300</v>
      </c>
      <c r="K2595" s="595">
        <f t="shared" ref="K2595:K2642" si="347">ROUND(I2595*J2595,0)</f>
        <v>13767800</v>
      </c>
      <c r="L2595" s="39" t="s">
        <v>165</v>
      </c>
      <c r="M2595" s="596" t="s">
        <v>159</v>
      </c>
      <c r="N2595" s="52" t="str">
        <f>IF(AND('331-CT'!$E$7=TH!H2595,OR(L2595="331",M2595="331")),"331",IF(AND(OR(L2595="131",M2595="131"),H2595='131-CT'!$E$7),"131",""))</f>
        <v/>
      </c>
      <c r="O2595" s="910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>x</v>
      </c>
      <c r="AB2595" s="837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340"/>
        <v>9</v>
      </c>
      <c r="C2596" s="184">
        <f t="shared" si="346"/>
        <v>42248</v>
      </c>
      <c r="D2596" s="191" t="s">
        <v>1985</v>
      </c>
      <c r="E2596" s="800">
        <v>42248</v>
      </c>
      <c r="F2596" s="40" t="s">
        <v>1383</v>
      </c>
      <c r="G2596" s="483"/>
      <c r="H2596" s="7" t="s">
        <v>1972</v>
      </c>
      <c r="I2596" s="256">
        <v>1762</v>
      </c>
      <c r="J2596" s="256">
        <v>7300</v>
      </c>
      <c r="K2596" s="595">
        <f t="shared" si="347"/>
        <v>12862600</v>
      </c>
      <c r="L2596" s="39" t="s">
        <v>165</v>
      </c>
      <c r="M2596" s="596" t="s">
        <v>159</v>
      </c>
      <c r="N2596" s="52" t="str">
        <f>IF(AND('331-CT'!$E$7=TH!H2596,OR(L2596="331",M2596="331")),"331",IF(AND(OR(L2596="131",M2596="131"),H2596='131-CT'!$E$7),"131",""))</f>
        <v/>
      </c>
      <c r="O2596" s="910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>x</v>
      </c>
      <c r="AB2596" s="837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340"/>
        <v>9</v>
      </c>
      <c r="C2597" s="184">
        <f t="shared" si="346"/>
        <v>42249</v>
      </c>
      <c r="D2597" s="191" t="s">
        <v>1985</v>
      </c>
      <c r="E2597" s="800">
        <v>42249</v>
      </c>
      <c r="F2597" s="40" t="s">
        <v>1383</v>
      </c>
      <c r="G2597" s="483"/>
      <c r="H2597" s="7" t="s">
        <v>1972</v>
      </c>
      <c r="I2597" s="256">
        <v>1796</v>
      </c>
      <c r="J2597" s="256">
        <v>7300</v>
      </c>
      <c r="K2597" s="595">
        <f t="shared" si="347"/>
        <v>13110800</v>
      </c>
      <c r="L2597" s="39" t="s">
        <v>165</v>
      </c>
      <c r="M2597" s="596" t="s">
        <v>159</v>
      </c>
      <c r="N2597" s="52" t="str">
        <f>IF(AND('331-CT'!$E$7=TH!H2597,OR(L2597="331",M2597="331")),"331",IF(AND(OR(L2597="131",M2597="131"),H2597='131-CT'!$E$7),"131",""))</f>
        <v/>
      </c>
      <c r="O2597" s="910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>x</v>
      </c>
      <c r="AB2597" s="837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340"/>
        <v>9</v>
      </c>
      <c r="C2598" s="184">
        <f t="shared" si="346"/>
        <v>42252</v>
      </c>
      <c r="D2598" s="191" t="s">
        <v>1985</v>
      </c>
      <c r="E2598" s="800">
        <v>42252</v>
      </c>
      <c r="F2598" s="40" t="s">
        <v>1383</v>
      </c>
      <c r="G2598" s="483"/>
      <c r="H2598" s="7" t="s">
        <v>1972</v>
      </c>
      <c r="I2598" s="256">
        <v>2077</v>
      </c>
      <c r="J2598" s="256">
        <v>7300</v>
      </c>
      <c r="K2598" s="595">
        <f t="shared" si="347"/>
        <v>15162100</v>
      </c>
      <c r="L2598" s="39" t="s">
        <v>165</v>
      </c>
      <c r="M2598" s="596" t="s">
        <v>159</v>
      </c>
      <c r="N2598" s="52" t="str">
        <f>IF(AND('331-CT'!$E$7=TH!H2598,OR(L2598="331",M2598="331")),"331",IF(AND(OR(L2598="131",M2598="131"),H2598='131-CT'!$E$7),"131",""))</f>
        <v/>
      </c>
      <c r="O2598" s="910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>x</v>
      </c>
      <c r="AB2598" s="837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340"/>
        <v>9</v>
      </c>
      <c r="C2599" s="184">
        <f t="shared" si="346"/>
        <v>42255</v>
      </c>
      <c r="D2599" s="191" t="s">
        <v>1985</v>
      </c>
      <c r="E2599" s="811">
        <v>42255</v>
      </c>
      <c r="F2599" s="189" t="s">
        <v>1383</v>
      </c>
      <c r="G2599" s="483"/>
      <c r="H2599" s="7" t="s">
        <v>1972</v>
      </c>
      <c r="I2599" s="256">
        <v>2244</v>
      </c>
      <c r="J2599" s="256">
        <v>7300</v>
      </c>
      <c r="K2599" s="595">
        <f t="shared" si="347"/>
        <v>16381200</v>
      </c>
      <c r="L2599" s="39" t="s">
        <v>165</v>
      </c>
      <c r="M2599" s="596" t="s">
        <v>159</v>
      </c>
      <c r="N2599" s="52" t="str">
        <f>IF(AND('331-CT'!$E$7=TH!H2599,OR(L2599="331",M2599="331")),"331",IF(AND(OR(L2599="131",M2599="131"),H2599='131-CT'!$E$7),"131",""))</f>
        <v/>
      </c>
      <c r="O2599" s="910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>x</v>
      </c>
      <c r="AB2599" s="837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340"/>
        <v>9</v>
      </c>
      <c r="C2600" s="184">
        <f t="shared" si="346"/>
        <v>42255</v>
      </c>
      <c r="D2600" s="191" t="s">
        <v>1985</v>
      </c>
      <c r="E2600" s="811">
        <v>42255</v>
      </c>
      <c r="F2600" s="189" t="s">
        <v>1424</v>
      </c>
      <c r="G2600" s="483"/>
      <c r="H2600" s="7" t="s">
        <v>1972</v>
      </c>
      <c r="I2600" s="256">
        <v>2700</v>
      </c>
      <c r="J2600" s="256">
        <v>9100</v>
      </c>
      <c r="K2600" s="595">
        <f t="shared" si="347"/>
        <v>24570000</v>
      </c>
      <c r="L2600" s="39" t="s">
        <v>165</v>
      </c>
      <c r="M2600" s="596" t="s">
        <v>159</v>
      </c>
      <c r="N2600" s="52" t="str">
        <f>IF(AND('331-CT'!$E$7=TH!H2600,OR(L2600="331",M2600="331")),"331",IF(AND(OR(L2600="131",M2600="131"),H2600='131-CT'!$E$7),"131",""))</f>
        <v/>
      </c>
      <c r="O2600" s="910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>x</v>
      </c>
      <c r="AB2600" s="837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340"/>
        <v>9</v>
      </c>
      <c r="C2601" s="184">
        <f t="shared" si="346"/>
        <v>42255</v>
      </c>
      <c r="D2601" s="191" t="s">
        <v>1985</v>
      </c>
      <c r="E2601" s="800">
        <v>42255</v>
      </c>
      <c r="F2601" s="192" t="s">
        <v>1428</v>
      </c>
      <c r="G2601" s="483"/>
      <c r="H2601" s="7" t="s">
        <v>1972</v>
      </c>
      <c r="I2601" s="256">
        <v>1554</v>
      </c>
      <c r="J2601" s="256">
        <v>9000</v>
      </c>
      <c r="K2601" s="595">
        <f t="shared" si="347"/>
        <v>13986000</v>
      </c>
      <c r="L2601" s="39" t="s">
        <v>165</v>
      </c>
      <c r="M2601" s="596" t="s">
        <v>159</v>
      </c>
      <c r="N2601" s="52" t="str">
        <f>IF(AND('331-CT'!$E$7=TH!H2601,OR(L2601="331",M2601="331")),"331",IF(AND(OR(L2601="131",M2601="131"),H2601='131-CT'!$E$7),"131",""))</f>
        <v/>
      </c>
      <c r="O2601" s="910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>x</v>
      </c>
      <c r="AB2601" s="837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340"/>
        <v>9</v>
      </c>
      <c r="C2602" s="184">
        <f t="shared" si="346"/>
        <v>42260</v>
      </c>
      <c r="D2602" s="191" t="s">
        <v>1985</v>
      </c>
      <c r="E2602" s="800">
        <v>42260</v>
      </c>
      <c r="F2602" s="192" t="s">
        <v>1424</v>
      </c>
      <c r="G2602" s="483"/>
      <c r="H2602" s="7" t="s">
        <v>1972</v>
      </c>
      <c r="I2602" s="256">
        <v>1275</v>
      </c>
      <c r="J2602" s="256">
        <v>9100</v>
      </c>
      <c r="K2602" s="595">
        <f t="shared" si="347"/>
        <v>11602500</v>
      </c>
      <c r="L2602" s="39" t="s">
        <v>165</v>
      </c>
      <c r="M2602" s="596" t="s">
        <v>159</v>
      </c>
      <c r="N2602" s="52" t="str">
        <f>IF(AND('331-CT'!$E$7=TH!H2602,OR(L2602="331",M2602="331")),"331",IF(AND(OR(L2602="131",M2602="131"),H2602='131-CT'!$E$7),"131",""))</f>
        <v/>
      </c>
      <c r="O2602" s="910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>x</v>
      </c>
      <c r="AB2602" s="837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340"/>
        <v>9</v>
      </c>
      <c r="C2603" s="184">
        <f t="shared" si="346"/>
        <v>42260</v>
      </c>
      <c r="D2603" s="191" t="s">
        <v>1985</v>
      </c>
      <c r="E2603" s="800">
        <v>42260</v>
      </c>
      <c r="F2603" s="445" t="s">
        <v>1428</v>
      </c>
      <c r="G2603" s="40"/>
      <c r="H2603" s="7" t="s">
        <v>1972</v>
      </c>
      <c r="I2603" s="256">
        <v>3028</v>
      </c>
      <c r="J2603" s="256">
        <v>9000</v>
      </c>
      <c r="K2603" s="595">
        <f t="shared" si="347"/>
        <v>27252000</v>
      </c>
      <c r="L2603" s="39" t="s">
        <v>165</v>
      </c>
      <c r="M2603" s="596" t="s">
        <v>159</v>
      </c>
      <c r="N2603" s="52" t="str">
        <f>IF(AND('331-CT'!$E$7=TH!H2603,OR(L2603="331",M2603="331")),"331",IF(AND(OR(L2603="131",M2603="131"),H2603='131-CT'!$E$7),"131",""))</f>
        <v/>
      </c>
      <c r="O2603" s="910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>x</v>
      </c>
      <c r="AB2603" s="837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340"/>
        <v>9</v>
      </c>
      <c r="C2604" s="184">
        <f t="shared" si="346"/>
        <v>42264</v>
      </c>
      <c r="D2604" s="191" t="s">
        <v>1985</v>
      </c>
      <c r="E2604" s="800">
        <v>42264</v>
      </c>
      <c r="F2604" s="192" t="s">
        <v>1406</v>
      </c>
      <c r="G2604" s="483"/>
      <c r="H2604" s="7" t="s">
        <v>1972</v>
      </c>
      <c r="I2604" s="256">
        <v>11655</v>
      </c>
      <c r="J2604" s="256">
        <v>7400</v>
      </c>
      <c r="K2604" s="595">
        <f t="shared" si="347"/>
        <v>86247000</v>
      </c>
      <c r="L2604" s="39" t="s">
        <v>165</v>
      </c>
      <c r="M2604" s="596" t="s">
        <v>159</v>
      </c>
      <c r="N2604" s="52" t="str">
        <f>IF(AND('331-CT'!$E$7=TH!H2604,OR(L2604="331",M2604="331")),"331",IF(AND(OR(L2604="131",M2604="131"),H2604='131-CT'!$E$7),"131",""))</f>
        <v/>
      </c>
      <c r="O2604" s="910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>x</v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>x</v>
      </c>
      <c r="AB2604" s="837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si="340"/>
        <v>9</v>
      </c>
      <c r="C2605" s="184">
        <f t="shared" si="346"/>
        <v>42264</v>
      </c>
      <c r="D2605" s="191" t="s">
        <v>1985</v>
      </c>
      <c r="E2605" s="811">
        <v>42264</v>
      </c>
      <c r="F2605" s="189" t="s">
        <v>1424</v>
      </c>
      <c r="G2605" s="597"/>
      <c r="H2605" s="7" t="s">
        <v>1972</v>
      </c>
      <c r="I2605" s="256">
        <v>1871</v>
      </c>
      <c r="J2605" s="256">
        <v>9100</v>
      </c>
      <c r="K2605" s="595">
        <f t="shared" si="347"/>
        <v>17026100</v>
      </c>
      <c r="L2605" s="39" t="s">
        <v>165</v>
      </c>
      <c r="M2605" s="596" t="s">
        <v>159</v>
      </c>
      <c r="N2605" s="52" t="str">
        <f>IF(AND('331-CT'!$E$7=TH!H2605,OR(L2605="331",M2605="331")),"331",IF(AND(OR(L2605="131",M2605="131"),H2605='131-CT'!$E$7),"131",""))</f>
        <v/>
      </c>
      <c r="O2605" s="910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>x</v>
      </c>
      <c r="AB2605" s="837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340"/>
        <v>9</v>
      </c>
      <c r="C2606" s="184">
        <f t="shared" si="346"/>
        <v>42264</v>
      </c>
      <c r="D2606" s="191" t="s">
        <v>1985</v>
      </c>
      <c r="E2606" s="800">
        <v>42264</v>
      </c>
      <c r="F2606" s="192" t="s">
        <v>1428</v>
      </c>
      <c r="G2606" s="483"/>
      <c r="H2606" s="7" t="s">
        <v>1972</v>
      </c>
      <c r="I2606" s="257">
        <v>2553</v>
      </c>
      <c r="J2606" s="257">
        <v>9000</v>
      </c>
      <c r="K2606" s="595">
        <f t="shared" si="347"/>
        <v>22977000</v>
      </c>
      <c r="L2606" s="39" t="s">
        <v>165</v>
      </c>
      <c r="M2606" s="596" t="s">
        <v>159</v>
      </c>
      <c r="N2606" s="52" t="str">
        <f>IF(AND('331-CT'!$E$7=TH!H2606,OR(L2606="331",M2606="331")),"331",IF(AND(OR(L2606="131",M2606="131"),H2606='131-CT'!$E$7),"131",""))</f>
        <v/>
      </c>
      <c r="O2606" s="910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>x</v>
      </c>
      <c r="AB2606" s="837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>
        <f t="shared" ref="B2607:B2656" si="348">IF(C2607&lt;&gt;"",MONTH(C2607),"")</f>
        <v>9</v>
      </c>
      <c r="C2607" s="184">
        <f t="shared" si="346"/>
        <v>42267</v>
      </c>
      <c r="D2607" s="191" t="s">
        <v>1985</v>
      </c>
      <c r="E2607" s="800">
        <v>42267</v>
      </c>
      <c r="F2607" s="192" t="s">
        <v>1424</v>
      </c>
      <c r="G2607" s="483"/>
      <c r="H2607" s="7" t="s">
        <v>1972</v>
      </c>
      <c r="I2607" s="257">
        <v>1169</v>
      </c>
      <c r="J2607" s="257">
        <v>9100</v>
      </c>
      <c r="K2607" s="595">
        <f t="shared" si="347"/>
        <v>10637900</v>
      </c>
      <c r="L2607" s="39" t="s">
        <v>165</v>
      </c>
      <c r="M2607" s="596" t="s">
        <v>159</v>
      </c>
      <c r="N2607" s="52" t="str">
        <f>IF(AND('331-CT'!$E$7=TH!H2607,OR(L2607="331",M2607="331")),"331",IF(AND(OR(L2607="131",M2607="131"),H2607='131-CT'!$E$7),"131",""))</f>
        <v/>
      </c>
      <c r="O2607" s="910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>x</v>
      </c>
      <c r="AB2607" s="837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>
        <f t="shared" si="348"/>
        <v>9</v>
      </c>
      <c r="C2608" s="184">
        <f t="shared" si="346"/>
        <v>42267</v>
      </c>
      <c r="D2608" s="191" t="s">
        <v>1985</v>
      </c>
      <c r="E2608" s="800">
        <v>42267</v>
      </c>
      <c r="F2608" s="40" t="s">
        <v>1428</v>
      </c>
      <c r="G2608" s="40"/>
      <c r="H2608" s="7" t="s">
        <v>1972</v>
      </c>
      <c r="I2608" s="256">
        <v>1716</v>
      </c>
      <c r="J2608" s="256">
        <v>9000</v>
      </c>
      <c r="K2608" s="595">
        <f t="shared" si="347"/>
        <v>15444000</v>
      </c>
      <c r="L2608" s="39" t="s">
        <v>165</v>
      </c>
      <c r="M2608" s="596" t="s">
        <v>159</v>
      </c>
      <c r="N2608" s="52" t="str">
        <f>IF(AND('331-CT'!$E$7=TH!H2608,OR(L2608="331",M2608="331")),"331",IF(AND(OR(L2608="131",M2608="131"),H2608='131-CT'!$E$7),"131",""))</f>
        <v/>
      </c>
      <c r="O2608" s="910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>x</v>
      </c>
      <c r="AB2608" s="837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>
        <f t="shared" si="348"/>
        <v>9</v>
      </c>
      <c r="C2609" s="184">
        <f t="shared" si="346"/>
        <v>42270</v>
      </c>
      <c r="D2609" s="191" t="s">
        <v>1985</v>
      </c>
      <c r="E2609" s="800">
        <v>42270</v>
      </c>
      <c r="F2609" s="189" t="s">
        <v>1383</v>
      </c>
      <c r="G2609" s="40"/>
      <c r="H2609" s="7" t="s">
        <v>1972</v>
      </c>
      <c r="I2609" s="256">
        <v>1936</v>
      </c>
      <c r="J2609" s="256">
        <v>7300</v>
      </c>
      <c r="K2609" s="595">
        <f t="shared" si="347"/>
        <v>14132800</v>
      </c>
      <c r="L2609" s="39" t="s">
        <v>165</v>
      </c>
      <c r="M2609" s="596" t="s">
        <v>159</v>
      </c>
      <c r="N2609" s="52" t="str">
        <f>IF(AND('331-CT'!$E$7=TH!H2609,OR(L2609="331",M2609="331")),"331",IF(AND(OR(L2609="131",M2609="131"),H2609='131-CT'!$E$7),"131",""))</f>
        <v/>
      </c>
      <c r="O2609" s="910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>x</v>
      </c>
      <c r="AB2609" s="837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>
        <f t="shared" si="348"/>
        <v>9</v>
      </c>
      <c r="C2610" s="184">
        <f t="shared" si="346"/>
        <v>42270</v>
      </c>
      <c r="D2610" s="191" t="s">
        <v>1985</v>
      </c>
      <c r="E2610" s="800">
        <v>42270</v>
      </c>
      <c r="F2610" s="189" t="s">
        <v>1428</v>
      </c>
      <c r="G2610" s="40"/>
      <c r="H2610" s="7" t="s">
        <v>1972</v>
      </c>
      <c r="I2610" s="256">
        <v>3662</v>
      </c>
      <c r="J2610" s="256">
        <v>9000</v>
      </c>
      <c r="K2610" s="595">
        <f t="shared" si="347"/>
        <v>32958000</v>
      </c>
      <c r="L2610" s="39" t="s">
        <v>165</v>
      </c>
      <c r="M2610" s="596" t="s">
        <v>159</v>
      </c>
      <c r="N2610" s="52" t="str">
        <f>IF(AND('331-CT'!$E$7=TH!H2610,OR(L2610="331",M2610="331")),"331",IF(AND(OR(L2610="131",M2610="131"),H2610='131-CT'!$E$7),"131",""))</f>
        <v/>
      </c>
      <c r="O2610" s="910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>x</v>
      </c>
      <c r="AB2610" s="837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>
        <f t="shared" si="348"/>
        <v>9</v>
      </c>
      <c r="C2611" s="184">
        <f t="shared" si="346"/>
        <v>42272</v>
      </c>
      <c r="D2611" s="191" t="s">
        <v>1985</v>
      </c>
      <c r="E2611" s="800">
        <v>42272</v>
      </c>
      <c r="F2611" s="189" t="s">
        <v>1383</v>
      </c>
      <c r="G2611" s="40"/>
      <c r="H2611" s="7" t="s">
        <v>1972</v>
      </c>
      <c r="I2611" s="256">
        <v>1936</v>
      </c>
      <c r="J2611" s="256">
        <v>7300</v>
      </c>
      <c r="K2611" s="595">
        <f t="shared" si="347"/>
        <v>14132800</v>
      </c>
      <c r="L2611" s="39" t="s">
        <v>165</v>
      </c>
      <c r="M2611" s="596" t="s">
        <v>159</v>
      </c>
      <c r="N2611" s="52" t="str">
        <f>IF(AND('331-CT'!$E$7=TH!H2611,OR(L2611="331",M2611="331")),"331",IF(AND(OR(L2611="131",M2611="131"),H2611='131-CT'!$E$7),"131",""))</f>
        <v/>
      </c>
      <c r="O2611" s="910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>x</v>
      </c>
      <c r="AB2611" s="837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>
        <f t="shared" si="348"/>
        <v>9</v>
      </c>
      <c r="C2612" s="184">
        <f t="shared" si="346"/>
        <v>42272</v>
      </c>
      <c r="D2612" s="191" t="s">
        <v>1985</v>
      </c>
      <c r="E2612" s="800">
        <v>42272</v>
      </c>
      <c r="F2612" s="40" t="s">
        <v>1406</v>
      </c>
      <c r="G2612" s="40"/>
      <c r="H2612" s="7" t="s">
        <v>1972</v>
      </c>
      <c r="I2612" s="256">
        <v>739</v>
      </c>
      <c r="J2612" s="256">
        <v>9800</v>
      </c>
      <c r="K2612" s="595">
        <f t="shared" si="347"/>
        <v>7242200</v>
      </c>
      <c r="L2612" s="39" t="s">
        <v>165</v>
      </c>
      <c r="M2612" s="596" t="s">
        <v>159</v>
      </c>
      <c r="N2612" s="52" t="str">
        <f>IF(AND('331-CT'!$E$7=TH!H2612,OR(L2612="331",M2612="331")),"331",IF(AND(OR(L2612="131",M2612="131"),H2612='131-CT'!$E$7),"131",""))</f>
        <v/>
      </c>
      <c r="O2612" s="910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>x</v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>x</v>
      </c>
      <c r="AB2612" s="837"/>
    </row>
    <row r="2613" spans="1:28" s="875" customFormat="1" ht="15.75" customHeight="1">
      <c r="A2613" s="925" t="str">
        <f>IF(B2613&lt;&gt;"",IF(AND(B2613&gt;=_TM1,B2613&lt;=_TM2,OR(TH!L2613="1111",TH!M2613="1111")),TH!D2613,""),"")</f>
        <v/>
      </c>
      <c r="B2613" s="864">
        <f t="shared" si="348"/>
        <v>10</v>
      </c>
      <c r="C2613" s="865">
        <f t="shared" si="346"/>
        <v>42278</v>
      </c>
      <c r="D2613" s="866" t="s">
        <v>1985</v>
      </c>
      <c r="E2613" s="955">
        <v>42278</v>
      </c>
      <c r="F2613" s="880" t="s">
        <v>1471</v>
      </c>
      <c r="G2613" s="880"/>
      <c r="H2613" s="869" t="s">
        <v>1972</v>
      </c>
      <c r="I2613" s="870">
        <v>9427</v>
      </c>
      <c r="J2613" s="870">
        <v>9200</v>
      </c>
      <c r="K2613" s="871">
        <f t="shared" si="347"/>
        <v>86728400</v>
      </c>
      <c r="L2613" s="956" t="s">
        <v>165</v>
      </c>
      <c r="M2613" s="872" t="s">
        <v>159</v>
      </c>
      <c r="N2613" s="956" t="str">
        <f>IF(AND('331-CT'!$E$7=TH!H2613,OR(L2613="331",M2613="331")),"331",IF(AND(OR(L2613="131",M2613="131"),H2613='131-CT'!$E$7),"131",""))</f>
        <v/>
      </c>
      <c r="O2613" s="927" t="str">
        <f>IF(AND('341-CT'!$E$9=H2613,OR(LEFT(L2613,3)=$O$7,LEFT(M2613,3)=$O$7)),"x","")</f>
        <v/>
      </c>
      <c r="P2613" s="956" t="str">
        <f>IF(AND($B2613&gt;='111'!$N$11,$B2613&lt;='111'!$O$11,OR($L2613=$P$7,$M2613=$P$7)),"x","")</f>
        <v/>
      </c>
      <c r="Q2613" s="956" t="str">
        <f>IF(AND($L2613=$P$7,$B2613&lt;'111'!$N$11),"x","")</f>
        <v/>
      </c>
      <c r="R2613" s="956" t="str">
        <f>IF(AND($M2613=$P$7,$B2613&lt;'111'!$N$11),"x","")</f>
        <v/>
      </c>
      <c r="S2613" s="956" t="str">
        <f>IF(ISERROR(FIND('112'!$M$9,G2613,1)),"",IF((AND(FIND('112'!$M$9,G2613,1)&gt;=1,$B2613&gt;='112'!$N$8,$B2613&lt;='112'!$O$8,OR($L2613='112'!$I$6,$M2613='112'!$I$6))),"x",""))</f>
        <v/>
      </c>
      <c r="T2613" s="956" t="str">
        <f>IF(ISERROR(FIND('112'!$M$9,G2613,1)),"",IF((AND(LEFT(G2613,2)=LEFT('112'!$M$9,2),B2613&lt;'112'!$N$8,$L2613='112'!$I$6)),"x",""))</f>
        <v/>
      </c>
      <c r="U2613" s="956" t="str">
        <f>IF(ISERROR(FIND('112'!$M$9,G2613,1)),"",IF((AND(RIGHT(G2613,2)=RIGHT('112'!$M$9,2),B2613&lt;'112'!$N$8,$M2613='112'!$I$6)),"x",""))</f>
        <v/>
      </c>
      <c r="V2613" s="956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956" t="str">
        <f>IF(OR(TH!L2613=TH!$W$7,M2613=TH!$W$7),"x","")</f>
        <v/>
      </c>
      <c r="X2613" s="956" t="str">
        <f>IF(AND(B2613&gt;='IN-NX'!$P$3,B2613&lt;='IN-NX'!$Q$3,'IN-NX'!$D$7=D2613,OR(LEFT(L2613,2)="15",AND(LEFT(M2613,2)&lt;&gt;"15",LEFT(M2613,2)&lt;&gt;"33"))),"x","")</f>
        <v/>
      </c>
      <c r="Y2613" s="956" t="str">
        <f>IF(AND(OR(LEFT(TH!L2613,2)="15",LEFT(TH!M2613,2)="15"),'152-CT'!$J$8=TH!F2613),"x","")</f>
        <v/>
      </c>
      <c r="Z2613" s="956" t="str">
        <f>IF(AND(OR(LEFT(TH!L2613,2)="15",LEFT(TH!M2613,2)="15"),TK!$E$7=TH!F2613),"x","")</f>
        <v/>
      </c>
      <c r="AA2613" s="956" t="str">
        <f>IF(AND(B2613&lt;=NKC!$N$8,B2613&gt;=NKC!$M$8),"x","")</f>
        <v/>
      </c>
      <c r="AB2613" s="873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>
        <f t="shared" si="348"/>
        <v>10</v>
      </c>
      <c r="C2614" s="184">
        <f t="shared" si="346"/>
        <v>42278</v>
      </c>
      <c r="D2614" s="191" t="s">
        <v>1985</v>
      </c>
      <c r="E2614" s="800">
        <v>42278</v>
      </c>
      <c r="F2614" s="40" t="s">
        <v>1406</v>
      </c>
      <c r="G2614" s="40"/>
      <c r="H2614" s="7" t="s">
        <v>1972</v>
      </c>
      <c r="I2614" s="256">
        <v>1857</v>
      </c>
      <c r="J2614" s="256">
        <v>8700</v>
      </c>
      <c r="K2614" s="595">
        <f t="shared" si="347"/>
        <v>16155900</v>
      </c>
      <c r="L2614" s="39" t="s">
        <v>165</v>
      </c>
      <c r="M2614" s="596" t="s">
        <v>159</v>
      </c>
      <c r="N2614" s="52" t="str">
        <f>IF(AND('331-CT'!$E$7=TH!H2614,OR(L2614="331",M2614="331")),"331",IF(AND(OR(L2614="131",M2614="131"),H2614='131-CT'!$E$7),"131",""))</f>
        <v/>
      </c>
      <c r="O2614" s="910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>x</v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7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>
        <f t="shared" si="348"/>
        <v>10</v>
      </c>
      <c r="C2615" s="184">
        <f t="shared" si="346"/>
        <v>42283</v>
      </c>
      <c r="D2615" s="191" t="s">
        <v>1985</v>
      </c>
      <c r="E2615" s="800">
        <v>42283</v>
      </c>
      <c r="F2615" s="40" t="s">
        <v>1406</v>
      </c>
      <c r="G2615" s="40"/>
      <c r="H2615" s="7" t="s">
        <v>1972</v>
      </c>
      <c r="I2615" s="256">
        <v>3025</v>
      </c>
      <c r="J2615" s="256">
        <v>7400</v>
      </c>
      <c r="K2615" s="595">
        <f t="shared" si="347"/>
        <v>22385000</v>
      </c>
      <c r="L2615" s="39" t="s">
        <v>165</v>
      </c>
      <c r="M2615" s="596" t="s">
        <v>159</v>
      </c>
      <c r="N2615" s="52" t="str">
        <f>IF(AND('331-CT'!$E$7=TH!H2615,OR(L2615="331",M2615="331")),"331",IF(AND(OR(L2615="131",M2615="131"),H2615='131-CT'!$E$7),"131",""))</f>
        <v/>
      </c>
      <c r="O2615" s="910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>x</v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7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>
        <f t="shared" si="348"/>
        <v>10</v>
      </c>
      <c r="C2616" s="184">
        <f t="shared" si="346"/>
        <v>42283</v>
      </c>
      <c r="D2616" s="191" t="s">
        <v>1985</v>
      </c>
      <c r="E2616" s="800">
        <v>42283</v>
      </c>
      <c r="F2616" s="40" t="s">
        <v>1471</v>
      </c>
      <c r="G2616" s="40"/>
      <c r="H2616" s="7" t="s">
        <v>1972</v>
      </c>
      <c r="I2616" s="256">
        <v>3530</v>
      </c>
      <c r="J2616" s="256">
        <v>9200</v>
      </c>
      <c r="K2616" s="595">
        <f t="shared" si="347"/>
        <v>32476000</v>
      </c>
      <c r="L2616" s="39" t="s">
        <v>165</v>
      </c>
      <c r="M2616" s="596" t="s">
        <v>159</v>
      </c>
      <c r="N2616" s="52" t="str">
        <f>IF(AND('331-CT'!$E$7=TH!H2616,OR(L2616="331",M2616="331")),"331",IF(AND(OR(L2616="131",M2616="131"),H2616='131-CT'!$E$7),"131",""))</f>
        <v/>
      </c>
      <c r="O2616" s="910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7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>
        <f t="shared" si="348"/>
        <v>10</v>
      </c>
      <c r="C2617" s="184">
        <f t="shared" si="346"/>
        <v>42286</v>
      </c>
      <c r="D2617" s="191" t="s">
        <v>1985</v>
      </c>
      <c r="E2617" s="800">
        <v>42286</v>
      </c>
      <c r="F2617" s="40" t="s">
        <v>1404</v>
      </c>
      <c r="G2617" s="40"/>
      <c r="H2617" s="7" t="s">
        <v>1972</v>
      </c>
      <c r="I2617" s="256">
        <v>4716</v>
      </c>
      <c r="J2617" s="256">
        <v>9200</v>
      </c>
      <c r="K2617" s="595">
        <f t="shared" si="347"/>
        <v>43387200</v>
      </c>
      <c r="L2617" s="39" t="s">
        <v>165</v>
      </c>
      <c r="M2617" s="596" t="s">
        <v>159</v>
      </c>
      <c r="N2617" s="52" t="str">
        <f>IF(AND('331-CT'!$E$7=TH!H2617,OR(L2617="331",M2617="331")),"331",IF(AND(OR(L2617="131",M2617="131"),H2617='131-CT'!$E$7),"131",""))</f>
        <v/>
      </c>
      <c r="O2617" s="910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7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>
        <f t="shared" si="348"/>
        <v>10</v>
      </c>
      <c r="C2618" s="184">
        <f t="shared" si="346"/>
        <v>42286</v>
      </c>
      <c r="D2618" s="191" t="s">
        <v>1985</v>
      </c>
      <c r="E2618" s="800">
        <v>42286</v>
      </c>
      <c r="F2618" s="40" t="s">
        <v>1963</v>
      </c>
      <c r="G2618" s="40"/>
      <c r="H2618" s="7" t="s">
        <v>1972</v>
      </c>
      <c r="I2618" s="256">
        <v>7000</v>
      </c>
      <c r="J2618" s="256">
        <v>7800</v>
      </c>
      <c r="K2618" s="595">
        <f t="shared" si="347"/>
        <v>54600000</v>
      </c>
      <c r="L2618" s="39" t="s">
        <v>165</v>
      </c>
      <c r="M2618" s="596" t="s">
        <v>159</v>
      </c>
      <c r="N2618" s="52" t="str">
        <f>IF(AND('331-CT'!$E$7=TH!H2618,OR(L2618="331",M2618="331")),"331",IF(AND(OR(L2618="131",M2618="131"),H2618='131-CT'!$E$7),"131",""))</f>
        <v/>
      </c>
      <c r="O2618" s="910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7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>
        <f t="shared" si="348"/>
        <v>10</v>
      </c>
      <c r="C2619" s="184">
        <f t="shared" si="346"/>
        <v>42292</v>
      </c>
      <c r="D2619" s="191" t="s">
        <v>1985</v>
      </c>
      <c r="E2619" s="800">
        <v>42292</v>
      </c>
      <c r="F2619" s="40" t="s">
        <v>1383</v>
      </c>
      <c r="G2619" s="40"/>
      <c r="H2619" s="7" t="s">
        <v>1972</v>
      </c>
      <c r="I2619" s="256">
        <v>4152</v>
      </c>
      <c r="J2619" s="256">
        <v>7300</v>
      </c>
      <c r="K2619" s="595">
        <f t="shared" si="347"/>
        <v>30309600</v>
      </c>
      <c r="L2619" s="39" t="s">
        <v>165</v>
      </c>
      <c r="M2619" s="596" t="s">
        <v>159</v>
      </c>
      <c r="N2619" s="52" t="str">
        <f>IF(AND('331-CT'!$E$7=TH!H2619,OR(L2619="331",M2619="331")),"331",IF(AND(OR(L2619="131",M2619="131"),H2619='131-CT'!$E$7),"131",""))</f>
        <v/>
      </c>
      <c r="O2619" s="910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7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>
        <f t="shared" si="348"/>
        <v>10</v>
      </c>
      <c r="C2620" s="184">
        <f t="shared" si="346"/>
        <v>42294</v>
      </c>
      <c r="D2620" s="191" t="s">
        <v>1985</v>
      </c>
      <c r="E2620" s="800">
        <v>42294</v>
      </c>
      <c r="F2620" s="40" t="s">
        <v>1383</v>
      </c>
      <c r="G2620" s="40"/>
      <c r="H2620" s="7" t="s">
        <v>1972</v>
      </c>
      <c r="I2620" s="256">
        <v>2416</v>
      </c>
      <c r="J2620" s="256">
        <v>7300</v>
      </c>
      <c r="K2620" s="595">
        <f t="shared" si="347"/>
        <v>17636800</v>
      </c>
      <c r="L2620" s="39" t="s">
        <v>165</v>
      </c>
      <c r="M2620" s="596" t="s">
        <v>159</v>
      </c>
      <c r="N2620" s="52" t="str">
        <f>IF(AND('331-CT'!$E$7=TH!H2620,OR(L2620="331",M2620="331")),"331",IF(AND(OR(L2620="131",M2620="131"),H2620='131-CT'!$E$7),"131",""))</f>
        <v/>
      </c>
      <c r="O2620" s="910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7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>
        <f t="shared" si="348"/>
        <v>10</v>
      </c>
      <c r="C2621" s="184">
        <f t="shared" si="346"/>
        <v>42296</v>
      </c>
      <c r="D2621" s="191" t="s">
        <v>1985</v>
      </c>
      <c r="E2621" s="800">
        <v>42296</v>
      </c>
      <c r="F2621" s="40" t="s">
        <v>1383</v>
      </c>
      <c r="G2621" s="40"/>
      <c r="H2621" s="7" t="s">
        <v>1972</v>
      </c>
      <c r="I2621" s="256">
        <v>2480</v>
      </c>
      <c r="J2621" s="256">
        <v>7300</v>
      </c>
      <c r="K2621" s="595">
        <f t="shared" si="347"/>
        <v>18104000</v>
      </c>
      <c r="L2621" s="39" t="s">
        <v>165</v>
      </c>
      <c r="M2621" s="596" t="s">
        <v>159</v>
      </c>
      <c r="N2621" s="52" t="str">
        <f>IF(AND('331-CT'!$E$7=TH!H2621,OR(L2621="331",M2621="331")),"331",IF(AND(OR(L2621="131",M2621="131"),H2621='131-CT'!$E$7),"131",""))</f>
        <v/>
      </c>
      <c r="O2621" s="910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7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>
        <f t="shared" si="348"/>
        <v>10</v>
      </c>
      <c r="C2622" s="184">
        <f t="shared" si="346"/>
        <v>42298</v>
      </c>
      <c r="D2622" s="191" t="s">
        <v>1985</v>
      </c>
      <c r="E2622" s="800">
        <v>42298</v>
      </c>
      <c r="F2622" s="40" t="s">
        <v>1383</v>
      </c>
      <c r="G2622" s="40"/>
      <c r="H2622" s="7" t="s">
        <v>1972</v>
      </c>
      <c r="I2622" s="256">
        <v>2000</v>
      </c>
      <c r="J2622" s="256">
        <v>7300</v>
      </c>
      <c r="K2622" s="595">
        <f t="shared" si="347"/>
        <v>14600000</v>
      </c>
      <c r="L2622" s="39" t="s">
        <v>165</v>
      </c>
      <c r="M2622" s="596" t="s">
        <v>159</v>
      </c>
      <c r="N2622" s="52" t="str">
        <f>IF(AND('331-CT'!$E$7=TH!H2622,OR(L2622="331",M2622="331")),"331",IF(AND(OR(L2622="131",M2622="131"),H2622='131-CT'!$E$7),"131",""))</f>
        <v/>
      </c>
      <c r="O2622" s="910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7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>
        <f t="shared" si="348"/>
        <v>10</v>
      </c>
      <c r="C2623" s="184">
        <f t="shared" si="346"/>
        <v>42298</v>
      </c>
      <c r="D2623" s="191" t="s">
        <v>1985</v>
      </c>
      <c r="E2623" s="800">
        <v>42298</v>
      </c>
      <c r="F2623" s="40" t="s">
        <v>1523</v>
      </c>
      <c r="G2623" s="40"/>
      <c r="H2623" s="7" t="s">
        <v>1972</v>
      </c>
      <c r="I2623" s="256">
        <v>17355</v>
      </c>
      <c r="J2623" s="256">
        <v>9000</v>
      </c>
      <c r="K2623" s="595">
        <f t="shared" si="347"/>
        <v>156195000</v>
      </c>
      <c r="L2623" s="39" t="s">
        <v>165</v>
      </c>
      <c r="M2623" s="596" t="s">
        <v>159</v>
      </c>
      <c r="N2623" s="52" t="str">
        <f>IF(AND('331-CT'!$E$7=TH!H2623,OR(L2623="331",M2623="331")),"331",IF(AND(OR(L2623="131",M2623="131"),H2623='131-CT'!$E$7),"131",""))</f>
        <v/>
      </c>
      <c r="O2623" s="910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7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>
        <f t="shared" si="348"/>
        <v>10</v>
      </c>
      <c r="C2624" s="184">
        <f t="shared" si="346"/>
        <v>42302</v>
      </c>
      <c r="D2624" s="191" t="s">
        <v>1985</v>
      </c>
      <c r="E2624" s="800">
        <v>42302</v>
      </c>
      <c r="F2624" s="40" t="s">
        <v>1523</v>
      </c>
      <c r="G2624" s="40"/>
      <c r="H2624" s="7" t="s">
        <v>1972</v>
      </c>
      <c r="I2624" s="256">
        <v>12104</v>
      </c>
      <c r="J2624" s="256">
        <v>9100</v>
      </c>
      <c r="K2624" s="595">
        <f t="shared" si="347"/>
        <v>110146400</v>
      </c>
      <c r="L2624" s="39" t="s">
        <v>165</v>
      </c>
      <c r="M2624" s="596" t="s">
        <v>159</v>
      </c>
      <c r="N2624" s="52" t="str">
        <f>IF(AND('331-CT'!$E$7=TH!H2624,OR(L2624="331",M2624="331")),"331",IF(AND(OR(L2624="131",M2624="131"),H2624='131-CT'!$E$7),"131",""))</f>
        <v/>
      </c>
      <c r="O2624" s="910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7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>
        <f t="shared" si="348"/>
        <v>10</v>
      </c>
      <c r="C2625" s="184">
        <f t="shared" si="346"/>
        <v>42302</v>
      </c>
      <c r="D2625" s="191" t="s">
        <v>1985</v>
      </c>
      <c r="E2625" s="800">
        <v>42302</v>
      </c>
      <c r="F2625" s="40" t="s">
        <v>1525</v>
      </c>
      <c r="G2625" s="40"/>
      <c r="H2625" s="7" t="s">
        <v>1972</v>
      </c>
      <c r="I2625" s="256">
        <v>5460</v>
      </c>
      <c r="J2625" s="256">
        <v>9500</v>
      </c>
      <c r="K2625" s="595">
        <f t="shared" si="347"/>
        <v>51870000</v>
      </c>
      <c r="L2625" s="39" t="s">
        <v>165</v>
      </c>
      <c r="M2625" s="596" t="s">
        <v>159</v>
      </c>
      <c r="N2625" s="52" t="str">
        <f>IF(AND('331-CT'!$E$7=TH!H2625,OR(L2625="331",M2625="331")),"331",IF(AND(OR(L2625="131",M2625="131"),H2625='131-CT'!$E$7),"131",""))</f>
        <v/>
      </c>
      <c r="O2625" s="910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7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>
        <f t="shared" si="348"/>
        <v>10</v>
      </c>
      <c r="C2626" s="184">
        <f t="shared" si="346"/>
        <v>42302</v>
      </c>
      <c r="D2626" s="191" t="s">
        <v>1985</v>
      </c>
      <c r="E2626" s="800">
        <v>42302</v>
      </c>
      <c r="F2626" s="40" t="s">
        <v>1383</v>
      </c>
      <c r="G2626" s="40"/>
      <c r="H2626" s="7" t="s">
        <v>1972</v>
      </c>
      <c r="I2626" s="256">
        <v>2400</v>
      </c>
      <c r="J2626" s="256">
        <v>7300</v>
      </c>
      <c r="K2626" s="595">
        <f t="shared" si="347"/>
        <v>17520000</v>
      </c>
      <c r="L2626" s="39" t="s">
        <v>165</v>
      </c>
      <c r="M2626" s="596" t="s">
        <v>159</v>
      </c>
      <c r="N2626" s="52" t="str">
        <f>IF(AND('331-CT'!$E$7=TH!H2626,OR(L2626="331",M2626="331")),"331",IF(AND(OR(L2626="131",M2626="131"),H2626='131-CT'!$E$7),"131",""))</f>
        <v/>
      </c>
      <c r="O2626" s="910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7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>
        <f t="shared" si="348"/>
        <v>10</v>
      </c>
      <c r="C2627" s="184">
        <f t="shared" si="346"/>
        <v>42306</v>
      </c>
      <c r="D2627" s="191" t="s">
        <v>1985</v>
      </c>
      <c r="E2627" s="800">
        <v>42306</v>
      </c>
      <c r="F2627" s="40" t="s">
        <v>1383</v>
      </c>
      <c r="G2627" s="40"/>
      <c r="H2627" s="7" t="s">
        <v>1972</v>
      </c>
      <c r="I2627" s="256">
        <v>2337</v>
      </c>
      <c r="J2627" s="256">
        <v>7300</v>
      </c>
      <c r="K2627" s="595">
        <f t="shared" si="347"/>
        <v>17060100</v>
      </c>
      <c r="L2627" s="39" t="s">
        <v>165</v>
      </c>
      <c r="M2627" s="596" t="s">
        <v>159</v>
      </c>
      <c r="N2627" s="52" t="str">
        <f>IF(AND('331-CT'!$E$7=TH!H2627,OR(L2627="331",M2627="331")),"331",IF(AND(OR(L2627="131",M2627="131"),H2627='131-CT'!$E$7),"131",""))</f>
        <v/>
      </c>
      <c r="O2627" s="910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7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>
        <f t="shared" si="348"/>
        <v>11</v>
      </c>
      <c r="C2628" s="184">
        <f t="shared" si="346"/>
        <v>42309</v>
      </c>
      <c r="D2628" s="191" t="s">
        <v>1985</v>
      </c>
      <c r="E2628" s="800">
        <v>42309</v>
      </c>
      <c r="F2628" s="40" t="s">
        <v>1383</v>
      </c>
      <c r="G2628" s="40"/>
      <c r="H2628" s="7" t="s">
        <v>1972</v>
      </c>
      <c r="I2628" s="256">
        <v>2411</v>
      </c>
      <c r="J2628" s="256">
        <v>7300</v>
      </c>
      <c r="K2628" s="595">
        <f t="shared" si="347"/>
        <v>17600300</v>
      </c>
      <c r="L2628" s="39" t="s">
        <v>165</v>
      </c>
      <c r="M2628" s="596" t="s">
        <v>159</v>
      </c>
      <c r="N2628" s="52" t="str">
        <f>IF(AND('331-CT'!$E$7=TH!H2628,OR(L2628="331",M2628="331")),"331",IF(AND(OR(L2628="131",M2628="131"),H2628='131-CT'!$E$7),"131",""))</f>
        <v/>
      </c>
      <c r="O2628" s="910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7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>
        <f t="shared" si="348"/>
        <v>11</v>
      </c>
      <c r="C2629" s="184">
        <f t="shared" si="346"/>
        <v>42311</v>
      </c>
      <c r="D2629" s="191" t="s">
        <v>1985</v>
      </c>
      <c r="E2629" s="800">
        <v>42311</v>
      </c>
      <c r="F2629" s="189" t="s">
        <v>1406</v>
      </c>
      <c r="G2629" s="40"/>
      <c r="H2629" s="7" t="s">
        <v>1972</v>
      </c>
      <c r="I2629" s="256">
        <v>5628</v>
      </c>
      <c r="J2629" s="256">
        <v>7600</v>
      </c>
      <c r="K2629" s="595">
        <f t="shared" si="347"/>
        <v>42772800</v>
      </c>
      <c r="L2629" s="39" t="s">
        <v>165</v>
      </c>
      <c r="M2629" s="596" t="s">
        <v>159</v>
      </c>
      <c r="N2629" s="52" t="str">
        <f>IF(AND('331-CT'!$E$7=TH!H2629,OR(L2629="331",M2629="331")),"331",IF(AND(OR(L2629="131",M2629="131"),H2629='131-CT'!$E$7),"131",""))</f>
        <v/>
      </c>
      <c r="O2629" s="910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>x</v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7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>
        <f t="shared" si="348"/>
        <v>11</v>
      </c>
      <c r="C2630" s="184">
        <f t="shared" si="346"/>
        <v>42311</v>
      </c>
      <c r="D2630" s="191" t="s">
        <v>1985</v>
      </c>
      <c r="E2630" s="800">
        <v>42311</v>
      </c>
      <c r="F2630" s="40" t="s">
        <v>1404</v>
      </c>
      <c r="G2630" s="40"/>
      <c r="H2630" s="7" t="s">
        <v>1972</v>
      </c>
      <c r="I2630" s="256">
        <v>2583</v>
      </c>
      <c r="J2630" s="256">
        <v>9000</v>
      </c>
      <c r="K2630" s="595">
        <f t="shared" si="347"/>
        <v>23247000</v>
      </c>
      <c r="L2630" s="39" t="s">
        <v>165</v>
      </c>
      <c r="M2630" s="596" t="s">
        <v>159</v>
      </c>
      <c r="N2630" s="52" t="str">
        <f>IF(AND('331-CT'!$E$7=TH!H2630,OR(L2630="331",M2630="331")),"331",IF(AND(OR(L2630="131",M2630="131"),H2630='131-CT'!$E$7),"131",""))</f>
        <v/>
      </c>
      <c r="O2630" s="910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7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>
        <f t="shared" si="348"/>
        <v>11</v>
      </c>
      <c r="C2631" s="184">
        <f t="shared" si="346"/>
        <v>42311</v>
      </c>
      <c r="D2631" s="191" t="s">
        <v>1985</v>
      </c>
      <c r="E2631" s="800">
        <v>42311</v>
      </c>
      <c r="F2631" s="40" t="s">
        <v>1383</v>
      </c>
      <c r="G2631" s="40"/>
      <c r="H2631" s="7" t="s">
        <v>1972</v>
      </c>
      <c r="I2631" s="256">
        <v>2415</v>
      </c>
      <c r="J2631" s="256">
        <v>7300</v>
      </c>
      <c r="K2631" s="595">
        <f t="shared" si="347"/>
        <v>17629500</v>
      </c>
      <c r="L2631" s="39" t="s">
        <v>165</v>
      </c>
      <c r="M2631" s="596" t="s">
        <v>159</v>
      </c>
      <c r="N2631" s="52" t="str">
        <f>IF(AND('331-CT'!$E$7=TH!H2631,OR(L2631="331",M2631="331")),"331",IF(AND(OR(L2631="131",M2631="131"),H2631='131-CT'!$E$7),"131",""))</f>
        <v/>
      </c>
      <c r="O2631" s="910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7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>
        <f t="shared" si="348"/>
        <v>11</v>
      </c>
      <c r="C2632" s="184">
        <f t="shared" si="346"/>
        <v>42315</v>
      </c>
      <c r="D2632" s="191" t="s">
        <v>1985</v>
      </c>
      <c r="E2632" s="800">
        <v>42315</v>
      </c>
      <c r="F2632" s="40" t="s">
        <v>1406</v>
      </c>
      <c r="G2632" s="40"/>
      <c r="H2632" s="7" t="s">
        <v>1972</v>
      </c>
      <c r="I2632" s="256">
        <v>6851</v>
      </c>
      <c r="J2632" s="256">
        <v>7600</v>
      </c>
      <c r="K2632" s="595">
        <f t="shared" si="347"/>
        <v>52067600</v>
      </c>
      <c r="L2632" s="39" t="s">
        <v>165</v>
      </c>
      <c r="M2632" s="596" t="s">
        <v>159</v>
      </c>
      <c r="N2632" s="52" t="str">
        <f>IF(AND('331-CT'!$E$7=TH!H2632,OR(L2632="331",M2632="331")),"331",IF(AND(OR(L2632="131",M2632="131"),H2632='131-CT'!$E$7),"131",""))</f>
        <v/>
      </c>
      <c r="O2632" s="910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>x</v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7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>
        <f t="shared" si="348"/>
        <v>11</v>
      </c>
      <c r="C2633" s="184">
        <f t="shared" si="346"/>
        <v>42315</v>
      </c>
      <c r="D2633" s="191" t="s">
        <v>1985</v>
      </c>
      <c r="E2633" s="800">
        <v>42315</v>
      </c>
      <c r="F2633" s="40" t="s">
        <v>1383</v>
      </c>
      <c r="G2633" s="40"/>
      <c r="H2633" s="7" t="s">
        <v>1972</v>
      </c>
      <c r="I2633" s="256">
        <v>1268</v>
      </c>
      <c r="J2633" s="256">
        <v>7300</v>
      </c>
      <c r="K2633" s="595">
        <f t="shared" si="347"/>
        <v>9256400</v>
      </c>
      <c r="L2633" s="39" t="s">
        <v>165</v>
      </c>
      <c r="M2633" s="596" t="s">
        <v>159</v>
      </c>
      <c r="N2633" s="52" t="str">
        <f>IF(AND('331-CT'!$E$7=TH!H2633,OR(L2633="331",M2633="331")),"331",IF(AND(OR(L2633="131",M2633="131"),H2633='131-CT'!$E$7),"131",""))</f>
        <v/>
      </c>
      <c r="O2633" s="910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7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>
        <f t="shared" si="348"/>
        <v>11</v>
      </c>
      <c r="C2634" s="184">
        <f t="shared" si="346"/>
        <v>42315</v>
      </c>
      <c r="D2634" s="191" t="s">
        <v>1985</v>
      </c>
      <c r="E2634" s="800">
        <v>42315</v>
      </c>
      <c r="F2634" s="189" t="s">
        <v>1523</v>
      </c>
      <c r="G2634" s="40"/>
      <c r="H2634" s="7" t="s">
        <v>1972</v>
      </c>
      <c r="I2634" s="256">
        <v>549</v>
      </c>
      <c r="J2634" s="256">
        <v>8800</v>
      </c>
      <c r="K2634" s="595">
        <f t="shared" si="347"/>
        <v>4831200</v>
      </c>
      <c r="L2634" s="39" t="s">
        <v>165</v>
      </c>
      <c r="M2634" s="596" t="s">
        <v>159</v>
      </c>
      <c r="N2634" s="52" t="str">
        <f>IF(AND('331-CT'!$E$7=TH!H2634,OR(L2634="331",M2634="331")),"331",IF(AND(OR(L2634="131",M2634="131"),H2634='131-CT'!$E$7),"131",""))</f>
        <v/>
      </c>
      <c r="O2634" s="910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7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>
        <f t="shared" si="348"/>
        <v>11</v>
      </c>
      <c r="C2635" s="184">
        <f t="shared" si="346"/>
        <v>42320</v>
      </c>
      <c r="D2635" s="191" t="s">
        <v>1985</v>
      </c>
      <c r="E2635" s="811">
        <v>42320</v>
      </c>
      <c r="F2635" s="189" t="s">
        <v>1525</v>
      </c>
      <c r="G2635" s="597"/>
      <c r="H2635" s="7" t="s">
        <v>1972</v>
      </c>
      <c r="I2635" s="256">
        <v>883</v>
      </c>
      <c r="J2635" s="256">
        <v>9200</v>
      </c>
      <c r="K2635" s="595">
        <f t="shared" si="347"/>
        <v>8123600</v>
      </c>
      <c r="L2635" s="39" t="s">
        <v>165</v>
      </c>
      <c r="M2635" s="596" t="s">
        <v>159</v>
      </c>
      <c r="N2635" s="52" t="str">
        <f>IF(AND('331-CT'!$E$7=TH!H2635,OR(L2635="331",M2635="331")),"331",IF(AND(OR(L2635="131",M2635="131"),H2635='131-CT'!$E$7),"131",""))</f>
        <v/>
      </c>
      <c r="O2635" s="910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7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>
        <f t="shared" si="348"/>
        <v>11</v>
      </c>
      <c r="C2636" s="184">
        <f t="shared" si="346"/>
        <v>42320</v>
      </c>
      <c r="D2636" s="191" t="s">
        <v>1985</v>
      </c>
      <c r="E2636" s="800">
        <v>42320</v>
      </c>
      <c r="F2636" s="192" t="s">
        <v>1525</v>
      </c>
      <c r="G2636" s="483"/>
      <c r="H2636" s="7" t="s">
        <v>1972</v>
      </c>
      <c r="I2636" s="256">
        <v>880</v>
      </c>
      <c r="J2636" s="256">
        <v>9400</v>
      </c>
      <c r="K2636" s="595">
        <f t="shared" si="347"/>
        <v>8272000</v>
      </c>
      <c r="L2636" s="39" t="s">
        <v>165</v>
      </c>
      <c r="M2636" s="596" t="s">
        <v>159</v>
      </c>
      <c r="N2636" s="52" t="str">
        <f>IF(AND('331-CT'!$E$7=TH!H2636,OR(L2636="331",M2636="331")),"331",IF(AND(OR(L2636="131",M2636="131"),H2636='131-CT'!$E$7),"131",""))</f>
        <v/>
      </c>
      <c r="O2636" s="910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7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>
        <f t="shared" si="348"/>
        <v>11</v>
      </c>
      <c r="C2637" s="184">
        <f t="shared" ref="C2637:C2686" si="349">E2637</f>
        <v>42320</v>
      </c>
      <c r="D2637" s="191" t="s">
        <v>1985</v>
      </c>
      <c r="E2637" s="800">
        <v>42320</v>
      </c>
      <c r="F2637" s="192" t="s">
        <v>1406</v>
      </c>
      <c r="G2637" s="483"/>
      <c r="H2637" s="7" t="s">
        <v>1972</v>
      </c>
      <c r="I2637" s="256">
        <v>4811</v>
      </c>
      <c r="J2637" s="256">
        <v>7600</v>
      </c>
      <c r="K2637" s="595">
        <f t="shared" si="347"/>
        <v>36563600</v>
      </c>
      <c r="L2637" s="39" t="s">
        <v>165</v>
      </c>
      <c r="M2637" s="596" t="s">
        <v>159</v>
      </c>
      <c r="N2637" s="52" t="str">
        <f>IF(AND('331-CT'!$E$7=TH!H2637,OR(L2637="331",M2637="331")),"331",IF(AND(OR(L2637="131",M2637="131"),H2637='131-CT'!$E$7),"131",""))</f>
        <v/>
      </c>
      <c r="O2637" s="910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>x</v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7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>
        <f t="shared" si="348"/>
        <v>11</v>
      </c>
      <c r="C2638" s="184">
        <f t="shared" si="349"/>
        <v>42320</v>
      </c>
      <c r="D2638" s="191" t="s">
        <v>1985</v>
      </c>
      <c r="E2638" s="800">
        <v>42320</v>
      </c>
      <c r="F2638" s="192" t="s">
        <v>1383</v>
      </c>
      <c r="G2638" s="483"/>
      <c r="H2638" s="7" t="s">
        <v>1972</v>
      </c>
      <c r="I2638" s="256">
        <v>1896</v>
      </c>
      <c r="J2638" s="256">
        <v>7300</v>
      </c>
      <c r="K2638" s="595">
        <f t="shared" si="347"/>
        <v>13840800</v>
      </c>
      <c r="L2638" s="39" t="s">
        <v>165</v>
      </c>
      <c r="M2638" s="596" t="s">
        <v>159</v>
      </c>
      <c r="N2638" s="52" t="str">
        <f>IF(AND('331-CT'!$E$7=TH!H2638,OR(L2638="331",M2638="331")),"331",IF(AND(OR(L2638="131",M2638="131"),H2638='131-CT'!$E$7),"131",""))</f>
        <v/>
      </c>
      <c r="O2638" s="910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7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>
        <f t="shared" si="348"/>
        <v>11</v>
      </c>
      <c r="C2639" s="184">
        <f t="shared" si="349"/>
        <v>42325</v>
      </c>
      <c r="D2639" s="191" t="s">
        <v>1985</v>
      </c>
      <c r="E2639" s="800">
        <v>42325</v>
      </c>
      <c r="F2639" s="192" t="s">
        <v>1383</v>
      </c>
      <c r="G2639" s="483"/>
      <c r="H2639" s="7" t="s">
        <v>1972</v>
      </c>
      <c r="I2639" s="256">
        <v>1090</v>
      </c>
      <c r="J2639" s="256">
        <v>7300</v>
      </c>
      <c r="K2639" s="595">
        <f t="shared" si="347"/>
        <v>7957000</v>
      </c>
      <c r="L2639" s="39" t="s">
        <v>165</v>
      </c>
      <c r="M2639" s="596" t="s">
        <v>159</v>
      </c>
      <c r="N2639" s="52" t="str">
        <f>IF(AND('331-CT'!$E$7=TH!H2639,OR(L2639="331",M2639="331")),"331",IF(AND(OR(L2639="131",M2639="131"),H2639='131-CT'!$E$7),"131",""))</f>
        <v/>
      </c>
      <c r="O2639" s="910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7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>
        <f t="shared" si="348"/>
        <v>11</v>
      </c>
      <c r="C2640" s="184">
        <f t="shared" si="349"/>
        <v>42325</v>
      </c>
      <c r="D2640" s="191" t="s">
        <v>1985</v>
      </c>
      <c r="E2640" s="800">
        <v>42325</v>
      </c>
      <c r="F2640" s="40" t="s">
        <v>1406</v>
      </c>
      <c r="G2640" s="40"/>
      <c r="H2640" s="7" t="s">
        <v>1972</v>
      </c>
      <c r="I2640" s="256">
        <v>7534</v>
      </c>
      <c r="J2640" s="256">
        <v>7600</v>
      </c>
      <c r="K2640" s="595">
        <f t="shared" si="347"/>
        <v>57258400</v>
      </c>
      <c r="L2640" s="39" t="s">
        <v>165</v>
      </c>
      <c r="M2640" s="596" t="s">
        <v>159</v>
      </c>
      <c r="N2640" s="52" t="str">
        <f>IF(AND('331-CT'!$E$7=TH!H2640,OR(L2640="331",M2640="331")),"331",IF(AND(OR(L2640="131",M2640="131"),H2640='131-CT'!$E$7),"131",""))</f>
        <v/>
      </c>
      <c r="O2640" s="910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>x</v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7"/>
    </row>
    <row r="2641" spans="1:29" s="211" customFormat="1" ht="15.75" customHeight="1">
      <c r="A2641" s="204" t="str">
        <f>IF(B2641&lt;&gt;"",IF(AND(B2641&gt;=_TM1,B2641&lt;=_TM2,OR(TH!L2641="1111",TH!M2641="1111")),TH!D2641,""),"")</f>
        <v/>
      </c>
      <c r="B2641" s="36">
        <f t="shared" si="348"/>
        <v>11</v>
      </c>
      <c r="C2641" s="184">
        <f t="shared" si="349"/>
        <v>42329</v>
      </c>
      <c r="D2641" s="191" t="s">
        <v>1985</v>
      </c>
      <c r="E2641" s="800">
        <v>42329</v>
      </c>
      <c r="F2641" s="40" t="s">
        <v>1525</v>
      </c>
      <c r="G2641" s="40"/>
      <c r="H2641" s="7" t="s">
        <v>1972</v>
      </c>
      <c r="I2641" s="256">
        <v>1800</v>
      </c>
      <c r="J2641" s="256">
        <v>9000</v>
      </c>
      <c r="K2641" s="595">
        <f t="shared" si="347"/>
        <v>16200000</v>
      </c>
      <c r="L2641" s="39" t="s">
        <v>165</v>
      </c>
      <c r="M2641" s="596" t="s">
        <v>159</v>
      </c>
      <c r="N2641" s="52" t="str">
        <f>IF(AND('331-CT'!$E$7=TH!H2641,OR(L2641="331",M2641="331")),"331",IF(AND(OR(L2641="131",M2641="131"),H2641='131-CT'!$E$7),"131",""))</f>
        <v/>
      </c>
      <c r="O2641" s="910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7"/>
    </row>
    <row r="2642" spans="1:29" s="211" customFormat="1" ht="15.75" customHeight="1">
      <c r="A2642" s="204" t="str">
        <f>IF(B2642&lt;&gt;"",IF(AND(B2642&gt;=_TM1,B2642&lt;=_TM2,OR(TH!L2642="1111",TH!M2642="1111")),TH!D2642,""),"")</f>
        <v/>
      </c>
      <c r="B2642" s="36">
        <f t="shared" si="348"/>
        <v>11</v>
      </c>
      <c r="C2642" s="184">
        <f t="shared" si="349"/>
        <v>42333</v>
      </c>
      <c r="D2642" s="191" t="s">
        <v>1985</v>
      </c>
      <c r="E2642" s="800">
        <v>42333</v>
      </c>
      <c r="F2642" s="445" t="s">
        <v>1404</v>
      </c>
      <c r="G2642" s="40"/>
      <c r="H2642" s="7" t="s">
        <v>1972</v>
      </c>
      <c r="I2642" s="256">
        <v>7399</v>
      </c>
      <c r="J2642" s="256">
        <v>9000</v>
      </c>
      <c r="K2642" s="595">
        <f t="shared" si="347"/>
        <v>66591000</v>
      </c>
      <c r="L2642" s="39" t="s">
        <v>165</v>
      </c>
      <c r="M2642" s="596" t="s">
        <v>159</v>
      </c>
      <c r="N2642" s="52" t="str">
        <f>IF(AND('331-CT'!$E$7=TH!H2642,OR(L2642="331",M2642="331")),"331",IF(AND(OR(L2642="131",M2642="131"),H2642='131-CT'!$E$7),"131",""))</f>
        <v/>
      </c>
      <c r="O2642" s="910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7"/>
    </row>
    <row r="2643" spans="1:29" s="211" customFormat="1" ht="15.75" customHeight="1">
      <c r="A2643" s="204" t="str">
        <f>IF(B2643&lt;&gt;"",IF(AND(B2643&gt;=_TM1,B2643&lt;=_TM2,OR(TH!L2643="1111",TH!M2643="1111")),TH!D2643,""),"")</f>
        <v/>
      </c>
      <c r="B2643" s="36">
        <f t="shared" ref="B2643" si="350">IF(C2643&lt;&gt;"",MONTH(C2643),"")</f>
        <v>12</v>
      </c>
      <c r="C2643" s="184">
        <f t="shared" ref="C2643" si="351">E2643</f>
        <v>42339</v>
      </c>
      <c r="D2643" s="191" t="s">
        <v>1985</v>
      </c>
      <c r="E2643" s="800">
        <v>42339</v>
      </c>
      <c r="F2643" s="40" t="s">
        <v>1406</v>
      </c>
      <c r="G2643" s="40"/>
      <c r="H2643" s="7" t="s">
        <v>1972</v>
      </c>
      <c r="I2643" s="256">
        <v>1323</v>
      </c>
      <c r="J2643" s="256">
        <v>8600</v>
      </c>
      <c r="K2643" s="595">
        <f t="shared" ref="K2643" si="352">ROUND(I2643*J2643,0)</f>
        <v>11377800</v>
      </c>
      <c r="L2643" s="39" t="s">
        <v>165</v>
      </c>
      <c r="M2643" s="596" t="s">
        <v>159</v>
      </c>
      <c r="N2643" s="52" t="str">
        <f>IF(AND('331-CT'!$E$7=TH!H2643,OR(L2643="331",M2643="331")),"331",IF(AND(OR(L2643="131",M2643="131"),H2643='131-CT'!$E$7),"131",""))</f>
        <v/>
      </c>
      <c r="O2643" s="910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>x</v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7"/>
    </row>
    <row r="2644" spans="1:29" s="875" customFormat="1" ht="15.75" customHeight="1">
      <c r="A2644" s="204" t="str">
        <f>IF(B2644&lt;&gt;"",IF(AND(B2644&gt;=_TM1,B2644&lt;=_TM2,OR(TH!L2644="1111",TH!M2644="1111")),TH!D2644,""),"")</f>
        <v/>
      </c>
      <c r="B2644" s="864">
        <f t="shared" si="348"/>
        <v>1</v>
      </c>
      <c r="C2644" s="865">
        <f t="shared" si="349"/>
        <v>42010</v>
      </c>
      <c r="D2644" s="866" t="s">
        <v>2039</v>
      </c>
      <c r="E2644" s="955">
        <v>42010</v>
      </c>
      <c r="F2644" s="867" t="s">
        <v>424</v>
      </c>
      <c r="G2644" s="868" t="s">
        <v>425</v>
      </c>
      <c r="H2644" s="877" t="s">
        <v>2040</v>
      </c>
      <c r="I2644" s="870">
        <v>936</v>
      </c>
      <c r="J2644" s="870">
        <v>6786.2992119664887</v>
      </c>
      <c r="K2644" s="871">
        <f>ROUND(I2644*J2644,0)</f>
        <v>6351976</v>
      </c>
      <c r="L2644" s="927" t="s">
        <v>167</v>
      </c>
      <c r="M2644" s="927" t="s">
        <v>165</v>
      </c>
      <c r="N2644" s="52" t="str">
        <f>IF(AND('331-CT'!$E$7=TH!H2644,OR(L2644="331",M2644="331")),"331",IF(AND(OR(L2644="131",M2644="131"),H2644='131-CT'!$E$7),"131",""))</f>
        <v/>
      </c>
      <c r="O2644" s="910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73"/>
    </row>
    <row r="2645" spans="1:29" s="947" customFormat="1" ht="15.75" customHeight="1">
      <c r="A2645" s="204" t="str">
        <f>IF(B2645&lt;&gt;"",IF(AND(B2645&gt;=_TM1,B2645&lt;=_TM2,OR(TH!L2645="1111",TH!M2645="1111")),TH!D2645,""),"")</f>
        <v/>
      </c>
      <c r="B2645" s="939">
        <f t="shared" si="348"/>
        <v>1</v>
      </c>
      <c r="C2645" s="940">
        <f t="shared" si="349"/>
        <v>42010</v>
      </c>
      <c r="D2645" s="941" t="s">
        <v>2039</v>
      </c>
      <c r="E2645" s="949">
        <v>42010</v>
      </c>
      <c r="F2645" s="948" t="s">
        <v>427</v>
      </c>
      <c r="G2645" s="943" t="s">
        <v>425</v>
      </c>
      <c r="H2645" s="954" t="s">
        <v>2040</v>
      </c>
      <c r="I2645" s="254">
        <v>316</v>
      </c>
      <c r="J2645" s="254">
        <v>8027.6962025316452</v>
      </c>
      <c r="K2645" s="945">
        <f t="shared" ref="K2645:K2709" si="353">ROUND(I2645*J2645,0)</f>
        <v>2536752</v>
      </c>
      <c r="L2645" s="910" t="s">
        <v>167</v>
      </c>
      <c r="M2645" s="910" t="s">
        <v>165</v>
      </c>
      <c r="N2645" s="52" t="str">
        <f>IF(AND('331-CT'!$E$7=TH!H2645,OR(L2645="331",M2645="331")),"331",IF(AND(OR(L2645="131",M2645="131"),H2645='131-CT'!$E$7),"131",""))</f>
        <v/>
      </c>
      <c r="O2645" s="910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0"/>
      <c r="AC2645" s="959"/>
    </row>
    <row r="2646" spans="1:29" s="947" customFormat="1" ht="15.75" customHeight="1">
      <c r="A2646" s="204" t="str">
        <f>IF(B2646&lt;&gt;"",IF(AND(B2646&gt;=_TM1,B2646&lt;=_TM2,OR(TH!L2646="1111",TH!M2646="1111")),TH!D2646,""),"")</f>
        <v/>
      </c>
      <c r="B2646" s="939">
        <f t="shared" si="348"/>
        <v>1</v>
      </c>
      <c r="C2646" s="940">
        <f t="shared" si="349"/>
        <v>42011</v>
      </c>
      <c r="D2646" s="941" t="s">
        <v>2039</v>
      </c>
      <c r="E2646" s="949">
        <v>42011</v>
      </c>
      <c r="F2646" s="948" t="s">
        <v>429</v>
      </c>
      <c r="G2646" s="943" t="s">
        <v>430</v>
      </c>
      <c r="H2646" s="954" t="s">
        <v>2040</v>
      </c>
      <c r="I2646" s="254">
        <v>500</v>
      </c>
      <c r="J2646" s="254">
        <v>7448.3779999999997</v>
      </c>
      <c r="K2646" s="945">
        <f t="shared" si="353"/>
        <v>3724189</v>
      </c>
      <c r="L2646" s="910" t="s">
        <v>167</v>
      </c>
      <c r="M2646" s="910" t="s">
        <v>165</v>
      </c>
      <c r="N2646" s="52" t="str">
        <f>IF(AND('331-CT'!$E$7=TH!H2646,OR(L2646="331",M2646="331")),"331",IF(AND(OR(L2646="131",M2646="131"),H2646='131-CT'!$E$7),"131",""))</f>
        <v/>
      </c>
      <c r="O2646" s="910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0"/>
      <c r="AC2646" s="959"/>
    </row>
    <row r="2647" spans="1:29" s="947" customFormat="1" ht="15.75" customHeight="1">
      <c r="A2647" s="204" t="str">
        <f>IF(B2647&lt;&gt;"",IF(AND(B2647&gt;=_TM1,B2647&lt;=_TM2,OR(TH!L2647="1111",TH!M2647="1111")),TH!D2647,""),"")</f>
        <v/>
      </c>
      <c r="B2647" s="939">
        <f t="shared" si="348"/>
        <v>1</v>
      </c>
      <c r="C2647" s="940">
        <f t="shared" si="349"/>
        <v>42011</v>
      </c>
      <c r="D2647" s="941" t="s">
        <v>2039</v>
      </c>
      <c r="E2647" s="949">
        <v>42011</v>
      </c>
      <c r="F2647" s="948" t="s">
        <v>431</v>
      </c>
      <c r="G2647" s="943" t="s">
        <v>432</v>
      </c>
      <c r="H2647" s="954" t="s">
        <v>2040</v>
      </c>
      <c r="I2647" s="254">
        <v>660</v>
      </c>
      <c r="J2647" s="254">
        <v>10344.968181818182</v>
      </c>
      <c r="K2647" s="945">
        <f t="shared" si="353"/>
        <v>6827679</v>
      </c>
      <c r="L2647" s="910" t="s">
        <v>167</v>
      </c>
      <c r="M2647" s="910" t="s">
        <v>165</v>
      </c>
      <c r="N2647" s="52" t="str">
        <f>IF(AND('331-CT'!$E$7=TH!H2647,OR(L2647="331",M2647="331")),"331",IF(AND(OR(L2647="131",M2647="131"),H2647='131-CT'!$E$7),"131",""))</f>
        <v/>
      </c>
      <c r="O2647" s="910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0"/>
      <c r="AC2647" s="959"/>
    </row>
    <row r="2648" spans="1:29" s="947" customFormat="1" ht="15.75" customHeight="1">
      <c r="A2648" s="204" t="str">
        <f>IF(B2648&lt;&gt;"",IF(AND(B2648&gt;=_TM1,B2648&lt;=_TM2,OR(TH!L2648="1111",TH!M2648="1111")),TH!D2648,""),"")</f>
        <v/>
      </c>
      <c r="B2648" s="939">
        <f t="shared" si="348"/>
        <v>1</v>
      </c>
      <c r="C2648" s="940">
        <f t="shared" si="349"/>
        <v>42011</v>
      </c>
      <c r="D2648" s="941" t="s">
        <v>2039</v>
      </c>
      <c r="E2648" s="949">
        <v>42011</v>
      </c>
      <c r="F2648" s="948" t="s">
        <v>434</v>
      </c>
      <c r="G2648" s="943" t="s">
        <v>432</v>
      </c>
      <c r="H2648" s="954" t="s">
        <v>2040</v>
      </c>
      <c r="I2648" s="254">
        <v>661</v>
      </c>
      <c r="J2648" s="254">
        <v>9434.61119515885</v>
      </c>
      <c r="K2648" s="945">
        <f t="shared" si="353"/>
        <v>6236278</v>
      </c>
      <c r="L2648" s="910" t="s">
        <v>167</v>
      </c>
      <c r="M2648" s="910" t="s">
        <v>165</v>
      </c>
      <c r="N2648" s="52" t="str">
        <f>IF(AND('331-CT'!$E$7=TH!H2648,OR(L2648="331",M2648="331")),"331",IF(AND(OR(L2648="131",M2648="131"),H2648='131-CT'!$E$7),"131",""))</f>
        <v/>
      </c>
      <c r="O2648" s="910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0"/>
      <c r="AC2648" s="959"/>
    </row>
    <row r="2649" spans="1:29" s="947" customFormat="1" ht="15.75" customHeight="1">
      <c r="A2649" s="204" t="str">
        <f>IF(B2649&lt;&gt;"",IF(AND(B2649&gt;=_TM1,B2649&lt;=_TM2,OR(TH!L2649="1111",TH!M2649="1111")),TH!D2649,""),"")</f>
        <v/>
      </c>
      <c r="B2649" s="939">
        <f t="shared" si="348"/>
        <v>1</v>
      </c>
      <c r="C2649" s="940">
        <f t="shared" si="349"/>
        <v>42012</v>
      </c>
      <c r="D2649" s="941" t="s">
        <v>2039</v>
      </c>
      <c r="E2649" s="949">
        <v>42012</v>
      </c>
      <c r="F2649" s="948" t="s">
        <v>435</v>
      </c>
      <c r="G2649" s="943" t="s">
        <v>436</v>
      </c>
      <c r="H2649" s="954" t="s">
        <v>2040</v>
      </c>
      <c r="I2649" s="254">
        <v>7200</v>
      </c>
      <c r="J2649" s="254">
        <v>6124.2212499999996</v>
      </c>
      <c r="K2649" s="945">
        <f t="shared" si="353"/>
        <v>44094393</v>
      </c>
      <c r="L2649" s="910" t="s">
        <v>167</v>
      </c>
      <c r="M2649" s="910" t="s">
        <v>165</v>
      </c>
      <c r="N2649" s="52" t="str">
        <f>IF(AND('331-CT'!$E$7=TH!H2649,OR(L2649="331",M2649="331")),"331",IF(AND(OR(L2649="131",M2649="131"),H2649='131-CT'!$E$7),"131",""))</f>
        <v/>
      </c>
      <c r="O2649" s="910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0"/>
      <c r="AC2649" s="959"/>
    </row>
    <row r="2650" spans="1:29" s="947" customFormat="1" ht="15.75" customHeight="1">
      <c r="A2650" s="204" t="str">
        <f>IF(B2650&lt;&gt;"",IF(AND(B2650&gt;=_TM1,B2650&lt;=_TM2,OR(TH!L2650="1111",TH!M2650="1111")),TH!D2650,""),"")</f>
        <v/>
      </c>
      <c r="B2650" s="939">
        <f t="shared" si="348"/>
        <v>1</v>
      </c>
      <c r="C2650" s="940">
        <f t="shared" si="349"/>
        <v>42017</v>
      </c>
      <c r="D2650" s="941" t="s">
        <v>2039</v>
      </c>
      <c r="E2650" s="949">
        <v>42017</v>
      </c>
      <c r="F2650" s="948" t="s">
        <v>439</v>
      </c>
      <c r="G2650" s="943" t="s">
        <v>437</v>
      </c>
      <c r="H2650" s="954" t="s">
        <v>2040</v>
      </c>
      <c r="I2650" s="254">
        <v>503</v>
      </c>
      <c r="J2650" s="254">
        <v>7862.1749502982111</v>
      </c>
      <c r="K2650" s="945">
        <f t="shared" si="353"/>
        <v>3954674</v>
      </c>
      <c r="L2650" s="910" t="s">
        <v>167</v>
      </c>
      <c r="M2650" s="910" t="s">
        <v>165</v>
      </c>
      <c r="N2650" s="52" t="str">
        <f>IF(AND('331-CT'!$E$7=TH!H2650,OR(L2650="331",M2650="331")),"331",IF(AND(OR(L2650="131",M2650="131"),H2650='131-CT'!$E$7),"131",""))</f>
        <v/>
      </c>
      <c r="O2650" s="910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0"/>
      <c r="AC2650" s="959"/>
    </row>
    <row r="2651" spans="1:29" s="947" customFormat="1" ht="15.75" customHeight="1">
      <c r="A2651" s="204" t="str">
        <f>IF(B2651&lt;&gt;"",IF(AND(B2651&gt;=_TM1,B2651&lt;=_TM2,OR(TH!L2651="1111",TH!M2651="1111")),TH!D2651,""),"")</f>
        <v/>
      </c>
      <c r="B2651" s="939">
        <f t="shared" si="348"/>
        <v>1</v>
      </c>
      <c r="C2651" s="940">
        <f t="shared" si="349"/>
        <v>42017</v>
      </c>
      <c r="D2651" s="941" t="s">
        <v>2039</v>
      </c>
      <c r="E2651" s="949">
        <v>42017</v>
      </c>
      <c r="F2651" s="948" t="s">
        <v>439</v>
      </c>
      <c r="G2651" s="943" t="s">
        <v>437</v>
      </c>
      <c r="H2651" s="954" t="s">
        <v>2040</v>
      </c>
      <c r="I2651" s="254">
        <v>499</v>
      </c>
      <c r="J2651" s="254">
        <v>7862.1743486973946</v>
      </c>
      <c r="K2651" s="945">
        <f t="shared" si="353"/>
        <v>3923225</v>
      </c>
      <c r="L2651" s="910" t="s">
        <v>167</v>
      </c>
      <c r="M2651" s="910" t="s">
        <v>165</v>
      </c>
      <c r="N2651" s="52" t="str">
        <f>IF(AND('331-CT'!$E$7=TH!H2651,OR(L2651="331",M2651="331")),"331",IF(AND(OR(L2651="131",M2651="131"),H2651='131-CT'!$E$7),"131",""))</f>
        <v/>
      </c>
      <c r="O2651" s="910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0"/>
    </row>
    <row r="2652" spans="1:29" s="947" customFormat="1" ht="15.75" customHeight="1">
      <c r="A2652" s="204" t="str">
        <f>IF(B2652&lt;&gt;"",IF(AND(B2652&gt;=_TM1,B2652&lt;=_TM2,OR(TH!L2652="1111",TH!M2652="1111")),TH!D2652,""),"")</f>
        <v/>
      </c>
      <c r="B2652" s="939">
        <f t="shared" si="348"/>
        <v>1</v>
      </c>
      <c r="C2652" s="940">
        <f t="shared" si="349"/>
        <v>42018</v>
      </c>
      <c r="D2652" s="941" t="s">
        <v>2039</v>
      </c>
      <c r="E2652" s="949">
        <v>42018</v>
      </c>
      <c r="F2652" s="948" t="s">
        <v>440</v>
      </c>
      <c r="G2652" s="943" t="s">
        <v>441</v>
      </c>
      <c r="H2652" s="954" t="s">
        <v>2040</v>
      </c>
      <c r="I2652" s="254">
        <v>27</v>
      </c>
      <c r="J2652" s="254">
        <v>24496.85185185185</v>
      </c>
      <c r="K2652" s="945">
        <f t="shared" si="353"/>
        <v>661415</v>
      </c>
      <c r="L2652" s="910" t="s">
        <v>167</v>
      </c>
      <c r="M2652" s="910" t="s">
        <v>165</v>
      </c>
      <c r="N2652" s="52" t="str">
        <f>IF(AND('331-CT'!$E$7=TH!H2652,OR(L2652="331",M2652="331")),"331",IF(AND(OR(L2652="131",M2652="131"),H2652='131-CT'!$E$7),"131",""))</f>
        <v/>
      </c>
      <c r="O2652" s="910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0"/>
    </row>
    <row r="2653" spans="1:29" s="947" customFormat="1" ht="15.75" customHeight="1">
      <c r="A2653" s="204" t="str">
        <f>IF(B2653&lt;&gt;"",IF(AND(B2653&gt;=_TM1,B2653&lt;=_TM2,OR(TH!L2653="1111",TH!M2653="1111")),TH!D2653,""),"")</f>
        <v/>
      </c>
      <c r="B2653" s="939">
        <f t="shared" si="348"/>
        <v>1</v>
      </c>
      <c r="C2653" s="940">
        <f t="shared" si="349"/>
        <v>42018</v>
      </c>
      <c r="D2653" s="941" t="s">
        <v>2039</v>
      </c>
      <c r="E2653" s="949">
        <v>42018</v>
      </c>
      <c r="F2653" s="948" t="s">
        <v>443</v>
      </c>
      <c r="G2653" s="943" t="s">
        <v>441</v>
      </c>
      <c r="H2653" s="954" t="s">
        <v>2040</v>
      </c>
      <c r="I2653" s="254">
        <v>67</v>
      </c>
      <c r="J2653" s="254">
        <v>20193.358208955226</v>
      </c>
      <c r="K2653" s="945">
        <f t="shared" si="353"/>
        <v>1352955</v>
      </c>
      <c r="L2653" s="910" t="s">
        <v>167</v>
      </c>
      <c r="M2653" s="910" t="s">
        <v>165</v>
      </c>
      <c r="N2653" s="52" t="str">
        <f>IF(AND('331-CT'!$E$7=TH!H2653,OR(L2653="331",M2653="331")),"331",IF(AND(OR(L2653="131",M2653="131"),H2653='131-CT'!$E$7),"131",""))</f>
        <v/>
      </c>
      <c r="O2653" s="910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0"/>
    </row>
    <row r="2654" spans="1:29" s="947" customFormat="1" ht="15.75" customHeight="1">
      <c r="A2654" s="204" t="str">
        <f>IF(B2654&lt;&gt;"",IF(AND(B2654&gt;=_TM1,B2654&lt;=_TM2,OR(TH!L2654="1111",TH!M2654="1111")),TH!D2654,""),"")</f>
        <v/>
      </c>
      <c r="B2654" s="939">
        <f t="shared" si="348"/>
        <v>1</v>
      </c>
      <c r="C2654" s="940">
        <f t="shared" si="349"/>
        <v>42018</v>
      </c>
      <c r="D2654" s="941" t="s">
        <v>2039</v>
      </c>
      <c r="E2654" s="949">
        <v>42018</v>
      </c>
      <c r="F2654" s="948" t="s">
        <v>444</v>
      </c>
      <c r="G2654" s="943" t="s">
        <v>441</v>
      </c>
      <c r="H2654" s="954" t="s">
        <v>2040</v>
      </c>
      <c r="I2654" s="254">
        <v>85</v>
      </c>
      <c r="J2654" s="254">
        <v>14317.423529411764</v>
      </c>
      <c r="K2654" s="945">
        <f t="shared" si="353"/>
        <v>1216981</v>
      </c>
      <c r="L2654" s="910" t="s">
        <v>167</v>
      </c>
      <c r="M2654" s="910" t="s">
        <v>165</v>
      </c>
      <c r="N2654" s="52" t="str">
        <f>IF(AND('331-CT'!$E$7=TH!H2654,OR(L2654="331",M2654="331")),"331",IF(AND(OR(L2654="131",M2654="131"),H2654='131-CT'!$E$7),"131",""))</f>
        <v/>
      </c>
      <c r="O2654" s="910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0"/>
    </row>
    <row r="2655" spans="1:29" s="947" customFormat="1" ht="15.75" customHeight="1">
      <c r="A2655" s="204" t="str">
        <f>IF(B2655&lt;&gt;"",IF(AND(B2655&gt;=_TM1,B2655&lt;=_TM2,OR(TH!L2655="1111",TH!M2655="1111")),TH!D2655,""),"")</f>
        <v/>
      </c>
      <c r="B2655" s="939">
        <f t="shared" si="348"/>
        <v>1</v>
      </c>
      <c r="C2655" s="940">
        <f t="shared" si="349"/>
        <v>42018</v>
      </c>
      <c r="D2655" s="941" t="s">
        <v>2039</v>
      </c>
      <c r="E2655" s="949">
        <v>42018</v>
      </c>
      <c r="F2655" s="948" t="s">
        <v>445</v>
      </c>
      <c r="G2655" s="943" t="s">
        <v>441</v>
      </c>
      <c r="H2655" s="954" t="s">
        <v>2040</v>
      </c>
      <c r="I2655" s="254">
        <v>572</v>
      </c>
      <c r="J2655" s="254">
        <v>7862.1748251748249</v>
      </c>
      <c r="K2655" s="945">
        <f t="shared" si="353"/>
        <v>4497164</v>
      </c>
      <c r="L2655" s="910" t="s">
        <v>167</v>
      </c>
      <c r="M2655" s="910" t="s">
        <v>165</v>
      </c>
      <c r="N2655" s="52" t="str">
        <f>IF(AND('331-CT'!$E$7=TH!H2655,OR(L2655="331",M2655="331")),"331",IF(AND(OR(L2655="131",M2655="131"),H2655='131-CT'!$E$7),"131",""))</f>
        <v/>
      </c>
      <c r="O2655" s="910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0"/>
    </row>
    <row r="2656" spans="1:29" s="947" customFormat="1" ht="15.75" customHeight="1">
      <c r="A2656" s="204" t="str">
        <f>IF(B2656&lt;&gt;"",IF(AND(B2656&gt;=_TM1,B2656&lt;=_TM2,OR(TH!L2656="1111",TH!M2656="1111")),TH!D2656,""),"")</f>
        <v/>
      </c>
      <c r="B2656" s="939">
        <f t="shared" si="348"/>
        <v>1</v>
      </c>
      <c r="C2656" s="940">
        <f t="shared" si="349"/>
        <v>42018</v>
      </c>
      <c r="D2656" s="941" t="s">
        <v>2039</v>
      </c>
      <c r="E2656" s="949">
        <v>42018</v>
      </c>
      <c r="F2656" s="948" t="s">
        <v>1678</v>
      </c>
      <c r="G2656" s="943" t="s">
        <v>441</v>
      </c>
      <c r="H2656" s="954" t="s">
        <v>2040</v>
      </c>
      <c r="I2656" s="254">
        <v>358</v>
      </c>
      <c r="J2656" s="254">
        <v>1241.3938547486034</v>
      </c>
      <c r="K2656" s="945">
        <f t="shared" si="353"/>
        <v>444419</v>
      </c>
      <c r="L2656" s="910" t="s">
        <v>167</v>
      </c>
      <c r="M2656" s="910" t="s">
        <v>165</v>
      </c>
      <c r="N2656" s="52" t="str">
        <f>IF(AND('331-CT'!$E$7=TH!H2656,OR(L2656="331",M2656="331")),"331",IF(AND(OR(L2656="131",M2656="131"),H2656='131-CT'!$E$7),"131",""))</f>
        <v/>
      </c>
      <c r="O2656" s="910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0"/>
    </row>
    <row r="2657" spans="1:28" s="947" customFormat="1" ht="15.75" customHeight="1">
      <c r="A2657" s="204" t="str">
        <f>IF(B2657&lt;&gt;"",IF(AND(B2657&gt;=_TM1,B2657&lt;=_TM2,OR(TH!L2657="1111",TH!M2657="1111")),TH!D2657,""),"")</f>
        <v/>
      </c>
      <c r="B2657" s="939">
        <f t="shared" ref="B2657:B2720" si="354">IF(C2657&lt;&gt;"",MONTH(C2657),"")</f>
        <v>1</v>
      </c>
      <c r="C2657" s="940">
        <f t="shared" si="349"/>
        <v>42018</v>
      </c>
      <c r="D2657" s="941" t="s">
        <v>2039</v>
      </c>
      <c r="E2657" s="949">
        <v>42018</v>
      </c>
      <c r="F2657" s="948" t="s">
        <v>1679</v>
      </c>
      <c r="G2657" s="943" t="s">
        <v>441</v>
      </c>
      <c r="H2657" s="954" t="s">
        <v>2040</v>
      </c>
      <c r="I2657" s="254">
        <v>1144</v>
      </c>
      <c r="J2657" s="254">
        <v>910.3566433566433</v>
      </c>
      <c r="K2657" s="945">
        <f t="shared" si="353"/>
        <v>1041448</v>
      </c>
      <c r="L2657" s="910" t="s">
        <v>167</v>
      </c>
      <c r="M2657" s="910" t="s">
        <v>165</v>
      </c>
      <c r="N2657" s="52" t="str">
        <f>IF(AND('331-CT'!$E$7=TH!H2657,OR(L2657="331",M2657="331")),"331",IF(AND(OR(L2657="131",M2657="131"),H2657='131-CT'!$E$7),"131",""))</f>
        <v/>
      </c>
      <c r="O2657" s="910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0"/>
    </row>
    <row r="2658" spans="1:28" s="947" customFormat="1" ht="15.75" customHeight="1">
      <c r="A2658" s="204" t="str">
        <f>IF(B2658&lt;&gt;"",IF(AND(B2658&gt;=_TM1,B2658&lt;=_TM2,OR(TH!L2658="1111",TH!M2658="1111")),TH!D2658,""),"")</f>
        <v/>
      </c>
      <c r="B2658" s="939">
        <f t="shared" si="354"/>
        <v>1</v>
      </c>
      <c r="C2658" s="940">
        <f t="shared" si="349"/>
        <v>42024</v>
      </c>
      <c r="D2658" s="941" t="s">
        <v>2039</v>
      </c>
      <c r="E2658" s="949">
        <v>42024</v>
      </c>
      <c r="F2658" s="948" t="s">
        <v>446</v>
      </c>
      <c r="G2658" s="943" t="s">
        <v>447</v>
      </c>
      <c r="H2658" s="954" t="s">
        <v>2040</v>
      </c>
      <c r="I2658" s="254">
        <v>220</v>
      </c>
      <c r="J2658" s="254">
        <v>9931.1636363636371</v>
      </c>
      <c r="K2658" s="945">
        <f t="shared" si="353"/>
        <v>2184856</v>
      </c>
      <c r="L2658" s="910" t="s">
        <v>167</v>
      </c>
      <c r="M2658" s="910" t="s">
        <v>165</v>
      </c>
      <c r="N2658" s="52" t="str">
        <f>IF(AND('331-CT'!$E$7=TH!H2658,OR(L2658="331",M2658="331")),"331",IF(AND(OR(L2658="131",M2658="131"),H2658='131-CT'!$E$7),"131",""))</f>
        <v/>
      </c>
      <c r="O2658" s="910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0"/>
    </row>
    <row r="2659" spans="1:28" s="947" customFormat="1" ht="15.75" customHeight="1">
      <c r="A2659" s="204" t="str">
        <f>IF(B2659&lt;&gt;"",IF(AND(B2659&gt;=_TM1,B2659&lt;=_TM2,OR(TH!L2659="1111",TH!M2659="1111")),TH!D2659,""),"")</f>
        <v/>
      </c>
      <c r="B2659" s="939">
        <f t="shared" si="354"/>
        <v>1</v>
      </c>
      <c r="C2659" s="940">
        <f t="shared" si="349"/>
        <v>42024</v>
      </c>
      <c r="D2659" s="941" t="s">
        <v>2039</v>
      </c>
      <c r="E2659" s="949">
        <v>42024</v>
      </c>
      <c r="F2659" s="948" t="s">
        <v>431</v>
      </c>
      <c r="G2659" s="943" t="s">
        <v>449</v>
      </c>
      <c r="H2659" s="954" t="s">
        <v>2040</v>
      </c>
      <c r="I2659" s="254">
        <v>455</v>
      </c>
      <c r="J2659" s="254">
        <v>10344.967032967033</v>
      </c>
      <c r="K2659" s="945">
        <f t="shared" si="353"/>
        <v>4706960</v>
      </c>
      <c r="L2659" s="910" t="s">
        <v>167</v>
      </c>
      <c r="M2659" s="910" t="s">
        <v>165</v>
      </c>
      <c r="N2659" s="52" t="str">
        <f>IF(AND('331-CT'!$E$7=TH!H2659,OR(L2659="331",M2659="331")),"331",IF(AND(OR(L2659="131",M2659="131"),H2659='131-CT'!$E$7),"131",""))</f>
        <v/>
      </c>
      <c r="O2659" s="910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0"/>
    </row>
    <row r="2660" spans="1:28" s="947" customFormat="1" ht="15.75" customHeight="1">
      <c r="A2660" s="204" t="str">
        <f>IF(B2660&lt;&gt;"",IF(AND(B2660&gt;=_TM1,B2660&lt;=_TM2,OR(TH!L2660="1111",TH!M2660="1111")),TH!D2660,""),"")</f>
        <v/>
      </c>
      <c r="B2660" s="939">
        <f t="shared" si="354"/>
        <v>1</v>
      </c>
      <c r="C2660" s="940">
        <f t="shared" si="349"/>
        <v>42024</v>
      </c>
      <c r="D2660" s="941" t="s">
        <v>2039</v>
      </c>
      <c r="E2660" s="949">
        <v>42024</v>
      </c>
      <c r="F2660" s="948" t="s">
        <v>434</v>
      </c>
      <c r="G2660" s="943" t="s">
        <v>449</v>
      </c>
      <c r="H2660" s="954" t="s">
        <v>2040</v>
      </c>
      <c r="I2660" s="254">
        <v>51</v>
      </c>
      <c r="J2660" s="254">
        <v>9434.5882352941171</v>
      </c>
      <c r="K2660" s="945">
        <f t="shared" si="353"/>
        <v>481164</v>
      </c>
      <c r="L2660" s="910" t="s">
        <v>167</v>
      </c>
      <c r="M2660" s="910" t="s">
        <v>165</v>
      </c>
      <c r="N2660" s="52" t="str">
        <f>IF(AND('331-CT'!$E$7=TH!H2660,OR(L2660="331",M2660="331")),"331",IF(AND(OR(L2660="131",M2660="131"),H2660='131-CT'!$E$7),"131",""))</f>
        <v/>
      </c>
      <c r="O2660" s="910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0"/>
    </row>
    <row r="2661" spans="1:28" s="947" customFormat="1" ht="15.75" customHeight="1">
      <c r="A2661" s="204" t="str">
        <f>IF(B2661&lt;&gt;"",IF(AND(B2661&gt;=_TM1,B2661&lt;=_TM2,OR(TH!L2661="1111",TH!M2661="1111")),TH!D2661,""),"")</f>
        <v/>
      </c>
      <c r="B2661" s="939">
        <f t="shared" si="354"/>
        <v>1</v>
      </c>
      <c r="C2661" s="940">
        <f t="shared" si="349"/>
        <v>42024</v>
      </c>
      <c r="D2661" s="941" t="s">
        <v>2039</v>
      </c>
      <c r="E2661" s="949">
        <v>42024</v>
      </c>
      <c r="F2661" s="948" t="s">
        <v>450</v>
      </c>
      <c r="G2661" s="943" t="s">
        <v>451</v>
      </c>
      <c r="H2661" s="954" t="s">
        <v>2040</v>
      </c>
      <c r="I2661" s="254">
        <v>1934</v>
      </c>
      <c r="J2661" s="254">
        <v>8689.773009307135</v>
      </c>
      <c r="K2661" s="945">
        <f t="shared" si="353"/>
        <v>16806021</v>
      </c>
      <c r="L2661" s="910" t="s">
        <v>167</v>
      </c>
      <c r="M2661" s="910" t="s">
        <v>165</v>
      </c>
      <c r="N2661" s="52" t="str">
        <f>IF(AND('331-CT'!$E$7=TH!H2661,OR(L2661="331",M2661="331")),"331",IF(AND(OR(L2661="131",M2661="131"),H2661='131-CT'!$E$7),"131",""))</f>
        <v/>
      </c>
      <c r="O2661" s="910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0"/>
    </row>
    <row r="2662" spans="1:28" s="947" customFormat="1" ht="15.75" customHeight="1">
      <c r="A2662" s="204" t="str">
        <f>IF(B2662&lt;&gt;"",IF(AND(B2662&gt;=_TM1,B2662&lt;=_TM2,OR(TH!L2662="1111",TH!M2662="1111")),TH!D2662,""),"")</f>
        <v/>
      </c>
      <c r="B2662" s="939">
        <f t="shared" si="354"/>
        <v>1</v>
      </c>
      <c r="C2662" s="940">
        <f t="shared" si="349"/>
        <v>42025</v>
      </c>
      <c r="D2662" s="941" t="s">
        <v>2039</v>
      </c>
      <c r="E2662" s="949">
        <v>42025</v>
      </c>
      <c r="F2662" s="948" t="s">
        <v>452</v>
      </c>
      <c r="G2662" s="943" t="s">
        <v>453</v>
      </c>
      <c r="H2662" s="954" t="s">
        <v>2040</v>
      </c>
      <c r="I2662" s="254">
        <v>105</v>
      </c>
      <c r="J2662" s="254">
        <v>12082.914285714285</v>
      </c>
      <c r="K2662" s="945">
        <f t="shared" si="353"/>
        <v>1268706</v>
      </c>
      <c r="L2662" s="910" t="s">
        <v>167</v>
      </c>
      <c r="M2662" s="910" t="s">
        <v>165</v>
      </c>
      <c r="N2662" s="52" t="str">
        <f>IF(AND('331-CT'!$E$7=TH!H2662,OR(L2662="331",M2662="331")),"331",IF(AND(OR(L2662="131",M2662="131"),H2662='131-CT'!$E$7),"131",""))</f>
        <v/>
      </c>
      <c r="O2662" s="910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0"/>
    </row>
    <row r="2663" spans="1:28" s="947" customFormat="1" ht="15.75" customHeight="1">
      <c r="A2663" s="204" t="str">
        <f>IF(B2663&lt;&gt;"",IF(AND(B2663&gt;=_TM1,B2663&lt;=_TM2,OR(TH!L2663="1111",TH!M2663="1111")),TH!D2663,""),"")</f>
        <v/>
      </c>
      <c r="B2663" s="939">
        <f t="shared" si="354"/>
        <v>1</v>
      </c>
      <c r="C2663" s="940">
        <f t="shared" si="349"/>
        <v>42025</v>
      </c>
      <c r="D2663" s="941" t="s">
        <v>2039</v>
      </c>
      <c r="E2663" s="949">
        <v>42025</v>
      </c>
      <c r="F2663" s="948" t="s">
        <v>454</v>
      </c>
      <c r="G2663" s="943" t="s">
        <v>453</v>
      </c>
      <c r="H2663" s="954" t="s">
        <v>2040</v>
      </c>
      <c r="I2663" s="254">
        <v>32</v>
      </c>
      <c r="J2663" s="254">
        <v>10179.40625</v>
      </c>
      <c r="K2663" s="945">
        <f t="shared" si="353"/>
        <v>325741</v>
      </c>
      <c r="L2663" s="910" t="s">
        <v>167</v>
      </c>
      <c r="M2663" s="910" t="s">
        <v>165</v>
      </c>
      <c r="N2663" s="52" t="str">
        <f>IF(AND('331-CT'!$E$7=TH!H2663,OR(L2663="331",M2663="331")),"331",IF(AND(OR(L2663="131",M2663="131"),H2663='131-CT'!$E$7),"131",""))</f>
        <v/>
      </c>
      <c r="O2663" s="910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0"/>
    </row>
    <row r="2664" spans="1:28" s="947" customFormat="1" ht="15.75" customHeight="1">
      <c r="A2664" s="204" t="str">
        <f>IF(B2664&lt;&gt;"",IF(AND(B2664&gt;=_TM1,B2664&lt;=_TM2,OR(TH!L2664="1111",TH!M2664="1111")),TH!D2664,""),"")</f>
        <v/>
      </c>
      <c r="B2664" s="939">
        <f t="shared" si="354"/>
        <v>1</v>
      </c>
      <c r="C2664" s="940">
        <f t="shared" si="349"/>
        <v>42025</v>
      </c>
      <c r="D2664" s="941" t="s">
        <v>2039</v>
      </c>
      <c r="E2664" s="949">
        <v>42025</v>
      </c>
      <c r="F2664" s="948" t="s">
        <v>431</v>
      </c>
      <c r="G2664" s="943" t="s">
        <v>453</v>
      </c>
      <c r="H2664" s="954" t="s">
        <v>2040</v>
      </c>
      <c r="I2664" s="254">
        <v>102</v>
      </c>
      <c r="J2664" s="254">
        <v>10344.970588235294</v>
      </c>
      <c r="K2664" s="945">
        <f t="shared" si="353"/>
        <v>1055187</v>
      </c>
      <c r="L2664" s="910" t="s">
        <v>167</v>
      </c>
      <c r="M2664" s="910" t="s">
        <v>165</v>
      </c>
      <c r="N2664" s="52" t="str">
        <f>IF(AND('331-CT'!$E$7=TH!H2664,OR(L2664="331",M2664="331")),"331",IF(AND(OR(L2664="131",M2664="131"),H2664='131-CT'!$E$7),"131",""))</f>
        <v/>
      </c>
      <c r="O2664" s="910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0"/>
    </row>
    <row r="2665" spans="1:28" s="947" customFormat="1" ht="15.75" customHeight="1">
      <c r="A2665" s="204" t="str">
        <f>IF(B2665&lt;&gt;"",IF(AND(B2665&gt;=_TM1,B2665&lt;=_TM2,OR(TH!L2665="1111",TH!M2665="1111")),TH!D2665,""),"")</f>
        <v/>
      </c>
      <c r="B2665" s="939">
        <f t="shared" si="354"/>
        <v>1</v>
      </c>
      <c r="C2665" s="940">
        <f t="shared" si="349"/>
        <v>42025</v>
      </c>
      <c r="D2665" s="941" t="s">
        <v>2039</v>
      </c>
      <c r="E2665" s="949">
        <v>42025</v>
      </c>
      <c r="F2665" s="948" t="s">
        <v>455</v>
      </c>
      <c r="G2665" s="943" t="s">
        <v>453</v>
      </c>
      <c r="H2665" s="954" t="s">
        <v>2040</v>
      </c>
      <c r="I2665" s="254">
        <v>102</v>
      </c>
      <c r="J2665" s="254">
        <v>11089.806029311092</v>
      </c>
      <c r="K2665" s="945">
        <f t="shared" si="353"/>
        <v>1131160</v>
      </c>
      <c r="L2665" s="910" t="s">
        <v>167</v>
      </c>
      <c r="M2665" s="910" t="s">
        <v>165</v>
      </c>
      <c r="N2665" s="52" t="str">
        <f>IF(AND('331-CT'!$E$7=TH!H2665,OR(L2665="331",M2665="331")),"331",IF(AND(OR(L2665="131",M2665="131"),H2665='131-CT'!$E$7),"131",""))</f>
        <v/>
      </c>
      <c r="O2665" s="910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0"/>
    </row>
    <row r="2666" spans="1:28" s="947" customFormat="1" ht="15.75" customHeight="1">
      <c r="A2666" s="204" t="str">
        <f>IF(B2666&lt;&gt;"",IF(AND(B2666&gt;=_TM1,B2666&lt;=_TM2,OR(TH!L2666="1111",TH!M2666="1111")),TH!D2666,""),"")</f>
        <v/>
      </c>
      <c r="B2666" s="939">
        <f t="shared" si="354"/>
        <v>1</v>
      </c>
      <c r="C2666" s="940">
        <f t="shared" si="349"/>
        <v>42025</v>
      </c>
      <c r="D2666" s="941" t="s">
        <v>2039</v>
      </c>
      <c r="E2666" s="949">
        <v>42025</v>
      </c>
      <c r="F2666" s="948" t="s">
        <v>456</v>
      </c>
      <c r="G2666" s="943" t="s">
        <v>453</v>
      </c>
      <c r="H2666" s="954" t="s">
        <v>2040</v>
      </c>
      <c r="I2666" s="254">
        <v>40</v>
      </c>
      <c r="J2666" s="254">
        <v>7365.6174373782624</v>
      </c>
      <c r="K2666" s="945">
        <f t="shared" si="353"/>
        <v>294625</v>
      </c>
      <c r="L2666" s="910" t="s">
        <v>167</v>
      </c>
      <c r="M2666" s="910" t="s">
        <v>165</v>
      </c>
      <c r="N2666" s="52" t="str">
        <f>IF(AND('331-CT'!$E$7=TH!H2666,OR(L2666="331",M2666="331")),"331",IF(AND(OR(L2666="131",M2666="131"),H2666='131-CT'!$E$7),"131",""))</f>
        <v/>
      </c>
      <c r="O2666" s="910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0"/>
    </row>
    <row r="2667" spans="1:28" s="947" customFormat="1" ht="15.75" customHeight="1">
      <c r="A2667" s="204" t="str">
        <f>IF(B2667&lt;&gt;"",IF(AND(B2667&gt;=_TM1,B2667&lt;=_TM2,OR(TH!L2667="1111",TH!M2667="1111")),TH!D2667,""),"")</f>
        <v/>
      </c>
      <c r="B2667" s="939">
        <f t="shared" si="354"/>
        <v>1</v>
      </c>
      <c r="C2667" s="940">
        <f t="shared" si="349"/>
        <v>42025</v>
      </c>
      <c r="D2667" s="941" t="s">
        <v>2039</v>
      </c>
      <c r="E2667" s="949">
        <v>42025</v>
      </c>
      <c r="F2667" s="49" t="s">
        <v>450</v>
      </c>
      <c r="G2667" s="49" t="s">
        <v>453</v>
      </c>
      <c r="H2667" s="954" t="s">
        <v>2040</v>
      </c>
      <c r="I2667" s="254">
        <v>298</v>
      </c>
      <c r="J2667" s="254">
        <v>8689.7733811766011</v>
      </c>
      <c r="K2667" s="945">
        <f t="shared" si="353"/>
        <v>2589552</v>
      </c>
      <c r="L2667" s="910" t="s">
        <v>167</v>
      </c>
      <c r="M2667" s="910" t="s">
        <v>165</v>
      </c>
      <c r="N2667" s="52" t="str">
        <f>IF(AND('331-CT'!$E$7=TH!H2667,OR(L2667="331",M2667="331")),"331",IF(AND(OR(L2667="131",M2667="131"),H2667='131-CT'!$E$7),"131",""))</f>
        <v/>
      </c>
      <c r="O2667" s="910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0"/>
    </row>
    <row r="2668" spans="1:28" s="947" customFormat="1" ht="15.75" customHeight="1">
      <c r="A2668" s="204" t="str">
        <f>IF(B2668&lt;&gt;"",IF(AND(B2668&gt;=_TM1,B2668&lt;=_TM2,OR(TH!L2668="1111",TH!M2668="1111")),TH!D2668,""),"")</f>
        <v/>
      </c>
      <c r="B2668" s="939">
        <f t="shared" si="354"/>
        <v>1</v>
      </c>
      <c r="C2668" s="940">
        <f t="shared" si="349"/>
        <v>42025</v>
      </c>
      <c r="D2668" s="941" t="s">
        <v>2039</v>
      </c>
      <c r="E2668" s="949">
        <v>42025</v>
      </c>
      <c r="F2668" s="952" t="s">
        <v>457</v>
      </c>
      <c r="G2668" s="49" t="s">
        <v>453</v>
      </c>
      <c r="H2668" s="954" t="s">
        <v>2040</v>
      </c>
      <c r="I2668" s="254">
        <v>51</v>
      </c>
      <c r="J2668" s="254">
        <v>8772.533127663999</v>
      </c>
      <c r="K2668" s="945">
        <f t="shared" si="353"/>
        <v>447399</v>
      </c>
      <c r="L2668" s="910" t="s">
        <v>167</v>
      </c>
      <c r="M2668" s="910" t="s">
        <v>165</v>
      </c>
      <c r="N2668" s="52" t="str">
        <f>IF(AND('331-CT'!$E$7=TH!H2668,OR(L2668="331",M2668="331")),"331",IF(AND(OR(L2668="131",M2668="131"),H2668='131-CT'!$E$7),"131",""))</f>
        <v/>
      </c>
      <c r="O2668" s="910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0"/>
    </row>
    <row r="2669" spans="1:28" s="947" customFormat="1" ht="15.75" customHeight="1">
      <c r="A2669" s="204" t="str">
        <f>IF(B2669&lt;&gt;"",IF(AND(B2669&gt;=_TM1,B2669&lt;=_TM2,OR(TH!L2669="1111",TH!M2669="1111")),TH!D2669,""),"")</f>
        <v/>
      </c>
      <c r="B2669" s="939">
        <f t="shared" si="354"/>
        <v>1</v>
      </c>
      <c r="C2669" s="940">
        <f t="shared" si="349"/>
        <v>42025</v>
      </c>
      <c r="D2669" s="941" t="s">
        <v>2039</v>
      </c>
      <c r="E2669" s="949">
        <v>42025</v>
      </c>
      <c r="F2669" s="49" t="s">
        <v>458</v>
      </c>
      <c r="G2669" s="49" t="s">
        <v>453</v>
      </c>
      <c r="H2669" s="954" t="s">
        <v>2040</v>
      </c>
      <c r="I2669" s="254">
        <v>380</v>
      </c>
      <c r="J2669" s="254">
        <v>10924.2865363363</v>
      </c>
      <c r="K2669" s="945">
        <f t="shared" si="353"/>
        <v>4151229</v>
      </c>
      <c r="L2669" s="910" t="s">
        <v>167</v>
      </c>
      <c r="M2669" s="910" t="s">
        <v>165</v>
      </c>
      <c r="N2669" s="52" t="str">
        <f>IF(AND('331-CT'!$E$7=TH!H2669,OR(L2669="331",M2669="331")),"331",IF(AND(OR(L2669="131",M2669="131"),H2669='131-CT'!$E$7),"131",""))</f>
        <v/>
      </c>
      <c r="O2669" s="910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0"/>
    </row>
    <row r="2670" spans="1:28" s="947" customFormat="1" ht="15.75" customHeight="1">
      <c r="A2670" s="204" t="str">
        <f>IF(B2670&lt;&gt;"",IF(AND(B2670&gt;=_TM1,B2670&lt;=_TM2,OR(TH!L2670="1111",TH!M2670="1111")),TH!D2670,""),"")</f>
        <v/>
      </c>
      <c r="B2670" s="939">
        <f t="shared" si="354"/>
        <v>1</v>
      </c>
      <c r="C2670" s="940">
        <f t="shared" si="349"/>
        <v>42026</v>
      </c>
      <c r="D2670" s="941" t="s">
        <v>2039</v>
      </c>
      <c r="E2670" s="949">
        <v>42026</v>
      </c>
      <c r="F2670" s="49" t="s">
        <v>459</v>
      </c>
      <c r="G2670" s="49" t="s">
        <v>460</v>
      </c>
      <c r="H2670" s="954" t="s">
        <v>2040</v>
      </c>
      <c r="I2670" s="254">
        <v>733</v>
      </c>
      <c r="J2670" s="254">
        <v>9517.3708460505622</v>
      </c>
      <c r="K2670" s="945">
        <f t="shared" si="353"/>
        <v>6976233</v>
      </c>
      <c r="L2670" s="910" t="s">
        <v>167</v>
      </c>
      <c r="M2670" s="910" t="s">
        <v>165</v>
      </c>
      <c r="N2670" s="52" t="str">
        <f>IF(AND('331-CT'!$E$7=TH!H2670,OR(L2670="331",M2670="331")),"331",IF(AND(OR(L2670="131",M2670="131"),H2670='131-CT'!$E$7),"131",""))</f>
        <v/>
      </c>
      <c r="O2670" s="910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0"/>
    </row>
    <row r="2671" spans="1:28" s="947" customFormat="1" ht="15.75" customHeight="1">
      <c r="A2671" s="204" t="str">
        <f>IF(B2671&lt;&gt;"",IF(AND(B2671&gt;=_TM1,B2671&lt;=_TM2,OR(TH!L2671="1111",TH!M2671="1111")),TH!D2671,""),"")</f>
        <v/>
      </c>
      <c r="B2671" s="939">
        <f t="shared" si="354"/>
        <v>1</v>
      </c>
      <c r="C2671" s="940">
        <f t="shared" si="349"/>
        <v>42026</v>
      </c>
      <c r="D2671" s="941" t="s">
        <v>2039</v>
      </c>
      <c r="E2671" s="949">
        <v>42026</v>
      </c>
      <c r="F2671" s="49" t="s">
        <v>462</v>
      </c>
      <c r="G2671" s="49" t="s">
        <v>463</v>
      </c>
      <c r="H2671" s="954" t="s">
        <v>2040</v>
      </c>
      <c r="I2671" s="254">
        <v>120</v>
      </c>
      <c r="J2671" s="254">
        <v>7282.8576908908663</v>
      </c>
      <c r="K2671" s="945">
        <f t="shared" si="353"/>
        <v>873943</v>
      </c>
      <c r="L2671" s="910" t="s">
        <v>167</v>
      </c>
      <c r="M2671" s="910" t="s">
        <v>165</v>
      </c>
      <c r="N2671" s="52" t="str">
        <f>IF(AND('331-CT'!$E$7=TH!H2671,OR(L2671="331",M2671="331")),"331",IF(AND(OR(L2671="131",M2671="131"),H2671='131-CT'!$E$7),"131",""))</f>
        <v/>
      </c>
      <c r="O2671" s="910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0"/>
    </row>
    <row r="2672" spans="1:28" s="947" customFormat="1" ht="15.75" customHeight="1">
      <c r="A2672" s="204" t="str">
        <f>IF(B2672&lt;&gt;"",IF(AND(B2672&gt;=_TM1,B2672&lt;=_TM2,OR(TH!L2672="1111",TH!M2672="1111")),TH!D2672,""),"")</f>
        <v/>
      </c>
      <c r="B2672" s="939">
        <f t="shared" si="354"/>
        <v>1</v>
      </c>
      <c r="C2672" s="940">
        <f t="shared" si="349"/>
        <v>42026</v>
      </c>
      <c r="D2672" s="941" t="s">
        <v>2039</v>
      </c>
      <c r="E2672" s="949">
        <v>42026</v>
      </c>
      <c r="F2672" s="49" t="s">
        <v>465</v>
      </c>
      <c r="G2672" s="49" t="s">
        <v>463</v>
      </c>
      <c r="H2672" s="954" t="s">
        <v>2040</v>
      </c>
      <c r="I2672" s="254">
        <v>499</v>
      </c>
      <c r="J2672" s="254">
        <v>5296.6237751933577</v>
      </c>
      <c r="K2672" s="945">
        <f t="shared" si="353"/>
        <v>2643015</v>
      </c>
      <c r="L2672" s="910" t="s">
        <v>167</v>
      </c>
      <c r="M2672" s="910" t="s">
        <v>165</v>
      </c>
      <c r="N2672" s="52" t="str">
        <f>IF(AND('331-CT'!$E$7=TH!H2672,OR(L2672="331",M2672="331")),"331",IF(AND(OR(L2672="131",M2672="131"),H2672='131-CT'!$E$7),"131",""))</f>
        <v/>
      </c>
      <c r="O2672" s="910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0"/>
    </row>
    <row r="2673" spans="1:28" s="947" customFormat="1" ht="15.75" customHeight="1">
      <c r="A2673" s="204" t="str">
        <f>IF(B2673&lt;&gt;"",IF(AND(B2673&gt;=_TM1,B2673&lt;=_TM2,OR(TH!L2673="1111",TH!M2673="1111")),TH!D2673,""),"")</f>
        <v/>
      </c>
      <c r="B2673" s="939">
        <f t="shared" si="354"/>
        <v>1</v>
      </c>
      <c r="C2673" s="940">
        <f t="shared" si="349"/>
        <v>42026</v>
      </c>
      <c r="D2673" s="941" t="s">
        <v>2039</v>
      </c>
      <c r="E2673" s="949">
        <v>42026</v>
      </c>
      <c r="F2673" s="49" t="s">
        <v>466</v>
      </c>
      <c r="G2673" s="49" t="s">
        <v>463</v>
      </c>
      <c r="H2673" s="954" t="s">
        <v>2040</v>
      </c>
      <c r="I2673" s="254">
        <v>295</v>
      </c>
      <c r="J2673" s="254">
        <v>3889.7080849076215</v>
      </c>
      <c r="K2673" s="945">
        <f t="shared" si="353"/>
        <v>1147464</v>
      </c>
      <c r="L2673" s="910" t="s">
        <v>167</v>
      </c>
      <c r="M2673" s="910" t="s">
        <v>165</v>
      </c>
      <c r="N2673" s="52" t="str">
        <f>IF(AND('331-CT'!$E$7=TH!H2673,OR(L2673="331",M2673="331")),"331",IF(AND(OR(L2673="131",M2673="131"),H2673='131-CT'!$E$7),"131",""))</f>
        <v/>
      </c>
      <c r="O2673" s="910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0"/>
    </row>
    <row r="2674" spans="1:28" s="947" customFormat="1" ht="15.75" customHeight="1">
      <c r="A2674" s="204" t="str">
        <f>IF(B2674&lt;&gt;"",IF(AND(B2674&gt;=_TM1,B2674&lt;=_TM2,OR(TH!L2674="1111",TH!M2674="1111")),TH!D2674,""),"")</f>
        <v/>
      </c>
      <c r="B2674" s="939">
        <f t="shared" si="354"/>
        <v>1</v>
      </c>
      <c r="C2674" s="940">
        <f t="shared" si="349"/>
        <v>42026</v>
      </c>
      <c r="D2674" s="941" t="s">
        <v>2039</v>
      </c>
      <c r="E2674" s="949">
        <v>42026</v>
      </c>
      <c r="F2674" s="49" t="s">
        <v>467</v>
      </c>
      <c r="G2674" s="49" t="s">
        <v>463</v>
      </c>
      <c r="H2674" s="954" t="s">
        <v>2040</v>
      </c>
      <c r="I2674" s="254">
        <v>1506</v>
      </c>
      <c r="J2674" s="254">
        <v>4220.7470708572064</v>
      </c>
      <c r="K2674" s="945">
        <f t="shared" si="353"/>
        <v>6356445</v>
      </c>
      <c r="L2674" s="910" t="s">
        <v>167</v>
      </c>
      <c r="M2674" s="910" t="s">
        <v>165</v>
      </c>
      <c r="N2674" s="52" t="str">
        <f>IF(AND('331-CT'!$E$7=TH!H2674,OR(L2674="331",M2674="331")),"331",IF(AND(OR(L2674="131",M2674="131"),H2674='131-CT'!$E$7),"131",""))</f>
        <v/>
      </c>
      <c r="O2674" s="910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0"/>
    </row>
    <row r="2675" spans="1:28" s="947" customFormat="1" ht="15.75" customHeight="1">
      <c r="A2675" s="204" t="str">
        <f>IF(B2675&lt;&gt;"",IF(AND(B2675&gt;=_TM1,B2675&lt;=_TM2,OR(TH!L2675="1111",TH!M2675="1111")),TH!D2675,""),"")</f>
        <v/>
      </c>
      <c r="B2675" s="939">
        <f t="shared" si="354"/>
        <v>1</v>
      </c>
      <c r="C2675" s="940">
        <f t="shared" si="349"/>
        <v>42026</v>
      </c>
      <c r="D2675" s="941" t="s">
        <v>2039</v>
      </c>
      <c r="E2675" s="949">
        <v>42026</v>
      </c>
      <c r="F2675" s="49" t="s">
        <v>468</v>
      </c>
      <c r="G2675" s="49" t="s">
        <v>469</v>
      </c>
      <c r="H2675" s="954" t="s">
        <v>2040</v>
      </c>
      <c r="I2675" s="254">
        <v>504</v>
      </c>
      <c r="J2675" s="254">
        <v>9682.8903390253563</v>
      </c>
      <c r="K2675" s="945">
        <f t="shared" si="353"/>
        <v>4880177</v>
      </c>
      <c r="L2675" s="910" t="s">
        <v>167</v>
      </c>
      <c r="M2675" s="910" t="s">
        <v>165</v>
      </c>
      <c r="N2675" s="52" t="str">
        <f>IF(AND('331-CT'!$E$7=TH!H2675,OR(L2675="331",M2675="331")),"331",IF(AND(OR(L2675="131",M2675="131"),H2675='131-CT'!$E$7),"131",""))</f>
        <v/>
      </c>
      <c r="O2675" s="910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0"/>
    </row>
    <row r="2676" spans="1:28" s="947" customFormat="1" ht="15.75" customHeight="1">
      <c r="A2676" s="204" t="str">
        <f>IF(B2676&lt;&gt;"",IF(AND(B2676&gt;=_TM1,B2676&lt;=_TM2,OR(TH!L2676="1111",TH!M2676="1111")),TH!D2676,""),"")</f>
        <v/>
      </c>
      <c r="B2676" s="939">
        <f t="shared" si="354"/>
        <v>1</v>
      </c>
      <c r="C2676" s="940">
        <f t="shared" si="349"/>
        <v>42028</v>
      </c>
      <c r="D2676" s="941" t="s">
        <v>2039</v>
      </c>
      <c r="E2676" s="949">
        <v>42028</v>
      </c>
      <c r="F2676" s="49" t="s">
        <v>424</v>
      </c>
      <c r="G2676" s="49" t="s">
        <v>471</v>
      </c>
      <c r="H2676" s="954" t="s">
        <v>2040</v>
      </c>
      <c r="I2676" s="254">
        <v>1045</v>
      </c>
      <c r="J2676" s="254">
        <v>6786.2992119664887</v>
      </c>
      <c r="K2676" s="945">
        <f t="shared" si="353"/>
        <v>7091683</v>
      </c>
      <c r="L2676" s="910" t="s">
        <v>167</v>
      </c>
      <c r="M2676" s="910" t="s">
        <v>165</v>
      </c>
      <c r="N2676" s="52" t="str">
        <f>IF(AND('331-CT'!$E$7=TH!H2676,OR(L2676="331",M2676="331")),"331",IF(AND(OR(L2676="131",M2676="131"),H2676='131-CT'!$E$7),"131",""))</f>
        <v/>
      </c>
      <c r="O2676" s="910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0"/>
    </row>
    <row r="2677" spans="1:28" s="947" customFormat="1" ht="15.75" customHeight="1">
      <c r="A2677" s="204" t="str">
        <f>IF(B2677&lt;&gt;"",IF(AND(B2677&gt;=_TM1,B2677&lt;=_TM2,OR(TH!L2677="1111",TH!M2677="1111")),TH!D2677,""),"")</f>
        <v/>
      </c>
      <c r="B2677" s="939">
        <f t="shared" si="354"/>
        <v>1</v>
      </c>
      <c r="C2677" s="940">
        <f t="shared" si="349"/>
        <v>42028</v>
      </c>
      <c r="D2677" s="941" t="s">
        <v>2039</v>
      </c>
      <c r="E2677" s="949">
        <v>42028</v>
      </c>
      <c r="F2677" s="952" t="s">
        <v>472</v>
      </c>
      <c r="G2677" s="49" t="s">
        <v>471</v>
      </c>
      <c r="H2677" s="954" t="s">
        <v>2040</v>
      </c>
      <c r="I2677" s="254">
        <v>318</v>
      </c>
      <c r="J2677" s="254">
        <v>7531.1369303530546</v>
      </c>
      <c r="K2677" s="945">
        <f t="shared" si="353"/>
        <v>2394902</v>
      </c>
      <c r="L2677" s="910" t="s">
        <v>167</v>
      </c>
      <c r="M2677" s="910" t="s">
        <v>165</v>
      </c>
      <c r="N2677" s="52" t="str">
        <f>IF(AND('331-CT'!$E$7=TH!H2677,OR(L2677="331",M2677="331")),"331",IF(AND(OR(L2677="131",M2677="131"),H2677='131-CT'!$E$7),"131",""))</f>
        <v/>
      </c>
      <c r="O2677" s="910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0"/>
    </row>
    <row r="2678" spans="1:28" s="947" customFormat="1" ht="15.75" customHeight="1">
      <c r="A2678" s="204" t="str">
        <f>IF(B2678&lt;&gt;"",IF(AND(B2678&gt;=_TM1,B2678&lt;=_TM2,OR(TH!L2678="1111",TH!M2678="1111")),TH!D2678,""),"")</f>
        <v/>
      </c>
      <c r="B2678" s="939">
        <f t="shared" si="354"/>
        <v>1</v>
      </c>
      <c r="C2678" s="940">
        <f t="shared" si="349"/>
        <v>42028</v>
      </c>
      <c r="D2678" s="941" t="s">
        <v>2039</v>
      </c>
      <c r="E2678" s="949">
        <v>42028</v>
      </c>
      <c r="F2678" s="49" t="s">
        <v>473</v>
      </c>
      <c r="G2678" s="49" t="s">
        <v>474</v>
      </c>
      <c r="H2678" s="954" t="s">
        <v>2040</v>
      </c>
      <c r="I2678" s="254">
        <v>858</v>
      </c>
      <c r="J2678" s="254">
        <v>7365.6174373782624</v>
      </c>
      <c r="K2678" s="945">
        <f t="shared" si="353"/>
        <v>6319700</v>
      </c>
      <c r="L2678" s="910" t="s">
        <v>167</v>
      </c>
      <c r="M2678" s="910" t="s">
        <v>165</v>
      </c>
      <c r="N2678" s="52" t="str">
        <f>IF(AND('331-CT'!$E$7=TH!H2678,OR(L2678="331",M2678="331")),"331",IF(AND(OR(L2678="131",M2678="131"),H2678='131-CT'!$E$7),"131",""))</f>
        <v/>
      </c>
      <c r="O2678" s="910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0"/>
    </row>
    <row r="2679" spans="1:28" s="947" customFormat="1" ht="15.75" customHeight="1">
      <c r="A2679" s="204" t="str">
        <f>IF(B2679&lt;&gt;"",IF(AND(B2679&gt;=_TM1,B2679&lt;=_TM2,OR(TH!L2679="1111",TH!M2679="1111")),TH!D2679,""),"")</f>
        <v/>
      </c>
      <c r="B2679" s="939">
        <f t="shared" si="354"/>
        <v>1</v>
      </c>
      <c r="C2679" s="940">
        <f t="shared" si="349"/>
        <v>42028</v>
      </c>
      <c r="D2679" s="941" t="s">
        <v>2039</v>
      </c>
      <c r="E2679" s="949">
        <v>42028</v>
      </c>
      <c r="F2679" s="49" t="s">
        <v>1681</v>
      </c>
      <c r="G2679" s="49" t="s">
        <v>474</v>
      </c>
      <c r="H2679" s="954" t="s">
        <v>2040</v>
      </c>
      <c r="I2679" s="254">
        <v>1716</v>
      </c>
      <c r="J2679" s="254">
        <v>579.31822541177348</v>
      </c>
      <c r="K2679" s="945">
        <f t="shared" si="353"/>
        <v>994110</v>
      </c>
      <c r="L2679" s="910" t="s">
        <v>167</v>
      </c>
      <c r="M2679" s="910" t="s">
        <v>165</v>
      </c>
      <c r="N2679" s="52" t="str">
        <f>IF(AND('331-CT'!$E$7=TH!H2679,OR(L2679="331",M2679="331")),"331",IF(AND(OR(L2679="131",M2679="131"),H2679='131-CT'!$E$7),"131",""))</f>
        <v/>
      </c>
      <c r="O2679" s="910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0"/>
    </row>
    <row r="2680" spans="1:28" s="947" customFormat="1" ht="15.75" customHeight="1">
      <c r="A2680" s="204" t="str">
        <f>IF(B2680&lt;&gt;"",IF(AND(B2680&gt;=_TM1,B2680&lt;=_TM2,OR(TH!L2680="1111",TH!M2680="1111")),TH!D2680,""),"")</f>
        <v/>
      </c>
      <c r="B2680" s="939">
        <f t="shared" si="354"/>
        <v>1</v>
      </c>
      <c r="C2680" s="940">
        <f t="shared" si="349"/>
        <v>42028</v>
      </c>
      <c r="D2680" s="941" t="s">
        <v>2039</v>
      </c>
      <c r="E2680" s="949">
        <v>42028</v>
      </c>
      <c r="F2680" s="49" t="s">
        <v>475</v>
      </c>
      <c r="G2680" s="49" t="s">
        <v>474</v>
      </c>
      <c r="H2680" s="954" t="s">
        <v>2040</v>
      </c>
      <c r="I2680" s="254">
        <v>3</v>
      </c>
      <c r="J2680" s="254">
        <v>13158.799691495997</v>
      </c>
      <c r="K2680" s="945">
        <f t="shared" si="353"/>
        <v>39476</v>
      </c>
      <c r="L2680" s="910" t="s">
        <v>167</v>
      </c>
      <c r="M2680" s="910" t="s">
        <v>165</v>
      </c>
      <c r="N2680" s="52" t="str">
        <f>IF(AND('331-CT'!$E$7=TH!H2680,OR(L2680="331",M2680="331")),"331",IF(AND(OR(L2680="131",M2680="131"),H2680='131-CT'!$E$7),"131",""))</f>
        <v/>
      </c>
      <c r="O2680" s="910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0"/>
    </row>
    <row r="2681" spans="1:28" s="947" customFormat="1" ht="15.75" customHeight="1">
      <c r="A2681" s="204" t="str">
        <f>IF(B2681&lt;&gt;"",IF(AND(B2681&gt;=_TM1,B2681&lt;=_TM2,OR(TH!L2681="1111",TH!M2681="1111")),TH!D2681,""),"")</f>
        <v/>
      </c>
      <c r="B2681" s="939">
        <f t="shared" si="354"/>
        <v>1</v>
      </c>
      <c r="C2681" s="940">
        <f t="shared" si="349"/>
        <v>42028</v>
      </c>
      <c r="D2681" s="941" t="s">
        <v>2039</v>
      </c>
      <c r="E2681" s="949">
        <v>42028</v>
      </c>
      <c r="F2681" s="49" t="s">
        <v>1682</v>
      </c>
      <c r="G2681" s="49" t="s">
        <v>474</v>
      </c>
      <c r="H2681" s="954" t="s">
        <v>2040</v>
      </c>
      <c r="I2681" s="254">
        <v>6</v>
      </c>
      <c r="J2681" s="254">
        <v>1075.8767043361506</v>
      </c>
      <c r="K2681" s="945">
        <f t="shared" si="353"/>
        <v>6455</v>
      </c>
      <c r="L2681" s="910" t="s">
        <v>167</v>
      </c>
      <c r="M2681" s="910" t="s">
        <v>165</v>
      </c>
      <c r="N2681" s="52" t="str">
        <f>IF(AND('331-CT'!$E$7=TH!H2681,OR(L2681="331",M2681="331")),"331",IF(AND(OR(L2681="131",M2681="131"),H2681='131-CT'!$E$7),"131",""))</f>
        <v/>
      </c>
      <c r="O2681" s="910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0"/>
    </row>
    <row r="2682" spans="1:28" s="947" customFormat="1" ht="15.75" customHeight="1">
      <c r="A2682" s="204" t="str">
        <f>IF(B2682&lt;&gt;"",IF(AND(B2682&gt;=_TM1,B2682&lt;=_TM2,OR(TH!L2682="1111",TH!M2682="1111")),TH!D2682,""),"")</f>
        <v/>
      </c>
      <c r="B2682" s="939">
        <f t="shared" si="354"/>
        <v>1</v>
      </c>
      <c r="C2682" s="940">
        <f t="shared" si="349"/>
        <v>42028</v>
      </c>
      <c r="D2682" s="941" t="s">
        <v>2039</v>
      </c>
      <c r="E2682" s="949">
        <v>42028</v>
      </c>
      <c r="F2682" s="49" t="s">
        <v>476</v>
      </c>
      <c r="G2682" s="49" t="s">
        <v>474</v>
      </c>
      <c r="H2682" s="954" t="s">
        <v>2040</v>
      </c>
      <c r="I2682" s="254">
        <v>63</v>
      </c>
      <c r="J2682" s="254">
        <v>14565.715381781733</v>
      </c>
      <c r="K2682" s="945">
        <f t="shared" si="353"/>
        <v>917640</v>
      </c>
      <c r="L2682" s="910" t="s">
        <v>167</v>
      </c>
      <c r="M2682" s="910" t="s">
        <v>165</v>
      </c>
      <c r="N2682" s="52" t="str">
        <f>IF(AND('331-CT'!$E$7=TH!H2682,OR(L2682="331",M2682="331")),"331",IF(AND(OR(L2682="131",M2682="131"),H2682='131-CT'!$E$7),"131",""))</f>
        <v/>
      </c>
      <c r="O2682" s="910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0"/>
    </row>
    <row r="2683" spans="1:28" s="947" customFormat="1" ht="15.75" customHeight="1">
      <c r="A2683" s="204" t="str">
        <f>IF(B2683&lt;&gt;"",IF(AND(B2683&gt;=_TM1,B2683&lt;=_TM2,OR(TH!L2683="1111",TH!M2683="1111")),TH!D2683,""),"")</f>
        <v/>
      </c>
      <c r="B2683" s="939">
        <f t="shared" si="354"/>
        <v>1</v>
      </c>
      <c r="C2683" s="940">
        <f t="shared" si="349"/>
        <v>42028</v>
      </c>
      <c r="D2683" s="941" t="s">
        <v>2039</v>
      </c>
      <c r="E2683" s="949">
        <v>42028</v>
      </c>
      <c r="F2683" s="49" t="s">
        <v>1683</v>
      </c>
      <c r="G2683" s="49" t="s">
        <v>474</v>
      </c>
      <c r="H2683" s="954" t="s">
        <v>2040</v>
      </c>
      <c r="I2683" s="254">
        <v>126</v>
      </c>
      <c r="J2683" s="254">
        <v>910.35721136135828</v>
      </c>
      <c r="K2683" s="945">
        <f t="shared" si="353"/>
        <v>114705</v>
      </c>
      <c r="L2683" s="910" t="s">
        <v>167</v>
      </c>
      <c r="M2683" s="910" t="s">
        <v>165</v>
      </c>
      <c r="N2683" s="52" t="str">
        <f>IF(AND('331-CT'!$E$7=TH!H2683,OR(L2683="331",M2683="331")),"331",IF(AND(OR(L2683="131",M2683="131"),H2683='131-CT'!$E$7),"131",""))</f>
        <v/>
      </c>
      <c r="O2683" s="910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0"/>
    </row>
    <row r="2684" spans="1:28" s="947" customFormat="1" ht="15.75" customHeight="1">
      <c r="A2684" s="204" t="str">
        <f>IF(B2684&lt;&gt;"",IF(AND(B2684&gt;=_TM1,B2684&lt;=_TM2,OR(TH!L2684="1111",TH!M2684="1111")),TH!D2684,""),"")</f>
        <v/>
      </c>
      <c r="B2684" s="939">
        <f t="shared" si="354"/>
        <v>1</v>
      </c>
      <c r="C2684" s="940">
        <f t="shared" si="349"/>
        <v>42028</v>
      </c>
      <c r="D2684" s="941" t="s">
        <v>2039</v>
      </c>
      <c r="E2684" s="949">
        <v>42028</v>
      </c>
      <c r="F2684" s="49" t="s">
        <v>1684</v>
      </c>
      <c r="G2684" s="49" t="s">
        <v>474</v>
      </c>
      <c r="H2684" s="954" t="s">
        <v>2040</v>
      </c>
      <c r="I2684" s="254">
        <v>126</v>
      </c>
      <c r="J2684" s="254">
        <v>1655.1949297479241</v>
      </c>
      <c r="K2684" s="945">
        <f t="shared" si="353"/>
        <v>208555</v>
      </c>
      <c r="L2684" s="910" t="s">
        <v>167</v>
      </c>
      <c r="M2684" s="910" t="s">
        <v>165</v>
      </c>
      <c r="N2684" s="52" t="str">
        <f>IF(AND('331-CT'!$E$7=TH!H2684,OR(L2684="331",M2684="331")),"331",IF(AND(OR(L2684="131",M2684="131"),H2684='131-CT'!$E$7),"131",""))</f>
        <v/>
      </c>
      <c r="O2684" s="910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0"/>
    </row>
    <row r="2685" spans="1:28" s="947" customFormat="1" ht="15.75" customHeight="1">
      <c r="A2685" s="204" t="str">
        <f>IF(B2685&lt;&gt;"",IF(AND(B2685&gt;=_TM1,B2685&lt;=_TM2,OR(TH!L2685="1111",TH!M2685="1111")),TH!D2685,""),"")</f>
        <v/>
      </c>
      <c r="B2685" s="939">
        <f t="shared" si="354"/>
        <v>1</v>
      </c>
      <c r="C2685" s="940">
        <f t="shared" si="349"/>
        <v>42031</v>
      </c>
      <c r="D2685" s="941" t="s">
        <v>2039</v>
      </c>
      <c r="E2685" s="949">
        <v>42031</v>
      </c>
      <c r="F2685" s="49" t="s">
        <v>477</v>
      </c>
      <c r="G2685" s="49" t="s">
        <v>478</v>
      </c>
      <c r="H2685" s="954" t="s">
        <v>2040</v>
      </c>
      <c r="I2685" s="254">
        <v>303</v>
      </c>
      <c r="J2685" s="254">
        <v>11089.806029311092</v>
      </c>
      <c r="K2685" s="945">
        <f t="shared" si="353"/>
        <v>3360211</v>
      </c>
      <c r="L2685" s="910" t="s">
        <v>167</v>
      </c>
      <c r="M2685" s="910" t="s">
        <v>165</v>
      </c>
      <c r="N2685" s="52" t="str">
        <f>IF(AND('331-CT'!$E$7=TH!H2685,OR(L2685="331",M2685="331")),"331",IF(AND(OR(L2685="131",M2685="131"),H2685='131-CT'!$E$7),"131",""))</f>
        <v/>
      </c>
      <c r="O2685" s="910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0"/>
    </row>
    <row r="2686" spans="1:28" s="947" customFormat="1" ht="15.75" customHeight="1">
      <c r="A2686" s="204" t="str">
        <f>IF(B2686&lt;&gt;"",IF(AND(B2686&gt;=_TM1,B2686&lt;=_TM2,OR(TH!L2686="1111",TH!M2686="1111")),TH!D2686,""),"")</f>
        <v/>
      </c>
      <c r="B2686" s="939">
        <f t="shared" si="354"/>
        <v>1</v>
      </c>
      <c r="C2686" s="940">
        <f t="shared" si="349"/>
        <v>42031</v>
      </c>
      <c r="D2686" s="941" t="s">
        <v>2039</v>
      </c>
      <c r="E2686" s="949">
        <v>42031</v>
      </c>
      <c r="F2686" s="49" t="s">
        <v>480</v>
      </c>
      <c r="G2686" s="49" t="s">
        <v>481</v>
      </c>
      <c r="H2686" s="954" t="s">
        <v>2040</v>
      </c>
      <c r="I2686" s="254">
        <v>380</v>
      </c>
      <c r="J2686" s="254">
        <v>60000.81620336225</v>
      </c>
      <c r="K2686" s="945">
        <f t="shared" si="353"/>
        <v>22800310</v>
      </c>
      <c r="L2686" s="910" t="s">
        <v>167</v>
      </c>
      <c r="M2686" s="910" t="s">
        <v>165</v>
      </c>
      <c r="N2686" s="52" t="str">
        <f>IF(AND('331-CT'!$E$7=TH!H2686,OR(L2686="331",M2686="331")),"331",IF(AND(OR(L2686="131",M2686="131"),H2686='131-CT'!$E$7),"131",""))</f>
        <v/>
      </c>
      <c r="O2686" s="910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0"/>
    </row>
    <row r="2687" spans="1:28" s="947" customFormat="1" ht="15.75" customHeight="1">
      <c r="A2687" s="204" t="str">
        <f>IF(B2687&lt;&gt;"",IF(AND(B2687&gt;=_TM1,B2687&lt;=_TM2,OR(TH!L2687="1111",TH!M2687="1111")),TH!D2687,""),"")</f>
        <v/>
      </c>
      <c r="B2687" s="939">
        <f t="shared" si="354"/>
        <v>1</v>
      </c>
      <c r="C2687" s="940">
        <f t="shared" ref="C2687:C2750" si="355">E2687</f>
        <v>42032</v>
      </c>
      <c r="D2687" s="941" t="s">
        <v>2039</v>
      </c>
      <c r="E2687" s="949">
        <v>42032</v>
      </c>
      <c r="F2687" s="49" t="s">
        <v>482</v>
      </c>
      <c r="G2687" s="49" t="s">
        <v>483</v>
      </c>
      <c r="H2687" s="954" t="s">
        <v>2040</v>
      </c>
      <c r="I2687" s="254">
        <v>50</v>
      </c>
      <c r="J2687" s="254">
        <v>12827.760705546412</v>
      </c>
      <c r="K2687" s="945">
        <f t="shared" si="353"/>
        <v>641388</v>
      </c>
      <c r="L2687" s="910" t="s">
        <v>167</v>
      </c>
      <c r="M2687" s="910" t="s">
        <v>165</v>
      </c>
      <c r="N2687" s="52" t="str">
        <f>IF(AND('331-CT'!$E$7=TH!H2687,OR(L2687="331",M2687="331")),"331",IF(AND(OR(L2687="131",M2687="131"),H2687='131-CT'!$E$7),"131",""))</f>
        <v/>
      </c>
      <c r="O2687" s="910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0"/>
    </row>
    <row r="2688" spans="1:28" s="947" customFormat="1" ht="15.75" customHeight="1">
      <c r="A2688" s="204" t="str">
        <f>IF(B2688&lt;&gt;"",IF(AND(B2688&gt;=_TM1,B2688&lt;=_TM2,OR(TH!L2688="1111",TH!M2688="1111")),TH!D2688,""),"")</f>
        <v/>
      </c>
      <c r="B2688" s="939">
        <f t="shared" si="354"/>
        <v>1</v>
      </c>
      <c r="C2688" s="940">
        <f t="shared" si="355"/>
        <v>42032</v>
      </c>
      <c r="D2688" s="941" t="s">
        <v>2039</v>
      </c>
      <c r="E2688" s="949">
        <v>42032</v>
      </c>
      <c r="F2688" s="49" t="s">
        <v>1685</v>
      </c>
      <c r="G2688" s="49" t="s">
        <v>483</v>
      </c>
      <c r="H2688" s="954" t="s">
        <v>2040</v>
      </c>
      <c r="I2688" s="254">
        <v>100</v>
      </c>
      <c r="J2688" s="254">
        <v>1903.4741692101129</v>
      </c>
      <c r="K2688" s="945">
        <f t="shared" si="353"/>
        <v>190347</v>
      </c>
      <c r="L2688" s="910" t="s">
        <v>167</v>
      </c>
      <c r="M2688" s="910" t="s">
        <v>165</v>
      </c>
      <c r="N2688" s="52" t="str">
        <f>IF(AND('331-CT'!$E$7=TH!H2688,OR(L2688="331",M2688="331")),"331",IF(AND(OR(L2688="131",M2688="131"),H2688='131-CT'!$E$7),"131",""))</f>
        <v/>
      </c>
      <c r="O2688" s="910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0"/>
    </row>
    <row r="2689" spans="1:28" s="947" customFormat="1" ht="15.75" customHeight="1">
      <c r="A2689" s="204" t="str">
        <f>IF(B2689&lt;&gt;"",IF(AND(B2689&gt;=_TM1,B2689&lt;=_TM2,OR(TH!L2689="1111",TH!M2689="1111")),TH!D2689,""),"")</f>
        <v/>
      </c>
      <c r="B2689" s="939">
        <f t="shared" si="354"/>
        <v>1</v>
      </c>
      <c r="C2689" s="940">
        <f t="shared" si="355"/>
        <v>42032</v>
      </c>
      <c r="D2689" s="941" t="s">
        <v>2039</v>
      </c>
      <c r="E2689" s="949">
        <v>42032</v>
      </c>
      <c r="F2689" s="49" t="s">
        <v>484</v>
      </c>
      <c r="G2689" s="49" t="s">
        <v>485</v>
      </c>
      <c r="H2689" s="954" t="s">
        <v>2040</v>
      </c>
      <c r="I2689" s="254">
        <v>63</v>
      </c>
      <c r="J2689" s="254">
        <v>18620.942959664146</v>
      </c>
      <c r="K2689" s="945">
        <f t="shared" si="353"/>
        <v>1173119</v>
      </c>
      <c r="L2689" s="910" t="s">
        <v>167</v>
      </c>
      <c r="M2689" s="910" t="s">
        <v>165</v>
      </c>
      <c r="N2689" s="52" t="str">
        <f>IF(AND('331-CT'!$E$7=TH!H2689,OR(L2689="331",M2689="331")),"331",IF(AND(OR(L2689="131",M2689="131"),H2689='131-CT'!$E$7),"131",""))</f>
        <v/>
      </c>
      <c r="O2689" s="910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0"/>
    </row>
    <row r="2690" spans="1:28" s="947" customFormat="1" ht="15.75" customHeight="1">
      <c r="A2690" s="204" t="str">
        <f>IF(B2690&lt;&gt;"",IF(AND(B2690&gt;=_TM1,B2690&lt;=_TM2,OR(TH!L2690="1111",TH!M2690="1111")),TH!D2690,""),"")</f>
        <v/>
      </c>
      <c r="B2690" s="939">
        <f t="shared" si="354"/>
        <v>1</v>
      </c>
      <c r="C2690" s="940">
        <f t="shared" si="355"/>
        <v>42032</v>
      </c>
      <c r="D2690" s="941" t="s">
        <v>2039</v>
      </c>
      <c r="E2690" s="949">
        <v>42032</v>
      </c>
      <c r="F2690" s="49" t="s">
        <v>1680</v>
      </c>
      <c r="G2690" s="49" t="s">
        <v>485</v>
      </c>
      <c r="H2690" s="954" t="s">
        <v>2040</v>
      </c>
      <c r="I2690" s="254">
        <v>126</v>
      </c>
      <c r="J2690" s="254">
        <v>827.59746487396205</v>
      </c>
      <c r="K2690" s="945">
        <f t="shared" si="353"/>
        <v>104277</v>
      </c>
      <c r="L2690" s="910" t="s">
        <v>167</v>
      </c>
      <c r="M2690" s="910" t="s">
        <v>165</v>
      </c>
      <c r="N2690" s="52" t="str">
        <f>IF(AND('331-CT'!$E$7=TH!H2690,OR(L2690="331",M2690="331")),"331",IF(AND(OR(L2690="131",M2690="131"),H2690='131-CT'!$E$7),"131",""))</f>
        <v/>
      </c>
      <c r="O2690" s="910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0"/>
    </row>
    <row r="2691" spans="1:28" s="947" customFormat="1" ht="15.75" customHeight="1">
      <c r="A2691" s="204" t="str">
        <f>IF(B2691&lt;&gt;"",IF(AND(B2691&gt;=_TM1,B2691&lt;=_TM2,OR(TH!L2691="1111",TH!M2691="1111")),TH!D2691,""),"")</f>
        <v/>
      </c>
      <c r="B2691" s="939">
        <f t="shared" si="354"/>
        <v>1</v>
      </c>
      <c r="C2691" s="940">
        <f t="shared" si="355"/>
        <v>42032</v>
      </c>
      <c r="D2691" s="941" t="s">
        <v>2039</v>
      </c>
      <c r="E2691" s="949">
        <v>42032</v>
      </c>
      <c r="F2691" s="49" t="s">
        <v>440</v>
      </c>
      <c r="G2691" s="49" t="s">
        <v>485</v>
      </c>
      <c r="H2691" s="954" t="s">
        <v>2040</v>
      </c>
      <c r="I2691" s="254">
        <v>50</v>
      </c>
      <c r="J2691" s="254">
        <v>24496.884960269275</v>
      </c>
      <c r="K2691" s="945">
        <f t="shared" si="353"/>
        <v>1224844</v>
      </c>
      <c r="L2691" s="910" t="s">
        <v>167</v>
      </c>
      <c r="M2691" s="910" t="s">
        <v>165</v>
      </c>
      <c r="N2691" s="52" t="str">
        <f>IF(AND('331-CT'!$E$7=TH!H2691,OR(L2691="331",M2691="331")),"331",IF(AND(OR(L2691="131",M2691="131"),H2691='131-CT'!$E$7),"131",""))</f>
        <v/>
      </c>
      <c r="O2691" s="910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0"/>
    </row>
    <row r="2692" spans="1:28" s="947" customFormat="1" ht="15.75" customHeight="1">
      <c r="A2692" s="204" t="str">
        <f>IF(B2692&lt;&gt;"",IF(AND(B2692&gt;=_TM1,B2692&lt;=_TM2,OR(TH!L2692="1111",TH!M2692="1111")),TH!D2692,""),"")</f>
        <v/>
      </c>
      <c r="B2692" s="939">
        <f t="shared" si="354"/>
        <v>1</v>
      </c>
      <c r="C2692" s="940">
        <f t="shared" si="355"/>
        <v>42032</v>
      </c>
      <c r="D2692" s="941" t="s">
        <v>2039</v>
      </c>
      <c r="E2692" s="949">
        <v>42032</v>
      </c>
      <c r="F2692" s="49" t="s">
        <v>1686</v>
      </c>
      <c r="G2692" s="49" t="s">
        <v>485</v>
      </c>
      <c r="H2692" s="954" t="s">
        <v>2040</v>
      </c>
      <c r="I2692" s="254">
        <v>100</v>
      </c>
      <c r="J2692" s="254">
        <v>1324.1559437983394</v>
      </c>
      <c r="K2692" s="945">
        <f t="shared" si="353"/>
        <v>132416</v>
      </c>
      <c r="L2692" s="910" t="s">
        <v>167</v>
      </c>
      <c r="M2692" s="910" t="s">
        <v>165</v>
      </c>
      <c r="N2692" s="52" t="str">
        <f>IF(AND('331-CT'!$E$7=TH!H2692,OR(L2692="331",M2692="331")),"331",IF(AND(OR(L2692="131",M2692="131"),H2692='131-CT'!$E$7),"131",""))</f>
        <v/>
      </c>
      <c r="O2692" s="910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0"/>
    </row>
    <row r="2693" spans="1:28" s="947" customFormat="1" ht="15.75" customHeight="1">
      <c r="A2693" s="204" t="str">
        <f>IF(B2693&lt;&gt;"",IF(AND(B2693&gt;=_TM1,B2693&lt;=_TM2,OR(TH!L2693="1111",TH!M2693="1111")),TH!D2693,""),"")</f>
        <v/>
      </c>
      <c r="B2693" s="939">
        <f t="shared" si="354"/>
        <v>1</v>
      </c>
      <c r="C2693" s="940">
        <f t="shared" si="355"/>
        <v>42034</v>
      </c>
      <c r="D2693" s="941" t="s">
        <v>2039</v>
      </c>
      <c r="E2693" s="949">
        <v>42034</v>
      </c>
      <c r="F2693" s="49" t="s">
        <v>486</v>
      </c>
      <c r="G2693" s="49" t="s">
        <v>487</v>
      </c>
      <c r="H2693" s="954" t="s">
        <v>2040</v>
      </c>
      <c r="I2693" s="254">
        <v>207</v>
      </c>
      <c r="J2693" s="254">
        <v>6869.0589584538848</v>
      </c>
      <c r="K2693" s="945">
        <f t="shared" si="353"/>
        <v>1421895</v>
      </c>
      <c r="L2693" s="910" t="s">
        <v>167</v>
      </c>
      <c r="M2693" s="910" t="s">
        <v>165</v>
      </c>
      <c r="N2693" s="52" t="str">
        <f>IF(AND('331-CT'!$E$7=TH!H2693,OR(L2693="331",M2693="331")),"331",IF(AND(OR(L2693="131",M2693="131"),H2693='131-CT'!$E$7),"131",""))</f>
        <v/>
      </c>
      <c r="O2693" s="910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0"/>
    </row>
    <row r="2694" spans="1:28" s="947" customFormat="1" ht="15.75" customHeight="1">
      <c r="A2694" s="204" t="str">
        <f>IF(B2694&lt;&gt;"",IF(AND(B2694&gt;=_TM1,B2694&lt;=_TM2,OR(TH!L2694="1111",TH!M2694="1111")),TH!D2694,""),"")</f>
        <v/>
      </c>
      <c r="B2694" s="939">
        <f t="shared" si="354"/>
        <v>1</v>
      </c>
      <c r="C2694" s="940">
        <f t="shared" si="355"/>
        <v>42034</v>
      </c>
      <c r="D2694" s="941" t="s">
        <v>2039</v>
      </c>
      <c r="E2694" s="941">
        <v>42034</v>
      </c>
      <c r="F2694" s="49" t="s">
        <v>564</v>
      </c>
      <c r="G2694" s="49" t="s">
        <v>488</v>
      </c>
      <c r="H2694" s="954" t="s">
        <v>2040</v>
      </c>
      <c r="I2694" s="254">
        <v>250</v>
      </c>
      <c r="J2694" s="254">
        <v>7365.6174373782624</v>
      </c>
      <c r="K2694" s="945">
        <f t="shared" si="353"/>
        <v>1841404</v>
      </c>
      <c r="L2694" s="910" t="s">
        <v>167</v>
      </c>
      <c r="M2694" s="910" t="s">
        <v>165</v>
      </c>
      <c r="N2694" s="52" t="str">
        <f>IF(AND('331-CT'!$E$7=TH!H2694,OR(L2694="331",M2694="331")),"331",IF(AND(OR(L2694="131",M2694="131"),H2694='131-CT'!$E$7),"131",""))</f>
        <v/>
      </c>
      <c r="O2694" s="910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0"/>
    </row>
    <row r="2695" spans="1:28" s="947" customFormat="1" ht="15.75" customHeight="1">
      <c r="A2695" s="204" t="str">
        <f>IF(B2695&lt;&gt;"",IF(AND(B2695&gt;=_TM1,B2695&lt;=_TM2,OR(TH!L2695="1111",TH!M2695="1111")),TH!D2695,""),"")</f>
        <v/>
      </c>
      <c r="B2695" s="939">
        <f t="shared" si="354"/>
        <v>1</v>
      </c>
      <c r="C2695" s="940">
        <f t="shared" si="355"/>
        <v>42034</v>
      </c>
      <c r="D2695" s="941" t="s">
        <v>2039</v>
      </c>
      <c r="E2695" s="941">
        <v>42034</v>
      </c>
      <c r="F2695" s="49" t="s">
        <v>621</v>
      </c>
      <c r="G2695" s="49" t="s">
        <v>488</v>
      </c>
      <c r="H2695" s="954" t="s">
        <v>2040</v>
      </c>
      <c r="I2695" s="254">
        <v>217</v>
      </c>
      <c r="J2695" s="254">
        <v>7696.6564233278477</v>
      </c>
      <c r="K2695" s="945">
        <f t="shared" si="353"/>
        <v>1670174</v>
      </c>
      <c r="L2695" s="910" t="s">
        <v>167</v>
      </c>
      <c r="M2695" s="910" t="s">
        <v>165</v>
      </c>
      <c r="N2695" s="52" t="str">
        <f>IF(AND('331-CT'!$E$7=TH!H2695,OR(L2695="331",M2695="331")),"331",IF(AND(OR(L2695="131",M2695="131"),H2695='131-CT'!$E$7),"131",""))</f>
        <v/>
      </c>
      <c r="O2695" s="910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0"/>
    </row>
    <row r="2696" spans="1:28" s="947" customFormat="1" ht="15.75" customHeight="1">
      <c r="A2696" s="204" t="str">
        <f>IF(B2696&lt;&gt;"",IF(AND(B2696&gt;=_TM1,B2696&lt;=_TM2,OR(TH!L2696="1111",TH!M2696="1111")),TH!D2696,""),"")</f>
        <v/>
      </c>
      <c r="B2696" s="939">
        <f t="shared" si="354"/>
        <v>1</v>
      </c>
      <c r="C2696" s="940">
        <f t="shared" si="355"/>
        <v>42034</v>
      </c>
      <c r="D2696" s="941" t="s">
        <v>2039</v>
      </c>
      <c r="E2696" s="941">
        <v>42034</v>
      </c>
      <c r="F2696" s="49" t="s">
        <v>1714</v>
      </c>
      <c r="G2696" s="49" t="s">
        <v>489</v>
      </c>
      <c r="H2696" s="954" t="s">
        <v>2040</v>
      </c>
      <c r="I2696" s="254">
        <v>400</v>
      </c>
      <c r="J2696" s="254">
        <v>1324.1559437983394</v>
      </c>
      <c r="K2696" s="945">
        <f t="shared" si="353"/>
        <v>529662</v>
      </c>
      <c r="L2696" s="910" t="s">
        <v>167</v>
      </c>
      <c r="M2696" s="910" t="s">
        <v>165</v>
      </c>
      <c r="N2696" s="52" t="str">
        <f>IF(AND('331-CT'!$E$7=TH!H2696,OR(L2696="331",M2696="331")),"331",IF(AND(OR(L2696="131",M2696="131"),H2696='131-CT'!$E$7),"131",""))</f>
        <v/>
      </c>
      <c r="O2696" s="910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0"/>
    </row>
    <row r="2697" spans="1:28" s="947" customFormat="1" ht="15.75" customHeight="1">
      <c r="A2697" s="204" t="str">
        <f>IF(B2697&lt;&gt;"",IF(AND(B2697&gt;=_TM1,B2697&lt;=_TM2,OR(TH!L2697="1111",TH!M2697="1111")),TH!D2697,""),"")</f>
        <v/>
      </c>
      <c r="B2697" s="939">
        <f t="shared" si="354"/>
        <v>1</v>
      </c>
      <c r="C2697" s="940">
        <f t="shared" si="355"/>
        <v>42034</v>
      </c>
      <c r="D2697" s="941" t="s">
        <v>2039</v>
      </c>
      <c r="E2697" s="941">
        <v>42034</v>
      </c>
      <c r="F2697" s="49" t="s">
        <v>1715</v>
      </c>
      <c r="G2697" s="49" t="s">
        <v>489</v>
      </c>
      <c r="H2697" s="954" t="s">
        <v>2040</v>
      </c>
      <c r="I2697" s="254">
        <v>600</v>
      </c>
      <c r="J2697" s="254">
        <v>1406.9156902857355</v>
      </c>
      <c r="K2697" s="945">
        <f t="shared" si="353"/>
        <v>844149</v>
      </c>
      <c r="L2697" s="910" t="s">
        <v>167</v>
      </c>
      <c r="M2697" s="910" t="s">
        <v>165</v>
      </c>
      <c r="N2697" s="52" t="str">
        <f>IF(AND('331-CT'!$E$7=TH!H2697,OR(L2697="331",M2697="331")),"331",IF(AND(OR(L2697="131",M2697="131"),H2697='131-CT'!$E$7),"131",""))</f>
        <v/>
      </c>
      <c r="O2697" s="910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0"/>
    </row>
    <row r="2698" spans="1:28" s="947" customFormat="1" ht="15.75" customHeight="1">
      <c r="A2698" s="204" t="str">
        <f>IF(B2698&lt;&gt;"",IF(AND(B2698&gt;=_TM1,B2698&lt;=_TM2,OR(TH!L2698="1111",TH!M2698="1111")),TH!D2698,""),"")</f>
        <v/>
      </c>
      <c r="B2698" s="939">
        <f t="shared" si="354"/>
        <v>1</v>
      </c>
      <c r="C2698" s="940">
        <f t="shared" si="355"/>
        <v>42034</v>
      </c>
      <c r="D2698" s="941" t="s">
        <v>2039</v>
      </c>
      <c r="E2698" s="941">
        <v>42034</v>
      </c>
      <c r="F2698" s="49" t="s">
        <v>1716</v>
      </c>
      <c r="G2698" s="49" t="s">
        <v>489</v>
      </c>
      <c r="H2698" s="954" t="s">
        <v>2040</v>
      </c>
      <c r="I2698" s="254">
        <v>200</v>
      </c>
      <c r="J2698" s="254">
        <v>1986.2339156975088</v>
      </c>
      <c r="K2698" s="945">
        <f t="shared" si="353"/>
        <v>397247</v>
      </c>
      <c r="L2698" s="910" t="s">
        <v>167</v>
      </c>
      <c r="M2698" s="910" t="s">
        <v>165</v>
      </c>
      <c r="N2698" s="52" t="str">
        <f>IF(AND('331-CT'!$E$7=TH!H2698,OR(L2698="331",M2698="331")),"331",IF(AND(OR(L2698="131",M2698="131"),H2698='131-CT'!$E$7),"131",""))</f>
        <v/>
      </c>
      <c r="O2698" s="910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0"/>
    </row>
    <row r="2699" spans="1:28" s="947" customFormat="1" ht="15.75" customHeight="1">
      <c r="A2699" s="204" t="str">
        <f>IF(B2699&lt;&gt;"",IF(AND(B2699&gt;=_TM1,B2699&lt;=_TM2,OR(TH!L2699="1111",TH!M2699="1111")),TH!D2699,""),"")</f>
        <v/>
      </c>
      <c r="B2699" s="939">
        <f t="shared" si="354"/>
        <v>2</v>
      </c>
      <c r="C2699" s="940">
        <f t="shared" si="355"/>
        <v>42037</v>
      </c>
      <c r="D2699" s="941" t="s">
        <v>2039</v>
      </c>
      <c r="E2699" s="941">
        <v>42037</v>
      </c>
      <c r="F2699" s="49" t="s">
        <v>492</v>
      </c>
      <c r="G2699" s="49" t="s">
        <v>493</v>
      </c>
      <c r="H2699" s="954" t="s">
        <v>2040</v>
      </c>
      <c r="I2699" s="254">
        <v>247</v>
      </c>
      <c r="J2699" s="254">
        <v>6372.5004795295081</v>
      </c>
      <c r="K2699" s="945">
        <f t="shared" si="353"/>
        <v>1574008</v>
      </c>
      <c r="L2699" s="910" t="s">
        <v>167</v>
      </c>
      <c r="M2699" s="910" t="s">
        <v>165</v>
      </c>
      <c r="N2699" s="52" t="str">
        <f>IF(AND('331-CT'!$E$7=TH!H2699,OR(L2699="331",M2699="331")),"331",IF(AND(OR(L2699="131",M2699="131"),H2699='131-CT'!$E$7),"131",""))</f>
        <v/>
      </c>
      <c r="O2699" s="910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0"/>
    </row>
    <row r="2700" spans="1:28" s="947" customFormat="1" ht="15.75" customHeight="1">
      <c r="A2700" s="204" t="str">
        <f>IF(B2700&lt;&gt;"",IF(AND(B2700&gt;=_TM1,B2700&lt;=_TM2,OR(TH!L2700="1111",TH!M2700="1111")),TH!D2700,""),"")</f>
        <v/>
      </c>
      <c r="B2700" s="939">
        <f t="shared" si="354"/>
        <v>2</v>
      </c>
      <c r="C2700" s="940">
        <f t="shared" si="355"/>
        <v>42037</v>
      </c>
      <c r="D2700" s="941" t="s">
        <v>2039</v>
      </c>
      <c r="E2700" s="941">
        <v>42037</v>
      </c>
      <c r="F2700" s="49" t="s">
        <v>495</v>
      </c>
      <c r="G2700" s="49" t="s">
        <v>493</v>
      </c>
      <c r="H2700" s="954" t="s">
        <v>2040</v>
      </c>
      <c r="I2700" s="254">
        <v>109</v>
      </c>
      <c r="J2700" s="254">
        <v>3889.7080849076215</v>
      </c>
      <c r="K2700" s="945">
        <f t="shared" si="353"/>
        <v>423978</v>
      </c>
      <c r="L2700" s="910" t="s">
        <v>167</v>
      </c>
      <c r="M2700" s="910" t="s">
        <v>165</v>
      </c>
      <c r="N2700" s="52" t="str">
        <f>IF(AND('331-CT'!$E$7=TH!H2700,OR(L2700="331",M2700="331")),"331",IF(AND(OR(L2700="131",M2700="131"),H2700='131-CT'!$E$7),"131",""))</f>
        <v/>
      </c>
      <c r="O2700" s="910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0"/>
    </row>
    <row r="2701" spans="1:28" s="947" customFormat="1" ht="15.75" customHeight="1">
      <c r="A2701" s="204" t="str">
        <f>IF(B2701&lt;&gt;"",IF(AND(B2701&gt;=_TM1,B2701&lt;=_TM2,OR(TH!L2701="1111",TH!M2701="1111")),TH!D2701,""),"")</f>
        <v/>
      </c>
      <c r="B2701" s="939">
        <f t="shared" si="354"/>
        <v>2</v>
      </c>
      <c r="C2701" s="940">
        <f t="shared" si="355"/>
        <v>42039</v>
      </c>
      <c r="D2701" s="941" t="s">
        <v>2039</v>
      </c>
      <c r="E2701" s="941">
        <v>42039</v>
      </c>
      <c r="F2701" s="49" t="s">
        <v>450</v>
      </c>
      <c r="G2701" s="49" t="s">
        <v>496</v>
      </c>
      <c r="H2701" s="954" t="s">
        <v>2040</v>
      </c>
      <c r="I2701" s="254">
        <v>1312</v>
      </c>
      <c r="J2701" s="254">
        <v>8689.7733811766011</v>
      </c>
      <c r="K2701" s="945">
        <f t="shared" si="353"/>
        <v>11400983</v>
      </c>
      <c r="L2701" s="910" t="s">
        <v>167</v>
      </c>
      <c r="M2701" s="910" t="s">
        <v>165</v>
      </c>
      <c r="N2701" s="52" t="str">
        <f>IF(AND('331-CT'!$E$7=TH!H2701,OR(L2701="331",M2701="331")),"331",IF(AND(OR(L2701="131",M2701="131"),H2701='131-CT'!$E$7),"131",""))</f>
        <v/>
      </c>
      <c r="O2701" s="910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0"/>
    </row>
    <row r="2702" spans="1:28" s="947" customFormat="1" ht="15.75" customHeight="1">
      <c r="A2702" s="204" t="str">
        <f>IF(B2702&lt;&gt;"",IF(AND(B2702&gt;=_TM1,B2702&lt;=_TM2,OR(TH!L2702="1111",TH!M2702="1111")),TH!D2702,""),"")</f>
        <v/>
      </c>
      <c r="B2702" s="939">
        <f t="shared" si="354"/>
        <v>2</v>
      </c>
      <c r="C2702" s="940">
        <f t="shared" si="355"/>
        <v>42039</v>
      </c>
      <c r="D2702" s="941" t="s">
        <v>2039</v>
      </c>
      <c r="E2702" s="941">
        <v>42039</v>
      </c>
      <c r="F2702" s="49" t="s">
        <v>431</v>
      </c>
      <c r="G2702" s="49" t="s">
        <v>496</v>
      </c>
      <c r="H2702" s="954" t="s">
        <v>2040</v>
      </c>
      <c r="I2702" s="254">
        <v>202</v>
      </c>
      <c r="J2702" s="254">
        <v>10344.968310924525</v>
      </c>
      <c r="K2702" s="945">
        <f t="shared" si="353"/>
        <v>2089684</v>
      </c>
      <c r="L2702" s="910" t="s">
        <v>167</v>
      </c>
      <c r="M2702" s="910" t="s">
        <v>165</v>
      </c>
      <c r="N2702" s="52" t="str">
        <f>IF(AND('331-CT'!$E$7=TH!H2702,OR(L2702="331",M2702="331")),"331",IF(AND(OR(L2702="131",M2702="131"),H2702='131-CT'!$E$7),"131",""))</f>
        <v/>
      </c>
      <c r="O2702" s="910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0"/>
    </row>
    <row r="2703" spans="1:28" s="947" customFormat="1" ht="15.75" customHeight="1">
      <c r="A2703" s="204" t="str">
        <f>IF(B2703&lt;&gt;"",IF(AND(B2703&gt;=_TM1,B2703&lt;=_TM2,OR(TH!L2703="1111",TH!M2703="1111")),TH!D2703,""),"")</f>
        <v/>
      </c>
      <c r="B2703" s="939">
        <f t="shared" si="354"/>
        <v>2</v>
      </c>
      <c r="C2703" s="940">
        <f t="shared" si="355"/>
        <v>42039</v>
      </c>
      <c r="D2703" s="941" t="s">
        <v>2039</v>
      </c>
      <c r="E2703" s="941">
        <v>42039</v>
      </c>
      <c r="F2703" s="49" t="s">
        <v>497</v>
      </c>
      <c r="G2703" s="49" t="s">
        <v>496</v>
      </c>
      <c r="H2703" s="954" t="s">
        <v>2040</v>
      </c>
      <c r="I2703" s="254">
        <v>22</v>
      </c>
      <c r="J2703" s="254">
        <v>8607.013634689205</v>
      </c>
      <c r="K2703" s="945">
        <f t="shared" si="353"/>
        <v>189354</v>
      </c>
      <c r="L2703" s="910" t="s">
        <v>167</v>
      </c>
      <c r="M2703" s="910" t="s">
        <v>165</v>
      </c>
      <c r="N2703" s="52" t="str">
        <f>IF(AND('331-CT'!$E$7=TH!H2703,OR(L2703="331",M2703="331")),"331",IF(AND(OR(L2703="131",M2703="131"),H2703='131-CT'!$E$7),"131",""))</f>
        <v/>
      </c>
      <c r="O2703" s="910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0"/>
    </row>
    <row r="2704" spans="1:28" s="947" customFormat="1" ht="15.75" customHeight="1">
      <c r="A2704" s="204" t="str">
        <f>IF(B2704&lt;&gt;"",IF(AND(B2704&gt;=_TM1,B2704&lt;=_TM2,OR(TH!L2704="1111",TH!M2704="1111")),TH!D2704,""),"")</f>
        <v/>
      </c>
      <c r="B2704" s="939">
        <f t="shared" si="354"/>
        <v>2</v>
      </c>
      <c r="C2704" s="940">
        <f t="shared" si="355"/>
        <v>42040</v>
      </c>
      <c r="D2704" s="941" t="s">
        <v>2039</v>
      </c>
      <c r="E2704" s="941">
        <v>42040</v>
      </c>
      <c r="F2704" s="49" t="s">
        <v>1166</v>
      </c>
      <c r="G2704" s="49" t="s">
        <v>498</v>
      </c>
      <c r="H2704" s="954" t="s">
        <v>2040</v>
      </c>
      <c r="I2704" s="254">
        <v>819</v>
      </c>
      <c r="J2704" s="254">
        <v>9434.6110995631661</v>
      </c>
      <c r="K2704" s="945">
        <f t="shared" si="353"/>
        <v>7726946</v>
      </c>
      <c r="L2704" s="910" t="s">
        <v>167</v>
      </c>
      <c r="M2704" s="910" t="s">
        <v>165</v>
      </c>
      <c r="N2704" s="52" t="str">
        <f>IF(AND('331-CT'!$E$7=TH!H2704,OR(L2704="331",M2704="331")),"331",IF(AND(OR(L2704="131",M2704="131"),H2704='131-CT'!$E$7),"131",""))</f>
        <v/>
      </c>
      <c r="O2704" s="910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0"/>
    </row>
    <row r="2705" spans="1:28" s="947" customFormat="1" ht="15.75" customHeight="1">
      <c r="A2705" s="204" t="str">
        <f>IF(B2705&lt;&gt;"",IF(AND(B2705&gt;=_TM1,B2705&lt;=_TM2,OR(TH!L2705="1111",TH!M2705="1111")),TH!D2705,""),"")</f>
        <v/>
      </c>
      <c r="B2705" s="939">
        <f t="shared" si="354"/>
        <v>2</v>
      </c>
      <c r="C2705" s="940">
        <f t="shared" si="355"/>
        <v>42040</v>
      </c>
      <c r="D2705" s="941" t="s">
        <v>2039</v>
      </c>
      <c r="E2705" s="941">
        <v>42040</v>
      </c>
      <c r="F2705" s="49" t="s">
        <v>1680</v>
      </c>
      <c r="G2705" s="49" t="s">
        <v>498</v>
      </c>
      <c r="H2705" s="954" t="s">
        <v>2040</v>
      </c>
      <c r="I2705" s="254">
        <v>1638</v>
      </c>
      <c r="J2705" s="254">
        <v>827.59746487396205</v>
      </c>
      <c r="K2705" s="945">
        <f t="shared" si="353"/>
        <v>1355605</v>
      </c>
      <c r="L2705" s="910" t="s">
        <v>167</v>
      </c>
      <c r="M2705" s="910" t="s">
        <v>165</v>
      </c>
      <c r="N2705" s="52" t="str">
        <f>IF(AND('331-CT'!$E$7=TH!H2705,OR(L2705="331",M2705="331")),"331",IF(AND(OR(L2705="131",M2705="131"),H2705='131-CT'!$E$7),"131",""))</f>
        <v/>
      </c>
      <c r="O2705" s="910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0"/>
    </row>
    <row r="2706" spans="1:28" s="947" customFormat="1" ht="15.75" customHeight="1">
      <c r="A2706" s="204" t="str">
        <f>IF(B2706&lt;&gt;"",IF(AND(B2706&gt;=_TM1,B2706&lt;=_TM2,OR(TH!L2706="1111",TH!M2706="1111")),TH!D2706,""),"")</f>
        <v/>
      </c>
      <c r="B2706" s="939">
        <f t="shared" si="354"/>
        <v>2</v>
      </c>
      <c r="C2706" s="940">
        <f t="shared" si="355"/>
        <v>42040</v>
      </c>
      <c r="D2706" s="941" t="s">
        <v>2039</v>
      </c>
      <c r="E2706" s="941">
        <v>42040</v>
      </c>
      <c r="F2706" s="49" t="s">
        <v>500</v>
      </c>
      <c r="G2706" s="49" t="s">
        <v>501</v>
      </c>
      <c r="H2706" s="954" t="s">
        <v>2040</v>
      </c>
      <c r="I2706" s="254">
        <v>780</v>
      </c>
      <c r="J2706" s="254">
        <v>10013.929324974941</v>
      </c>
      <c r="K2706" s="945">
        <f t="shared" si="353"/>
        <v>7810865</v>
      </c>
      <c r="L2706" s="910" t="s">
        <v>167</v>
      </c>
      <c r="M2706" s="910" t="s">
        <v>165</v>
      </c>
      <c r="N2706" s="52" t="str">
        <f>IF(AND('331-CT'!$E$7=TH!H2706,OR(L2706="331",M2706="331")),"331",IF(AND(OR(L2706="131",M2706="131"),H2706='131-CT'!$E$7),"131",""))</f>
        <v/>
      </c>
      <c r="O2706" s="910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0"/>
    </row>
    <row r="2707" spans="1:28" s="947" customFormat="1" ht="15.75" customHeight="1">
      <c r="A2707" s="204" t="str">
        <f>IF(B2707&lt;&gt;"",IF(AND(B2707&gt;=_TM1,B2707&lt;=_TM2,OR(TH!L2707="1111",TH!M2707="1111")),TH!D2707,""),"")</f>
        <v/>
      </c>
      <c r="B2707" s="939">
        <f t="shared" si="354"/>
        <v>2</v>
      </c>
      <c r="C2707" s="940">
        <f t="shared" si="355"/>
        <v>42041</v>
      </c>
      <c r="D2707" s="941" t="s">
        <v>2039</v>
      </c>
      <c r="E2707" s="941">
        <v>42041</v>
      </c>
      <c r="F2707" s="49" t="s">
        <v>502</v>
      </c>
      <c r="G2707" s="49" t="s">
        <v>503</v>
      </c>
      <c r="H2707" s="954" t="s">
        <v>2040</v>
      </c>
      <c r="I2707" s="254">
        <v>202</v>
      </c>
      <c r="J2707" s="254">
        <v>10593.247550386715</v>
      </c>
      <c r="K2707" s="945">
        <f t="shared" si="353"/>
        <v>2139836</v>
      </c>
      <c r="L2707" s="910" t="s">
        <v>167</v>
      </c>
      <c r="M2707" s="910" t="s">
        <v>165</v>
      </c>
      <c r="N2707" s="52" t="str">
        <f>IF(AND('331-CT'!$E$7=TH!H2707,OR(L2707="331",M2707="331")),"331",IF(AND(OR(L2707="131",M2707="131"),H2707='131-CT'!$E$7),"131",""))</f>
        <v/>
      </c>
      <c r="O2707" s="910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0"/>
    </row>
    <row r="2708" spans="1:28" s="947" customFormat="1" ht="15.75" customHeight="1">
      <c r="A2708" s="204" t="str">
        <f>IF(B2708&lt;&gt;"",IF(AND(B2708&gt;=_TM1,B2708&lt;=_TM2,OR(TH!L2708="1111",TH!M2708="1111")),TH!D2708,""),"")</f>
        <v/>
      </c>
      <c r="B2708" s="939">
        <f t="shared" si="354"/>
        <v>2</v>
      </c>
      <c r="C2708" s="940">
        <f t="shared" si="355"/>
        <v>42041</v>
      </c>
      <c r="D2708" s="941" t="s">
        <v>2039</v>
      </c>
      <c r="E2708" s="941">
        <v>42041</v>
      </c>
      <c r="F2708" s="49" t="s">
        <v>505</v>
      </c>
      <c r="G2708" s="49" t="s">
        <v>506</v>
      </c>
      <c r="H2708" s="954" t="s">
        <v>2040</v>
      </c>
      <c r="I2708" s="254">
        <v>69</v>
      </c>
      <c r="J2708" s="254">
        <v>8358.7343952270166</v>
      </c>
      <c r="K2708" s="945">
        <f t="shared" si="353"/>
        <v>576753</v>
      </c>
      <c r="L2708" s="910" t="s">
        <v>167</v>
      </c>
      <c r="M2708" s="910" t="s">
        <v>165</v>
      </c>
      <c r="N2708" s="52" t="str">
        <f>IF(AND('331-CT'!$E$7=TH!H2708,OR(L2708="331",M2708="331")),"331",IF(AND(OR(L2708="131",M2708="131"),H2708='131-CT'!$E$7),"131",""))</f>
        <v/>
      </c>
      <c r="O2708" s="910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0"/>
    </row>
    <row r="2709" spans="1:28" s="947" customFormat="1" ht="15.75" customHeight="1">
      <c r="A2709" s="204" t="str">
        <f>IF(B2709&lt;&gt;"",IF(AND(B2709&gt;=_TM1,B2709&lt;=_TM2,OR(TH!L2709="1111",TH!M2709="1111")),TH!D2709,""),"")</f>
        <v/>
      </c>
      <c r="B2709" s="939">
        <f t="shared" si="354"/>
        <v>2</v>
      </c>
      <c r="C2709" s="940">
        <f t="shared" si="355"/>
        <v>42041</v>
      </c>
      <c r="D2709" s="941" t="s">
        <v>2039</v>
      </c>
      <c r="E2709" s="941">
        <v>42041</v>
      </c>
      <c r="F2709" s="49" t="s">
        <v>507</v>
      </c>
      <c r="G2709" s="49" t="s">
        <v>506</v>
      </c>
      <c r="H2709" s="954" t="s">
        <v>2040</v>
      </c>
      <c r="I2709" s="254">
        <v>87</v>
      </c>
      <c r="J2709" s="254">
        <v>6206.9809865547159</v>
      </c>
      <c r="K2709" s="945">
        <f t="shared" si="353"/>
        <v>540007</v>
      </c>
      <c r="L2709" s="910" t="s">
        <v>167</v>
      </c>
      <c r="M2709" s="910" t="s">
        <v>165</v>
      </c>
      <c r="N2709" s="52" t="str">
        <f>IF(AND('331-CT'!$E$7=TH!H2709,OR(L2709="331",M2709="331")),"331",IF(AND(OR(L2709="131",M2709="131"),H2709='131-CT'!$E$7),"131",""))</f>
        <v/>
      </c>
      <c r="O2709" s="910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0"/>
    </row>
    <row r="2710" spans="1:28" s="947" customFormat="1" ht="15.75" customHeight="1">
      <c r="A2710" s="204" t="str">
        <f>IF(B2710&lt;&gt;"",IF(AND(B2710&gt;=_TM1,B2710&lt;=_TM2,OR(TH!L2710="1111",TH!M2710="1111")),TH!D2710,""),"")</f>
        <v/>
      </c>
      <c r="B2710" s="939">
        <f t="shared" si="354"/>
        <v>2</v>
      </c>
      <c r="C2710" s="940">
        <f t="shared" si="355"/>
        <v>42041</v>
      </c>
      <c r="D2710" s="941" t="s">
        <v>2039</v>
      </c>
      <c r="E2710" s="941">
        <v>42041</v>
      </c>
      <c r="F2710" s="49" t="s">
        <v>508</v>
      </c>
      <c r="G2710" s="49" t="s">
        <v>506</v>
      </c>
      <c r="H2710" s="954" t="s">
        <v>2040</v>
      </c>
      <c r="I2710" s="254">
        <v>4</v>
      </c>
      <c r="J2710" s="254">
        <v>5296.6237751933577</v>
      </c>
      <c r="K2710" s="945">
        <f t="shared" ref="K2710:K2773" si="356">ROUND(I2710*J2710,0)</f>
        <v>21186</v>
      </c>
      <c r="L2710" s="910" t="s">
        <v>167</v>
      </c>
      <c r="M2710" s="910" t="s">
        <v>165</v>
      </c>
      <c r="N2710" s="52" t="str">
        <f>IF(AND('331-CT'!$E$7=TH!H2710,OR(L2710="331",M2710="331")),"331",IF(AND(OR(L2710="131",M2710="131"),H2710='131-CT'!$E$7),"131",""))</f>
        <v/>
      </c>
      <c r="O2710" s="910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0"/>
    </row>
    <row r="2711" spans="1:28" s="947" customFormat="1" ht="15.75" customHeight="1">
      <c r="A2711" s="204" t="str">
        <f>IF(B2711&lt;&gt;"",IF(AND(B2711&gt;=_TM1,B2711&lt;=_TM2,OR(TH!L2711="1111",TH!M2711="1111")),TH!D2711,""),"")</f>
        <v/>
      </c>
      <c r="B2711" s="939">
        <f t="shared" si="354"/>
        <v>2</v>
      </c>
      <c r="C2711" s="940">
        <f t="shared" si="355"/>
        <v>42041</v>
      </c>
      <c r="D2711" s="941" t="s">
        <v>2039</v>
      </c>
      <c r="E2711" s="941">
        <v>42041</v>
      </c>
      <c r="F2711" s="49" t="s">
        <v>509</v>
      </c>
      <c r="G2711" s="49" t="s">
        <v>506</v>
      </c>
      <c r="H2711" s="954" t="s">
        <v>2040</v>
      </c>
      <c r="I2711" s="254">
        <v>4</v>
      </c>
      <c r="J2711" s="254">
        <v>8275.9746487396205</v>
      </c>
      <c r="K2711" s="945">
        <f t="shared" si="356"/>
        <v>33104</v>
      </c>
      <c r="L2711" s="910" t="s">
        <v>167</v>
      </c>
      <c r="M2711" s="910" t="s">
        <v>165</v>
      </c>
      <c r="N2711" s="52" t="str">
        <f>IF(AND('331-CT'!$E$7=TH!H2711,OR(L2711="331",M2711="331")),"331",IF(AND(OR(L2711="131",M2711="131"),H2711='131-CT'!$E$7),"131",""))</f>
        <v/>
      </c>
      <c r="O2711" s="910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0"/>
    </row>
    <row r="2712" spans="1:28" s="947" customFormat="1" ht="15.75" customHeight="1">
      <c r="A2712" s="204" t="str">
        <f>IF(B2712&lt;&gt;"",IF(AND(B2712&gt;=_TM1,B2712&lt;=_TM2,OR(TH!L2712="1111",TH!M2712="1111")),TH!D2712,""),"")</f>
        <v/>
      </c>
      <c r="B2712" s="939">
        <f t="shared" si="354"/>
        <v>2</v>
      </c>
      <c r="C2712" s="940">
        <f t="shared" si="355"/>
        <v>42041</v>
      </c>
      <c r="D2712" s="941" t="s">
        <v>2039</v>
      </c>
      <c r="E2712" s="941">
        <v>42041</v>
      </c>
      <c r="F2712" s="49" t="s">
        <v>510</v>
      </c>
      <c r="G2712" s="49" t="s">
        <v>506</v>
      </c>
      <c r="H2712" s="954" t="s">
        <v>2040</v>
      </c>
      <c r="I2712" s="254">
        <v>13</v>
      </c>
      <c r="J2712" s="254">
        <v>9848.4098320001485</v>
      </c>
      <c r="K2712" s="945">
        <f t="shared" si="356"/>
        <v>128029</v>
      </c>
      <c r="L2712" s="910" t="s">
        <v>167</v>
      </c>
      <c r="M2712" s="910" t="s">
        <v>165</v>
      </c>
      <c r="N2712" s="52" t="str">
        <f>IF(AND('331-CT'!$E$7=TH!H2712,OR(L2712="331",M2712="331")),"331",IF(AND(OR(L2712="131",M2712="131"),H2712='131-CT'!$E$7),"131",""))</f>
        <v/>
      </c>
      <c r="O2712" s="910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0"/>
    </row>
    <row r="2713" spans="1:28" s="947" customFormat="1" ht="15.75" customHeight="1">
      <c r="A2713" s="204" t="str">
        <f>IF(B2713&lt;&gt;"",IF(AND(B2713&gt;=_TM1,B2713&lt;=_TM2,OR(TH!L2713="1111",TH!M2713="1111")),TH!D2713,""),"")</f>
        <v/>
      </c>
      <c r="B2713" s="939">
        <f t="shared" si="354"/>
        <v>2</v>
      </c>
      <c r="C2713" s="940">
        <f t="shared" si="355"/>
        <v>42041</v>
      </c>
      <c r="D2713" s="941" t="s">
        <v>2039</v>
      </c>
      <c r="E2713" s="941">
        <v>42041</v>
      </c>
      <c r="F2713" s="948" t="s">
        <v>511</v>
      </c>
      <c r="G2713" s="943" t="s">
        <v>506</v>
      </c>
      <c r="H2713" s="954" t="s">
        <v>2040</v>
      </c>
      <c r="I2713" s="254">
        <v>68</v>
      </c>
      <c r="J2713" s="254">
        <v>11338.08526877328</v>
      </c>
      <c r="K2713" s="945">
        <f t="shared" si="356"/>
        <v>770990</v>
      </c>
      <c r="L2713" s="910" t="s">
        <v>167</v>
      </c>
      <c r="M2713" s="910" t="s">
        <v>165</v>
      </c>
      <c r="N2713" s="52" t="str">
        <f>IF(AND('331-CT'!$E$7=TH!H2713,OR(L2713="331",M2713="331")),"331",IF(AND(OR(L2713="131",M2713="131"),H2713='131-CT'!$E$7),"131",""))</f>
        <v/>
      </c>
      <c r="O2713" s="910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0"/>
    </row>
    <row r="2714" spans="1:28" s="947" customFormat="1" ht="15.75" customHeight="1">
      <c r="A2714" s="204" t="str">
        <f>IF(B2714&lt;&gt;"",IF(AND(B2714&gt;=_TM1,B2714&lt;=_TM2,OR(TH!L2714="1111",TH!M2714="1111")),TH!D2714,""),"")</f>
        <v/>
      </c>
      <c r="B2714" s="939">
        <f t="shared" si="354"/>
        <v>2</v>
      </c>
      <c r="C2714" s="940">
        <f t="shared" si="355"/>
        <v>42041</v>
      </c>
      <c r="D2714" s="941" t="s">
        <v>2039</v>
      </c>
      <c r="E2714" s="941">
        <v>42041</v>
      </c>
      <c r="F2714" s="948" t="s">
        <v>1687</v>
      </c>
      <c r="G2714" s="943" t="s">
        <v>506</v>
      </c>
      <c r="H2714" s="954" t="s">
        <v>2040</v>
      </c>
      <c r="I2714" s="254">
        <v>490</v>
      </c>
      <c r="J2714" s="254">
        <v>496.5584789243772</v>
      </c>
      <c r="K2714" s="945">
        <f t="shared" si="356"/>
        <v>243314</v>
      </c>
      <c r="L2714" s="910" t="s">
        <v>167</v>
      </c>
      <c r="M2714" s="910" t="s">
        <v>165</v>
      </c>
      <c r="N2714" s="52" t="str">
        <f>IF(AND('331-CT'!$E$7=TH!H2714,OR(L2714="331",M2714="331")),"331",IF(AND(OR(L2714="131",M2714="131"),H2714='131-CT'!$E$7),"131",""))</f>
        <v/>
      </c>
      <c r="O2714" s="910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0"/>
    </row>
    <row r="2715" spans="1:28" s="947" customFormat="1" ht="15.75" customHeight="1">
      <c r="A2715" s="204" t="str">
        <f>IF(B2715&lt;&gt;"",IF(AND(B2715&gt;=_TM1,B2715&lt;=_TM2,OR(TH!L2715="1111",TH!M2715="1111")),TH!D2715,""),"")</f>
        <v/>
      </c>
      <c r="B2715" s="939">
        <f t="shared" si="354"/>
        <v>2</v>
      </c>
      <c r="C2715" s="940">
        <f t="shared" si="355"/>
        <v>42041</v>
      </c>
      <c r="D2715" s="941" t="s">
        <v>2039</v>
      </c>
      <c r="E2715" s="941">
        <v>42041</v>
      </c>
      <c r="F2715" s="948" t="s">
        <v>476</v>
      </c>
      <c r="G2715" s="943" t="s">
        <v>506</v>
      </c>
      <c r="H2715" s="954" t="s">
        <v>2040</v>
      </c>
      <c r="I2715" s="254">
        <v>42</v>
      </c>
      <c r="J2715" s="254">
        <v>14565.715381781733</v>
      </c>
      <c r="K2715" s="945">
        <f t="shared" si="356"/>
        <v>611760</v>
      </c>
      <c r="L2715" s="910" t="s">
        <v>167</v>
      </c>
      <c r="M2715" s="910" t="s">
        <v>165</v>
      </c>
      <c r="N2715" s="52" t="str">
        <f>IF(AND('331-CT'!$E$7=TH!H2715,OR(L2715="331",M2715="331")),"331",IF(AND(OR(L2715="131",M2715="131"),H2715='131-CT'!$E$7),"131",""))</f>
        <v/>
      </c>
      <c r="O2715" s="910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0"/>
    </row>
    <row r="2716" spans="1:28" s="947" customFormat="1" ht="15.75" customHeight="1">
      <c r="A2716" s="204" t="str">
        <f>IF(B2716&lt;&gt;"",IF(AND(B2716&gt;=_TM1,B2716&lt;=_TM2,OR(TH!L2716="1111",TH!M2716="1111")),TH!D2716,""),"")</f>
        <v/>
      </c>
      <c r="B2716" s="939">
        <f t="shared" si="354"/>
        <v>2</v>
      </c>
      <c r="C2716" s="940">
        <f t="shared" si="355"/>
        <v>42041</v>
      </c>
      <c r="D2716" s="941" t="s">
        <v>2039</v>
      </c>
      <c r="E2716" s="941">
        <v>42041</v>
      </c>
      <c r="F2716" s="948" t="s">
        <v>1680</v>
      </c>
      <c r="G2716" s="943" t="s">
        <v>506</v>
      </c>
      <c r="H2716" s="954" t="s">
        <v>2040</v>
      </c>
      <c r="I2716" s="254">
        <v>84</v>
      </c>
      <c r="J2716" s="254">
        <v>827.59746487396205</v>
      </c>
      <c r="K2716" s="945">
        <f t="shared" si="356"/>
        <v>69518</v>
      </c>
      <c r="L2716" s="910" t="s">
        <v>167</v>
      </c>
      <c r="M2716" s="910" t="s">
        <v>165</v>
      </c>
      <c r="N2716" s="52" t="str">
        <f>IF(AND('331-CT'!$E$7=TH!H2716,OR(L2716="331",M2716="331")),"331",IF(AND(OR(L2716="131",M2716="131"),H2716='131-CT'!$E$7),"131",""))</f>
        <v/>
      </c>
      <c r="O2716" s="910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0"/>
    </row>
    <row r="2717" spans="1:28" s="947" customFormat="1" ht="15.75" customHeight="1">
      <c r="A2717" s="204" t="str">
        <f>IF(B2717&lt;&gt;"",IF(AND(B2717&gt;=_TM1,B2717&lt;=_TM2,OR(TH!L2717="1111",TH!M2717="1111")),TH!D2717,""),"")</f>
        <v/>
      </c>
      <c r="B2717" s="939">
        <f t="shared" si="354"/>
        <v>2</v>
      </c>
      <c r="C2717" s="940">
        <f t="shared" si="355"/>
        <v>42042</v>
      </c>
      <c r="D2717" s="941" t="s">
        <v>2039</v>
      </c>
      <c r="E2717" s="941">
        <v>42042</v>
      </c>
      <c r="F2717" s="948" t="s">
        <v>439</v>
      </c>
      <c r="G2717" s="943" t="s">
        <v>512</v>
      </c>
      <c r="H2717" s="954" t="s">
        <v>2040</v>
      </c>
      <c r="I2717" s="254">
        <v>1025</v>
      </c>
      <c r="J2717" s="254">
        <v>7862.1759163026391</v>
      </c>
      <c r="K2717" s="945">
        <f t="shared" si="356"/>
        <v>8058730</v>
      </c>
      <c r="L2717" s="910" t="s">
        <v>167</v>
      </c>
      <c r="M2717" s="910" t="s">
        <v>165</v>
      </c>
      <c r="N2717" s="52" t="str">
        <f>IF(AND('331-CT'!$E$7=TH!H2717,OR(L2717="331",M2717="331")),"331",IF(AND(OR(L2717="131",M2717="131"),H2717='131-CT'!$E$7),"131",""))</f>
        <v/>
      </c>
      <c r="O2717" s="910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0"/>
    </row>
    <row r="2718" spans="1:28" s="947" customFormat="1" ht="15.75" customHeight="1">
      <c r="A2718" s="204" t="str">
        <f>IF(B2718&lt;&gt;"",IF(AND(B2718&gt;=_TM1,B2718&lt;=_TM2,OR(TH!L2718="1111",TH!M2718="1111")),TH!D2718,""),"")</f>
        <v/>
      </c>
      <c r="B2718" s="939">
        <f t="shared" si="354"/>
        <v>2</v>
      </c>
      <c r="C2718" s="940">
        <f t="shared" si="355"/>
        <v>42044</v>
      </c>
      <c r="D2718" s="941" t="s">
        <v>2039</v>
      </c>
      <c r="E2718" s="941">
        <v>42044</v>
      </c>
      <c r="F2718" s="948" t="s">
        <v>513</v>
      </c>
      <c r="G2718" s="943" t="s">
        <v>514</v>
      </c>
      <c r="H2718" s="954" t="s">
        <v>2040</v>
      </c>
      <c r="I2718" s="254">
        <v>992</v>
      </c>
      <c r="J2718" s="254">
        <v>7613.8966768404516</v>
      </c>
      <c r="K2718" s="945">
        <f t="shared" si="356"/>
        <v>7552986</v>
      </c>
      <c r="L2718" s="910" t="s">
        <v>167</v>
      </c>
      <c r="M2718" s="910" t="s">
        <v>165</v>
      </c>
      <c r="N2718" s="52" t="str">
        <f>IF(AND('331-CT'!$E$7=TH!H2718,OR(L2718="331",M2718="331")),"331",IF(AND(OR(L2718="131",M2718="131"),H2718='131-CT'!$E$7),"131",""))</f>
        <v/>
      </c>
      <c r="O2718" s="910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0"/>
    </row>
    <row r="2719" spans="1:28" s="947" customFormat="1" ht="15.75" customHeight="1">
      <c r="A2719" s="204" t="str">
        <f>IF(B2719&lt;&gt;"",IF(AND(B2719&gt;=_TM1,B2719&lt;=_TM2,OR(TH!L2719="1111",TH!M2719="1111")),TH!D2719,""),"")</f>
        <v/>
      </c>
      <c r="B2719" s="939">
        <f t="shared" si="354"/>
        <v>2</v>
      </c>
      <c r="C2719" s="940">
        <f t="shared" si="355"/>
        <v>42044</v>
      </c>
      <c r="D2719" s="941" t="s">
        <v>2039</v>
      </c>
      <c r="E2719" s="941">
        <v>42044</v>
      </c>
      <c r="F2719" s="948" t="s">
        <v>431</v>
      </c>
      <c r="G2719" s="943" t="s">
        <v>516</v>
      </c>
      <c r="H2719" s="954" t="s">
        <v>2040</v>
      </c>
      <c r="I2719" s="254">
        <v>1980</v>
      </c>
      <c r="J2719" s="254">
        <v>10344.968310924525</v>
      </c>
      <c r="K2719" s="945">
        <f t="shared" si="356"/>
        <v>20483037</v>
      </c>
      <c r="L2719" s="910" t="s">
        <v>167</v>
      </c>
      <c r="M2719" s="910" t="s">
        <v>165</v>
      </c>
      <c r="N2719" s="52" t="str">
        <f>IF(AND('331-CT'!$E$7=TH!H2719,OR(L2719="331",M2719="331")),"331",IF(AND(OR(L2719="131",M2719="131"),H2719='131-CT'!$E$7),"131",""))</f>
        <v/>
      </c>
      <c r="O2719" s="910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0"/>
    </row>
    <row r="2720" spans="1:28" s="947" customFormat="1" ht="15.75" customHeight="1">
      <c r="A2720" s="204" t="str">
        <f>IF(B2720&lt;&gt;"",IF(AND(B2720&gt;=_TM1,B2720&lt;=_TM2,OR(TH!L2720="1111",TH!M2720="1111")),TH!D2720,""),"")</f>
        <v/>
      </c>
      <c r="B2720" s="939">
        <f t="shared" si="354"/>
        <v>2</v>
      </c>
      <c r="C2720" s="940">
        <f t="shared" si="355"/>
        <v>42044</v>
      </c>
      <c r="D2720" s="941" t="s">
        <v>2039</v>
      </c>
      <c r="E2720" s="941">
        <v>42044</v>
      </c>
      <c r="F2720" s="948" t="s">
        <v>450</v>
      </c>
      <c r="G2720" s="943" t="s">
        <v>516</v>
      </c>
      <c r="H2720" s="954" t="s">
        <v>2040</v>
      </c>
      <c r="I2720" s="254">
        <v>200</v>
      </c>
      <c r="J2720" s="254">
        <v>8689.7733811766011</v>
      </c>
      <c r="K2720" s="945">
        <f t="shared" si="356"/>
        <v>1737955</v>
      </c>
      <c r="L2720" s="910" t="s">
        <v>167</v>
      </c>
      <c r="M2720" s="910" t="s">
        <v>165</v>
      </c>
      <c r="N2720" s="52" t="str">
        <f>IF(AND('331-CT'!$E$7=TH!H2720,OR(L2720="331",M2720="331")),"331",IF(AND(OR(L2720="131",M2720="131"),H2720='131-CT'!$E$7),"131",""))</f>
        <v/>
      </c>
      <c r="O2720" s="910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0"/>
    </row>
    <row r="2721" spans="1:28" s="947" customFormat="1" ht="15.75" customHeight="1">
      <c r="A2721" s="204" t="str">
        <f>IF(B2721&lt;&gt;"",IF(AND(B2721&gt;=_TM1,B2721&lt;=_TM2,OR(TH!L2721="1111",TH!M2721="1111")),TH!D2721,""),"")</f>
        <v/>
      </c>
      <c r="B2721" s="939">
        <f t="shared" ref="B2721:B2784" si="357">IF(C2721&lt;&gt;"",MONTH(C2721),"")</f>
        <v>2</v>
      </c>
      <c r="C2721" s="940">
        <f t="shared" si="355"/>
        <v>42044</v>
      </c>
      <c r="D2721" s="941" t="s">
        <v>2039</v>
      </c>
      <c r="E2721" s="941">
        <v>42044</v>
      </c>
      <c r="F2721" s="948" t="s">
        <v>517</v>
      </c>
      <c r="G2721" s="943" t="s">
        <v>516</v>
      </c>
      <c r="H2721" s="954" t="s">
        <v>2040</v>
      </c>
      <c r="I2721" s="254">
        <v>555</v>
      </c>
      <c r="J2721" s="254">
        <v>9600.1305925379584</v>
      </c>
      <c r="K2721" s="945">
        <f t="shared" si="356"/>
        <v>5328072</v>
      </c>
      <c r="L2721" s="910" t="s">
        <v>167</v>
      </c>
      <c r="M2721" s="910" t="s">
        <v>165</v>
      </c>
      <c r="N2721" s="52" t="str">
        <f>IF(AND('331-CT'!$E$7=TH!H2721,OR(L2721="331",M2721="331")),"331",IF(AND(OR(L2721="131",M2721="131"),H2721='131-CT'!$E$7),"131",""))</f>
        <v/>
      </c>
      <c r="O2721" s="910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0"/>
    </row>
    <row r="2722" spans="1:28" s="947" customFormat="1" ht="15.75" customHeight="1">
      <c r="A2722" s="204" t="str">
        <f>IF(B2722&lt;&gt;"",IF(AND(B2722&gt;=_TM1,B2722&lt;=_TM2,OR(TH!L2722="1111",TH!M2722="1111")),TH!D2722,""),"")</f>
        <v/>
      </c>
      <c r="B2722" s="939">
        <f t="shared" si="357"/>
        <v>2</v>
      </c>
      <c r="C2722" s="940">
        <f t="shared" si="355"/>
        <v>42047</v>
      </c>
      <c r="D2722" s="941" t="s">
        <v>2039</v>
      </c>
      <c r="E2722" s="941">
        <v>42047</v>
      </c>
      <c r="F2722" s="948" t="s">
        <v>431</v>
      </c>
      <c r="G2722" s="943" t="s">
        <v>518</v>
      </c>
      <c r="H2722" s="954" t="s">
        <v>2040</v>
      </c>
      <c r="I2722" s="254">
        <v>351</v>
      </c>
      <c r="J2722" s="254">
        <v>10344.968310924525</v>
      </c>
      <c r="K2722" s="945">
        <f t="shared" si="356"/>
        <v>3631084</v>
      </c>
      <c r="L2722" s="910" t="s">
        <v>167</v>
      </c>
      <c r="M2722" s="910" t="s">
        <v>165</v>
      </c>
      <c r="N2722" s="52" t="str">
        <f>IF(AND('331-CT'!$E$7=TH!H2722,OR(L2722="331",M2722="331")),"331",IF(AND(OR(L2722="131",M2722="131"),H2722='131-CT'!$E$7),"131",""))</f>
        <v/>
      </c>
      <c r="O2722" s="910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0"/>
    </row>
    <row r="2723" spans="1:28" s="947" customFormat="1" ht="15.75" customHeight="1">
      <c r="A2723" s="204" t="str">
        <f>IF(B2723&lt;&gt;"",IF(AND(B2723&gt;=_TM1,B2723&lt;=_TM2,OR(TH!L2723="1111",TH!M2723="1111")),TH!D2723,""),"")</f>
        <v/>
      </c>
      <c r="B2723" s="939">
        <f t="shared" si="357"/>
        <v>2</v>
      </c>
      <c r="C2723" s="940">
        <f t="shared" si="355"/>
        <v>42047</v>
      </c>
      <c r="D2723" s="941" t="s">
        <v>2039</v>
      </c>
      <c r="E2723" s="941">
        <v>42047</v>
      </c>
      <c r="F2723" s="948" t="s">
        <v>1717</v>
      </c>
      <c r="G2723" s="943" t="s">
        <v>519</v>
      </c>
      <c r="H2723" s="954" t="s">
        <v>2040</v>
      </c>
      <c r="I2723" s="254">
        <v>500</v>
      </c>
      <c r="J2723" s="254">
        <v>496.5584789243772</v>
      </c>
      <c r="K2723" s="945">
        <f t="shared" si="356"/>
        <v>248279</v>
      </c>
      <c r="L2723" s="910" t="s">
        <v>167</v>
      </c>
      <c r="M2723" s="910" t="s">
        <v>165</v>
      </c>
      <c r="N2723" s="52" t="str">
        <f>IF(AND('331-CT'!$E$7=TH!H2723,OR(L2723="331",M2723="331")),"331",IF(AND(OR(L2723="131",M2723="131"),H2723='131-CT'!$E$7),"131",""))</f>
        <v/>
      </c>
      <c r="O2723" s="910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0"/>
    </row>
    <row r="2724" spans="1:28" s="947" customFormat="1" ht="15.75" customHeight="1">
      <c r="A2724" s="204" t="str">
        <f>IF(B2724&lt;&gt;"",IF(AND(B2724&gt;=_TM1,B2724&lt;=_TM2,OR(TH!L2724="1111",TH!M2724="1111")),TH!D2724,""),"")</f>
        <v/>
      </c>
      <c r="B2724" s="939">
        <f t="shared" si="357"/>
        <v>2</v>
      </c>
      <c r="C2724" s="940">
        <f t="shared" si="355"/>
        <v>42047</v>
      </c>
      <c r="D2724" s="941" t="s">
        <v>2039</v>
      </c>
      <c r="E2724" s="941">
        <v>42047</v>
      </c>
      <c r="F2724" s="948" t="s">
        <v>1718</v>
      </c>
      <c r="G2724" s="943" t="s">
        <v>519</v>
      </c>
      <c r="H2724" s="954" t="s">
        <v>2040</v>
      </c>
      <c r="I2724" s="254">
        <v>1000</v>
      </c>
      <c r="J2724" s="254">
        <v>662.07797189916971</v>
      </c>
      <c r="K2724" s="945">
        <f t="shared" si="356"/>
        <v>662078</v>
      </c>
      <c r="L2724" s="910" t="s">
        <v>167</v>
      </c>
      <c r="M2724" s="910" t="s">
        <v>165</v>
      </c>
      <c r="N2724" s="52" t="str">
        <f>IF(AND('331-CT'!$E$7=TH!H2724,OR(L2724="331",M2724="331")),"331",IF(AND(OR(L2724="131",M2724="131"),H2724='131-CT'!$E$7),"131",""))</f>
        <v/>
      </c>
      <c r="O2724" s="910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0"/>
    </row>
    <row r="2725" spans="1:28" s="947" customFormat="1" ht="15.75" customHeight="1">
      <c r="A2725" s="204" t="str">
        <f>IF(B2725&lt;&gt;"",IF(AND(B2725&gt;=_TM1,B2725&lt;=_TM2,OR(TH!L2725="1111",TH!M2725="1111")),TH!D2725,""),"")</f>
        <v/>
      </c>
      <c r="B2725" s="939">
        <f t="shared" si="357"/>
        <v>2</v>
      </c>
      <c r="C2725" s="940">
        <f t="shared" si="355"/>
        <v>42047</v>
      </c>
      <c r="D2725" s="941" t="s">
        <v>2039</v>
      </c>
      <c r="E2725" s="941">
        <v>42047</v>
      </c>
      <c r="F2725" s="948" t="s">
        <v>520</v>
      </c>
      <c r="G2725" s="943" t="s">
        <v>521</v>
      </c>
      <c r="H2725" s="954" t="s">
        <v>2040</v>
      </c>
      <c r="I2725" s="254">
        <v>1018</v>
      </c>
      <c r="J2725" s="254">
        <v>5710.4225076303373</v>
      </c>
      <c r="K2725" s="945">
        <f t="shared" si="356"/>
        <v>5813210</v>
      </c>
      <c r="L2725" s="910" t="s">
        <v>167</v>
      </c>
      <c r="M2725" s="910" t="s">
        <v>165</v>
      </c>
      <c r="N2725" s="52" t="str">
        <f>IF(AND('331-CT'!$E$7=TH!H2725,OR(L2725="331",M2725="331")),"331",IF(AND(OR(L2725="131",M2725="131"),H2725='131-CT'!$E$7),"131",""))</f>
        <v/>
      </c>
      <c r="O2725" s="910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0"/>
    </row>
    <row r="2726" spans="1:28" s="947" customFormat="1" ht="15.75" customHeight="1">
      <c r="A2726" s="204" t="str">
        <f>IF(B2726&lt;&gt;"",IF(AND(B2726&gt;=_TM1,B2726&lt;=_TM2,OR(TH!L2726="1111",TH!M2726="1111")),TH!D2726,""),"")</f>
        <v/>
      </c>
      <c r="B2726" s="939">
        <f t="shared" si="357"/>
        <v>2</v>
      </c>
      <c r="C2726" s="940">
        <f t="shared" si="355"/>
        <v>42047</v>
      </c>
      <c r="D2726" s="941" t="s">
        <v>2039</v>
      </c>
      <c r="E2726" s="941">
        <v>42047</v>
      </c>
      <c r="F2726" s="948" t="s">
        <v>522</v>
      </c>
      <c r="G2726" s="943" t="s">
        <v>521</v>
      </c>
      <c r="H2726" s="954" t="s">
        <v>2040</v>
      </c>
      <c r="I2726" s="254">
        <v>317</v>
      </c>
      <c r="J2726" s="254">
        <v>4386.2665638319995</v>
      </c>
      <c r="K2726" s="945">
        <f t="shared" si="356"/>
        <v>1390447</v>
      </c>
      <c r="L2726" s="910" t="s">
        <v>167</v>
      </c>
      <c r="M2726" s="910" t="s">
        <v>165</v>
      </c>
      <c r="N2726" s="52" t="str">
        <f>IF(AND('331-CT'!$E$7=TH!H2726,OR(L2726="331",M2726="331")),"331",IF(AND(OR(L2726="131",M2726="131"),H2726='131-CT'!$E$7),"131",""))</f>
        <v/>
      </c>
      <c r="O2726" s="910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0"/>
    </row>
    <row r="2727" spans="1:28" s="947" customFormat="1" ht="15.75" customHeight="1">
      <c r="A2727" s="204" t="str">
        <f>IF(B2727&lt;&gt;"",IF(AND(B2727&gt;=_TM1,B2727&lt;=_TM2,OR(TH!L2727="1111",TH!M2727="1111")),TH!D2727,""),"")</f>
        <v/>
      </c>
      <c r="B2727" s="939">
        <f t="shared" si="357"/>
        <v>2</v>
      </c>
      <c r="C2727" s="940">
        <f t="shared" si="355"/>
        <v>42047</v>
      </c>
      <c r="D2727" s="941" t="s">
        <v>2039</v>
      </c>
      <c r="E2727" s="941">
        <v>42047</v>
      </c>
      <c r="F2727" s="948" t="s">
        <v>523</v>
      </c>
      <c r="G2727" s="943" t="s">
        <v>524</v>
      </c>
      <c r="H2727" s="954" t="s">
        <v>2040</v>
      </c>
      <c r="I2727" s="254">
        <v>203</v>
      </c>
      <c r="J2727" s="254">
        <v>5793.1822541177344</v>
      </c>
      <c r="K2727" s="945">
        <f t="shared" si="356"/>
        <v>1176016</v>
      </c>
      <c r="L2727" s="910" t="s">
        <v>167</v>
      </c>
      <c r="M2727" s="910" t="s">
        <v>165</v>
      </c>
      <c r="N2727" s="52" t="str">
        <f>IF(AND('331-CT'!$E$7=TH!H2727,OR(L2727="331",M2727="331")),"331",IF(AND(OR(L2727="131",M2727="131"),H2727='131-CT'!$E$7),"131",""))</f>
        <v/>
      </c>
      <c r="O2727" s="910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0"/>
    </row>
    <row r="2728" spans="1:28" s="947" customFormat="1" ht="15.75" customHeight="1">
      <c r="A2728" s="204" t="str">
        <f>IF(B2728&lt;&gt;"",IF(AND(B2728&gt;=_TM1,B2728&lt;=_TM2,OR(TH!L2728="1111",TH!M2728="1111")),TH!D2728,""),"")</f>
        <v/>
      </c>
      <c r="B2728" s="939">
        <f t="shared" si="357"/>
        <v>2</v>
      </c>
      <c r="C2728" s="940">
        <f t="shared" si="355"/>
        <v>42047</v>
      </c>
      <c r="D2728" s="941" t="s">
        <v>2039</v>
      </c>
      <c r="E2728" s="941">
        <v>42047</v>
      </c>
      <c r="F2728" s="948" t="s">
        <v>525</v>
      </c>
      <c r="G2728" s="943" t="s">
        <v>524</v>
      </c>
      <c r="H2728" s="954" t="s">
        <v>2040</v>
      </c>
      <c r="I2728" s="254">
        <v>203</v>
      </c>
      <c r="J2728" s="254">
        <v>6951.8187049412809</v>
      </c>
      <c r="K2728" s="945">
        <f t="shared" si="356"/>
        <v>1411219</v>
      </c>
      <c r="L2728" s="910" t="s">
        <v>167</v>
      </c>
      <c r="M2728" s="910" t="s">
        <v>165</v>
      </c>
      <c r="N2728" s="52" t="str">
        <f>IF(AND('331-CT'!$E$7=TH!H2728,OR(L2728="331",M2728="331")),"331",IF(AND(OR(L2728="131",M2728="131"),H2728='131-CT'!$E$7),"131",""))</f>
        <v/>
      </c>
      <c r="O2728" s="910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0"/>
    </row>
    <row r="2729" spans="1:28" s="947" customFormat="1" ht="15.75" customHeight="1">
      <c r="A2729" s="204" t="str">
        <f>IF(B2729&lt;&gt;"",IF(AND(B2729&gt;=_TM1,B2729&lt;=_TM2,OR(TH!L2729="1111",TH!M2729="1111")),TH!D2729,""),"")</f>
        <v/>
      </c>
      <c r="B2729" s="939">
        <f t="shared" si="357"/>
        <v>2</v>
      </c>
      <c r="C2729" s="940">
        <f t="shared" si="355"/>
        <v>42063</v>
      </c>
      <c r="D2729" s="941" t="s">
        <v>2039</v>
      </c>
      <c r="E2729" s="941">
        <v>42063</v>
      </c>
      <c r="F2729" s="948" t="s">
        <v>424</v>
      </c>
      <c r="G2729" s="943" t="s">
        <v>526</v>
      </c>
      <c r="H2729" s="954" t="s">
        <v>2040</v>
      </c>
      <c r="I2729" s="254">
        <v>907</v>
      </c>
      <c r="J2729" s="254">
        <v>6786.2992119664887</v>
      </c>
      <c r="K2729" s="945">
        <f t="shared" si="356"/>
        <v>6155173</v>
      </c>
      <c r="L2729" s="910" t="s">
        <v>167</v>
      </c>
      <c r="M2729" s="910" t="s">
        <v>165</v>
      </c>
      <c r="N2729" s="52" t="str">
        <f>IF(AND('331-CT'!$E$7=TH!H2729,OR(L2729="331",M2729="331")),"331",IF(AND(OR(L2729="131",M2729="131"),H2729='131-CT'!$E$7),"131",""))</f>
        <v/>
      </c>
      <c r="O2729" s="910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0"/>
    </row>
    <row r="2730" spans="1:28" s="947" customFormat="1" ht="15.75" customHeight="1">
      <c r="A2730" s="204" t="str">
        <f>IF(B2730&lt;&gt;"",IF(AND(B2730&gt;=_TM1,B2730&lt;=_TM2,OR(TH!L2730="1111",TH!M2730="1111")),TH!D2730,""),"")</f>
        <v/>
      </c>
      <c r="B2730" s="939">
        <f t="shared" si="357"/>
        <v>2</v>
      </c>
      <c r="C2730" s="940">
        <f t="shared" si="355"/>
        <v>42063</v>
      </c>
      <c r="D2730" s="941" t="s">
        <v>2039</v>
      </c>
      <c r="E2730" s="941">
        <v>42063</v>
      </c>
      <c r="F2730" s="948" t="s">
        <v>472</v>
      </c>
      <c r="G2730" s="943" t="s">
        <v>526</v>
      </c>
      <c r="H2730" s="954" t="s">
        <v>2040</v>
      </c>
      <c r="I2730" s="254">
        <v>300</v>
      </c>
      <c r="J2730" s="254">
        <v>7531.1369303530546</v>
      </c>
      <c r="K2730" s="945">
        <f t="shared" si="356"/>
        <v>2259341</v>
      </c>
      <c r="L2730" s="910" t="s">
        <v>167</v>
      </c>
      <c r="M2730" s="910" t="s">
        <v>165</v>
      </c>
      <c r="N2730" s="52" t="str">
        <f>IF(AND('331-CT'!$E$7=TH!H2730,OR(L2730="331",M2730="331")),"331",IF(AND(OR(L2730="131",M2730="131"),H2730='131-CT'!$E$7),"131",""))</f>
        <v/>
      </c>
      <c r="O2730" s="910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0"/>
    </row>
    <row r="2731" spans="1:28" s="947" customFormat="1" ht="15.75" customHeight="1">
      <c r="A2731" s="204" t="str">
        <f>IF(B2731&lt;&gt;"",IF(AND(B2731&gt;=_TM1,B2731&lt;=_TM2,OR(TH!L2731="1111",TH!M2731="1111")),TH!D2731,""),"")</f>
        <v/>
      </c>
      <c r="B2731" s="939">
        <f t="shared" si="357"/>
        <v>2</v>
      </c>
      <c r="C2731" s="940">
        <f t="shared" si="355"/>
        <v>42063</v>
      </c>
      <c r="D2731" s="941" t="s">
        <v>2039</v>
      </c>
      <c r="E2731" s="941">
        <v>42063</v>
      </c>
      <c r="F2731" s="948" t="s">
        <v>427</v>
      </c>
      <c r="G2731" s="943" t="s">
        <v>526</v>
      </c>
      <c r="H2731" s="954" t="s">
        <v>2040</v>
      </c>
      <c r="I2731" s="254">
        <v>317</v>
      </c>
      <c r="J2731" s="254">
        <v>8027.6954092774313</v>
      </c>
      <c r="K2731" s="945">
        <f t="shared" si="356"/>
        <v>2544779</v>
      </c>
      <c r="L2731" s="910" t="s">
        <v>167</v>
      </c>
      <c r="M2731" s="910" t="s">
        <v>165</v>
      </c>
      <c r="N2731" s="52" t="str">
        <f>IF(AND('331-CT'!$E$7=TH!H2731,OR(L2731="331",M2731="331")),"331",IF(AND(OR(L2731="131",M2731="131"),H2731='131-CT'!$E$7),"131",""))</f>
        <v/>
      </c>
      <c r="O2731" s="910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0"/>
    </row>
    <row r="2732" spans="1:28" s="947" customFormat="1" ht="15.75" customHeight="1">
      <c r="A2732" s="204" t="str">
        <f>IF(B2732&lt;&gt;"",IF(AND(B2732&gt;=_TM1,B2732&lt;=_TM2,OR(TH!L2732="1111",TH!M2732="1111")),TH!D2732,""),"")</f>
        <v/>
      </c>
      <c r="B2732" s="939">
        <f t="shared" si="357"/>
        <v>2</v>
      </c>
      <c r="C2732" s="940">
        <f t="shared" si="355"/>
        <v>42063</v>
      </c>
      <c r="D2732" s="941" t="s">
        <v>2039</v>
      </c>
      <c r="E2732" s="941">
        <v>42063</v>
      </c>
      <c r="F2732" s="948" t="s">
        <v>527</v>
      </c>
      <c r="G2732" s="943" t="s">
        <v>526</v>
      </c>
      <c r="H2732" s="954" t="s">
        <v>2040</v>
      </c>
      <c r="I2732" s="254">
        <v>314</v>
      </c>
      <c r="J2732" s="254">
        <v>13076.039945008601</v>
      </c>
      <c r="K2732" s="945">
        <f t="shared" si="356"/>
        <v>4105877</v>
      </c>
      <c r="L2732" s="910" t="s">
        <v>167</v>
      </c>
      <c r="M2732" s="910" t="s">
        <v>165</v>
      </c>
      <c r="N2732" s="52" t="str">
        <f>IF(AND('331-CT'!$E$7=TH!H2732,OR(L2732="331",M2732="331")),"331",IF(AND(OR(L2732="131",M2732="131"),H2732='131-CT'!$E$7),"131",""))</f>
        <v/>
      </c>
      <c r="O2732" s="910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0"/>
    </row>
    <row r="2733" spans="1:28" s="947" customFormat="1" ht="15.75" customHeight="1">
      <c r="A2733" s="204" t="str">
        <f>IF(B2733&lt;&gt;"",IF(AND(B2733&gt;=_TM1,B2733&lt;=_TM2,OR(TH!L2733="1111",TH!M2733="1111")),TH!D2733,""),"")</f>
        <v/>
      </c>
      <c r="B2733" s="939">
        <f t="shared" si="357"/>
        <v>3</v>
      </c>
      <c r="C2733" s="940">
        <f t="shared" si="355"/>
        <v>42066</v>
      </c>
      <c r="D2733" s="941" t="s">
        <v>2039</v>
      </c>
      <c r="E2733" s="941">
        <v>42066</v>
      </c>
      <c r="F2733" s="948" t="s">
        <v>439</v>
      </c>
      <c r="G2733" s="943" t="s">
        <v>528</v>
      </c>
      <c r="H2733" s="954" t="s">
        <v>2040</v>
      </c>
      <c r="I2733" s="254">
        <v>618</v>
      </c>
      <c r="J2733" s="254">
        <v>7862.1759163026391</v>
      </c>
      <c r="K2733" s="945">
        <f t="shared" si="356"/>
        <v>4858825</v>
      </c>
      <c r="L2733" s="910" t="s">
        <v>167</v>
      </c>
      <c r="M2733" s="910" t="s">
        <v>165</v>
      </c>
      <c r="N2733" s="52" t="str">
        <f>IF(AND('331-CT'!$E$7=TH!H2733,OR(L2733="331",M2733="331")),"331",IF(AND(OR(L2733="131",M2733="131"),H2733='131-CT'!$E$7),"131",""))</f>
        <v/>
      </c>
      <c r="O2733" s="910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0"/>
    </row>
    <row r="2734" spans="1:28" s="947" customFormat="1" ht="15.75" customHeight="1">
      <c r="A2734" s="204" t="str">
        <f>IF(B2734&lt;&gt;"",IF(AND(B2734&gt;=_TM1,B2734&lt;=_TM2,OR(TH!L2734="1111",TH!M2734="1111")),TH!D2734,""),"")</f>
        <v/>
      </c>
      <c r="B2734" s="939">
        <f t="shared" si="357"/>
        <v>3</v>
      </c>
      <c r="C2734" s="940">
        <f t="shared" si="355"/>
        <v>42066</v>
      </c>
      <c r="D2734" s="941" t="s">
        <v>2039</v>
      </c>
      <c r="E2734" s="941">
        <v>42066</v>
      </c>
      <c r="F2734" s="948" t="s">
        <v>529</v>
      </c>
      <c r="G2734" s="943" t="s">
        <v>530</v>
      </c>
      <c r="H2734" s="954" t="s">
        <v>2040</v>
      </c>
      <c r="I2734" s="254">
        <v>380</v>
      </c>
      <c r="J2734" s="254">
        <v>13489.838677445581</v>
      </c>
      <c r="K2734" s="945">
        <f t="shared" si="356"/>
        <v>5126139</v>
      </c>
      <c r="L2734" s="910" t="s">
        <v>167</v>
      </c>
      <c r="M2734" s="910" t="s">
        <v>165</v>
      </c>
      <c r="N2734" s="52" t="str">
        <f>IF(AND('331-CT'!$E$7=TH!H2734,OR(L2734="331",M2734="331")),"331",IF(AND(OR(L2734="131",M2734="131"),H2734='131-CT'!$E$7),"131",""))</f>
        <v/>
      </c>
      <c r="O2734" s="910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0"/>
    </row>
    <row r="2735" spans="1:28" s="947" customFormat="1" ht="15.75" customHeight="1">
      <c r="A2735" s="204" t="str">
        <f>IF(B2735&lt;&gt;"",IF(AND(B2735&gt;=_TM1,B2735&lt;=_TM2,OR(TH!L2735="1111",TH!M2735="1111")),TH!D2735,""),"")</f>
        <v/>
      </c>
      <c r="B2735" s="939">
        <f t="shared" si="357"/>
        <v>3</v>
      </c>
      <c r="C2735" s="940">
        <f t="shared" si="355"/>
        <v>42066</v>
      </c>
      <c r="D2735" s="941" t="s">
        <v>2039</v>
      </c>
      <c r="E2735" s="941">
        <v>42066</v>
      </c>
      <c r="F2735" s="948" t="s">
        <v>531</v>
      </c>
      <c r="G2735" s="943" t="s">
        <v>532</v>
      </c>
      <c r="H2735" s="954" t="s">
        <v>2040</v>
      </c>
      <c r="I2735" s="254">
        <v>200</v>
      </c>
      <c r="J2735" s="254">
        <v>24745.164199731465</v>
      </c>
      <c r="K2735" s="945">
        <f t="shared" si="356"/>
        <v>4949033</v>
      </c>
      <c r="L2735" s="910" t="s">
        <v>167</v>
      </c>
      <c r="M2735" s="910" t="s">
        <v>165</v>
      </c>
      <c r="N2735" s="52" t="str">
        <f>IF(AND('331-CT'!$E$7=TH!H2735,OR(L2735="331",M2735="331")),"331",IF(AND(OR(L2735="131",M2735="131"),H2735='131-CT'!$E$7),"131",""))</f>
        <v/>
      </c>
      <c r="O2735" s="910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0"/>
    </row>
    <row r="2736" spans="1:28" s="947" customFormat="1" ht="15.75" customHeight="1">
      <c r="A2736" s="204" t="str">
        <f>IF(B2736&lt;&gt;"",IF(AND(B2736&gt;=_TM1,B2736&lt;=_TM2,OR(TH!L2736="1111",TH!M2736="1111")),TH!D2736,""),"")</f>
        <v/>
      </c>
      <c r="B2736" s="939">
        <f t="shared" si="357"/>
        <v>3</v>
      </c>
      <c r="C2736" s="940">
        <f t="shared" si="355"/>
        <v>42066</v>
      </c>
      <c r="D2736" s="941" t="s">
        <v>2039</v>
      </c>
      <c r="E2736" s="941">
        <v>42066</v>
      </c>
      <c r="F2736" s="948" t="s">
        <v>534</v>
      </c>
      <c r="G2736" s="943" t="s">
        <v>535</v>
      </c>
      <c r="H2736" s="954" t="s">
        <v>2040</v>
      </c>
      <c r="I2736" s="254">
        <v>617</v>
      </c>
      <c r="J2736" s="254">
        <v>5213.8640287059607</v>
      </c>
      <c r="K2736" s="945">
        <f t="shared" si="356"/>
        <v>3216954</v>
      </c>
      <c r="L2736" s="910" t="s">
        <v>167</v>
      </c>
      <c r="M2736" s="910" t="s">
        <v>165</v>
      </c>
      <c r="N2736" s="52" t="str">
        <f>IF(AND('331-CT'!$E$7=TH!H2736,OR(L2736="331",M2736="331")),"331",IF(AND(OR(L2736="131",M2736="131"),H2736='131-CT'!$E$7),"131",""))</f>
        <v/>
      </c>
      <c r="O2736" s="910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0"/>
    </row>
    <row r="2737" spans="1:28" s="947" customFormat="1" ht="15.75" customHeight="1">
      <c r="A2737" s="204" t="str">
        <f>IF(B2737&lt;&gt;"",IF(AND(B2737&gt;=_TM1,B2737&lt;=_TM2,OR(TH!L2737="1111",TH!M2737="1111")),TH!D2737,""),"")</f>
        <v/>
      </c>
      <c r="B2737" s="939">
        <f t="shared" si="357"/>
        <v>3</v>
      </c>
      <c r="C2737" s="940">
        <f t="shared" si="355"/>
        <v>42066</v>
      </c>
      <c r="D2737" s="941" t="s">
        <v>2039</v>
      </c>
      <c r="E2737" s="941">
        <v>42066</v>
      </c>
      <c r="F2737" s="948" t="s">
        <v>536</v>
      </c>
      <c r="G2737" s="943" t="s">
        <v>537</v>
      </c>
      <c r="H2737" s="954" t="s">
        <v>2040</v>
      </c>
      <c r="I2737" s="254">
        <v>24</v>
      </c>
      <c r="J2737" s="254">
        <v>9103.5721136135835</v>
      </c>
      <c r="K2737" s="945">
        <f t="shared" si="356"/>
        <v>218486</v>
      </c>
      <c r="L2737" s="910" t="s">
        <v>167</v>
      </c>
      <c r="M2737" s="910" t="s">
        <v>165</v>
      </c>
      <c r="N2737" s="52" t="str">
        <f>IF(AND('331-CT'!$E$7=TH!H2737,OR(L2737="331",M2737="331")),"331",IF(AND(OR(L2737="131",M2737="131"),H2737='131-CT'!$E$7),"131",""))</f>
        <v/>
      </c>
      <c r="O2737" s="910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0"/>
    </row>
    <row r="2738" spans="1:28" s="947" customFormat="1" ht="15.75" customHeight="1">
      <c r="A2738" s="204" t="str">
        <f>IF(B2738&lt;&gt;"",IF(AND(B2738&gt;=_TM1,B2738&lt;=_TM2,OR(TH!L2738="1111",TH!M2738="1111")),TH!D2738,""),"")</f>
        <v/>
      </c>
      <c r="B2738" s="939">
        <f t="shared" si="357"/>
        <v>3</v>
      </c>
      <c r="C2738" s="940">
        <f t="shared" si="355"/>
        <v>42066</v>
      </c>
      <c r="D2738" s="941" t="s">
        <v>2039</v>
      </c>
      <c r="E2738" s="941">
        <v>42066</v>
      </c>
      <c r="F2738" s="948" t="s">
        <v>538</v>
      </c>
      <c r="G2738" s="943" t="s">
        <v>537</v>
      </c>
      <c r="H2738" s="954" t="s">
        <v>2040</v>
      </c>
      <c r="I2738" s="254">
        <v>30</v>
      </c>
      <c r="J2738" s="254">
        <v>9351.85135307577</v>
      </c>
      <c r="K2738" s="945">
        <f t="shared" si="356"/>
        <v>280556</v>
      </c>
      <c r="L2738" s="910" t="s">
        <v>167</v>
      </c>
      <c r="M2738" s="910" t="s">
        <v>165</v>
      </c>
      <c r="N2738" s="52" t="str">
        <f>IF(AND('331-CT'!$E$7=TH!H2738,OR(L2738="331",M2738="331")),"331",IF(AND(OR(L2738="131",M2738="131"),H2738='131-CT'!$E$7),"131",""))</f>
        <v/>
      </c>
      <c r="O2738" s="910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0"/>
    </row>
    <row r="2739" spans="1:28" s="947" customFormat="1" ht="15.75" customHeight="1">
      <c r="A2739" s="204" t="str">
        <f>IF(B2739&lt;&gt;"",IF(AND(B2739&gt;=_TM1,B2739&lt;=_TM2,OR(TH!L2739="1111",TH!M2739="1111")),TH!D2739,""),"")</f>
        <v/>
      </c>
      <c r="B2739" s="939">
        <f t="shared" si="357"/>
        <v>3</v>
      </c>
      <c r="C2739" s="940">
        <f t="shared" si="355"/>
        <v>42066</v>
      </c>
      <c r="D2739" s="941" t="s">
        <v>2039</v>
      </c>
      <c r="E2739" s="941">
        <v>42066</v>
      </c>
      <c r="F2739" s="948" t="s">
        <v>539</v>
      </c>
      <c r="G2739" s="943" t="s">
        <v>537</v>
      </c>
      <c r="H2739" s="954" t="s">
        <v>2040</v>
      </c>
      <c r="I2739" s="254">
        <v>53</v>
      </c>
      <c r="J2739" s="254">
        <v>9517.3708460505622</v>
      </c>
      <c r="K2739" s="945">
        <f t="shared" si="356"/>
        <v>504421</v>
      </c>
      <c r="L2739" s="910" t="s">
        <v>167</v>
      </c>
      <c r="M2739" s="910" t="s">
        <v>165</v>
      </c>
      <c r="N2739" s="52" t="str">
        <f>IF(AND('331-CT'!$E$7=TH!H2739,OR(L2739="331",M2739="331")),"331",IF(AND(OR(L2739="131",M2739="131"),H2739='131-CT'!$E$7),"131",""))</f>
        <v/>
      </c>
      <c r="O2739" s="910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0"/>
    </row>
    <row r="2740" spans="1:28" s="947" customFormat="1" ht="15.75" customHeight="1">
      <c r="A2740" s="204" t="str">
        <f>IF(B2740&lt;&gt;"",IF(AND(B2740&gt;=_TM1,B2740&lt;=_TM2,OR(TH!L2740="1111",TH!M2740="1111")),TH!D2740,""),"")</f>
        <v/>
      </c>
      <c r="B2740" s="939">
        <f t="shared" si="357"/>
        <v>3</v>
      </c>
      <c r="C2740" s="940">
        <f t="shared" si="355"/>
        <v>42066</v>
      </c>
      <c r="D2740" s="941" t="s">
        <v>2039</v>
      </c>
      <c r="E2740" s="941">
        <v>42066</v>
      </c>
      <c r="F2740" s="948" t="s">
        <v>540</v>
      </c>
      <c r="G2740" s="943" t="s">
        <v>537</v>
      </c>
      <c r="H2740" s="954" t="s">
        <v>2040</v>
      </c>
      <c r="I2740" s="254">
        <v>1</v>
      </c>
      <c r="J2740" s="254">
        <v>7944.9356627900352</v>
      </c>
      <c r="K2740" s="945">
        <f t="shared" si="356"/>
        <v>7945</v>
      </c>
      <c r="L2740" s="910" t="s">
        <v>167</v>
      </c>
      <c r="M2740" s="910" t="s">
        <v>165</v>
      </c>
      <c r="N2740" s="52" t="str">
        <f>IF(AND('331-CT'!$E$7=TH!H2740,OR(L2740="331",M2740="331")),"331",IF(AND(OR(L2740="131",M2740="131"),H2740='131-CT'!$E$7),"131",""))</f>
        <v/>
      </c>
      <c r="O2740" s="910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0"/>
    </row>
    <row r="2741" spans="1:28" s="947" customFormat="1" ht="15.75" customHeight="1">
      <c r="A2741" s="204" t="str">
        <f>IF(B2741&lt;&gt;"",IF(AND(B2741&gt;=_TM1,B2741&lt;=_TM2,OR(TH!L2741="1111",TH!M2741="1111")),TH!D2741,""),"")</f>
        <v/>
      </c>
      <c r="B2741" s="939">
        <f t="shared" si="357"/>
        <v>3</v>
      </c>
      <c r="C2741" s="940">
        <f t="shared" si="355"/>
        <v>42069</v>
      </c>
      <c r="D2741" s="941" t="s">
        <v>2039</v>
      </c>
      <c r="E2741" s="941">
        <v>42069</v>
      </c>
      <c r="F2741" s="948" t="s">
        <v>1166</v>
      </c>
      <c r="G2741" s="943" t="s">
        <v>541</v>
      </c>
      <c r="H2741" s="954" t="s">
        <v>2040</v>
      </c>
      <c r="I2741" s="254">
        <v>100</v>
      </c>
      <c r="J2741" s="254">
        <v>9434.6110995631661</v>
      </c>
      <c r="K2741" s="945">
        <f t="shared" si="356"/>
        <v>943461</v>
      </c>
      <c r="L2741" s="910" t="s">
        <v>167</v>
      </c>
      <c r="M2741" s="910" t="s">
        <v>165</v>
      </c>
      <c r="N2741" s="52" t="str">
        <f>IF(AND('331-CT'!$E$7=TH!H2741,OR(L2741="331",M2741="331")),"331",IF(AND(OR(L2741="131",M2741="131"),H2741='131-CT'!$E$7),"131",""))</f>
        <v/>
      </c>
      <c r="O2741" s="910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0"/>
    </row>
    <row r="2742" spans="1:28" s="947" customFormat="1" ht="15.75" customHeight="1">
      <c r="A2742" s="204" t="str">
        <f>IF(B2742&lt;&gt;"",IF(AND(B2742&gt;=_TM1,B2742&lt;=_TM2,OR(TH!L2742="1111",TH!M2742="1111")),TH!D2742,""),"")</f>
        <v/>
      </c>
      <c r="B2742" s="939">
        <f t="shared" si="357"/>
        <v>3</v>
      </c>
      <c r="C2742" s="940">
        <f t="shared" si="355"/>
        <v>42069</v>
      </c>
      <c r="D2742" s="941" t="s">
        <v>2039</v>
      </c>
      <c r="E2742" s="941">
        <v>42069</v>
      </c>
      <c r="F2742" s="948" t="s">
        <v>1680</v>
      </c>
      <c r="G2742" s="943" t="s">
        <v>541</v>
      </c>
      <c r="H2742" s="954" t="s">
        <v>2040</v>
      </c>
      <c r="I2742" s="254">
        <v>200</v>
      </c>
      <c r="J2742" s="254">
        <v>827.59746487396205</v>
      </c>
      <c r="K2742" s="945">
        <f t="shared" si="356"/>
        <v>165519</v>
      </c>
      <c r="L2742" s="910" t="s">
        <v>167</v>
      </c>
      <c r="M2742" s="910" t="s">
        <v>165</v>
      </c>
      <c r="N2742" s="52" t="str">
        <f>IF(AND('331-CT'!$E$7=TH!H2742,OR(L2742="331",M2742="331")),"331",IF(AND(OR(L2742="131",M2742="131"),H2742='131-CT'!$E$7),"131",""))</f>
        <v/>
      </c>
      <c r="O2742" s="910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0"/>
    </row>
    <row r="2743" spans="1:28" s="947" customFormat="1" ht="15.75" customHeight="1">
      <c r="A2743" s="204" t="str">
        <f>IF(B2743&lt;&gt;"",IF(AND(B2743&gt;=_TM1,B2743&lt;=_TM2,OR(TH!L2743="1111",TH!M2743="1111")),TH!D2743,""),"")</f>
        <v/>
      </c>
      <c r="B2743" s="939">
        <f t="shared" si="357"/>
        <v>3</v>
      </c>
      <c r="C2743" s="940">
        <f t="shared" si="355"/>
        <v>42070</v>
      </c>
      <c r="D2743" s="941" t="s">
        <v>2039</v>
      </c>
      <c r="E2743" s="941">
        <v>42070</v>
      </c>
      <c r="F2743" s="948" t="s">
        <v>542</v>
      </c>
      <c r="G2743" s="943" t="s">
        <v>543</v>
      </c>
      <c r="H2743" s="954" t="s">
        <v>2040</v>
      </c>
      <c r="I2743" s="254">
        <v>800</v>
      </c>
      <c r="J2743" s="254">
        <v>7944.9356627900352</v>
      </c>
      <c r="K2743" s="945">
        <f t="shared" si="356"/>
        <v>6355949</v>
      </c>
      <c r="L2743" s="910" t="s">
        <v>167</v>
      </c>
      <c r="M2743" s="910" t="s">
        <v>165</v>
      </c>
      <c r="N2743" s="52" t="str">
        <f>IF(AND('331-CT'!$E$7=TH!H2743,OR(L2743="331",M2743="331")),"331",IF(AND(OR(L2743="131",M2743="131"),H2743='131-CT'!$E$7),"131",""))</f>
        <v/>
      </c>
      <c r="O2743" s="910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0"/>
    </row>
    <row r="2744" spans="1:28" s="947" customFormat="1" ht="15.75" customHeight="1">
      <c r="A2744" s="204" t="str">
        <f>IF(B2744&lt;&gt;"",IF(AND(B2744&gt;=_TM1,B2744&lt;=_TM2,OR(TH!L2744="1111",TH!M2744="1111")),TH!D2744,""),"")</f>
        <v/>
      </c>
      <c r="B2744" s="939">
        <f t="shared" si="357"/>
        <v>3</v>
      </c>
      <c r="C2744" s="940">
        <f t="shared" si="355"/>
        <v>42070</v>
      </c>
      <c r="D2744" s="941" t="s">
        <v>2039</v>
      </c>
      <c r="E2744" s="941">
        <v>42070</v>
      </c>
      <c r="F2744" s="948" t="s">
        <v>544</v>
      </c>
      <c r="G2744" s="943" t="s">
        <v>543</v>
      </c>
      <c r="H2744" s="954" t="s">
        <v>2040</v>
      </c>
      <c r="I2744" s="254">
        <v>815</v>
      </c>
      <c r="J2744" s="254">
        <v>8607.013634689205</v>
      </c>
      <c r="K2744" s="945">
        <f t="shared" si="356"/>
        <v>7014716</v>
      </c>
      <c r="L2744" s="910" t="s">
        <v>167</v>
      </c>
      <c r="M2744" s="910" t="s">
        <v>165</v>
      </c>
      <c r="N2744" s="52" t="str">
        <f>IF(AND('331-CT'!$E$7=TH!H2744,OR(L2744="331",M2744="331")),"331",IF(AND(OR(L2744="131",M2744="131"),H2744='131-CT'!$E$7),"131",""))</f>
        <v/>
      </c>
      <c r="O2744" s="910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0"/>
    </row>
    <row r="2745" spans="1:28" s="947" customFormat="1" ht="15.75" customHeight="1">
      <c r="A2745" s="204" t="str">
        <f>IF(B2745&lt;&gt;"",IF(AND(B2745&gt;=_TM1,B2745&lt;=_TM2,OR(TH!L2745="1111",TH!M2745="1111")),TH!D2745,""),"")</f>
        <v/>
      </c>
      <c r="B2745" s="939">
        <f t="shared" si="357"/>
        <v>3</v>
      </c>
      <c r="C2745" s="940">
        <f t="shared" si="355"/>
        <v>42070</v>
      </c>
      <c r="D2745" s="941" t="s">
        <v>2039</v>
      </c>
      <c r="E2745" s="941">
        <v>42070</v>
      </c>
      <c r="F2745" s="948" t="s">
        <v>545</v>
      </c>
      <c r="G2745" s="943" t="s">
        <v>543</v>
      </c>
      <c r="H2745" s="954" t="s">
        <v>2040</v>
      </c>
      <c r="I2745" s="254">
        <v>303</v>
      </c>
      <c r="J2745" s="254">
        <v>9269.0916065883757</v>
      </c>
      <c r="K2745" s="945">
        <f t="shared" si="356"/>
        <v>2808535</v>
      </c>
      <c r="L2745" s="910" t="s">
        <v>167</v>
      </c>
      <c r="M2745" s="910" t="s">
        <v>165</v>
      </c>
      <c r="N2745" s="52" t="str">
        <f>IF(AND('331-CT'!$E$7=TH!H2745,OR(L2745="331",M2745="331")),"331",IF(AND(OR(L2745="131",M2745="131"),H2745='131-CT'!$E$7),"131",""))</f>
        <v/>
      </c>
      <c r="O2745" s="910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0"/>
    </row>
    <row r="2746" spans="1:28" s="947" customFormat="1" ht="15.75" customHeight="1">
      <c r="A2746" s="204" t="str">
        <f>IF(B2746&lt;&gt;"",IF(AND(B2746&gt;=_TM1,B2746&lt;=_TM2,OR(TH!L2746="1111",TH!M2746="1111")),TH!D2746,""),"")</f>
        <v/>
      </c>
      <c r="B2746" s="939">
        <f t="shared" si="357"/>
        <v>3</v>
      </c>
      <c r="C2746" s="940">
        <f t="shared" si="355"/>
        <v>42070</v>
      </c>
      <c r="D2746" s="941" t="s">
        <v>2039</v>
      </c>
      <c r="E2746" s="941">
        <v>42070</v>
      </c>
      <c r="F2746" s="948" t="s">
        <v>1687</v>
      </c>
      <c r="G2746" s="943" t="s">
        <v>543</v>
      </c>
      <c r="H2746" s="954" t="s">
        <v>2040</v>
      </c>
      <c r="I2746" s="254">
        <v>1900</v>
      </c>
      <c r="J2746" s="254">
        <v>496.5584789243772</v>
      </c>
      <c r="K2746" s="945">
        <f t="shared" si="356"/>
        <v>943461</v>
      </c>
      <c r="L2746" s="910" t="s">
        <v>167</v>
      </c>
      <c r="M2746" s="910" t="s">
        <v>165</v>
      </c>
      <c r="N2746" s="52" t="str">
        <f>IF(AND('331-CT'!$E$7=TH!H2746,OR(L2746="331",M2746="331")),"331",IF(AND(OR(L2746="131",M2746="131"),H2746='131-CT'!$E$7),"131",""))</f>
        <v/>
      </c>
      <c r="O2746" s="910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0"/>
    </row>
    <row r="2747" spans="1:28" s="947" customFormat="1" ht="15.75" customHeight="1">
      <c r="A2747" s="204" t="str">
        <f>IF(B2747&lt;&gt;"",IF(AND(B2747&gt;=_TM1,B2747&lt;=_TM2,OR(TH!L2747="1111",TH!M2747="1111")),TH!D2747,""),"")</f>
        <v/>
      </c>
      <c r="B2747" s="939">
        <f t="shared" si="357"/>
        <v>3</v>
      </c>
      <c r="C2747" s="940">
        <f t="shared" si="355"/>
        <v>42073</v>
      </c>
      <c r="D2747" s="941" t="s">
        <v>2039</v>
      </c>
      <c r="E2747" s="941">
        <v>42073</v>
      </c>
      <c r="F2747" s="948" t="s">
        <v>439</v>
      </c>
      <c r="G2747" s="943" t="s">
        <v>546</v>
      </c>
      <c r="H2747" s="954" t="s">
        <v>2040</v>
      </c>
      <c r="I2747" s="254">
        <v>569</v>
      </c>
      <c r="J2747" s="254">
        <v>7862.1759163026391</v>
      </c>
      <c r="K2747" s="945">
        <f t="shared" si="356"/>
        <v>4473578</v>
      </c>
      <c r="L2747" s="910" t="s">
        <v>167</v>
      </c>
      <c r="M2747" s="910" t="s">
        <v>165</v>
      </c>
      <c r="N2747" s="52" t="str">
        <f>IF(AND('331-CT'!$E$7=TH!H2747,OR(L2747="331",M2747="331")),"331",IF(AND(OR(L2747="131",M2747="131"),H2747='131-CT'!$E$7),"131",""))</f>
        <v/>
      </c>
      <c r="O2747" s="910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0"/>
    </row>
    <row r="2748" spans="1:28" s="947" customFormat="1" ht="15.75" customHeight="1">
      <c r="A2748" s="204" t="str">
        <f>IF(B2748&lt;&gt;"",IF(AND(B2748&gt;=_TM1,B2748&lt;=_TM2,OR(TH!L2748="1111",TH!M2748="1111")),TH!D2748,""),"")</f>
        <v/>
      </c>
      <c r="B2748" s="939">
        <f t="shared" si="357"/>
        <v>3</v>
      </c>
      <c r="C2748" s="940">
        <f t="shared" si="355"/>
        <v>42075</v>
      </c>
      <c r="D2748" s="941" t="s">
        <v>2039</v>
      </c>
      <c r="E2748" s="941">
        <v>42075</v>
      </c>
      <c r="F2748" s="948" t="s">
        <v>465</v>
      </c>
      <c r="G2748" s="943" t="s">
        <v>547</v>
      </c>
      <c r="H2748" s="954" t="s">
        <v>2040</v>
      </c>
      <c r="I2748" s="254">
        <v>900</v>
      </c>
      <c r="J2748" s="254">
        <v>5296.6237751933577</v>
      </c>
      <c r="K2748" s="945">
        <f t="shared" si="356"/>
        <v>4766961</v>
      </c>
      <c r="L2748" s="910" t="s">
        <v>167</v>
      </c>
      <c r="M2748" s="910" t="s">
        <v>165</v>
      </c>
      <c r="N2748" s="52" t="str">
        <f>IF(AND('331-CT'!$E$7=TH!H2748,OR(L2748="331",M2748="331")),"331",IF(AND(OR(L2748="131",M2748="131"),H2748='131-CT'!$E$7),"131",""))</f>
        <v/>
      </c>
      <c r="O2748" s="910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0"/>
    </row>
    <row r="2749" spans="1:28" s="947" customFormat="1" ht="15.75" customHeight="1">
      <c r="A2749" s="204" t="str">
        <f>IF(B2749&lt;&gt;"",IF(AND(B2749&gt;=_TM1,B2749&lt;=_TM2,OR(TH!L2749="1111",TH!M2749="1111")),TH!D2749,""),"")</f>
        <v/>
      </c>
      <c r="B2749" s="939">
        <f t="shared" si="357"/>
        <v>3</v>
      </c>
      <c r="C2749" s="940">
        <f t="shared" si="355"/>
        <v>42075</v>
      </c>
      <c r="D2749" s="941" t="s">
        <v>2039</v>
      </c>
      <c r="E2749" s="941">
        <v>42075</v>
      </c>
      <c r="F2749" s="948" t="s">
        <v>548</v>
      </c>
      <c r="G2749" s="943" t="s">
        <v>547</v>
      </c>
      <c r="H2749" s="954" t="s">
        <v>2040</v>
      </c>
      <c r="I2749" s="254">
        <v>118</v>
      </c>
      <c r="J2749" s="254">
        <v>4469.0263103193956</v>
      </c>
      <c r="K2749" s="945">
        <f t="shared" si="356"/>
        <v>527345</v>
      </c>
      <c r="L2749" s="910" t="s">
        <v>167</v>
      </c>
      <c r="M2749" s="910" t="s">
        <v>165</v>
      </c>
      <c r="N2749" s="52" t="str">
        <f>IF(AND('331-CT'!$E$7=TH!H2749,OR(L2749="331",M2749="331")),"331",IF(AND(OR(L2749="131",M2749="131"),H2749='131-CT'!$E$7),"131",""))</f>
        <v/>
      </c>
      <c r="O2749" s="910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0"/>
    </row>
    <row r="2750" spans="1:28" s="947" customFormat="1" ht="15.75" customHeight="1">
      <c r="A2750" s="204" t="str">
        <f>IF(B2750&lt;&gt;"",IF(AND(B2750&gt;=_TM1,B2750&lt;=_TM2,OR(TH!L2750="1111",TH!M2750="1111")),TH!D2750,""),"")</f>
        <v/>
      </c>
      <c r="B2750" s="939">
        <f t="shared" si="357"/>
        <v>3</v>
      </c>
      <c r="C2750" s="940">
        <f t="shared" si="355"/>
        <v>42077</v>
      </c>
      <c r="D2750" s="941" t="s">
        <v>2039</v>
      </c>
      <c r="E2750" s="941">
        <v>42077</v>
      </c>
      <c r="F2750" s="948" t="s">
        <v>549</v>
      </c>
      <c r="G2750" s="943" t="s">
        <v>550</v>
      </c>
      <c r="H2750" s="954" t="s">
        <v>2040</v>
      </c>
      <c r="I2750" s="254">
        <v>55</v>
      </c>
      <c r="J2750" s="254">
        <v>11172.565775798488</v>
      </c>
      <c r="K2750" s="945">
        <f t="shared" si="356"/>
        <v>614491</v>
      </c>
      <c r="L2750" s="910" t="s">
        <v>167</v>
      </c>
      <c r="M2750" s="910" t="s">
        <v>165</v>
      </c>
      <c r="N2750" s="52" t="str">
        <f>IF(AND('331-CT'!$E$7=TH!H2750,OR(L2750="331",M2750="331")),"331",IF(AND(OR(L2750="131",M2750="131"),H2750='131-CT'!$E$7),"131",""))</f>
        <v/>
      </c>
      <c r="O2750" s="910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0"/>
    </row>
    <row r="2751" spans="1:28" s="947" customFormat="1" ht="15.75" customHeight="1">
      <c r="A2751" s="204" t="str">
        <f>IF(B2751&lt;&gt;"",IF(AND(B2751&gt;=_TM1,B2751&lt;=_TM2,OR(TH!L2751="1111",TH!M2751="1111")),TH!D2751,""),"")</f>
        <v/>
      </c>
      <c r="B2751" s="939">
        <f t="shared" si="357"/>
        <v>3</v>
      </c>
      <c r="C2751" s="940">
        <f t="shared" ref="C2751:C2814" si="358">E2751</f>
        <v>42077</v>
      </c>
      <c r="D2751" s="941" t="s">
        <v>2039</v>
      </c>
      <c r="E2751" s="941">
        <v>42077</v>
      </c>
      <c r="F2751" s="49" t="s">
        <v>551</v>
      </c>
      <c r="G2751" s="49" t="s">
        <v>550</v>
      </c>
      <c r="H2751" s="954" t="s">
        <v>2040</v>
      </c>
      <c r="I2751" s="254">
        <v>110</v>
      </c>
      <c r="J2751" s="254">
        <v>9269.0916065883757</v>
      </c>
      <c r="K2751" s="945">
        <f t="shared" si="356"/>
        <v>1019600</v>
      </c>
      <c r="L2751" s="910" t="s">
        <v>167</v>
      </c>
      <c r="M2751" s="910" t="s">
        <v>165</v>
      </c>
      <c r="N2751" s="52" t="str">
        <f>IF(AND('331-CT'!$E$7=TH!H2751,OR(L2751="331",M2751="331")),"331",IF(AND(OR(L2751="131",M2751="131"),H2751='131-CT'!$E$7),"131",""))</f>
        <v/>
      </c>
      <c r="O2751" s="910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0"/>
    </row>
    <row r="2752" spans="1:28" s="947" customFormat="1" ht="15.75" customHeight="1">
      <c r="A2752" s="204" t="str">
        <f>IF(B2752&lt;&gt;"",IF(AND(B2752&gt;=_TM1,B2752&lt;=_TM2,OR(TH!L2752="1111",TH!M2752="1111")),TH!D2752,""),"")</f>
        <v/>
      </c>
      <c r="B2752" s="939">
        <f t="shared" si="357"/>
        <v>3</v>
      </c>
      <c r="C2752" s="940">
        <f t="shared" si="358"/>
        <v>42077</v>
      </c>
      <c r="D2752" s="941" t="s">
        <v>2039</v>
      </c>
      <c r="E2752" s="941">
        <v>42077</v>
      </c>
      <c r="F2752" s="49" t="s">
        <v>552</v>
      </c>
      <c r="G2752" s="49" t="s">
        <v>550</v>
      </c>
      <c r="H2752" s="954" t="s">
        <v>2040</v>
      </c>
      <c r="I2752" s="254">
        <v>232</v>
      </c>
      <c r="J2752" s="254">
        <v>8358.7343952270166</v>
      </c>
      <c r="K2752" s="945">
        <f t="shared" si="356"/>
        <v>1939226</v>
      </c>
      <c r="L2752" s="910" t="s">
        <v>167</v>
      </c>
      <c r="M2752" s="910" t="s">
        <v>165</v>
      </c>
      <c r="N2752" s="52" t="str">
        <f>IF(AND('331-CT'!$E$7=TH!H2752,OR(L2752="331",M2752="331")),"331",IF(AND(OR(L2752="131",M2752="131"),H2752='131-CT'!$E$7),"131",""))</f>
        <v/>
      </c>
      <c r="O2752" s="910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0"/>
    </row>
    <row r="2753" spans="1:28" s="947" customFormat="1" ht="15.75" customHeight="1">
      <c r="A2753" s="204" t="str">
        <f>IF(B2753&lt;&gt;"",IF(AND(B2753&gt;=_TM1,B2753&lt;=_TM2,OR(TH!L2753="1111",TH!M2753="1111")),TH!D2753,""),"")</f>
        <v/>
      </c>
      <c r="B2753" s="939">
        <f t="shared" si="357"/>
        <v>3</v>
      </c>
      <c r="C2753" s="940">
        <f t="shared" si="358"/>
        <v>42077</v>
      </c>
      <c r="D2753" s="941" t="s">
        <v>2039</v>
      </c>
      <c r="E2753" s="941">
        <v>42077</v>
      </c>
      <c r="F2753" s="49" t="s">
        <v>431</v>
      </c>
      <c r="G2753" s="49" t="s">
        <v>550</v>
      </c>
      <c r="H2753" s="954" t="s">
        <v>2040</v>
      </c>
      <c r="I2753" s="254">
        <v>406</v>
      </c>
      <c r="J2753" s="254">
        <v>10344.968310924525</v>
      </c>
      <c r="K2753" s="945">
        <f t="shared" si="356"/>
        <v>4200057</v>
      </c>
      <c r="L2753" s="910" t="s">
        <v>167</v>
      </c>
      <c r="M2753" s="910" t="s">
        <v>165</v>
      </c>
      <c r="N2753" s="52" t="str">
        <f>IF(AND('331-CT'!$E$7=TH!H2753,OR(L2753="331",M2753="331")),"331",IF(AND(OR(L2753="131",M2753="131"),H2753='131-CT'!$E$7),"131",""))</f>
        <v/>
      </c>
      <c r="O2753" s="910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0"/>
    </row>
    <row r="2754" spans="1:28" s="947" customFormat="1" ht="15.75" customHeight="1">
      <c r="A2754" s="204" t="str">
        <f>IF(B2754&lt;&gt;"",IF(AND(B2754&gt;=_TM1,B2754&lt;=_TM2,OR(TH!L2754="1111",TH!M2754="1111")),TH!D2754,""),"")</f>
        <v/>
      </c>
      <c r="B2754" s="939">
        <f t="shared" si="357"/>
        <v>3</v>
      </c>
      <c r="C2754" s="940">
        <f t="shared" si="358"/>
        <v>42077</v>
      </c>
      <c r="D2754" s="941" t="s">
        <v>2039</v>
      </c>
      <c r="E2754" s="941">
        <v>42077</v>
      </c>
      <c r="F2754" s="948" t="s">
        <v>1719</v>
      </c>
      <c r="G2754" s="943" t="s">
        <v>553</v>
      </c>
      <c r="H2754" s="954" t="s">
        <v>2040</v>
      </c>
      <c r="I2754" s="254">
        <v>165</v>
      </c>
      <c r="J2754" s="254">
        <v>14069.156902857354</v>
      </c>
      <c r="K2754" s="945">
        <f t="shared" si="356"/>
        <v>2321411</v>
      </c>
      <c r="L2754" s="910" t="s">
        <v>167</v>
      </c>
      <c r="M2754" s="910" t="s">
        <v>165</v>
      </c>
      <c r="N2754" s="52" t="str">
        <f>IF(AND('331-CT'!$E$7=TH!H2754,OR(L2754="331",M2754="331")),"331",IF(AND(OR(L2754="131",M2754="131"),H2754='131-CT'!$E$7),"131",""))</f>
        <v/>
      </c>
      <c r="O2754" s="910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0"/>
    </row>
    <row r="2755" spans="1:28" s="947" customFormat="1" ht="15.75" customHeight="1">
      <c r="A2755" s="204" t="str">
        <f>IF(B2755&lt;&gt;"",IF(AND(B2755&gt;=_TM1,B2755&lt;=_TM2,OR(TH!L2755="1111",TH!M2755="1111")),TH!D2755,""),"")</f>
        <v/>
      </c>
      <c r="B2755" s="939">
        <f t="shared" si="357"/>
        <v>3</v>
      </c>
      <c r="C2755" s="940">
        <f t="shared" si="358"/>
        <v>42077</v>
      </c>
      <c r="D2755" s="941" t="s">
        <v>2039</v>
      </c>
      <c r="E2755" s="941">
        <v>42077</v>
      </c>
      <c r="F2755" s="948" t="s">
        <v>1720</v>
      </c>
      <c r="G2755" s="943" t="s">
        <v>553</v>
      </c>
      <c r="H2755" s="954" t="s">
        <v>2040</v>
      </c>
      <c r="I2755" s="254">
        <v>250</v>
      </c>
      <c r="J2755" s="254">
        <v>17462.306508840597</v>
      </c>
      <c r="K2755" s="945">
        <f t="shared" si="356"/>
        <v>4365577</v>
      </c>
      <c r="L2755" s="910" t="s">
        <v>167</v>
      </c>
      <c r="M2755" s="910" t="s">
        <v>165</v>
      </c>
      <c r="N2755" s="52" t="str">
        <f>IF(AND('331-CT'!$E$7=TH!H2755,OR(L2755="331",M2755="331")),"331",IF(AND(OR(L2755="131",M2755="131"),H2755='131-CT'!$E$7),"131",""))</f>
        <v/>
      </c>
      <c r="O2755" s="910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0"/>
    </row>
    <row r="2756" spans="1:28" s="947" customFormat="1" ht="15.75" customHeight="1">
      <c r="A2756" s="204" t="str">
        <f>IF(B2756&lt;&gt;"",IF(AND(B2756&gt;=_TM1,B2756&lt;=_TM2,OR(TH!L2756="1111",TH!M2756="1111")),TH!D2756,""),"")</f>
        <v/>
      </c>
      <c r="B2756" s="939">
        <f t="shared" si="357"/>
        <v>3</v>
      </c>
      <c r="C2756" s="940">
        <f t="shared" si="358"/>
        <v>42077</v>
      </c>
      <c r="D2756" s="941" t="s">
        <v>2039</v>
      </c>
      <c r="E2756" s="941">
        <v>42077</v>
      </c>
      <c r="F2756" s="948" t="s">
        <v>1721</v>
      </c>
      <c r="G2756" s="943" t="s">
        <v>553</v>
      </c>
      <c r="H2756" s="954" t="s">
        <v>2040</v>
      </c>
      <c r="I2756" s="254">
        <v>20</v>
      </c>
      <c r="J2756" s="254">
        <v>14979.514114218713</v>
      </c>
      <c r="K2756" s="945">
        <f t="shared" si="356"/>
        <v>299590</v>
      </c>
      <c r="L2756" s="910" t="s">
        <v>167</v>
      </c>
      <c r="M2756" s="910" t="s">
        <v>165</v>
      </c>
      <c r="N2756" s="52" t="str">
        <f>IF(AND('331-CT'!$E$7=TH!H2756,OR(L2756="331",M2756="331")),"331",IF(AND(OR(L2756="131",M2756="131"),H2756='131-CT'!$E$7),"131",""))</f>
        <v/>
      </c>
      <c r="O2756" s="910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0"/>
    </row>
    <row r="2757" spans="1:28" s="947" customFormat="1" ht="15.75" customHeight="1">
      <c r="A2757" s="204" t="str">
        <f>IF(B2757&lt;&gt;"",IF(AND(B2757&gt;=_TM1,B2757&lt;=_TM2,OR(TH!L2757="1111",TH!M2757="1111")),TH!D2757,""),"")</f>
        <v/>
      </c>
      <c r="B2757" s="939">
        <f t="shared" si="357"/>
        <v>3</v>
      </c>
      <c r="C2757" s="940">
        <f t="shared" si="358"/>
        <v>42077</v>
      </c>
      <c r="D2757" s="941" t="s">
        <v>2039</v>
      </c>
      <c r="E2757" s="941">
        <v>42077</v>
      </c>
      <c r="F2757" s="948" t="s">
        <v>1722</v>
      </c>
      <c r="G2757" s="943" t="s">
        <v>553</v>
      </c>
      <c r="H2757" s="954" t="s">
        <v>2040</v>
      </c>
      <c r="I2757" s="254">
        <v>20</v>
      </c>
      <c r="J2757" s="254">
        <v>14565.715381781733</v>
      </c>
      <c r="K2757" s="945">
        <f t="shared" si="356"/>
        <v>291314</v>
      </c>
      <c r="L2757" s="910" t="s">
        <v>167</v>
      </c>
      <c r="M2757" s="910" t="s">
        <v>165</v>
      </c>
      <c r="N2757" s="52" t="str">
        <f>IF(AND('331-CT'!$E$7=TH!H2757,OR(L2757="331",M2757="331")),"331",IF(AND(OR(L2757="131",M2757="131"),H2757='131-CT'!$E$7),"131",""))</f>
        <v/>
      </c>
      <c r="O2757" s="910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0"/>
    </row>
    <row r="2758" spans="1:28" s="947" customFormat="1" ht="15.75" customHeight="1">
      <c r="A2758" s="204" t="str">
        <f>IF(B2758&lt;&gt;"",IF(AND(B2758&gt;=_TM1,B2758&lt;=_TM2,OR(TH!L2758="1111",TH!M2758="1111")),TH!D2758,""),"")</f>
        <v/>
      </c>
      <c r="B2758" s="939">
        <f t="shared" si="357"/>
        <v>3</v>
      </c>
      <c r="C2758" s="940">
        <f t="shared" si="358"/>
        <v>42079</v>
      </c>
      <c r="D2758" s="941" t="s">
        <v>2039</v>
      </c>
      <c r="E2758" s="941">
        <v>42079</v>
      </c>
      <c r="F2758" s="948" t="s">
        <v>555</v>
      </c>
      <c r="G2758" s="943" t="s">
        <v>556</v>
      </c>
      <c r="H2758" s="954" t="s">
        <v>2040</v>
      </c>
      <c r="I2758" s="254">
        <v>236</v>
      </c>
      <c r="J2758" s="254">
        <v>4800.0652962689792</v>
      </c>
      <c r="K2758" s="945">
        <f t="shared" si="356"/>
        <v>1132815</v>
      </c>
      <c r="L2758" s="910" t="s">
        <v>167</v>
      </c>
      <c r="M2758" s="910" t="s">
        <v>165</v>
      </c>
      <c r="N2758" s="52" t="str">
        <f>IF(AND('331-CT'!$E$7=TH!H2758,OR(L2758="331",M2758="331")),"331",IF(AND(OR(L2758="131",M2758="131"),H2758='131-CT'!$E$7),"131",""))</f>
        <v/>
      </c>
      <c r="O2758" s="910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0"/>
    </row>
    <row r="2759" spans="1:28" s="947" customFormat="1" ht="15.75" customHeight="1">
      <c r="A2759" s="204" t="str">
        <f>IF(B2759&lt;&gt;"",IF(AND(B2759&gt;=_TM1,B2759&lt;=_TM2,OR(TH!L2759="1111",TH!M2759="1111")),TH!D2759,""),"")</f>
        <v/>
      </c>
      <c r="B2759" s="939">
        <f t="shared" si="357"/>
        <v>3</v>
      </c>
      <c r="C2759" s="940">
        <f t="shared" si="358"/>
        <v>42079</v>
      </c>
      <c r="D2759" s="941" t="s">
        <v>2039</v>
      </c>
      <c r="E2759" s="941">
        <v>42079</v>
      </c>
      <c r="F2759" s="948" t="s">
        <v>557</v>
      </c>
      <c r="G2759" s="943" t="s">
        <v>556</v>
      </c>
      <c r="H2759" s="954" t="s">
        <v>2040</v>
      </c>
      <c r="I2759" s="254">
        <v>8</v>
      </c>
      <c r="J2759" s="254">
        <v>11007.046282823696</v>
      </c>
      <c r="K2759" s="945">
        <f t="shared" si="356"/>
        <v>88056</v>
      </c>
      <c r="L2759" s="910" t="s">
        <v>167</v>
      </c>
      <c r="M2759" s="910" t="s">
        <v>165</v>
      </c>
      <c r="N2759" s="52" t="str">
        <f>IF(AND('331-CT'!$E$7=TH!H2759,OR(L2759="331",M2759="331")),"331",IF(AND(OR(L2759="131",M2759="131"),H2759='131-CT'!$E$7),"131",""))</f>
        <v/>
      </c>
      <c r="O2759" s="910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0"/>
    </row>
    <row r="2760" spans="1:28" s="947" customFormat="1" ht="15.75" customHeight="1">
      <c r="A2760" s="204" t="str">
        <f>IF(B2760&lt;&gt;"",IF(AND(B2760&gt;=_TM1,B2760&lt;=_TM2,OR(TH!L2760="1111",TH!M2760="1111")),TH!D2760,""),"")</f>
        <v/>
      </c>
      <c r="B2760" s="939">
        <f t="shared" si="357"/>
        <v>3</v>
      </c>
      <c r="C2760" s="940">
        <f t="shared" si="358"/>
        <v>42079</v>
      </c>
      <c r="D2760" s="941" t="s">
        <v>2039</v>
      </c>
      <c r="E2760" s="941">
        <v>42079</v>
      </c>
      <c r="F2760" s="948" t="s">
        <v>558</v>
      </c>
      <c r="G2760" s="943" t="s">
        <v>556</v>
      </c>
      <c r="H2760" s="954" t="s">
        <v>2040</v>
      </c>
      <c r="I2760" s="254">
        <v>21</v>
      </c>
      <c r="J2760" s="254">
        <v>12248.442480134638</v>
      </c>
      <c r="K2760" s="945">
        <f t="shared" si="356"/>
        <v>257217</v>
      </c>
      <c r="L2760" s="910" t="s">
        <v>167</v>
      </c>
      <c r="M2760" s="910" t="s">
        <v>165</v>
      </c>
      <c r="N2760" s="52" t="str">
        <f>IF(AND('331-CT'!$E$7=TH!H2760,OR(L2760="331",M2760="331")),"331",IF(AND(OR(L2760="131",M2760="131"),H2760='131-CT'!$E$7),"131",""))</f>
        <v/>
      </c>
      <c r="O2760" s="910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0"/>
    </row>
    <row r="2761" spans="1:28" s="947" customFormat="1" ht="15.75" customHeight="1">
      <c r="A2761" s="204" t="str">
        <f>IF(B2761&lt;&gt;"",IF(AND(B2761&gt;=_TM1,B2761&lt;=_TM2,OR(TH!L2761="1111",TH!M2761="1111")),TH!D2761,""),"")</f>
        <v/>
      </c>
      <c r="B2761" s="939">
        <f t="shared" si="357"/>
        <v>3</v>
      </c>
      <c r="C2761" s="940">
        <f t="shared" si="358"/>
        <v>42079</v>
      </c>
      <c r="D2761" s="941" t="s">
        <v>2039</v>
      </c>
      <c r="E2761" s="941">
        <v>42079</v>
      </c>
      <c r="F2761" s="948" t="s">
        <v>559</v>
      </c>
      <c r="G2761" s="943" t="s">
        <v>556</v>
      </c>
      <c r="H2761" s="954" t="s">
        <v>2040</v>
      </c>
      <c r="I2761" s="254">
        <v>10</v>
      </c>
      <c r="J2761" s="254">
        <v>6041.4614935799227</v>
      </c>
      <c r="K2761" s="945">
        <f t="shared" si="356"/>
        <v>60415</v>
      </c>
      <c r="L2761" s="910" t="s">
        <v>167</v>
      </c>
      <c r="M2761" s="910" t="s">
        <v>165</v>
      </c>
      <c r="N2761" s="52" t="str">
        <f>IF(AND('331-CT'!$E$7=TH!H2761,OR(L2761="331",M2761="331")),"331",IF(AND(OR(L2761="131",M2761="131"),H2761='131-CT'!$E$7),"131",""))</f>
        <v/>
      </c>
      <c r="O2761" s="910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0"/>
    </row>
    <row r="2762" spans="1:28" s="947" customFormat="1" ht="15.75" customHeight="1">
      <c r="A2762" s="204" t="str">
        <f>IF(B2762&lt;&gt;"",IF(AND(B2762&gt;=_TM1,B2762&lt;=_TM2,OR(TH!L2762="1111",TH!M2762="1111")),TH!D2762,""),"")</f>
        <v/>
      </c>
      <c r="B2762" s="939">
        <f t="shared" si="357"/>
        <v>3</v>
      </c>
      <c r="C2762" s="940">
        <f t="shared" si="358"/>
        <v>42079</v>
      </c>
      <c r="D2762" s="941" t="s">
        <v>2039</v>
      </c>
      <c r="E2762" s="941">
        <v>42079</v>
      </c>
      <c r="F2762" s="948" t="s">
        <v>560</v>
      </c>
      <c r="G2762" s="943" t="s">
        <v>556</v>
      </c>
      <c r="H2762" s="954" t="s">
        <v>2040</v>
      </c>
      <c r="I2762" s="254">
        <v>28</v>
      </c>
      <c r="J2762" s="254">
        <v>10593.247550386715</v>
      </c>
      <c r="K2762" s="945">
        <f t="shared" si="356"/>
        <v>296611</v>
      </c>
      <c r="L2762" s="910" t="s">
        <v>167</v>
      </c>
      <c r="M2762" s="910" t="s">
        <v>165</v>
      </c>
      <c r="N2762" s="52" t="str">
        <f>IF(AND('331-CT'!$E$7=TH!H2762,OR(L2762="331",M2762="331")),"331",IF(AND(OR(L2762="131",M2762="131"),H2762='131-CT'!$E$7),"131",""))</f>
        <v/>
      </c>
      <c r="O2762" s="910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0"/>
    </row>
    <row r="2763" spans="1:28" s="947" customFormat="1" ht="15.75" customHeight="1">
      <c r="A2763" s="204" t="str">
        <f>IF(B2763&lt;&gt;"",IF(AND(B2763&gt;=_TM1,B2763&lt;=_TM2,OR(TH!L2763="1111",TH!M2763="1111")),TH!D2763,""),"")</f>
        <v/>
      </c>
      <c r="B2763" s="939">
        <f t="shared" si="357"/>
        <v>3</v>
      </c>
      <c r="C2763" s="940">
        <f t="shared" si="358"/>
        <v>42079</v>
      </c>
      <c r="D2763" s="941" t="s">
        <v>2039</v>
      </c>
      <c r="E2763" s="941">
        <v>42079</v>
      </c>
      <c r="F2763" s="948" t="s">
        <v>1688</v>
      </c>
      <c r="G2763" s="943" t="s">
        <v>556</v>
      </c>
      <c r="H2763" s="954" t="s">
        <v>2040</v>
      </c>
      <c r="I2763" s="254">
        <v>500</v>
      </c>
      <c r="J2763" s="254">
        <v>331.03898594958486</v>
      </c>
      <c r="K2763" s="945">
        <f t="shared" si="356"/>
        <v>165519</v>
      </c>
      <c r="L2763" s="910" t="s">
        <v>167</v>
      </c>
      <c r="M2763" s="910" t="s">
        <v>165</v>
      </c>
      <c r="N2763" s="52" t="str">
        <f>IF(AND('331-CT'!$E$7=TH!H2763,OR(L2763="331",M2763="331")),"331",IF(AND(OR(L2763="131",M2763="131"),H2763='131-CT'!$E$7),"131",""))</f>
        <v/>
      </c>
      <c r="O2763" s="910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0"/>
    </row>
    <row r="2764" spans="1:28" s="947" customFormat="1" ht="15.75" customHeight="1">
      <c r="A2764" s="204" t="str">
        <f>IF(B2764&lt;&gt;"",IF(AND(B2764&gt;=_TM1,B2764&lt;=_TM2,OR(TH!L2764="1111",TH!M2764="1111")),TH!D2764,""),"")</f>
        <v/>
      </c>
      <c r="B2764" s="939">
        <f t="shared" si="357"/>
        <v>3</v>
      </c>
      <c r="C2764" s="940">
        <f t="shared" si="358"/>
        <v>42080</v>
      </c>
      <c r="D2764" s="941" t="s">
        <v>2039</v>
      </c>
      <c r="E2764" s="941">
        <v>42080</v>
      </c>
      <c r="F2764" s="948" t="s">
        <v>424</v>
      </c>
      <c r="G2764" s="943" t="s">
        <v>561</v>
      </c>
      <c r="H2764" s="954" t="s">
        <v>2040</v>
      </c>
      <c r="I2764" s="254">
        <v>903</v>
      </c>
      <c r="J2764" s="254">
        <v>6786.2992119664887</v>
      </c>
      <c r="K2764" s="945">
        <f t="shared" si="356"/>
        <v>6128028</v>
      </c>
      <c r="L2764" s="910" t="s">
        <v>167</v>
      </c>
      <c r="M2764" s="910" t="s">
        <v>165</v>
      </c>
      <c r="N2764" s="52" t="str">
        <f>IF(AND('331-CT'!$E$7=TH!H2764,OR(L2764="331",M2764="331")),"331",IF(AND(OR(L2764="131",M2764="131"),H2764='131-CT'!$E$7),"131",""))</f>
        <v/>
      </c>
      <c r="O2764" s="910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0"/>
    </row>
    <row r="2765" spans="1:28" s="947" customFormat="1" ht="15.75" customHeight="1">
      <c r="A2765" s="204" t="str">
        <f>IF(B2765&lt;&gt;"",IF(AND(B2765&gt;=_TM1,B2765&lt;=_TM2,OR(TH!L2765="1111",TH!M2765="1111")),TH!D2765,""),"")</f>
        <v/>
      </c>
      <c r="B2765" s="939">
        <f t="shared" si="357"/>
        <v>3</v>
      </c>
      <c r="C2765" s="940">
        <f t="shared" si="358"/>
        <v>42080</v>
      </c>
      <c r="D2765" s="941" t="s">
        <v>2039</v>
      </c>
      <c r="E2765" s="941">
        <v>42080</v>
      </c>
      <c r="F2765" s="948" t="s">
        <v>472</v>
      </c>
      <c r="G2765" s="943" t="s">
        <v>561</v>
      </c>
      <c r="H2765" s="954" t="s">
        <v>2040</v>
      </c>
      <c r="I2765" s="254">
        <v>289</v>
      </c>
      <c r="J2765" s="254">
        <v>7531.1369303530546</v>
      </c>
      <c r="K2765" s="945">
        <f t="shared" si="356"/>
        <v>2176499</v>
      </c>
      <c r="L2765" s="910" t="s">
        <v>167</v>
      </c>
      <c r="M2765" s="910" t="s">
        <v>165</v>
      </c>
      <c r="N2765" s="52" t="str">
        <f>IF(AND('331-CT'!$E$7=TH!H2765,OR(L2765="331",M2765="331")),"331",IF(AND(OR(L2765="131",M2765="131"),H2765='131-CT'!$E$7),"131",""))</f>
        <v/>
      </c>
      <c r="O2765" s="910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0"/>
    </row>
    <row r="2766" spans="1:28" s="947" customFormat="1" ht="15.75" customHeight="1">
      <c r="A2766" s="204" t="str">
        <f>IF(B2766&lt;&gt;"",IF(AND(B2766&gt;=_TM1,B2766&lt;=_TM2,OR(TH!L2766="1111",TH!M2766="1111")),TH!D2766,""),"")</f>
        <v/>
      </c>
      <c r="B2766" s="939">
        <f t="shared" si="357"/>
        <v>3</v>
      </c>
      <c r="C2766" s="940">
        <f t="shared" si="358"/>
        <v>42080</v>
      </c>
      <c r="D2766" s="941" t="s">
        <v>2039</v>
      </c>
      <c r="E2766" s="941">
        <v>42080</v>
      </c>
      <c r="F2766" s="948" t="s">
        <v>562</v>
      </c>
      <c r="G2766" s="943" t="s">
        <v>561</v>
      </c>
      <c r="H2766" s="954" t="s">
        <v>2040</v>
      </c>
      <c r="I2766" s="254">
        <v>300</v>
      </c>
      <c r="J2766" s="254">
        <v>15889.87132558007</v>
      </c>
      <c r="K2766" s="945">
        <f t="shared" si="356"/>
        <v>4766961</v>
      </c>
      <c r="L2766" s="910" t="s">
        <v>167</v>
      </c>
      <c r="M2766" s="910" t="s">
        <v>165</v>
      </c>
      <c r="N2766" s="52" t="str">
        <f>IF(AND('331-CT'!$E$7=TH!H2766,OR(L2766="331",M2766="331")),"331",IF(AND(OR(L2766="131",M2766="131"),H2766='131-CT'!$E$7),"131",""))</f>
        <v/>
      </c>
      <c r="O2766" s="910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0"/>
    </row>
    <row r="2767" spans="1:28" s="947" customFormat="1" ht="15.75" customHeight="1">
      <c r="A2767" s="204" t="str">
        <f>IF(B2767&lt;&gt;"",IF(AND(B2767&gt;=_TM1,B2767&lt;=_TM2,OR(TH!L2767="1111",TH!M2767="1111")),TH!D2767,""),"")</f>
        <v/>
      </c>
      <c r="B2767" s="939">
        <f t="shared" si="357"/>
        <v>3</v>
      </c>
      <c r="C2767" s="940">
        <f t="shared" si="358"/>
        <v>42080</v>
      </c>
      <c r="D2767" s="941" t="s">
        <v>2039</v>
      </c>
      <c r="E2767" s="941">
        <v>42080</v>
      </c>
      <c r="F2767" s="948" t="s">
        <v>527</v>
      </c>
      <c r="G2767" s="943" t="s">
        <v>561</v>
      </c>
      <c r="H2767" s="954" t="s">
        <v>2040</v>
      </c>
      <c r="I2767" s="254">
        <v>300</v>
      </c>
      <c r="J2767" s="254">
        <v>13076.039945008601</v>
      </c>
      <c r="K2767" s="945">
        <f t="shared" si="356"/>
        <v>3922812</v>
      </c>
      <c r="L2767" s="910" t="s">
        <v>167</v>
      </c>
      <c r="M2767" s="910" t="s">
        <v>165</v>
      </c>
      <c r="N2767" s="52" t="str">
        <f>IF(AND('331-CT'!$E$7=TH!H2767,OR(L2767="331",M2767="331")),"331",IF(AND(OR(L2767="131",M2767="131"),H2767='131-CT'!$E$7),"131",""))</f>
        <v/>
      </c>
      <c r="O2767" s="910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0"/>
    </row>
    <row r="2768" spans="1:28" s="947" customFormat="1" ht="15.75" customHeight="1">
      <c r="A2768" s="204" t="str">
        <f>IF(B2768&lt;&gt;"",IF(AND(B2768&gt;=_TM1,B2768&lt;=_TM2,OR(TH!L2768="1111",TH!M2768="1111")),TH!D2768,""),"")</f>
        <v/>
      </c>
      <c r="B2768" s="939">
        <f t="shared" si="357"/>
        <v>3</v>
      </c>
      <c r="C2768" s="940">
        <f t="shared" si="358"/>
        <v>42080</v>
      </c>
      <c r="D2768" s="941" t="s">
        <v>2039</v>
      </c>
      <c r="E2768" s="941">
        <v>42080</v>
      </c>
      <c r="F2768" s="948" t="s">
        <v>477</v>
      </c>
      <c r="G2768" s="943" t="s">
        <v>563</v>
      </c>
      <c r="H2768" s="954" t="s">
        <v>2040</v>
      </c>
      <c r="I2768" s="254">
        <v>604</v>
      </c>
      <c r="J2768" s="254">
        <v>11089.806029311092</v>
      </c>
      <c r="K2768" s="945">
        <f t="shared" si="356"/>
        <v>6698243</v>
      </c>
      <c r="L2768" s="910" t="s">
        <v>167</v>
      </c>
      <c r="M2768" s="910" t="s">
        <v>165</v>
      </c>
      <c r="N2768" s="52" t="str">
        <f>IF(AND('331-CT'!$E$7=TH!H2768,OR(L2768="331",M2768="331")),"331",IF(AND(OR(L2768="131",M2768="131"),H2768='131-CT'!$E$7),"131",""))</f>
        <v/>
      </c>
      <c r="O2768" s="910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0"/>
    </row>
    <row r="2769" spans="1:28" s="947" customFormat="1" ht="15.75" customHeight="1">
      <c r="A2769" s="204" t="str">
        <f>IF(B2769&lt;&gt;"",IF(AND(B2769&gt;=_TM1,B2769&lt;=_TM2,OR(TH!L2769="1111",TH!M2769="1111")),TH!D2769,""),"")</f>
        <v/>
      </c>
      <c r="B2769" s="939">
        <f t="shared" si="357"/>
        <v>3</v>
      </c>
      <c r="C2769" s="940">
        <f t="shared" si="358"/>
        <v>42080</v>
      </c>
      <c r="D2769" s="941" t="s">
        <v>2039</v>
      </c>
      <c r="E2769" s="941">
        <v>42080</v>
      </c>
      <c r="F2769" s="948" t="s">
        <v>564</v>
      </c>
      <c r="G2769" s="943" t="s">
        <v>563</v>
      </c>
      <c r="H2769" s="954" t="s">
        <v>2040</v>
      </c>
      <c r="I2769" s="254">
        <v>206</v>
      </c>
      <c r="J2769" s="254">
        <v>7365.6174373782624</v>
      </c>
      <c r="K2769" s="945">
        <f t="shared" si="356"/>
        <v>1517317</v>
      </c>
      <c r="L2769" s="910" t="s">
        <v>167</v>
      </c>
      <c r="M2769" s="910" t="s">
        <v>165</v>
      </c>
      <c r="N2769" s="52" t="str">
        <f>IF(AND('331-CT'!$E$7=TH!H2769,OR(L2769="331",M2769="331")),"331",IF(AND(OR(L2769="131",M2769="131"),H2769='131-CT'!$E$7),"131",""))</f>
        <v/>
      </c>
      <c r="O2769" s="910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0"/>
    </row>
    <row r="2770" spans="1:28" s="947" customFormat="1" ht="15.75" customHeight="1">
      <c r="A2770" s="204" t="str">
        <f>IF(B2770&lt;&gt;"",IF(AND(B2770&gt;=_TM1,B2770&lt;=_TM2,OR(TH!L2770="1111",TH!M2770="1111")),TH!D2770,""),"")</f>
        <v/>
      </c>
      <c r="B2770" s="939">
        <f t="shared" si="357"/>
        <v>3</v>
      </c>
      <c r="C2770" s="940">
        <f t="shared" si="358"/>
        <v>42080</v>
      </c>
      <c r="D2770" s="941" t="s">
        <v>2039</v>
      </c>
      <c r="E2770" s="941">
        <v>42080</v>
      </c>
      <c r="F2770" s="49" t="s">
        <v>565</v>
      </c>
      <c r="G2770" s="49" t="s">
        <v>563</v>
      </c>
      <c r="H2770" s="954" t="s">
        <v>2040</v>
      </c>
      <c r="I2770" s="254">
        <v>205</v>
      </c>
      <c r="J2770" s="254">
        <v>7779.4161698152429</v>
      </c>
      <c r="K2770" s="945">
        <f t="shared" si="356"/>
        <v>1594780</v>
      </c>
      <c r="L2770" s="910" t="s">
        <v>167</v>
      </c>
      <c r="M2770" s="910" t="s">
        <v>165</v>
      </c>
      <c r="N2770" s="52" t="str">
        <f>IF(AND('331-CT'!$E$7=TH!H2770,OR(L2770="331",M2770="331")),"331",IF(AND(OR(L2770="131",M2770="131"),H2770='131-CT'!$E$7),"131",""))</f>
        <v/>
      </c>
      <c r="O2770" s="910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0"/>
    </row>
    <row r="2771" spans="1:28" s="947" customFormat="1" ht="15.75" customHeight="1">
      <c r="A2771" s="204" t="str">
        <f>IF(B2771&lt;&gt;"",IF(AND(B2771&gt;=_TM1,B2771&lt;=_TM2,OR(TH!L2771="1111",TH!M2771="1111")),TH!D2771,""),"")</f>
        <v/>
      </c>
      <c r="B2771" s="939">
        <f t="shared" si="357"/>
        <v>3</v>
      </c>
      <c r="C2771" s="940">
        <f t="shared" si="358"/>
        <v>42080</v>
      </c>
      <c r="D2771" s="941" t="s">
        <v>2039</v>
      </c>
      <c r="E2771" s="941">
        <v>42080</v>
      </c>
      <c r="F2771" s="49" t="s">
        <v>566</v>
      </c>
      <c r="G2771" s="49" t="s">
        <v>563</v>
      </c>
      <c r="H2771" s="954" t="s">
        <v>2040</v>
      </c>
      <c r="I2771" s="254">
        <v>306</v>
      </c>
      <c r="J2771" s="254">
        <v>7200.0979444034701</v>
      </c>
      <c r="K2771" s="945">
        <f t="shared" si="356"/>
        <v>2203230</v>
      </c>
      <c r="L2771" s="910" t="s">
        <v>167</v>
      </c>
      <c r="M2771" s="910" t="s">
        <v>165</v>
      </c>
      <c r="N2771" s="52" t="str">
        <f>IF(AND('331-CT'!$E$7=TH!H2771,OR(L2771="331",M2771="331")),"331",IF(AND(OR(L2771="131",M2771="131"),H2771='131-CT'!$E$7),"131",""))</f>
        <v/>
      </c>
      <c r="O2771" s="910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0"/>
    </row>
    <row r="2772" spans="1:28" s="947" customFormat="1" ht="15.75" customHeight="1">
      <c r="A2772" s="204" t="str">
        <f>IF(B2772&lt;&gt;"",IF(AND(B2772&gt;=_TM1,B2772&lt;=_TM2,OR(TH!L2772="1111",TH!M2772="1111")),TH!D2772,""),"")</f>
        <v/>
      </c>
      <c r="B2772" s="939">
        <f t="shared" si="357"/>
        <v>3</v>
      </c>
      <c r="C2772" s="940">
        <f t="shared" si="358"/>
        <v>42082</v>
      </c>
      <c r="D2772" s="941" t="s">
        <v>2039</v>
      </c>
      <c r="E2772" s="941">
        <v>42082</v>
      </c>
      <c r="F2772" s="952" t="s">
        <v>439</v>
      </c>
      <c r="G2772" s="49" t="s">
        <v>567</v>
      </c>
      <c r="H2772" s="954" t="s">
        <v>2040</v>
      </c>
      <c r="I2772" s="254">
        <v>490</v>
      </c>
      <c r="J2772" s="254">
        <v>7862.1759163026391</v>
      </c>
      <c r="K2772" s="945">
        <f t="shared" si="356"/>
        <v>3852466</v>
      </c>
      <c r="L2772" s="910" t="s">
        <v>167</v>
      </c>
      <c r="M2772" s="910" t="s">
        <v>165</v>
      </c>
      <c r="N2772" s="52" t="str">
        <f>IF(AND('331-CT'!$E$7=TH!H2772,OR(L2772="331",M2772="331")),"331",IF(AND(OR(L2772="131",M2772="131"),H2772='131-CT'!$E$7),"131",""))</f>
        <v/>
      </c>
      <c r="O2772" s="910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0"/>
    </row>
    <row r="2773" spans="1:28" s="947" customFormat="1" ht="15.75" customHeight="1">
      <c r="A2773" s="204" t="str">
        <f>IF(B2773&lt;&gt;"",IF(AND(B2773&gt;=_TM1,B2773&lt;=_TM2,OR(TH!L2773="1111",TH!M2773="1111")),TH!D2773,""),"")</f>
        <v/>
      </c>
      <c r="B2773" s="939">
        <f t="shared" si="357"/>
        <v>3</v>
      </c>
      <c r="C2773" s="940">
        <f t="shared" si="358"/>
        <v>42082</v>
      </c>
      <c r="D2773" s="941" t="s">
        <v>2039</v>
      </c>
      <c r="E2773" s="941">
        <v>42082</v>
      </c>
      <c r="F2773" s="49" t="s">
        <v>568</v>
      </c>
      <c r="G2773" s="49" t="s">
        <v>567</v>
      </c>
      <c r="H2773" s="954" t="s">
        <v>2040</v>
      </c>
      <c r="I2773" s="254">
        <v>215</v>
      </c>
      <c r="J2773" s="254">
        <v>7944.9356627900352</v>
      </c>
      <c r="K2773" s="945">
        <f t="shared" si="356"/>
        <v>1708161</v>
      </c>
      <c r="L2773" s="910" t="s">
        <v>167</v>
      </c>
      <c r="M2773" s="910" t="s">
        <v>165</v>
      </c>
      <c r="N2773" s="52" t="str">
        <f>IF(AND('331-CT'!$E$7=TH!H2773,OR(L2773="331",M2773="331")),"331",IF(AND(OR(L2773="131",M2773="131"),H2773='131-CT'!$E$7),"131",""))</f>
        <v/>
      </c>
      <c r="O2773" s="910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0"/>
    </row>
    <row r="2774" spans="1:28" s="947" customFormat="1" ht="15.75" customHeight="1">
      <c r="A2774" s="204" t="str">
        <f>IF(B2774&lt;&gt;"",IF(AND(B2774&gt;=_TM1,B2774&lt;=_TM2,OR(TH!L2774="1111",TH!M2774="1111")),TH!D2774,""),"")</f>
        <v/>
      </c>
      <c r="B2774" s="939">
        <f t="shared" si="357"/>
        <v>3</v>
      </c>
      <c r="C2774" s="940">
        <f t="shared" si="358"/>
        <v>42082</v>
      </c>
      <c r="D2774" s="941" t="s">
        <v>2039</v>
      </c>
      <c r="E2774" s="941">
        <v>42082</v>
      </c>
      <c r="F2774" s="49" t="s">
        <v>569</v>
      </c>
      <c r="G2774" s="49" t="s">
        <v>570</v>
      </c>
      <c r="H2774" s="954" t="s">
        <v>2040</v>
      </c>
      <c r="I2774" s="254">
        <v>200</v>
      </c>
      <c r="J2774" s="254">
        <v>5793.1822541177344</v>
      </c>
      <c r="K2774" s="945">
        <f t="shared" ref="K2774:K2798" si="359">ROUND(I2774*J2774,0)</f>
        <v>1158636</v>
      </c>
      <c r="L2774" s="910" t="s">
        <v>167</v>
      </c>
      <c r="M2774" s="910" t="s">
        <v>165</v>
      </c>
      <c r="N2774" s="52" t="str">
        <f>IF(AND('331-CT'!$E$7=TH!H2774,OR(L2774="331",M2774="331")),"331",IF(AND(OR(L2774="131",M2774="131"),H2774='131-CT'!$E$7),"131",""))</f>
        <v/>
      </c>
      <c r="O2774" s="910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0"/>
    </row>
    <row r="2775" spans="1:28" s="947" customFormat="1" ht="15.75" customHeight="1">
      <c r="A2775" s="204" t="str">
        <f>IF(B2775&lt;&gt;"",IF(AND(B2775&gt;=_TM1,B2775&lt;=_TM2,OR(TH!L2775="1111",TH!M2775="1111")),TH!D2775,""),"")</f>
        <v/>
      </c>
      <c r="B2775" s="939">
        <f t="shared" si="357"/>
        <v>3</v>
      </c>
      <c r="C2775" s="940">
        <f t="shared" si="358"/>
        <v>42082</v>
      </c>
      <c r="D2775" s="941" t="s">
        <v>2039</v>
      </c>
      <c r="E2775" s="941">
        <v>42082</v>
      </c>
      <c r="F2775" s="49" t="s">
        <v>456</v>
      </c>
      <c r="G2775" s="49" t="s">
        <v>570</v>
      </c>
      <c r="H2775" s="954" t="s">
        <v>2040</v>
      </c>
      <c r="I2775" s="254">
        <v>205</v>
      </c>
      <c r="J2775" s="254">
        <v>6289.740733042112</v>
      </c>
      <c r="K2775" s="945">
        <f t="shared" si="359"/>
        <v>1289397</v>
      </c>
      <c r="L2775" s="910" t="s">
        <v>167</v>
      </c>
      <c r="M2775" s="910" t="s">
        <v>165</v>
      </c>
      <c r="N2775" s="52" t="str">
        <f>IF(AND('331-CT'!$E$7=TH!H2775,OR(L2775="331",M2775="331")),"331",IF(AND(OR(L2775="131",M2775="131"),H2775='131-CT'!$E$7),"131",""))</f>
        <v/>
      </c>
      <c r="O2775" s="910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0"/>
    </row>
    <row r="2776" spans="1:28" s="947" customFormat="1" ht="15.75" customHeight="1">
      <c r="A2776" s="204" t="str">
        <f>IF(B2776&lt;&gt;"",IF(AND(B2776&gt;=_TM1,B2776&lt;=_TM2,OR(TH!L2776="1111",TH!M2776="1111")),TH!D2776,""),"")</f>
        <v/>
      </c>
      <c r="B2776" s="939">
        <f t="shared" si="357"/>
        <v>3</v>
      </c>
      <c r="C2776" s="940">
        <f t="shared" si="358"/>
        <v>42082</v>
      </c>
      <c r="D2776" s="941" t="s">
        <v>2039</v>
      </c>
      <c r="E2776" s="941">
        <v>42082</v>
      </c>
      <c r="F2776" s="952" t="s">
        <v>572</v>
      </c>
      <c r="G2776" s="49" t="s">
        <v>570</v>
      </c>
      <c r="H2776" s="954" t="s">
        <v>2040</v>
      </c>
      <c r="I2776" s="254">
        <v>208</v>
      </c>
      <c r="J2776" s="254">
        <v>5544.903014655546</v>
      </c>
      <c r="K2776" s="945">
        <f t="shared" si="359"/>
        <v>1153340</v>
      </c>
      <c r="L2776" s="910" t="s">
        <v>167</v>
      </c>
      <c r="M2776" s="910" t="s">
        <v>165</v>
      </c>
      <c r="N2776" s="52" t="str">
        <f>IF(AND('331-CT'!$E$7=TH!H2776,OR(L2776="331",M2776="331")),"331",IF(AND(OR(L2776="131",M2776="131"),H2776='131-CT'!$E$7),"131",""))</f>
        <v/>
      </c>
      <c r="O2776" s="910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0"/>
    </row>
    <row r="2777" spans="1:28" s="947" customFormat="1" ht="15.75" customHeight="1">
      <c r="A2777" s="204" t="str">
        <f>IF(B2777&lt;&gt;"",IF(AND(B2777&gt;=_TM1,B2777&lt;=_TM2,OR(TH!L2777="1111",TH!M2777="1111")),TH!D2777,""),"")</f>
        <v/>
      </c>
      <c r="B2777" s="939">
        <f t="shared" si="357"/>
        <v>3</v>
      </c>
      <c r="C2777" s="940">
        <f t="shared" si="358"/>
        <v>42088</v>
      </c>
      <c r="D2777" s="941" t="s">
        <v>2039</v>
      </c>
      <c r="E2777" s="941">
        <v>42088</v>
      </c>
      <c r="F2777" s="49" t="s">
        <v>573</v>
      </c>
      <c r="G2777" s="49" t="s">
        <v>574</v>
      </c>
      <c r="H2777" s="954" t="s">
        <v>2040</v>
      </c>
      <c r="I2777" s="254">
        <v>500</v>
      </c>
      <c r="J2777" s="254">
        <v>1324.1559437983394</v>
      </c>
      <c r="K2777" s="945">
        <f t="shared" si="359"/>
        <v>662078</v>
      </c>
      <c r="L2777" s="910" t="s">
        <v>167</v>
      </c>
      <c r="M2777" s="910" t="s">
        <v>165</v>
      </c>
      <c r="N2777" s="52" t="str">
        <f>IF(AND('331-CT'!$E$7=TH!H2777,OR(L2777="331",M2777="331")),"331",IF(AND(OR(L2777="131",M2777="131"),H2777='131-CT'!$E$7),"131",""))</f>
        <v/>
      </c>
      <c r="O2777" s="910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10"/>
    </row>
    <row r="2778" spans="1:28" s="947" customFormat="1" ht="15.75" customHeight="1">
      <c r="A2778" s="204" t="str">
        <f>IF(B2778&lt;&gt;"",IF(AND(B2778&gt;=_TM1,B2778&lt;=_TM2,OR(TH!L2778="1111",TH!M2778="1111")),TH!D2778,""),"")</f>
        <v/>
      </c>
      <c r="B2778" s="939">
        <f t="shared" si="357"/>
        <v>3</v>
      </c>
      <c r="C2778" s="940">
        <f t="shared" si="358"/>
        <v>42088</v>
      </c>
      <c r="D2778" s="941" t="s">
        <v>2039</v>
      </c>
      <c r="E2778" s="941">
        <v>42088</v>
      </c>
      <c r="F2778" s="952" t="s">
        <v>576</v>
      </c>
      <c r="G2778" s="49" t="s">
        <v>574</v>
      </c>
      <c r="H2778" s="954" t="s">
        <v>2040</v>
      </c>
      <c r="I2778" s="254">
        <v>50</v>
      </c>
      <c r="J2778" s="254">
        <v>13407.078930958187</v>
      </c>
      <c r="K2778" s="945">
        <f t="shared" si="359"/>
        <v>670354</v>
      </c>
      <c r="L2778" s="910" t="s">
        <v>167</v>
      </c>
      <c r="M2778" s="910" t="s">
        <v>165</v>
      </c>
      <c r="N2778" s="52" t="str">
        <f>IF(AND('331-CT'!$E$7=TH!H2778,OR(L2778="331",M2778="331")),"331",IF(AND(OR(L2778="131",M2778="131"),H2778='131-CT'!$E$7),"131",""))</f>
        <v/>
      </c>
      <c r="O2778" s="910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10"/>
    </row>
    <row r="2779" spans="1:28" s="947" customFormat="1" ht="15.75" customHeight="1">
      <c r="A2779" s="204" t="str">
        <f>IF(B2779&lt;&gt;"",IF(AND(B2779&gt;=_TM1,B2779&lt;=_TM2,OR(TH!L2779="1111",TH!M2779="1111")),TH!D2779,""),"")</f>
        <v/>
      </c>
      <c r="B2779" s="939">
        <f t="shared" si="357"/>
        <v>3</v>
      </c>
      <c r="C2779" s="940">
        <f t="shared" si="358"/>
        <v>42088</v>
      </c>
      <c r="D2779" s="941" t="s">
        <v>2039</v>
      </c>
      <c r="E2779" s="941">
        <v>42088</v>
      </c>
      <c r="F2779" s="49" t="s">
        <v>577</v>
      </c>
      <c r="G2779" s="49" t="s">
        <v>574</v>
      </c>
      <c r="H2779" s="954" t="s">
        <v>2040</v>
      </c>
      <c r="I2779" s="254">
        <v>12</v>
      </c>
      <c r="J2779" s="254">
        <v>12082.922987159845</v>
      </c>
      <c r="K2779" s="945">
        <f t="shared" si="359"/>
        <v>144995</v>
      </c>
      <c r="L2779" s="910" t="s">
        <v>167</v>
      </c>
      <c r="M2779" s="910" t="s">
        <v>165</v>
      </c>
      <c r="N2779" s="52" t="str">
        <f>IF(AND('331-CT'!$E$7=TH!H2779,OR(L2779="331",M2779="331")),"331",IF(AND(OR(L2779="131",M2779="131"),H2779='131-CT'!$E$7),"131",""))</f>
        <v/>
      </c>
      <c r="O2779" s="910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10"/>
    </row>
    <row r="2780" spans="1:28" s="947" customFormat="1" ht="15.75" customHeight="1">
      <c r="A2780" s="204" t="str">
        <f>IF(B2780&lt;&gt;"",IF(AND(B2780&gt;=_TM1,B2780&lt;=_TM2,OR(TH!L2780="1111",TH!M2780="1111")),TH!D2780,""),"")</f>
        <v/>
      </c>
      <c r="B2780" s="939">
        <f t="shared" si="357"/>
        <v>3</v>
      </c>
      <c r="C2780" s="940">
        <f t="shared" si="358"/>
        <v>42088</v>
      </c>
      <c r="D2780" s="941" t="s">
        <v>2039</v>
      </c>
      <c r="E2780" s="941">
        <v>42088</v>
      </c>
      <c r="F2780" s="49" t="s">
        <v>520</v>
      </c>
      <c r="G2780" s="49" t="s">
        <v>578</v>
      </c>
      <c r="H2780" s="954" t="s">
        <v>2040</v>
      </c>
      <c r="I2780" s="254">
        <v>1490</v>
      </c>
      <c r="J2780" s="254">
        <v>5627.6627611429421</v>
      </c>
      <c r="K2780" s="945">
        <f t="shared" si="359"/>
        <v>8385218</v>
      </c>
      <c r="L2780" s="910" t="s">
        <v>167</v>
      </c>
      <c r="M2780" s="910" t="s">
        <v>165</v>
      </c>
      <c r="N2780" s="52" t="str">
        <f>IF(AND('331-CT'!$E$7=TH!H2780,OR(L2780="331",M2780="331")),"331",IF(AND(OR(L2780="131",M2780="131"),H2780='131-CT'!$E$7),"131",""))</f>
        <v/>
      </c>
      <c r="O2780" s="910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10"/>
    </row>
    <row r="2781" spans="1:28" s="947" customFormat="1" ht="15.75" customHeight="1">
      <c r="A2781" s="204" t="str">
        <f>IF(B2781&lt;&gt;"",IF(AND(B2781&gt;=_TM1,B2781&lt;=_TM2,OR(TH!L2781="1111",TH!M2781="1111")),TH!D2781,""),"")</f>
        <v/>
      </c>
      <c r="B2781" s="939">
        <f t="shared" si="357"/>
        <v>3</v>
      </c>
      <c r="C2781" s="940">
        <f t="shared" si="358"/>
        <v>42088</v>
      </c>
      <c r="D2781" s="941" t="s">
        <v>2039</v>
      </c>
      <c r="E2781" s="941">
        <v>42088</v>
      </c>
      <c r="F2781" s="49" t="s">
        <v>579</v>
      </c>
      <c r="G2781" s="49" t="s">
        <v>580</v>
      </c>
      <c r="H2781" s="954" t="s">
        <v>2040</v>
      </c>
      <c r="I2781" s="254">
        <v>100</v>
      </c>
      <c r="J2781" s="254">
        <v>12827.760705546412</v>
      </c>
      <c r="K2781" s="945">
        <f t="shared" si="359"/>
        <v>1282776</v>
      </c>
      <c r="L2781" s="910" t="s">
        <v>167</v>
      </c>
      <c r="M2781" s="910" t="s">
        <v>165</v>
      </c>
      <c r="N2781" s="52" t="str">
        <f>IF(AND('331-CT'!$E$7=TH!H2781,OR(L2781="331",M2781="331")),"331",IF(AND(OR(L2781="131",M2781="131"),H2781='131-CT'!$E$7),"131",""))</f>
        <v/>
      </c>
      <c r="O2781" s="910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10"/>
    </row>
    <row r="2782" spans="1:28" s="947" customFormat="1" ht="15.75" customHeight="1">
      <c r="A2782" s="204" t="str">
        <f>IF(B2782&lt;&gt;"",IF(AND(B2782&gt;=_TM1,B2782&lt;=_TM2,OR(TH!L2782="1111",TH!M2782="1111")),TH!D2782,""),"")</f>
        <v/>
      </c>
      <c r="B2782" s="939">
        <f t="shared" si="357"/>
        <v>3</v>
      </c>
      <c r="C2782" s="940">
        <f t="shared" si="358"/>
        <v>42088</v>
      </c>
      <c r="D2782" s="941" t="s">
        <v>2039</v>
      </c>
      <c r="E2782" s="941">
        <v>42088</v>
      </c>
      <c r="F2782" s="49" t="s">
        <v>500</v>
      </c>
      <c r="G2782" s="49" t="s">
        <v>582</v>
      </c>
      <c r="H2782" s="954" t="s">
        <v>2040</v>
      </c>
      <c r="I2782" s="254">
        <v>30</v>
      </c>
      <c r="J2782" s="254">
        <v>10013.929324974941</v>
      </c>
      <c r="K2782" s="945">
        <f t="shared" si="359"/>
        <v>300418</v>
      </c>
      <c r="L2782" s="910" t="s">
        <v>167</v>
      </c>
      <c r="M2782" s="910" t="s">
        <v>165</v>
      </c>
      <c r="N2782" s="52" t="str">
        <f>IF(AND('331-CT'!$E$7=TH!H2782,OR(L2782="331",M2782="331")),"331",IF(AND(OR(L2782="131",M2782="131"),H2782='131-CT'!$E$7),"131",""))</f>
        <v/>
      </c>
      <c r="O2782" s="910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10"/>
    </row>
    <row r="2783" spans="1:28" s="947" customFormat="1" ht="15.75" customHeight="1">
      <c r="A2783" s="204" t="str">
        <f>IF(B2783&lt;&gt;"",IF(AND(B2783&gt;=_TM1,B2783&lt;=_TM2,OR(TH!L2783="1111",TH!M2783="1111")),TH!D2783,""),"")</f>
        <v/>
      </c>
      <c r="B2783" s="939">
        <f t="shared" si="357"/>
        <v>3</v>
      </c>
      <c r="C2783" s="940">
        <f t="shared" si="358"/>
        <v>42088</v>
      </c>
      <c r="D2783" s="941" t="s">
        <v>2039</v>
      </c>
      <c r="E2783" s="941">
        <v>42088</v>
      </c>
      <c r="F2783" s="49" t="s">
        <v>583</v>
      </c>
      <c r="G2783" s="49" t="s">
        <v>582</v>
      </c>
      <c r="H2783" s="954" t="s">
        <v>2040</v>
      </c>
      <c r="I2783" s="254">
        <v>347</v>
      </c>
      <c r="J2783" s="254">
        <v>15062.273860706109</v>
      </c>
      <c r="K2783" s="945">
        <f t="shared" si="359"/>
        <v>5226609</v>
      </c>
      <c r="L2783" s="910" t="s">
        <v>167</v>
      </c>
      <c r="M2783" s="910" t="s">
        <v>165</v>
      </c>
      <c r="N2783" s="52" t="str">
        <f>IF(AND('331-CT'!$E$7=TH!H2783,OR(L2783="331",M2783="331")),"331",IF(AND(OR(L2783="131",M2783="131"),H2783='131-CT'!$E$7),"131",""))</f>
        <v/>
      </c>
      <c r="O2783" s="910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10"/>
    </row>
    <row r="2784" spans="1:28" s="947" customFormat="1" ht="15.75" customHeight="1">
      <c r="A2784" s="204" t="str">
        <f>IF(B2784&lt;&gt;"",IF(AND(B2784&gt;=_TM1,B2784&lt;=_TM2,OR(TH!L2784="1111",TH!M2784="1111")),TH!D2784,""),"")</f>
        <v/>
      </c>
      <c r="B2784" s="939">
        <f t="shared" si="357"/>
        <v>3</v>
      </c>
      <c r="C2784" s="940">
        <f t="shared" si="358"/>
        <v>42090</v>
      </c>
      <c r="D2784" s="941" t="s">
        <v>2039</v>
      </c>
      <c r="E2784" s="941">
        <v>42090</v>
      </c>
      <c r="F2784" s="49" t="s">
        <v>586</v>
      </c>
      <c r="G2784" s="49" t="s">
        <v>587</v>
      </c>
      <c r="H2784" s="954" t="s">
        <v>2040</v>
      </c>
      <c r="I2784" s="254">
        <v>24</v>
      </c>
      <c r="J2784" s="254">
        <v>5213.8640287059607</v>
      </c>
      <c r="K2784" s="945">
        <f t="shared" si="359"/>
        <v>125133</v>
      </c>
      <c r="L2784" s="910" t="s">
        <v>167</v>
      </c>
      <c r="M2784" s="910" t="s">
        <v>165</v>
      </c>
      <c r="N2784" s="52" t="str">
        <f>IF(AND('331-CT'!$E$7=TH!H2784,OR(L2784="331",M2784="331")),"331",IF(AND(OR(L2784="131",M2784="131"),H2784='131-CT'!$E$7),"131",""))</f>
        <v/>
      </c>
      <c r="O2784" s="910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10"/>
    </row>
    <row r="2785" spans="1:28" s="947" customFormat="1" ht="15.75" customHeight="1">
      <c r="A2785" s="204" t="str">
        <f>IF(B2785&lt;&gt;"",IF(AND(B2785&gt;=_TM1,B2785&lt;=_TM2,OR(TH!L2785="1111",TH!M2785="1111")),TH!D2785,""),"")</f>
        <v/>
      </c>
      <c r="B2785" s="939">
        <f t="shared" ref="B2785:B2848" si="360">IF(C2785&lt;&gt;"",MONTH(C2785),"")</f>
        <v>3</v>
      </c>
      <c r="C2785" s="940">
        <f t="shared" si="358"/>
        <v>42090</v>
      </c>
      <c r="D2785" s="941" t="s">
        <v>2039</v>
      </c>
      <c r="E2785" s="941">
        <v>42090</v>
      </c>
      <c r="F2785" s="49" t="s">
        <v>1723</v>
      </c>
      <c r="G2785" s="49" t="s">
        <v>588</v>
      </c>
      <c r="H2785" s="954" t="s">
        <v>2040</v>
      </c>
      <c r="I2785" s="254">
        <v>1900</v>
      </c>
      <c r="J2785" s="254">
        <v>10179.448817949733</v>
      </c>
      <c r="K2785" s="945">
        <f t="shared" si="359"/>
        <v>19340953</v>
      </c>
      <c r="L2785" s="910" t="s">
        <v>167</v>
      </c>
      <c r="M2785" s="910" t="s">
        <v>165</v>
      </c>
      <c r="N2785" s="52" t="str">
        <f>IF(AND('331-CT'!$E$7=TH!H2785,OR(L2785="331",M2785="331")),"331",IF(AND(OR(L2785="131",M2785="131"),H2785='131-CT'!$E$7),"131",""))</f>
        <v/>
      </c>
      <c r="O2785" s="910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10"/>
    </row>
    <row r="2786" spans="1:28" s="947" customFormat="1" ht="15.75" customHeight="1">
      <c r="A2786" s="204" t="str">
        <f>IF(B2786&lt;&gt;"",IF(AND(B2786&gt;=_TM1,B2786&lt;=_TM2,OR(TH!L2786="1111",TH!M2786="1111")),TH!D2786,""),"")</f>
        <v/>
      </c>
      <c r="B2786" s="939">
        <f t="shared" si="360"/>
        <v>3</v>
      </c>
      <c r="C2786" s="940">
        <f t="shared" si="358"/>
        <v>42091</v>
      </c>
      <c r="D2786" s="941" t="s">
        <v>2039</v>
      </c>
      <c r="E2786" s="941">
        <v>42091</v>
      </c>
      <c r="F2786" s="49" t="s">
        <v>520</v>
      </c>
      <c r="G2786" s="49" t="s">
        <v>584</v>
      </c>
      <c r="H2786" s="954" t="s">
        <v>2040</v>
      </c>
      <c r="I2786" s="254">
        <v>504</v>
      </c>
      <c r="J2786" s="254">
        <v>5627.6627611429421</v>
      </c>
      <c r="K2786" s="945">
        <f t="shared" si="359"/>
        <v>2836342</v>
      </c>
      <c r="L2786" s="910" t="s">
        <v>167</v>
      </c>
      <c r="M2786" s="910" t="s">
        <v>165</v>
      </c>
      <c r="N2786" s="52" t="str">
        <f>IF(AND('331-CT'!$E$7=TH!H2786,OR(L2786="331",M2786="331")),"331",IF(AND(OR(L2786="131",M2786="131"),H2786='131-CT'!$E$7),"131",""))</f>
        <v/>
      </c>
      <c r="O2786" s="910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10"/>
    </row>
    <row r="2787" spans="1:28" s="947" customFormat="1" ht="15.75" customHeight="1">
      <c r="A2787" s="204" t="str">
        <f>IF(B2787&lt;&gt;"",IF(AND(B2787&gt;=_TM1,B2787&lt;=_TM2,OR(TH!L2787="1111",TH!M2787="1111")),TH!D2787,""),"")</f>
        <v/>
      </c>
      <c r="B2787" s="939">
        <f t="shared" si="360"/>
        <v>3</v>
      </c>
      <c r="C2787" s="940">
        <f t="shared" si="358"/>
        <v>42091</v>
      </c>
      <c r="D2787" s="941" t="s">
        <v>2039</v>
      </c>
      <c r="E2787" s="941">
        <v>42091</v>
      </c>
      <c r="F2787" s="49" t="s">
        <v>480</v>
      </c>
      <c r="G2787" s="49" t="s">
        <v>585</v>
      </c>
      <c r="H2787" s="954" t="s">
        <v>2040</v>
      </c>
      <c r="I2787" s="254">
        <v>350</v>
      </c>
      <c r="J2787" s="254">
        <v>60000.81620336225</v>
      </c>
      <c r="K2787" s="945">
        <f t="shared" si="359"/>
        <v>21000286</v>
      </c>
      <c r="L2787" s="910" t="s">
        <v>167</v>
      </c>
      <c r="M2787" s="910" t="s">
        <v>165</v>
      </c>
      <c r="N2787" s="52" t="str">
        <f>IF(AND('331-CT'!$E$7=TH!H2787,OR(L2787="331",M2787="331")),"331",IF(AND(OR(L2787="131",M2787="131"),H2787='131-CT'!$E$7),"131",""))</f>
        <v/>
      </c>
      <c r="O2787" s="910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10"/>
    </row>
    <row r="2788" spans="1:28" s="947" customFormat="1" ht="15.75" customHeight="1">
      <c r="A2788" s="204" t="str">
        <f>IF(B2788&lt;&gt;"",IF(AND(B2788&gt;=_TM1,B2788&lt;=_TM2,OR(TH!L2788="1111",TH!M2788="1111")),TH!D2788,""),"")</f>
        <v/>
      </c>
      <c r="B2788" s="939">
        <f t="shared" si="360"/>
        <v>3</v>
      </c>
      <c r="C2788" s="940">
        <f t="shared" si="358"/>
        <v>42094</v>
      </c>
      <c r="D2788" s="941" t="s">
        <v>2039</v>
      </c>
      <c r="E2788" s="941">
        <v>42094</v>
      </c>
      <c r="F2788" s="49" t="s">
        <v>1166</v>
      </c>
      <c r="G2788" s="49" t="s">
        <v>590</v>
      </c>
      <c r="H2788" s="954" t="s">
        <v>2040</v>
      </c>
      <c r="I2788" s="254">
        <v>50</v>
      </c>
      <c r="J2788" s="254">
        <v>9600.1305925379584</v>
      </c>
      <c r="K2788" s="945">
        <f t="shared" si="359"/>
        <v>480007</v>
      </c>
      <c r="L2788" s="910" t="s">
        <v>167</v>
      </c>
      <c r="M2788" s="910" t="s">
        <v>165</v>
      </c>
      <c r="N2788" s="52" t="str">
        <f>IF(AND('331-CT'!$E$7=TH!H2788,OR(L2788="331",M2788="331")),"331",IF(AND(OR(L2788="131",M2788="131"),H2788='131-CT'!$E$7),"131",""))</f>
        <v/>
      </c>
      <c r="O2788" s="910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10"/>
    </row>
    <row r="2789" spans="1:28" s="947" customFormat="1" ht="15.75" customHeight="1">
      <c r="A2789" s="204" t="str">
        <f>IF(B2789&lt;&gt;"",IF(AND(B2789&gt;=_TM1,B2789&lt;=_TM2,OR(TH!L2789="1111",TH!M2789="1111")),TH!D2789,""),"")</f>
        <v/>
      </c>
      <c r="B2789" s="939">
        <f t="shared" si="360"/>
        <v>3</v>
      </c>
      <c r="C2789" s="940">
        <f t="shared" si="358"/>
        <v>42094</v>
      </c>
      <c r="D2789" s="941" t="s">
        <v>2039</v>
      </c>
      <c r="E2789" s="941">
        <v>42094</v>
      </c>
      <c r="F2789" s="49" t="s">
        <v>1166</v>
      </c>
      <c r="G2789" s="49" t="s">
        <v>590</v>
      </c>
      <c r="H2789" s="954" t="s">
        <v>2040</v>
      </c>
      <c r="I2789" s="254">
        <v>773</v>
      </c>
      <c r="J2789" s="254">
        <v>9600.1305925379584</v>
      </c>
      <c r="K2789" s="945">
        <f t="shared" si="359"/>
        <v>7420901</v>
      </c>
      <c r="L2789" s="910" t="s">
        <v>167</v>
      </c>
      <c r="M2789" s="910" t="s">
        <v>165</v>
      </c>
      <c r="N2789" s="52" t="str">
        <f>IF(AND('331-CT'!$E$7=TH!H2789,OR(L2789="331",M2789="331")),"331",IF(AND(OR(L2789="131",M2789="131"),H2789='131-CT'!$E$7),"131",""))</f>
        <v/>
      </c>
      <c r="O2789" s="910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10"/>
    </row>
    <row r="2790" spans="1:28" s="947" customFormat="1" ht="15.75" customHeight="1">
      <c r="A2790" s="204" t="str">
        <f>IF(B2790&lt;&gt;"",IF(AND(B2790&gt;=_TM1,B2790&lt;=_TM2,OR(TH!L2790="1111",TH!M2790="1111")),TH!D2790,""),"")</f>
        <v/>
      </c>
      <c r="B2790" s="939">
        <f t="shared" si="360"/>
        <v>3</v>
      </c>
      <c r="C2790" s="940">
        <f t="shared" si="358"/>
        <v>42094</v>
      </c>
      <c r="D2790" s="941" t="s">
        <v>2039</v>
      </c>
      <c r="E2790" s="941">
        <v>42094</v>
      </c>
      <c r="F2790" s="49" t="s">
        <v>1680</v>
      </c>
      <c r="G2790" s="49" t="s">
        <v>590</v>
      </c>
      <c r="H2790" s="954" t="s">
        <v>2040</v>
      </c>
      <c r="I2790" s="254">
        <v>1646</v>
      </c>
      <c r="J2790" s="254">
        <v>827.59746487396205</v>
      </c>
      <c r="K2790" s="945">
        <f t="shared" si="359"/>
        <v>1362225</v>
      </c>
      <c r="L2790" s="910" t="s">
        <v>167</v>
      </c>
      <c r="M2790" s="910" t="s">
        <v>165</v>
      </c>
      <c r="N2790" s="52" t="str">
        <f>IF(AND('331-CT'!$E$7=TH!H2790,OR(L2790="331",M2790="331")),"331",IF(AND(OR(L2790="131",M2790="131"),H2790='131-CT'!$E$7),"131",""))</f>
        <v/>
      </c>
      <c r="O2790" s="910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10"/>
    </row>
    <row r="2791" spans="1:28" s="947" customFormat="1" ht="15.75" customHeight="1">
      <c r="A2791" s="204" t="str">
        <f>IF(B2791&lt;&gt;"",IF(AND(B2791&gt;=_TM1,B2791&lt;=_TM2,OR(TH!L2791="1111",TH!M2791="1111")),TH!D2791,""),"")</f>
        <v/>
      </c>
      <c r="B2791" s="939">
        <f t="shared" si="360"/>
        <v>3</v>
      </c>
      <c r="C2791" s="940">
        <f t="shared" si="358"/>
        <v>42094</v>
      </c>
      <c r="D2791" s="941" t="s">
        <v>2039</v>
      </c>
      <c r="E2791" s="941">
        <v>42094</v>
      </c>
      <c r="F2791" s="948" t="s">
        <v>480</v>
      </c>
      <c r="G2791" s="943" t="s">
        <v>591</v>
      </c>
      <c r="H2791" s="954" t="s">
        <v>2040</v>
      </c>
      <c r="I2791" s="254">
        <v>102</v>
      </c>
      <c r="J2791" s="254">
        <v>60000.81620336225</v>
      </c>
      <c r="K2791" s="945">
        <f t="shared" si="359"/>
        <v>6120083</v>
      </c>
      <c r="L2791" s="910" t="s">
        <v>167</v>
      </c>
      <c r="M2791" s="910" t="s">
        <v>165</v>
      </c>
      <c r="N2791" s="52" t="str">
        <f>IF(AND('331-CT'!$E$7=TH!H2791,OR(L2791="331",M2791="331")),"331",IF(AND(OR(L2791="131",M2791="131"),H2791='131-CT'!$E$7),"131",""))</f>
        <v/>
      </c>
      <c r="O2791" s="910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10"/>
    </row>
    <row r="2792" spans="1:28" s="947" customFormat="1" ht="15.75" customHeight="1">
      <c r="A2792" s="204" t="str">
        <f>IF(B2792&lt;&gt;"",IF(AND(B2792&gt;=_TM1,B2792&lt;=_TM2,OR(TH!L2792="1111",TH!M2792="1111")),TH!D2792,""),"")</f>
        <v/>
      </c>
      <c r="B2792" s="939">
        <f t="shared" si="360"/>
        <v>3</v>
      </c>
      <c r="C2792" s="940">
        <f t="shared" si="358"/>
        <v>42094</v>
      </c>
      <c r="D2792" s="941" t="s">
        <v>2039</v>
      </c>
      <c r="E2792" s="941">
        <v>42094</v>
      </c>
      <c r="F2792" s="948" t="s">
        <v>592</v>
      </c>
      <c r="G2792" s="943" t="s">
        <v>591</v>
      </c>
      <c r="H2792" s="954" t="s">
        <v>2040</v>
      </c>
      <c r="I2792" s="254">
        <v>25</v>
      </c>
      <c r="J2792" s="254">
        <v>34510.814285244218</v>
      </c>
      <c r="K2792" s="945">
        <f t="shared" si="359"/>
        <v>862770</v>
      </c>
      <c r="L2792" s="910" t="s">
        <v>167</v>
      </c>
      <c r="M2792" s="910" t="s">
        <v>165</v>
      </c>
      <c r="N2792" s="52" t="str">
        <f>IF(AND('331-CT'!$E$7=TH!H2792,OR(L2792="331",M2792="331")),"331",IF(AND(OR(L2792="131",M2792="131"),H2792='131-CT'!$E$7),"131",""))</f>
        <v/>
      </c>
      <c r="O2792" s="910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10"/>
    </row>
    <row r="2793" spans="1:28" s="947" customFormat="1" ht="15.75" customHeight="1">
      <c r="A2793" s="204" t="str">
        <f>IF(B2793&lt;&gt;"",IF(AND(B2793&gt;=_TM1,B2793&lt;=_TM2,OR(TH!L2793="1111",TH!M2793="1111")),TH!D2793,""),"")</f>
        <v/>
      </c>
      <c r="B2793" s="939">
        <f t="shared" si="360"/>
        <v>3</v>
      </c>
      <c r="C2793" s="940">
        <f t="shared" si="358"/>
        <v>42094</v>
      </c>
      <c r="D2793" s="941" t="s">
        <v>2039</v>
      </c>
      <c r="E2793" s="941">
        <v>42094</v>
      </c>
      <c r="F2793" s="948" t="s">
        <v>593</v>
      </c>
      <c r="G2793" s="943" t="s">
        <v>591</v>
      </c>
      <c r="H2793" s="954" t="s">
        <v>2040</v>
      </c>
      <c r="I2793" s="254">
        <v>11</v>
      </c>
      <c r="J2793" s="254">
        <v>42290.230455059464</v>
      </c>
      <c r="K2793" s="945">
        <f t="shared" si="359"/>
        <v>465193</v>
      </c>
      <c r="L2793" s="910" t="s">
        <v>167</v>
      </c>
      <c r="M2793" s="910" t="s">
        <v>165</v>
      </c>
      <c r="N2793" s="52" t="str">
        <f>IF(AND('331-CT'!$E$7=TH!H2793,OR(L2793="331",M2793="331")),"331",IF(AND(OR(L2793="131",M2793="131"),H2793='131-CT'!$E$7),"131",""))</f>
        <v/>
      </c>
      <c r="O2793" s="910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10"/>
    </row>
    <row r="2794" spans="1:28" s="947" customFormat="1" ht="15.75" customHeight="1">
      <c r="A2794" s="204" t="str">
        <f>IF(B2794&lt;&gt;"",IF(AND(B2794&gt;=_TM1,B2794&lt;=_TM2,OR(TH!L2794="1111",TH!M2794="1111")),TH!D2794,""),"")</f>
        <v/>
      </c>
      <c r="B2794" s="939">
        <f t="shared" si="360"/>
        <v>3</v>
      </c>
      <c r="C2794" s="940">
        <f t="shared" si="358"/>
        <v>42094</v>
      </c>
      <c r="D2794" s="941" t="s">
        <v>2039</v>
      </c>
      <c r="E2794" s="941">
        <v>42094</v>
      </c>
      <c r="F2794" s="948" t="s">
        <v>594</v>
      </c>
      <c r="G2794" s="943" t="s">
        <v>591</v>
      </c>
      <c r="H2794" s="954" t="s">
        <v>2040</v>
      </c>
      <c r="I2794" s="254">
        <v>13</v>
      </c>
      <c r="J2794" s="254">
        <v>34428.05453875682</v>
      </c>
      <c r="K2794" s="945">
        <f t="shared" si="359"/>
        <v>447565</v>
      </c>
      <c r="L2794" s="910" t="s">
        <v>167</v>
      </c>
      <c r="M2794" s="910" t="s">
        <v>165</v>
      </c>
      <c r="N2794" s="52" t="str">
        <f>IF(AND('331-CT'!$E$7=TH!H2794,OR(L2794="331",M2794="331")),"331",IF(AND(OR(L2794="131",M2794="131"),H2794='131-CT'!$E$7),"131",""))</f>
        <v/>
      </c>
      <c r="O2794" s="910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10"/>
    </row>
    <row r="2795" spans="1:28" s="947" customFormat="1" ht="15.75" customHeight="1">
      <c r="A2795" s="204" t="str">
        <f>IF(B2795&lt;&gt;"",IF(AND(B2795&gt;=_TM1,B2795&lt;=_TM2,OR(TH!L2795="1111",TH!M2795="1111")),TH!D2795,""),"")</f>
        <v/>
      </c>
      <c r="B2795" s="939">
        <f t="shared" si="360"/>
        <v>3</v>
      </c>
      <c r="C2795" s="940">
        <f t="shared" si="358"/>
        <v>42094</v>
      </c>
      <c r="D2795" s="941" t="s">
        <v>2039</v>
      </c>
      <c r="E2795" s="941">
        <v>42094</v>
      </c>
      <c r="F2795" s="948" t="s">
        <v>595</v>
      </c>
      <c r="G2795" s="943" t="s">
        <v>591</v>
      </c>
      <c r="H2795" s="954" t="s">
        <v>2040</v>
      </c>
      <c r="I2795" s="254">
        <v>19</v>
      </c>
      <c r="J2795" s="254">
        <v>66869.875161816133</v>
      </c>
      <c r="K2795" s="945">
        <f t="shared" si="359"/>
        <v>1270528</v>
      </c>
      <c r="L2795" s="910" t="s">
        <v>167</v>
      </c>
      <c r="M2795" s="910" t="s">
        <v>165</v>
      </c>
      <c r="N2795" s="52" t="str">
        <f>IF(AND('331-CT'!$E$7=TH!H2795,OR(L2795="331",M2795="331")),"331",IF(AND(OR(L2795="131",M2795="131"),H2795='131-CT'!$E$7),"131",""))</f>
        <v/>
      </c>
      <c r="O2795" s="910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10"/>
    </row>
    <row r="2796" spans="1:28" s="947" customFormat="1" ht="15.75" customHeight="1">
      <c r="A2796" s="204" t="str">
        <f>IF(B2796&lt;&gt;"",IF(AND(B2796&gt;=_TM1,B2796&lt;=_TM2,OR(TH!L2796="1111",TH!M2796="1111")),TH!D2796,""),"")</f>
        <v/>
      </c>
      <c r="B2796" s="939">
        <f t="shared" si="360"/>
        <v>3</v>
      </c>
      <c r="C2796" s="940">
        <f t="shared" si="358"/>
        <v>42094</v>
      </c>
      <c r="D2796" s="941" t="s">
        <v>2039</v>
      </c>
      <c r="E2796" s="941">
        <v>42094</v>
      </c>
      <c r="F2796" s="948" t="s">
        <v>596</v>
      </c>
      <c r="G2796" s="943" t="s">
        <v>591</v>
      </c>
      <c r="H2796" s="954" t="s">
        <v>2040</v>
      </c>
      <c r="I2796" s="254">
        <v>60</v>
      </c>
      <c r="J2796" s="254">
        <v>71173.381979160738</v>
      </c>
      <c r="K2796" s="945">
        <f t="shared" si="359"/>
        <v>4270403</v>
      </c>
      <c r="L2796" s="910" t="s">
        <v>167</v>
      </c>
      <c r="M2796" s="910" t="s">
        <v>165</v>
      </c>
      <c r="N2796" s="52" t="str">
        <f>IF(AND('331-CT'!$E$7=TH!H2796,OR(L2796="331",M2796="331")),"331",IF(AND(OR(L2796="131",M2796="131"),H2796='131-CT'!$E$7),"131",""))</f>
        <v/>
      </c>
      <c r="O2796" s="910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10"/>
    </row>
    <row r="2797" spans="1:28" s="947" customFormat="1" ht="15.75" customHeight="1">
      <c r="A2797" s="204" t="str">
        <f>IF(B2797&lt;&gt;"",IF(AND(B2797&gt;=_TM1,B2797&lt;=_TM2,OR(TH!L2797="1111",TH!M2797="1111")),TH!D2797,""),"")</f>
        <v/>
      </c>
      <c r="B2797" s="939">
        <f t="shared" si="360"/>
        <v>3</v>
      </c>
      <c r="C2797" s="940">
        <f t="shared" si="358"/>
        <v>42094</v>
      </c>
      <c r="D2797" s="941" t="s">
        <v>2039</v>
      </c>
      <c r="E2797" s="941">
        <v>42094</v>
      </c>
      <c r="F2797" s="948" t="s">
        <v>597</v>
      </c>
      <c r="G2797" s="943" t="s">
        <v>598</v>
      </c>
      <c r="H2797" s="954" t="s">
        <v>2040</v>
      </c>
      <c r="I2797" s="254">
        <v>55</v>
      </c>
      <c r="J2797" s="254">
        <v>14979.514114218713</v>
      </c>
      <c r="K2797" s="945">
        <f t="shared" si="359"/>
        <v>823873</v>
      </c>
      <c r="L2797" s="910" t="s">
        <v>167</v>
      </c>
      <c r="M2797" s="910" t="s">
        <v>165</v>
      </c>
      <c r="N2797" s="52" t="str">
        <f>IF(AND('331-CT'!$E$7=TH!H2797,OR(L2797="331",M2797="331")),"331",IF(AND(OR(L2797="131",M2797="131"),H2797='131-CT'!$E$7),"131",""))</f>
        <v/>
      </c>
      <c r="O2797" s="910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10"/>
    </row>
    <row r="2798" spans="1:28" s="947" customFormat="1" ht="15.75" customHeight="1">
      <c r="A2798" s="204" t="str">
        <f>IF(B2798&lt;&gt;"",IF(AND(B2798&gt;=_TM1,B2798&lt;=_TM2,OR(TH!L2798="1111",TH!M2798="1111")),TH!D2798,""),"")</f>
        <v/>
      </c>
      <c r="B2798" s="939">
        <f t="shared" si="360"/>
        <v>3</v>
      </c>
      <c r="C2798" s="940">
        <f t="shared" si="358"/>
        <v>42094</v>
      </c>
      <c r="D2798" s="941" t="s">
        <v>2039</v>
      </c>
      <c r="E2798" s="941">
        <v>42094</v>
      </c>
      <c r="F2798" s="948" t="s">
        <v>1723</v>
      </c>
      <c r="G2798" s="943" t="s">
        <v>599</v>
      </c>
      <c r="H2798" s="954" t="s">
        <v>2040</v>
      </c>
      <c r="I2798" s="254">
        <v>1950</v>
      </c>
      <c r="J2798" s="254">
        <v>10179.448817949733</v>
      </c>
      <c r="K2798" s="945">
        <f t="shared" si="359"/>
        <v>19849925</v>
      </c>
      <c r="L2798" s="910" t="s">
        <v>167</v>
      </c>
      <c r="M2798" s="910" t="s">
        <v>165</v>
      </c>
      <c r="N2798" s="52" t="str">
        <f>IF(AND('331-CT'!$E$7=TH!H2798,OR(L2798="331",M2798="331")),"331",IF(AND(OR(L2798="131",M2798="131"),H2798='131-CT'!$E$7),"131",""))</f>
        <v/>
      </c>
      <c r="O2798" s="910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10"/>
    </row>
    <row r="2799" spans="1:28" s="875" customFormat="1" ht="15.75" customHeight="1">
      <c r="A2799" s="204" t="str">
        <f>IF(B2799&lt;&gt;"",IF(AND(B2799&gt;=_TM1,B2799&lt;=_TM2,OR(TH!L2799="1111",TH!M2799="1111")),TH!D2799,""),"")</f>
        <v/>
      </c>
      <c r="B2799" s="864">
        <f t="shared" si="360"/>
        <v>4</v>
      </c>
      <c r="C2799" s="865">
        <f t="shared" si="358"/>
        <v>42100</v>
      </c>
      <c r="D2799" s="866" t="s">
        <v>2039</v>
      </c>
      <c r="E2799" s="866">
        <v>42100</v>
      </c>
      <c r="F2799" s="867" t="s">
        <v>601</v>
      </c>
      <c r="G2799" s="868" t="s">
        <v>602</v>
      </c>
      <c r="H2799" s="877" t="s">
        <v>2040</v>
      </c>
      <c r="I2799" s="870">
        <v>194</v>
      </c>
      <c r="J2799" s="870">
        <v>5696.3231366206455</v>
      </c>
      <c r="K2799" s="871">
        <f t="shared" ref="K2799" si="361">ROUND(I2799*J2799,0)</f>
        <v>1105087</v>
      </c>
      <c r="L2799" s="927" t="s">
        <v>167</v>
      </c>
      <c r="M2799" s="927" t="s">
        <v>165</v>
      </c>
      <c r="N2799" s="52" t="str">
        <f>IF(AND('331-CT'!$E$7=TH!H2799,OR(L2799="331",M2799="331")),"331",IF(AND(OR(L2799="131",M2799="131"),H2799='131-CT'!$E$7),"131",""))</f>
        <v/>
      </c>
      <c r="O2799" s="910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73"/>
    </row>
    <row r="2800" spans="1:28" s="947" customFormat="1" ht="15.75" customHeight="1">
      <c r="A2800" s="204" t="str">
        <f>IF(B2800&lt;&gt;"",IF(AND(B2800&gt;=_TM1,B2800&lt;=_TM2,OR(TH!L2800="1111",TH!M2800="1111")),TH!D2800,""),"")</f>
        <v/>
      </c>
      <c r="B2800" s="939">
        <f t="shared" si="360"/>
        <v>4</v>
      </c>
      <c r="C2800" s="940">
        <f t="shared" si="358"/>
        <v>42100</v>
      </c>
      <c r="D2800" s="941" t="s">
        <v>2039</v>
      </c>
      <c r="E2800" s="941">
        <v>42100</v>
      </c>
      <c r="F2800" s="948" t="s">
        <v>603</v>
      </c>
      <c r="G2800" s="943" t="s">
        <v>602</v>
      </c>
      <c r="H2800" s="954" t="s">
        <v>2040</v>
      </c>
      <c r="I2800" s="254">
        <v>8</v>
      </c>
      <c r="J2800" s="254">
        <v>6710.7368458818564</v>
      </c>
      <c r="K2800" s="945">
        <f t="shared" ref="K2800:K2863" si="362">ROUND(I2800*J2800,0)</f>
        <v>53686</v>
      </c>
      <c r="L2800" s="910" t="s">
        <v>167</v>
      </c>
      <c r="M2800" s="910" t="s">
        <v>165</v>
      </c>
      <c r="N2800" s="52" t="str">
        <f>IF(AND('331-CT'!$E$7=TH!H2800,OR(L2800="331",M2800="331")),"331",IF(AND(OR(L2800="131",M2800="131"),H2800='131-CT'!$E$7),"131",""))</f>
        <v/>
      </c>
      <c r="O2800" s="910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10"/>
    </row>
    <row r="2801" spans="1:28" s="947" customFormat="1" ht="15.75" customHeight="1">
      <c r="A2801" s="204" t="str">
        <f>IF(B2801&lt;&gt;"",IF(AND(B2801&gt;=_TM1,B2801&lt;=_TM2,OR(TH!L2801="1111",TH!M2801="1111")),TH!D2801,""),"")</f>
        <v/>
      </c>
      <c r="B2801" s="939">
        <f t="shared" si="360"/>
        <v>4</v>
      </c>
      <c r="C2801" s="940">
        <f t="shared" si="358"/>
        <v>42100</v>
      </c>
      <c r="D2801" s="941" t="s">
        <v>2039</v>
      </c>
      <c r="E2801" s="941">
        <v>42100</v>
      </c>
      <c r="F2801" s="948" t="s">
        <v>604</v>
      </c>
      <c r="G2801" s="943" t="s">
        <v>602</v>
      </c>
      <c r="H2801" s="954" t="s">
        <v>2040</v>
      </c>
      <c r="I2801" s="254">
        <v>10</v>
      </c>
      <c r="J2801" s="254">
        <v>7725.1505551430673</v>
      </c>
      <c r="K2801" s="945">
        <f t="shared" si="362"/>
        <v>77252</v>
      </c>
      <c r="L2801" s="910" t="s">
        <v>167</v>
      </c>
      <c r="M2801" s="910" t="s">
        <v>165</v>
      </c>
      <c r="N2801" s="52" t="str">
        <f>IF(AND('331-CT'!$E$7=TH!H2801,OR(L2801="331",M2801="331")),"331",IF(AND(OR(L2801="131",M2801="131"),H2801='131-CT'!$E$7),"131",""))</f>
        <v/>
      </c>
      <c r="O2801" s="910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10"/>
    </row>
    <row r="2802" spans="1:28" s="947" customFormat="1" ht="15.75" customHeight="1">
      <c r="A2802" s="204" t="str">
        <f>IF(B2802&lt;&gt;"",IF(AND(B2802&gt;=_TM1,B2802&lt;=_TM2,OR(TH!L2802="1111",TH!M2802="1111")),TH!D2802,""),"")</f>
        <v/>
      </c>
      <c r="B2802" s="939">
        <f t="shared" si="360"/>
        <v>4</v>
      </c>
      <c r="C2802" s="940">
        <f t="shared" si="358"/>
        <v>42100</v>
      </c>
      <c r="D2802" s="941" t="s">
        <v>2039</v>
      </c>
      <c r="E2802" s="941">
        <v>42100</v>
      </c>
      <c r="F2802" s="948" t="s">
        <v>605</v>
      </c>
      <c r="G2802" s="943" t="s">
        <v>602</v>
      </c>
      <c r="H2802" s="954" t="s">
        <v>2040</v>
      </c>
      <c r="I2802" s="254">
        <v>12</v>
      </c>
      <c r="J2802" s="254">
        <v>12016.900863555884</v>
      </c>
      <c r="K2802" s="945">
        <f t="shared" si="362"/>
        <v>144203</v>
      </c>
      <c r="L2802" s="910" t="s">
        <v>167</v>
      </c>
      <c r="M2802" s="910" t="s">
        <v>165</v>
      </c>
      <c r="N2802" s="52" t="str">
        <f>IF(AND('331-CT'!$E$7=TH!H2802,OR(L2802="331",M2802="331")),"331",IF(AND(OR(L2802="131",M2802="131"),H2802='131-CT'!$E$7),"131",""))</f>
        <v/>
      </c>
      <c r="O2802" s="910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10"/>
    </row>
    <row r="2803" spans="1:28" s="947" customFormat="1" ht="15.75" customHeight="1">
      <c r="A2803" s="204" t="str">
        <f>IF(B2803&lt;&gt;"",IF(AND(B2803&gt;=_TM1,B2803&lt;=_TM2,OR(TH!L2803="1111",TH!M2803="1111")),TH!D2803,""),"")</f>
        <v/>
      </c>
      <c r="B2803" s="939">
        <f t="shared" si="360"/>
        <v>4</v>
      </c>
      <c r="C2803" s="940">
        <f t="shared" si="358"/>
        <v>42100</v>
      </c>
      <c r="D2803" s="941" t="s">
        <v>2039</v>
      </c>
      <c r="E2803" s="941">
        <v>42100</v>
      </c>
      <c r="F2803" s="948" t="s">
        <v>606</v>
      </c>
      <c r="G2803" s="943" t="s">
        <v>602</v>
      </c>
      <c r="H2803" s="954" t="s">
        <v>2040</v>
      </c>
      <c r="I2803" s="254">
        <v>29</v>
      </c>
      <c r="J2803" s="254">
        <v>14201.791929656953</v>
      </c>
      <c r="K2803" s="945">
        <f t="shared" si="362"/>
        <v>411852</v>
      </c>
      <c r="L2803" s="910" t="s">
        <v>167</v>
      </c>
      <c r="M2803" s="910" t="s">
        <v>165</v>
      </c>
      <c r="N2803" s="52" t="str">
        <f>IF(AND('331-CT'!$E$7=TH!H2803,OR(L2803="331",M2803="331")),"331",IF(AND(OR(L2803="131",M2803="131"),H2803='131-CT'!$E$7),"131",""))</f>
        <v/>
      </c>
      <c r="O2803" s="910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10"/>
    </row>
    <row r="2804" spans="1:28" s="947" customFormat="1" ht="15.75" customHeight="1">
      <c r="A2804" s="204" t="str">
        <f>IF(B2804&lt;&gt;"",IF(AND(B2804&gt;=_TM1,B2804&lt;=_TM2,OR(TH!L2804="1111",TH!M2804="1111")),TH!D2804,""),"")</f>
        <v/>
      </c>
      <c r="B2804" s="939">
        <f t="shared" si="360"/>
        <v>4</v>
      </c>
      <c r="C2804" s="940">
        <f t="shared" si="358"/>
        <v>42100</v>
      </c>
      <c r="D2804" s="941" t="s">
        <v>2039</v>
      </c>
      <c r="E2804" s="941">
        <v>42100</v>
      </c>
      <c r="F2804" s="948" t="s">
        <v>607</v>
      </c>
      <c r="G2804" s="943" t="s">
        <v>602</v>
      </c>
      <c r="H2804" s="954" t="s">
        <v>2040</v>
      </c>
      <c r="I2804" s="254">
        <v>12</v>
      </c>
      <c r="J2804" s="254">
        <v>12875.250925238446</v>
      </c>
      <c r="K2804" s="945">
        <f t="shared" si="362"/>
        <v>154503</v>
      </c>
      <c r="L2804" s="910" t="s">
        <v>167</v>
      </c>
      <c r="M2804" s="910" t="s">
        <v>165</v>
      </c>
      <c r="N2804" s="52" t="str">
        <f>IF(AND('331-CT'!$E$7=TH!H2804,OR(L2804="331",M2804="331")),"331",IF(AND(OR(L2804="131",M2804="131"),H2804='131-CT'!$E$7),"131",""))</f>
        <v/>
      </c>
      <c r="O2804" s="910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10"/>
    </row>
    <row r="2805" spans="1:28" s="947" customFormat="1" ht="15.75" customHeight="1">
      <c r="A2805" s="204" t="str">
        <f>IF(B2805&lt;&gt;"",IF(AND(B2805&gt;=_TM1,B2805&lt;=_TM2,OR(TH!L2805="1111",TH!M2805="1111")),TH!D2805,""),"")</f>
        <v/>
      </c>
      <c r="B2805" s="939">
        <f t="shared" si="360"/>
        <v>4</v>
      </c>
      <c r="C2805" s="940">
        <f t="shared" si="358"/>
        <v>42100</v>
      </c>
      <c r="D2805" s="941" t="s">
        <v>2039</v>
      </c>
      <c r="E2805" s="941">
        <v>42100</v>
      </c>
      <c r="F2805" s="948" t="s">
        <v>1689</v>
      </c>
      <c r="G2805" s="943" t="s">
        <v>602</v>
      </c>
      <c r="H2805" s="954" t="s">
        <v>2040</v>
      </c>
      <c r="I2805" s="254">
        <v>424</v>
      </c>
      <c r="J2805" s="254">
        <v>312.12729515729569</v>
      </c>
      <c r="K2805" s="945">
        <f t="shared" si="362"/>
        <v>132342</v>
      </c>
      <c r="L2805" s="910" t="s">
        <v>167</v>
      </c>
      <c r="M2805" s="910" t="s">
        <v>165</v>
      </c>
      <c r="N2805" s="52" t="str">
        <f>IF(AND('331-CT'!$E$7=TH!H2805,OR(L2805="331",M2805="331")),"331",IF(AND(OR(L2805="131",M2805="131"),H2805='131-CT'!$E$7),"131",""))</f>
        <v/>
      </c>
      <c r="O2805" s="910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10"/>
    </row>
    <row r="2806" spans="1:28" s="947" customFormat="1" ht="15.75" customHeight="1">
      <c r="A2806" s="204" t="str">
        <f>IF(B2806&lt;&gt;"",IF(AND(B2806&gt;=_TM1,B2806&lt;=_TM2,OR(TH!L2806="1111",TH!M2806="1111")),TH!D2806,""),"")</f>
        <v/>
      </c>
      <c r="B2806" s="939">
        <f t="shared" si="360"/>
        <v>4</v>
      </c>
      <c r="C2806" s="940">
        <f t="shared" si="358"/>
        <v>42100</v>
      </c>
      <c r="D2806" s="941" t="s">
        <v>2039</v>
      </c>
      <c r="E2806" s="941">
        <v>42100</v>
      </c>
      <c r="F2806" s="948" t="s">
        <v>1690</v>
      </c>
      <c r="G2806" s="943" t="s">
        <v>602</v>
      </c>
      <c r="H2806" s="954" t="s">
        <v>2040</v>
      </c>
      <c r="I2806" s="254">
        <v>106</v>
      </c>
      <c r="J2806" s="254">
        <v>624.25459031459138</v>
      </c>
      <c r="K2806" s="945">
        <f t="shared" si="362"/>
        <v>66171</v>
      </c>
      <c r="L2806" s="910" t="s">
        <v>167</v>
      </c>
      <c r="M2806" s="910" t="s">
        <v>165</v>
      </c>
      <c r="N2806" s="52" t="str">
        <f>IF(AND('331-CT'!$E$7=TH!H2806,OR(L2806="331",M2806="331")),"331",IF(AND(OR(L2806="131",M2806="131"),H2806='131-CT'!$E$7),"131",""))</f>
        <v/>
      </c>
      <c r="O2806" s="910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10"/>
    </row>
    <row r="2807" spans="1:28" s="947" customFormat="1" ht="15.75" customHeight="1">
      <c r="A2807" s="204" t="str">
        <f>IF(B2807&lt;&gt;"",IF(AND(B2807&gt;=_TM1,B2807&lt;=_TM2,OR(TH!L2807="1111",TH!M2807="1111")),TH!D2807,""),"")</f>
        <v/>
      </c>
      <c r="B2807" s="939">
        <f t="shared" si="360"/>
        <v>4</v>
      </c>
      <c r="C2807" s="940">
        <f t="shared" si="358"/>
        <v>42100</v>
      </c>
      <c r="D2807" s="941" t="s">
        <v>2039</v>
      </c>
      <c r="E2807" s="941">
        <v>42100</v>
      </c>
      <c r="F2807" s="948" t="s">
        <v>439</v>
      </c>
      <c r="G2807" s="943" t="s">
        <v>608</v>
      </c>
      <c r="H2807" s="954" t="s">
        <v>2040</v>
      </c>
      <c r="I2807" s="254">
        <v>300</v>
      </c>
      <c r="J2807" s="254">
        <v>7413.0232599857718</v>
      </c>
      <c r="K2807" s="945">
        <f t="shared" si="362"/>
        <v>2223907</v>
      </c>
      <c r="L2807" s="910" t="s">
        <v>167</v>
      </c>
      <c r="M2807" s="910" t="s">
        <v>165</v>
      </c>
      <c r="N2807" s="52" t="str">
        <f>IF(AND('331-CT'!$E$7=TH!H2807,OR(L2807="331",M2807="331")),"331",IF(AND(OR(L2807="131",M2807="131"),H2807='131-CT'!$E$7),"131",""))</f>
        <v/>
      </c>
      <c r="O2807" s="910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10"/>
    </row>
    <row r="2808" spans="1:28" s="947" customFormat="1" ht="15.75" customHeight="1">
      <c r="A2808" s="204" t="str">
        <f>IF(B2808&lt;&gt;"",IF(AND(B2808&gt;=_TM1,B2808&lt;=_TM2,OR(TH!L2808="1111",TH!M2808="1111")),TH!D2808,""),"")</f>
        <v/>
      </c>
      <c r="B2808" s="939">
        <f t="shared" si="360"/>
        <v>4</v>
      </c>
      <c r="C2808" s="940">
        <f t="shared" si="358"/>
        <v>42100</v>
      </c>
      <c r="D2808" s="941" t="s">
        <v>2039</v>
      </c>
      <c r="E2808" s="941">
        <v>42100</v>
      </c>
      <c r="F2808" s="948" t="s">
        <v>439</v>
      </c>
      <c r="G2808" s="943" t="s">
        <v>608</v>
      </c>
      <c r="H2808" s="954" t="s">
        <v>2040</v>
      </c>
      <c r="I2808" s="254">
        <v>302</v>
      </c>
      <c r="J2808" s="254">
        <v>7413.0232599857718</v>
      </c>
      <c r="K2808" s="945">
        <f t="shared" si="362"/>
        <v>2238733</v>
      </c>
      <c r="L2808" s="910" t="s">
        <v>167</v>
      </c>
      <c r="M2808" s="910" t="s">
        <v>165</v>
      </c>
      <c r="N2808" s="52" t="str">
        <f>IF(AND('331-CT'!$E$7=TH!H2808,OR(L2808="331",M2808="331")),"331",IF(AND(OR(L2808="131",M2808="131"),H2808='131-CT'!$E$7),"131",""))</f>
        <v/>
      </c>
      <c r="O2808" s="910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10"/>
    </row>
    <row r="2809" spans="1:28" s="947" customFormat="1" ht="15.75" customHeight="1">
      <c r="A2809" s="204" t="str">
        <f>IF(B2809&lt;&gt;"",IF(AND(B2809&gt;=_TM1,B2809&lt;=_TM2,OR(TH!L2809="1111",TH!M2809="1111")),TH!D2809,""),"")</f>
        <v/>
      </c>
      <c r="B2809" s="939">
        <f t="shared" si="360"/>
        <v>4</v>
      </c>
      <c r="C2809" s="940">
        <f t="shared" si="358"/>
        <v>42100</v>
      </c>
      <c r="D2809" s="941" t="s">
        <v>2039</v>
      </c>
      <c r="E2809" s="941">
        <v>42100</v>
      </c>
      <c r="F2809" s="948" t="s">
        <v>545</v>
      </c>
      <c r="G2809" s="943" t="s">
        <v>609</v>
      </c>
      <c r="H2809" s="954" t="s">
        <v>2040</v>
      </c>
      <c r="I2809" s="254">
        <v>103</v>
      </c>
      <c r="J2809" s="254">
        <v>8739.56426440428</v>
      </c>
      <c r="K2809" s="945">
        <f t="shared" si="362"/>
        <v>900175</v>
      </c>
      <c r="L2809" s="910" t="s">
        <v>167</v>
      </c>
      <c r="M2809" s="910" t="s">
        <v>165</v>
      </c>
      <c r="N2809" s="52" t="str">
        <f>IF(AND('331-CT'!$E$7=TH!H2809,OR(L2809="331",M2809="331")),"331",IF(AND(OR(L2809="131",M2809="131"),H2809='131-CT'!$E$7),"131",""))</f>
        <v/>
      </c>
      <c r="O2809" s="910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10"/>
    </row>
    <row r="2810" spans="1:28" s="947" customFormat="1" ht="15.75" customHeight="1">
      <c r="A2810" s="204" t="str">
        <f>IF(B2810&lt;&gt;"",IF(AND(B2810&gt;=_TM1,B2810&lt;=_TM2,OR(TH!L2810="1111",TH!M2810="1111")),TH!D2810,""),"")</f>
        <v/>
      </c>
      <c r="B2810" s="939">
        <f t="shared" si="360"/>
        <v>4</v>
      </c>
      <c r="C2810" s="940">
        <f t="shared" si="358"/>
        <v>42100</v>
      </c>
      <c r="D2810" s="941" t="s">
        <v>2039</v>
      </c>
      <c r="E2810" s="941">
        <v>42100</v>
      </c>
      <c r="F2810" s="948" t="s">
        <v>544</v>
      </c>
      <c r="G2810" s="943" t="s">
        <v>609</v>
      </c>
      <c r="H2810" s="954" t="s">
        <v>2040</v>
      </c>
      <c r="I2810" s="254">
        <v>206</v>
      </c>
      <c r="J2810" s="254">
        <v>8115.3096740896872</v>
      </c>
      <c r="K2810" s="945">
        <f t="shared" si="362"/>
        <v>1671754</v>
      </c>
      <c r="L2810" s="910" t="s">
        <v>167</v>
      </c>
      <c r="M2810" s="910" t="s">
        <v>165</v>
      </c>
      <c r="N2810" s="52" t="str">
        <f>IF(AND('331-CT'!$E$7=TH!H2810,OR(L2810="331",M2810="331")),"331",IF(AND(OR(L2810="131",M2810="131"),H2810='131-CT'!$E$7),"131",""))</f>
        <v/>
      </c>
      <c r="O2810" s="910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10"/>
    </row>
    <row r="2811" spans="1:28" s="947" customFormat="1" ht="15.75" customHeight="1">
      <c r="A2811" s="204" t="str">
        <f>IF(B2811&lt;&gt;"",IF(AND(B2811&gt;=_TM1,B2811&lt;=_TM2,OR(TH!L2811="1111",TH!M2811="1111")),TH!D2811,""),"")</f>
        <v/>
      </c>
      <c r="B2811" s="939">
        <f t="shared" si="360"/>
        <v>4</v>
      </c>
      <c r="C2811" s="940">
        <f t="shared" si="358"/>
        <v>42100</v>
      </c>
      <c r="D2811" s="941" t="s">
        <v>2039</v>
      </c>
      <c r="E2811" s="941">
        <v>42100</v>
      </c>
      <c r="F2811" s="948" t="s">
        <v>542</v>
      </c>
      <c r="G2811" s="943" t="s">
        <v>609</v>
      </c>
      <c r="H2811" s="954" t="s">
        <v>2040</v>
      </c>
      <c r="I2811" s="254">
        <v>102</v>
      </c>
      <c r="J2811" s="254">
        <v>7491.0550837750961</v>
      </c>
      <c r="K2811" s="945">
        <f t="shared" si="362"/>
        <v>764088</v>
      </c>
      <c r="L2811" s="910" t="s">
        <v>167</v>
      </c>
      <c r="M2811" s="910" t="s">
        <v>165</v>
      </c>
      <c r="N2811" s="52" t="str">
        <f>IF(AND('331-CT'!$E$7=TH!H2811,OR(L2811="331",M2811="331")),"331",IF(AND(OR(L2811="131",M2811="131"),H2811='131-CT'!$E$7),"131",""))</f>
        <v/>
      </c>
      <c r="O2811" s="910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10"/>
    </row>
    <row r="2812" spans="1:28" s="947" customFormat="1" ht="15.75" customHeight="1">
      <c r="A2812" s="204" t="str">
        <f>IF(B2812&lt;&gt;"",IF(AND(B2812&gt;=_TM1,B2812&lt;=_TM2,OR(TH!L2812="1111",TH!M2812="1111")),TH!D2812,""),"")</f>
        <v/>
      </c>
      <c r="B2812" s="939">
        <f t="shared" si="360"/>
        <v>4</v>
      </c>
      <c r="C2812" s="940">
        <f t="shared" si="358"/>
        <v>42100</v>
      </c>
      <c r="D2812" s="941" t="s">
        <v>2039</v>
      </c>
      <c r="E2812" s="941">
        <v>42100</v>
      </c>
      <c r="F2812" s="948" t="s">
        <v>1687</v>
      </c>
      <c r="G2812" s="943" t="s">
        <v>609</v>
      </c>
      <c r="H2812" s="954" t="s">
        <v>2040</v>
      </c>
      <c r="I2812" s="254">
        <v>800</v>
      </c>
      <c r="J2812" s="254">
        <v>468.19094273594351</v>
      </c>
      <c r="K2812" s="945">
        <f t="shared" si="362"/>
        <v>374553</v>
      </c>
      <c r="L2812" s="910" t="s">
        <v>167</v>
      </c>
      <c r="M2812" s="910" t="s">
        <v>165</v>
      </c>
      <c r="N2812" s="52" t="str">
        <f>IF(AND('331-CT'!$E$7=TH!H2812,OR(L2812="331",M2812="331")),"331",IF(AND(OR(L2812="131",M2812="131"),H2812='131-CT'!$E$7),"131",""))</f>
        <v/>
      </c>
      <c r="O2812" s="910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10"/>
    </row>
    <row r="2813" spans="1:28" s="947" customFormat="1" ht="15.75" customHeight="1">
      <c r="A2813" s="204" t="str">
        <f>IF(B2813&lt;&gt;"",IF(AND(B2813&gt;=_TM1,B2813&lt;=_TM2,OR(TH!L2813="1111",TH!M2813="1111")),TH!D2813,""),"")</f>
        <v/>
      </c>
      <c r="B2813" s="939">
        <f t="shared" si="360"/>
        <v>4</v>
      </c>
      <c r="C2813" s="940">
        <f t="shared" si="358"/>
        <v>42101</v>
      </c>
      <c r="D2813" s="941" t="s">
        <v>2039</v>
      </c>
      <c r="E2813" s="941">
        <v>42101</v>
      </c>
      <c r="F2813" s="948" t="s">
        <v>1724</v>
      </c>
      <c r="G2813" s="943" t="s">
        <v>617</v>
      </c>
      <c r="H2813" s="954" t="s">
        <v>2040</v>
      </c>
      <c r="I2813" s="254">
        <v>170</v>
      </c>
      <c r="J2813" s="254">
        <v>14982.110167550192</v>
      </c>
      <c r="K2813" s="945">
        <f t="shared" si="362"/>
        <v>2546959</v>
      </c>
      <c r="L2813" s="910" t="s">
        <v>167</v>
      </c>
      <c r="M2813" s="910" t="s">
        <v>165</v>
      </c>
      <c r="N2813" s="52" t="str">
        <f>IF(AND('331-CT'!$E$7=TH!H2813,OR(L2813="331",M2813="331")),"331",IF(AND(OR(L2813="131",M2813="131"),H2813='131-CT'!$E$7),"131",""))</f>
        <v/>
      </c>
      <c r="O2813" s="910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10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360"/>
        <v>4</v>
      </c>
      <c r="C2814" s="940">
        <f t="shared" si="358"/>
        <v>42101</v>
      </c>
      <c r="D2814" s="941" t="s">
        <v>2039</v>
      </c>
      <c r="E2814" s="941">
        <v>42101</v>
      </c>
      <c r="F2814" s="948" t="s">
        <v>1725</v>
      </c>
      <c r="G2814" s="943" t="s">
        <v>617</v>
      </c>
      <c r="H2814" s="954" t="s">
        <v>2040</v>
      </c>
      <c r="I2814" s="254">
        <v>570</v>
      </c>
      <c r="J2814" s="254">
        <v>13421.473691763713</v>
      </c>
      <c r="K2814" s="945">
        <f t="shared" si="362"/>
        <v>7650240</v>
      </c>
      <c r="L2814" s="910" t="s">
        <v>167</v>
      </c>
      <c r="M2814" s="910" t="s">
        <v>165</v>
      </c>
      <c r="N2814" s="52" t="str">
        <f>IF(AND('331-CT'!$E$7=TH!H2814,OR(L2814="331",M2814="331")),"331",IF(AND(OR(L2814="131",M2814="131"),H2814='131-CT'!$E$7),"131",""))</f>
        <v/>
      </c>
      <c r="O2814" s="910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7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360"/>
        <v>4</v>
      </c>
      <c r="C2815" s="940">
        <f t="shared" ref="C2815:C2878" si="363">E2815</f>
        <v>42101</v>
      </c>
      <c r="D2815" s="941" t="s">
        <v>2039</v>
      </c>
      <c r="E2815" s="941">
        <v>42101</v>
      </c>
      <c r="F2815" s="948" t="s">
        <v>1726</v>
      </c>
      <c r="G2815" s="943" t="s">
        <v>617</v>
      </c>
      <c r="H2815" s="954" t="s">
        <v>2040</v>
      </c>
      <c r="I2815" s="254">
        <v>25</v>
      </c>
      <c r="J2815" s="254">
        <v>13967.696458288981</v>
      </c>
      <c r="K2815" s="945">
        <f t="shared" si="362"/>
        <v>349192</v>
      </c>
      <c r="L2815" s="910" t="s">
        <v>167</v>
      </c>
      <c r="M2815" s="910" t="s">
        <v>165</v>
      </c>
      <c r="N2815" s="52" t="str">
        <f>IF(AND('331-CT'!$E$7=TH!H2815,OR(L2815="331",M2815="331")),"331",IF(AND(OR(L2815="131",M2815="131"),H2815='131-CT'!$E$7),"131",""))</f>
        <v/>
      </c>
      <c r="O2815" s="910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7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360"/>
        <v>4</v>
      </c>
      <c r="C2816" s="940">
        <f t="shared" si="363"/>
        <v>42101</v>
      </c>
      <c r="D2816" s="941" t="s">
        <v>2039</v>
      </c>
      <c r="E2816" s="941">
        <v>42101</v>
      </c>
      <c r="F2816" s="948" t="s">
        <v>1727</v>
      </c>
      <c r="G2816" s="943" t="s">
        <v>617</v>
      </c>
      <c r="H2816" s="954" t="s">
        <v>2040</v>
      </c>
      <c r="I2816" s="254">
        <v>330</v>
      </c>
      <c r="J2816" s="254">
        <v>13031.314572817093</v>
      </c>
      <c r="K2816" s="945">
        <f t="shared" si="362"/>
        <v>4300334</v>
      </c>
      <c r="L2816" s="910" t="s">
        <v>167</v>
      </c>
      <c r="M2816" s="910" t="s">
        <v>165</v>
      </c>
      <c r="N2816" s="52" t="str">
        <f>IF(AND('331-CT'!$E$7=TH!H2816,OR(L2816="331",M2816="331")),"331",IF(AND(OR(L2816="131",M2816="131"),H2816='131-CT'!$E$7),"131",""))</f>
        <v/>
      </c>
      <c r="O2816" s="910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7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360"/>
        <v>4</v>
      </c>
      <c r="C2817" s="940">
        <f t="shared" si="363"/>
        <v>42101</v>
      </c>
      <c r="D2817" s="941" t="s">
        <v>2039</v>
      </c>
      <c r="E2817" s="941">
        <v>42101</v>
      </c>
      <c r="F2817" s="948" t="s">
        <v>1728</v>
      </c>
      <c r="G2817" s="943" t="s">
        <v>617</v>
      </c>
      <c r="H2817" s="954" t="s">
        <v>2040</v>
      </c>
      <c r="I2817" s="254">
        <v>500</v>
      </c>
      <c r="J2817" s="254">
        <v>9675.9461498761648</v>
      </c>
      <c r="K2817" s="945">
        <f t="shared" si="362"/>
        <v>4837973</v>
      </c>
      <c r="L2817" s="910" t="s">
        <v>167</v>
      </c>
      <c r="M2817" s="910" t="s">
        <v>165</v>
      </c>
      <c r="N2817" s="52" t="str">
        <f>IF(AND('331-CT'!$E$7=TH!H2817,OR(L2817="331",M2817="331")),"331",IF(AND(OR(L2817="131",M2817="131"),H2817='131-CT'!$E$7),"131",""))</f>
        <v/>
      </c>
      <c r="O2817" s="910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7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360"/>
        <v>4</v>
      </c>
      <c r="C2818" s="940">
        <f t="shared" si="363"/>
        <v>42101</v>
      </c>
      <c r="D2818" s="941" t="s">
        <v>2039</v>
      </c>
      <c r="E2818" s="941">
        <v>42101</v>
      </c>
      <c r="F2818" s="948" t="s">
        <v>517</v>
      </c>
      <c r="G2818" s="943" t="s">
        <v>610</v>
      </c>
      <c r="H2818" s="954" t="s">
        <v>2040</v>
      </c>
      <c r="I2818" s="254">
        <v>820</v>
      </c>
      <c r="J2818" s="254">
        <v>9051.6915595615737</v>
      </c>
      <c r="K2818" s="945">
        <f t="shared" si="362"/>
        <v>7422387</v>
      </c>
      <c r="L2818" s="910" t="s">
        <v>167</v>
      </c>
      <c r="M2818" s="910" t="s">
        <v>165</v>
      </c>
      <c r="N2818" s="52" t="str">
        <f>IF(AND('331-CT'!$E$7=TH!H2818,OR(L2818="331",M2818="331")),"331",IF(AND(OR(L2818="131",M2818="131"),H2818='131-CT'!$E$7),"131",""))</f>
        <v/>
      </c>
      <c r="O2818" s="910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7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360"/>
        <v>4</v>
      </c>
      <c r="C2819" s="940">
        <f t="shared" si="363"/>
        <v>42101</v>
      </c>
      <c r="D2819" s="941" t="s">
        <v>2039</v>
      </c>
      <c r="E2819" s="941">
        <v>42101</v>
      </c>
      <c r="F2819" s="948" t="s">
        <v>611</v>
      </c>
      <c r="G2819" s="943" t="s">
        <v>610</v>
      </c>
      <c r="H2819" s="954" t="s">
        <v>2040</v>
      </c>
      <c r="I2819" s="254">
        <v>505</v>
      </c>
      <c r="J2819" s="254">
        <v>10768.3916829267</v>
      </c>
      <c r="K2819" s="945">
        <f t="shared" si="362"/>
        <v>5438038</v>
      </c>
      <c r="L2819" s="910" t="s">
        <v>167</v>
      </c>
      <c r="M2819" s="910" t="s">
        <v>165</v>
      </c>
      <c r="N2819" s="52" t="str">
        <f>IF(AND('331-CT'!$E$7=TH!H2819,OR(L2819="331",M2819="331")),"331",IF(AND(OR(L2819="131",M2819="131"),H2819='131-CT'!$E$7),"131",""))</f>
        <v/>
      </c>
      <c r="O2819" s="910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7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360"/>
        <v>4</v>
      </c>
      <c r="C2820" s="940">
        <f t="shared" si="363"/>
        <v>42101</v>
      </c>
      <c r="D2820" s="941" t="s">
        <v>2039</v>
      </c>
      <c r="E2820" s="941">
        <v>42101</v>
      </c>
      <c r="F2820" s="948" t="s">
        <v>612</v>
      </c>
      <c r="G2820" s="943" t="s">
        <v>610</v>
      </c>
      <c r="H2820" s="954" t="s">
        <v>2040</v>
      </c>
      <c r="I2820" s="254">
        <v>270</v>
      </c>
      <c r="J2820" s="254">
        <v>10066.105268822785</v>
      </c>
      <c r="K2820" s="945">
        <f t="shared" si="362"/>
        <v>2717848</v>
      </c>
      <c r="L2820" s="910" t="s">
        <v>167</v>
      </c>
      <c r="M2820" s="910" t="s">
        <v>165</v>
      </c>
      <c r="N2820" s="52" t="str">
        <f>IF(AND('331-CT'!$E$7=TH!H2820,OR(L2820="331",M2820="331")),"331",IF(AND(OR(L2820="131",M2820="131"),H2820='131-CT'!$E$7),"131",""))</f>
        <v/>
      </c>
      <c r="O2820" s="910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7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360"/>
        <v>4</v>
      </c>
      <c r="C2821" s="940">
        <f t="shared" si="363"/>
        <v>42101</v>
      </c>
      <c r="D2821" s="941" t="s">
        <v>2039</v>
      </c>
      <c r="E2821" s="941">
        <v>42101</v>
      </c>
      <c r="F2821" s="948" t="s">
        <v>613</v>
      </c>
      <c r="G2821" s="943" t="s">
        <v>610</v>
      </c>
      <c r="H2821" s="954" t="s">
        <v>2040</v>
      </c>
      <c r="I2821" s="254">
        <v>150</v>
      </c>
      <c r="J2821" s="254">
        <v>6164.5140793565897</v>
      </c>
      <c r="K2821" s="945">
        <f t="shared" si="362"/>
        <v>924677</v>
      </c>
      <c r="L2821" s="910" t="s">
        <v>167</v>
      </c>
      <c r="M2821" s="910" t="s">
        <v>165</v>
      </c>
      <c r="N2821" s="52" t="str">
        <f>IF(AND('331-CT'!$E$7=TH!H2821,OR(L2821="331",M2821="331")),"331",IF(AND(OR(L2821="131",M2821="131"),H2821='131-CT'!$E$7),"131",""))</f>
        <v/>
      </c>
      <c r="O2821" s="910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7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360"/>
        <v>4</v>
      </c>
      <c r="C2822" s="940">
        <f t="shared" si="363"/>
        <v>42101</v>
      </c>
      <c r="D2822" s="941" t="s">
        <v>2039</v>
      </c>
      <c r="E2822" s="941">
        <v>42101</v>
      </c>
      <c r="F2822" s="948" t="s">
        <v>614</v>
      </c>
      <c r="G2822" s="943" t="s">
        <v>610</v>
      </c>
      <c r="H2822" s="954" t="s">
        <v>2040</v>
      </c>
      <c r="I2822" s="254">
        <v>990</v>
      </c>
      <c r="J2822" s="254">
        <v>7725.1505551430673</v>
      </c>
      <c r="K2822" s="945">
        <f t="shared" si="362"/>
        <v>7647899</v>
      </c>
      <c r="L2822" s="910" t="s">
        <v>167</v>
      </c>
      <c r="M2822" s="910" t="s">
        <v>165</v>
      </c>
      <c r="N2822" s="52" t="str">
        <f>IF(AND('331-CT'!$E$7=TH!H2822,OR(L2822="331",M2822="331")),"331",IF(AND(OR(L2822="131",M2822="131"),H2822='131-CT'!$E$7),"131",""))</f>
        <v/>
      </c>
      <c r="O2822" s="910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7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360"/>
        <v>4</v>
      </c>
      <c r="C2823" s="940">
        <f t="shared" si="363"/>
        <v>42101</v>
      </c>
      <c r="D2823" s="941" t="s">
        <v>2039</v>
      </c>
      <c r="E2823" s="941">
        <v>42101</v>
      </c>
      <c r="F2823" s="948" t="s">
        <v>615</v>
      </c>
      <c r="G2823" s="943" t="s">
        <v>610</v>
      </c>
      <c r="H2823" s="954" t="s">
        <v>2040</v>
      </c>
      <c r="I2823" s="254">
        <v>620</v>
      </c>
      <c r="J2823" s="254">
        <v>8817.5960881936026</v>
      </c>
      <c r="K2823" s="945">
        <f t="shared" si="362"/>
        <v>5466910</v>
      </c>
      <c r="L2823" s="910" t="s">
        <v>167</v>
      </c>
      <c r="M2823" s="910" t="s">
        <v>165</v>
      </c>
      <c r="N2823" s="52" t="str">
        <f>IF(AND('331-CT'!$E$7=TH!H2823,OR(L2823="331",M2823="331")),"331",IF(AND(OR(L2823="131",M2823="131"),H2823='131-CT'!$E$7),"131",""))</f>
        <v/>
      </c>
      <c r="O2823" s="910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7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360"/>
        <v>4</v>
      </c>
      <c r="C2824" s="940">
        <f t="shared" si="363"/>
        <v>42101</v>
      </c>
      <c r="D2824" s="941" t="s">
        <v>2039</v>
      </c>
      <c r="E2824" s="941">
        <v>42101</v>
      </c>
      <c r="F2824" s="948" t="s">
        <v>616</v>
      </c>
      <c r="G2824" s="943" t="s">
        <v>610</v>
      </c>
      <c r="H2824" s="954" t="s">
        <v>2040</v>
      </c>
      <c r="I2824" s="254">
        <v>105</v>
      </c>
      <c r="J2824" s="254">
        <v>9988.0734450334621</v>
      </c>
      <c r="K2824" s="945">
        <f t="shared" si="362"/>
        <v>1048748</v>
      </c>
      <c r="L2824" s="910" t="s">
        <v>167</v>
      </c>
      <c r="M2824" s="910" t="s">
        <v>165</v>
      </c>
      <c r="N2824" s="52" t="str">
        <f>IF(AND('331-CT'!$E$7=TH!H2824,OR(L2824="331",M2824="331")),"331",IF(AND(OR(L2824="131",M2824="131"),H2824='131-CT'!$E$7),"131",""))</f>
        <v/>
      </c>
      <c r="O2824" s="910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7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360"/>
        <v>4</v>
      </c>
      <c r="C2825" s="940">
        <f t="shared" si="363"/>
        <v>42102</v>
      </c>
      <c r="D2825" s="941" t="s">
        <v>2039</v>
      </c>
      <c r="E2825" s="941">
        <v>42102</v>
      </c>
      <c r="F2825" s="948" t="s">
        <v>1729</v>
      </c>
      <c r="G2825" s="943" t="s">
        <v>618</v>
      </c>
      <c r="H2825" s="954" t="s">
        <v>2040</v>
      </c>
      <c r="I2825" s="254">
        <v>124</v>
      </c>
      <c r="J2825" s="254">
        <v>5540.2594890419978</v>
      </c>
      <c r="K2825" s="945">
        <f t="shared" si="362"/>
        <v>686992</v>
      </c>
      <c r="L2825" s="910" t="s">
        <v>167</v>
      </c>
      <c r="M2825" s="910" t="s">
        <v>165</v>
      </c>
      <c r="N2825" s="52" t="str">
        <f>IF(AND('331-CT'!$E$7=TH!H2825,OR(L2825="331",M2825="331")),"331",IF(AND(OR(L2825="131",M2825="131"),H2825='131-CT'!$E$7),"131",""))</f>
        <v/>
      </c>
      <c r="O2825" s="910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7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360"/>
        <v>4</v>
      </c>
      <c r="C2826" s="940">
        <f t="shared" si="363"/>
        <v>42102</v>
      </c>
      <c r="D2826" s="941" t="s">
        <v>2039</v>
      </c>
      <c r="E2826" s="941">
        <v>42102</v>
      </c>
      <c r="F2826" s="948" t="s">
        <v>767</v>
      </c>
      <c r="G2826" s="943" t="s">
        <v>618</v>
      </c>
      <c r="H2826" s="954" t="s">
        <v>2040</v>
      </c>
      <c r="I2826" s="254">
        <v>100</v>
      </c>
      <c r="J2826" s="254">
        <v>7725.1505551430673</v>
      </c>
      <c r="K2826" s="945">
        <f t="shared" si="362"/>
        <v>772515</v>
      </c>
      <c r="L2826" s="910" t="s">
        <v>167</v>
      </c>
      <c r="M2826" s="910" t="s">
        <v>165</v>
      </c>
      <c r="N2826" s="52" t="str">
        <f>IF(AND('331-CT'!$E$7=TH!H2826,OR(L2826="331",M2826="331")),"331",IF(AND(OR(L2826="131",M2826="131"),H2826='131-CT'!$E$7),"131",""))</f>
        <v/>
      </c>
      <c r="O2826" s="910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7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360"/>
        <v>4</v>
      </c>
      <c r="C2827" s="940">
        <f t="shared" si="363"/>
        <v>42102</v>
      </c>
      <c r="D2827" s="941" t="s">
        <v>2039</v>
      </c>
      <c r="E2827" s="941">
        <v>42102</v>
      </c>
      <c r="F2827" s="948" t="s">
        <v>718</v>
      </c>
      <c r="G2827" s="943" t="s">
        <v>618</v>
      </c>
      <c r="H2827" s="954" t="s">
        <v>2040</v>
      </c>
      <c r="I2827" s="254">
        <v>25</v>
      </c>
      <c r="J2827" s="254">
        <v>13967.696458288981</v>
      </c>
      <c r="K2827" s="945">
        <f t="shared" si="362"/>
        <v>349192</v>
      </c>
      <c r="L2827" s="910" t="s">
        <v>167</v>
      </c>
      <c r="M2827" s="910" t="s">
        <v>165</v>
      </c>
      <c r="N2827" s="52" t="str">
        <f>IF(AND('331-CT'!$E$7=TH!H2827,OR(L2827="331",M2827="331")),"331",IF(AND(OR(L2827="131",M2827="131"),H2827='131-CT'!$E$7),"131",""))</f>
        <v/>
      </c>
      <c r="O2827" s="910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7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360"/>
        <v>4</v>
      </c>
      <c r="C2828" s="940">
        <f t="shared" si="363"/>
        <v>42102</v>
      </c>
      <c r="D2828" s="941" t="s">
        <v>2039</v>
      </c>
      <c r="E2828" s="941">
        <v>42102</v>
      </c>
      <c r="F2828" s="948" t="s">
        <v>1730</v>
      </c>
      <c r="G2828" s="943" t="s">
        <v>618</v>
      </c>
      <c r="H2828" s="954" t="s">
        <v>2040</v>
      </c>
      <c r="I2828" s="254">
        <v>25</v>
      </c>
      <c r="J2828" s="254">
        <v>12953.282749027769</v>
      </c>
      <c r="K2828" s="945">
        <f t="shared" si="362"/>
        <v>323832</v>
      </c>
      <c r="L2828" s="910" t="s">
        <v>167</v>
      </c>
      <c r="M2828" s="910" t="s">
        <v>165</v>
      </c>
      <c r="N2828" s="52" t="str">
        <f>IF(AND('331-CT'!$E$7=TH!H2828,OR(L2828="331",M2828="331")),"331",IF(AND(OR(L2828="131",M2828="131"),H2828='131-CT'!$E$7),"131",""))</f>
        <v/>
      </c>
      <c r="O2828" s="910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7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360"/>
        <v>4</v>
      </c>
      <c r="C2829" s="940">
        <f t="shared" si="363"/>
        <v>42102</v>
      </c>
      <c r="D2829" s="941" t="s">
        <v>2039</v>
      </c>
      <c r="E2829" s="941">
        <v>42102</v>
      </c>
      <c r="F2829" s="948" t="s">
        <v>1731</v>
      </c>
      <c r="G2829" s="943" t="s">
        <v>618</v>
      </c>
      <c r="H2829" s="954" t="s">
        <v>2040</v>
      </c>
      <c r="I2829" s="254">
        <v>100</v>
      </c>
      <c r="J2829" s="254">
        <v>7100.8959648284763</v>
      </c>
      <c r="K2829" s="945">
        <f t="shared" si="362"/>
        <v>710090</v>
      </c>
      <c r="L2829" s="910" t="s">
        <v>167</v>
      </c>
      <c r="M2829" s="910" t="s">
        <v>165</v>
      </c>
      <c r="N2829" s="52" t="str">
        <f>IF(AND('331-CT'!$E$7=TH!H2829,OR(L2829="331",M2829="331")),"331",IF(AND(OR(L2829="131",M2829="131"),H2829='131-CT'!$E$7),"131",""))</f>
        <v/>
      </c>
      <c r="O2829" s="910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7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360"/>
        <v>4</v>
      </c>
      <c r="C2830" s="940">
        <f t="shared" si="363"/>
        <v>42102</v>
      </c>
      <c r="D2830" s="941" t="s">
        <v>2039</v>
      </c>
      <c r="E2830" s="941">
        <v>42102</v>
      </c>
      <c r="F2830" s="948" t="s">
        <v>1724</v>
      </c>
      <c r="G2830" s="943" t="s">
        <v>618</v>
      </c>
      <c r="H2830" s="954" t="s">
        <v>2040</v>
      </c>
      <c r="I2830" s="254">
        <v>553</v>
      </c>
      <c r="J2830" s="254">
        <v>14982.110167550192</v>
      </c>
      <c r="K2830" s="945">
        <f t="shared" si="362"/>
        <v>8285107</v>
      </c>
      <c r="L2830" s="910" t="s">
        <v>167</v>
      </c>
      <c r="M2830" s="910" t="s">
        <v>165</v>
      </c>
      <c r="N2830" s="52" t="str">
        <f>IF(AND('331-CT'!$E$7=TH!H2830,OR(L2830="331",M2830="331")),"331",IF(AND(OR(L2830="131",M2830="131"),H2830='131-CT'!$E$7),"131",""))</f>
        <v/>
      </c>
      <c r="O2830" s="910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7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360"/>
        <v>4</v>
      </c>
      <c r="C2831" s="940">
        <f t="shared" si="363"/>
        <v>42104</v>
      </c>
      <c r="D2831" s="941" t="s">
        <v>2039</v>
      </c>
      <c r="E2831" s="941">
        <v>42104</v>
      </c>
      <c r="F2831" s="948" t="s">
        <v>1869</v>
      </c>
      <c r="G2831" s="943" t="s">
        <v>619</v>
      </c>
      <c r="H2831" s="954" t="s">
        <v>2040</v>
      </c>
      <c r="I2831" s="254">
        <v>200</v>
      </c>
      <c r="J2831" s="254">
        <v>7334.9914361964475</v>
      </c>
      <c r="K2831" s="945">
        <f t="shared" si="362"/>
        <v>1466998</v>
      </c>
      <c r="L2831" s="910" t="s">
        <v>167</v>
      </c>
      <c r="M2831" s="910" t="s">
        <v>165</v>
      </c>
      <c r="N2831" s="52" t="str">
        <f>IF(AND('331-CT'!$E$7=TH!H2831,OR(L2831="331",M2831="331")),"331",IF(AND(OR(L2831="131",M2831="131"),H2831='131-CT'!$E$7),"131",""))</f>
        <v/>
      </c>
      <c r="O2831" s="910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7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360"/>
        <v>4</v>
      </c>
      <c r="C2832" s="940">
        <f t="shared" si="363"/>
        <v>42104</v>
      </c>
      <c r="D2832" s="941" t="s">
        <v>2039</v>
      </c>
      <c r="E2832" s="941">
        <v>42104</v>
      </c>
      <c r="F2832" s="948" t="s">
        <v>1812</v>
      </c>
      <c r="G2832" s="943" t="s">
        <v>619</v>
      </c>
      <c r="H2832" s="954" t="s">
        <v>2040</v>
      </c>
      <c r="I2832" s="254">
        <v>50</v>
      </c>
      <c r="J2832" s="254">
        <v>20834.496951749486</v>
      </c>
      <c r="K2832" s="945">
        <f t="shared" si="362"/>
        <v>1041725</v>
      </c>
      <c r="L2832" s="910" t="s">
        <v>167</v>
      </c>
      <c r="M2832" s="910" t="s">
        <v>165</v>
      </c>
      <c r="N2832" s="52" t="str">
        <f>IF(AND('331-CT'!$E$7=TH!H2832,OR(L2832="331",M2832="331")),"331",IF(AND(OR(L2832="131",M2832="131"),H2832='131-CT'!$E$7),"131",""))</f>
        <v/>
      </c>
      <c r="O2832" s="910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7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360"/>
        <v>4</v>
      </c>
      <c r="C2833" s="940">
        <f t="shared" si="363"/>
        <v>42104</v>
      </c>
      <c r="D2833" s="941" t="s">
        <v>2039</v>
      </c>
      <c r="E2833" s="941">
        <v>42104</v>
      </c>
      <c r="F2833" s="948" t="s">
        <v>1870</v>
      </c>
      <c r="G2833" s="943" t="s">
        <v>619</v>
      </c>
      <c r="H2833" s="954" t="s">
        <v>2040</v>
      </c>
      <c r="I2833" s="254">
        <v>53</v>
      </c>
      <c r="J2833" s="254">
        <v>19507.955947330978</v>
      </c>
      <c r="K2833" s="945">
        <f t="shared" si="362"/>
        <v>1033922</v>
      </c>
      <c r="L2833" s="910" t="s">
        <v>167</v>
      </c>
      <c r="M2833" s="910" t="s">
        <v>165</v>
      </c>
      <c r="N2833" s="52" t="str">
        <f>IF(AND('331-CT'!$E$7=TH!H2833,OR(L2833="331",M2833="331")),"331",IF(AND(OR(L2833="131",M2833="131"),H2833='131-CT'!$E$7),"131",""))</f>
        <v/>
      </c>
      <c r="O2833" s="910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7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360"/>
        <v>4</v>
      </c>
      <c r="C2834" s="940">
        <f t="shared" si="363"/>
        <v>42104</v>
      </c>
      <c r="D2834" s="941" t="s">
        <v>2039</v>
      </c>
      <c r="E2834" s="941">
        <v>42104</v>
      </c>
      <c r="F2834" s="948" t="s">
        <v>1741</v>
      </c>
      <c r="G2834" s="943" t="s">
        <v>619</v>
      </c>
      <c r="H2834" s="954" t="s">
        <v>2040</v>
      </c>
      <c r="I2834" s="254">
        <v>200</v>
      </c>
      <c r="J2834" s="254">
        <v>11626.741744609264</v>
      </c>
      <c r="K2834" s="945">
        <f t="shared" si="362"/>
        <v>2325348</v>
      </c>
      <c r="L2834" s="910" t="s">
        <v>167</v>
      </c>
      <c r="M2834" s="910" t="s">
        <v>165</v>
      </c>
      <c r="N2834" s="52" t="str">
        <f>IF(AND('331-CT'!$E$7=TH!H2834,OR(L2834="331",M2834="331")),"331",IF(AND(OR(L2834="131",M2834="131"),H2834='131-CT'!$E$7),"131",""))</f>
        <v/>
      </c>
      <c r="O2834" s="910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7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360"/>
        <v>4</v>
      </c>
      <c r="C2835" s="940">
        <f t="shared" si="363"/>
        <v>42104</v>
      </c>
      <c r="D2835" s="941" t="s">
        <v>2039</v>
      </c>
      <c r="E2835" s="941">
        <v>42104</v>
      </c>
      <c r="F2835" s="948" t="s">
        <v>1871</v>
      </c>
      <c r="G2835" s="943" t="s">
        <v>619</v>
      </c>
      <c r="H2835" s="954" t="s">
        <v>2040</v>
      </c>
      <c r="I2835" s="254">
        <v>500</v>
      </c>
      <c r="J2835" s="254">
        <v>7647.1187313537439</v>
      </c>
      <c r="K2835" s="945">
        <f t="shared" si="362"/>
        <v>3823559</v>
      </c>
      <c r="L2835" s="910" t="s">
        <v>167</v>
      </c>
      <c r="M2835" s="910" t="s">
        <v>165</v>
      </c>
      <c r="N2835" s="52" t="str">
        <f>IF(AND('331-CT'!$E$7=TH!H2835,OR(L2835="331",M2835="331")),"331",IF(AND(OR(L2835="131",M2835="131"),H2835='131-CT'!$E$7),"131",""))</f>
        <v/>
      </c>
      <c r="O2835" s="910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7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360"/>
        <v>4</v>
      </c>
      <c r="C2836" s="940">
        <f t="shared" si="363"/>
        <v>42104</v>
      </c>
      <c r="D2836" s="941" t="s">
        <v>2039</v>
      </c>
      <c r="E2836" s="941">
        <v>42104</v>
      </c>
      <c r="F2836" s="948" t="s">
        <v>1872</v>
      </c>
      <c r="G2836" s="943" t="s">
        <v>619</v>
      </c>
      <c r="H2836" s="954" t="s">
        <v>2040</v>
      </c>
      <c r="I2836" s="254">
        <v>38</v>
      </c>
      <c r="J2836" s="254">
        <v>8037.2778503003638</v>
      </c>
      <c r="K2836" s="945">
        <f t="shared" si="362"/>
        <v>305417</v>
      </c>
      <c r="L2836" s="910" t="s">
        <v>167</v>
      </c>
      <c r="M2836" s="910" t="s">
        <v>165</v>
      </c>
      <c r="N2836" s="52" t="str">
        <f>IF(AND('331-CT'!$E$7=TH!H2836,OR(L2836="331",M2836="331")),"331",IF(AND(OR(L2836="131",M2836="131"),H2836='131-CT'!$E$7),"131",""))</f>
        <v/>
      </c>
      <c r="O2836" s="910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7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360"/>
        <v>4</v>
      </c>
      <c r="C2837" s="940">
        <f t="shared" si="363"/>
        <v>42104</v>
      </c>
      <c r="D2837" s="941" t="s">
        <v>2039</v>
      </c>
      <c r="E2837" s="941">
        <v>42104</v>
      </c>
      <c r="F2837" s="948" t="s">
        <v>564</v>
      </c>
      <c r="G2837" s="943" t="s">
        <v>620</v>
      </c>
      <c r="H2837" s="954" t="s">
        <v>2040</v>
      </c>
      <c r="I2837" s="254">
        <v>203</v>
      </c>
      <c r="J2837" s="254">
        <v>6944.8323172498285</v>
      </c>
      <c r="K2837" s="945">
        <f t="shared" si="362"/>
        <v>1409801</v>
      </c>
      <c r="L2837" s="910" t="s">
        <v>167</v>
      </c>
      <c r="M2837" s="910" t="s">
        <v>165</v>
      </c>
      <c r="N2837" s="52" t="str">
        <f>IF(AND('331-CT'!$E$7=TH!H2837,OR(L2837="331",M2837="331")),"331",IF(AND(OR(L2837="131",M2837="131"),H2837='131-CT'!$E$7),"131",""))</f>
        <v/>
      </c>
      <c r="O2837" s="910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7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360"/>
        <v>4</v>
      </c>
      <c r="C2838" s="940">
        <f t="shared" si="363"/>
        <v>42104</v>
      </c>
      <c r="D2838" s="941" t="s">
        <v>2039</v>
      </c>
      <c r="E2838" s="941">
        <v>42104</v>
      </c>
      <c r="F2838" s="948" t="s">
        <v>565</v>
      </c>
      <c r="G2838" s="943" t="s">
        <v>620</v>
      </c>
      <c r="H2838" s="954" t="s">
        <v>2040</v>
      </c>
      <c r="I2838" s="254">
        <v>208</v>
      </c>
      <c r="J2838" s="254">
        <v>7334.9914361964475</v>
      </c>
      <c r="K2838" s="945">
        <f t="shared" si="362"/>
        <v>1525678</v>
      </c>
      <c r="L2838" s="910" t="s">
        <v>167</v>
      </c>
      <c r="M2838" s="910" t="s">
        <v>165</v>
      </c>
      <c r="N2838" s="52" t="str">
        <f>IF(AND('331-CT'!$E$7=TH!H2838,OR(L2838="331",M2838="331")),"331",IF(AND(OR(L2838="131",M2838="131"),H2838='131-CT'!$E$7),"131",""))</f>
        <v/>
      </c>
      <c r="O2838" s="910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7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360"/>
        <v>4</v>
      </c>
      <c r="C2839" s="940">
        <f t="shared" si="363"/>
        <v>42104</v>
      </c>
      <c r="D2839" s="941" t="s">
        <v>2039</v>
      </c>
      <c r="E2839" s="941">
        <v>42104</v>
      </c>
      <c r="F2839" s="948" t="s">
        <v>621</v>
      </c>
      <c r="G2839" s="943" t="s">
        <v>620</v>
      </c>
      <c r="H2839" s="954" t="s">
        <v>2040</v>
      </c>
      <c r="I2839" s="254">
        <v>203</v>
      </c>
      <c r="J2839" s="254">
        <v>7256.959612407125</v>
      </c>
      <c r="K2839" s="945">
        <f t="shared" si="362"/>
        <v>1473163</v>
      </c>
      <c r="L2839" s="910" t="s">
        <v>167</v>
      </c>
      <c r="M2839" s="910" t="s">
        <v>165</v>
      </c>
      <c r="N2839" s="52" t="str">
        <f>IF(AND('331-CT'!$E$7=TH!H2839,OR(L2839="331",M2839="331")),"331",IF(AND(OR(L2839="131",M2839="131"),H2839='131-CT'!$E$7),"131",""))</f>
        <v/>
      </c>
      <c r="O2839" s="910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7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360"/>
        <v>4</v>
      </c>
      <c r="C2840" s="940">
        <f t="shared" si="363"/>
        <v>42107</v>
      </c>
      <c r="D2840" s="941" t="s">
        <v>2039</v>
      </c>
      <c r="E2840" s="941">
        <v>42107</v>
      </c>
      <c r="F2840" s="948" t="s">
        <v>622</v>
      </c>
      <c r="G2840" s="943" t="s">
        <v>623</v>
      </c>
      <c r="H2840" s="954" t="s">
        <v>2040</v>
      </c>
      <c r="I2840" s="254">
        <v>100</v>
      </c>
      <c r="J2840" s="254">
        <v>12407.059982502504</v>
      </c>
      <c r="K2840" s="945">
        <f t="shared" si="362"/>
        <v>1240706</v>
      </c>
      <c r="L2840" s="910" t="s">
        <v>167</v>
      </c>
      <c r="M2840" s="910" t="s">
        <v>165</v>
      </c>
      <c r="N2840" s="52" t="str">
        <f>IF(AND('331-CT'!$E$7=TH!H2840,OR(L2840="331",M2840="331")),"331",IF(AND(OR(L2840="131",M2840="131"),H2840='131-CT'!$E$7),"131",""))</f>
        <v/>
      </c>
      <c r="O2840" s="910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7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360"/>
        <v>4</v>
      </c>
      <c r="C2841" s="940">
        <f t="shared" si="363"/>
        <v>42107</v>
      </c>
      <c r="D2841" s="941" t="s">
        <v>2039</v>
      </c>
      <c r="E2841" s="941">
        <v>42107</v>
      </c>
      <c r="F2841" s="948" t="s">
        <v>1732</v>
      </c>
      <c r="G2841" s="943" t="s">
        <v>623</v>
      </c>
      <c r="H2841" s="954" t="s">
        <v>2040</v>
      </c>
      <c r="I2841" s="254">
        <v>200</v>
      </c>
      <c r="J2841" s="254">
        <v>1872.763770943774</v>
      </c>
      <c r="K2841" s="945">
        <f t="shared" si="362"/>
        <v>374553</v>
      </c>
      <c r="L2841" s="910" t="s">
        <v>167</v>
      </c>
      <c r="M2841" s="910" t="s">
        <v>165</v>
      </c>
      <c r="N2841" s="52" t="str">
        <f>IF(AND('331-CT'!$E$7=TH!H2841,OR(L2841="331",M2841="331")),"331",IF(AND(OR(L2841="131",M2841="131"),H2841='131-CT'!$E$7),"131",""))</f>
        <v/>
      </c>
      <c r="O2841" s="910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7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360"/>
        <v>4</v>
      </c>
      <c r="C2842" s="940">
        <f t="shared" si="363"/>
        <v>42110</v>
      </c>
      <c r="D2842" s="941" t="s">
        <v>2039</v>
      </c>
      <c r="E2842" s="941">
        <v>42110</v>
      </c>
      <c r="F2842" s="948" t="s">
        <v>624</v>
      </c>
      <c r="G2842" s="943" t="s">
        <v>625</v>
      </c>
      <c r="H2842" s="954" t="s">
        <v>2040</v>
      </c>
      <c r="I2842" s="254">
        <v>315</v>
      </c>
      <c r="J2842" s="254">
        <v>6866.8004934605051</v>
      </c>
      <c r="K2842" s="945">
        <f t="shared" si="362"/>
        <v>2163042</v>
      </c>
      <c r="L2842" s="910" t="s">
        <v>167</v>
      </c>
      <c r="M2842" s="910" t="s">
        <v>165</v>
      </c>
      <c r="N2842" s="52" t="str">
        <f>IF(AND('331-CT'!$E$7=TH!H2842,OR(L2842="331",M2842="331")),"331",IF(AND(OR(L2842="131",M2842="131"),H2842='131-CT'!$E$7),"131",""))</f>
        <v/>
      </c>
      <c r="O2842" s="910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7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360"/>
        <v>4</v>
      </c>
      <c r="C2843" s="940">
        <f t="shared" si="363"/>
        <v>42110</v>
      </c>
      <c r="D2843" s="941" t="s">
        <v>2039</v>
      </c>
      <c r="E2843" s="941">
        <v>42110</v>
      </c>
      <c r="F2843" s="948" t="s">
        <v>626</v>
      </c>
      <c r="G2843" s="943" t="s">
        <v>625</v>
      </c>
      <c r="H2843" s="954" t="s">
        <v>2040</v>
      </c>
      <c r="I2843" s="254">
        <v>160</v>
      </c>
      <c r="J2843" s="254">
        <v>9910.0416212441378</v>
      </c>
      <c r="K2843" s="945">
        <f t="shared" si="362"/>
        <v>1585607</v>
      </c>
      <c r="L2843" s="910" t="s">
        <v>167</v>
      </c>
      <c r="M2843" s="910" t="s">
        <v>165</v>
      </c>
      <c r="N2843" s="52" t="str">
        <f>IF(AND('331-CT'!$E$7=TH!H2843,OR(L2843="331",M2843="331")),"331",IF(AND(OR(L2843="131",M2843="131"),H2843='131-CT'!$E$7),"131",""))</f>
        <v/>
      </c>
      <c r="O2843" s="910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7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360"/>
        <v>4</v>
      </c>
      <c r="C2844" s="940">
        <f t="shared" si="363"/>
        <v>42110</v>
      </c>
      <c r="D2844" s="941" t="s">
        <v>2039</v>
      </c>
      <c r="E2844" s="941">
        <v>42110</v>
      </c>
      <c r="F2844" s="948" t="s">
        <v>627</v>
      </c>
      <c r="G2844" s="943" t="s">
        <v>625</v>
      </c>
      <c r="H2844" s="954" t="s">
        <v>2040</v>
      </c>
      <c r="I2844" s="254">
        <v>105</v>
      </c>
      <c r="J2844" s="254">
        <v>6476.6413745138843</v>
      </c>
      <c r="K2844" s="945">
        <f t="shared" si="362"/>
        <v>680047</v>
      </c>
      <c r="L2844" s="910" t="s">
        <v>167</v>
      </c>
      <c r="M2844" s="910" t="s">
        <v>165</v>
      </c>
      <c r="N2844" s="52" t="str">
        <f>IF(AND('331-CT'!$E$7=TH!H2844,OR(L2844="331",M2844="331")),"331",IF(AND(OR(L2844="131",M2844="131"),H2844='131-CT'!$E$7),"131",""))</f>
        <v/>
      </c>
      <c r="O2844" s="910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7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360"/>
        <v>4</v>
      </c>
      <c r="C2845" s="940">
        <f t="shared" si="363"/>
        <v>42110</v>
      </c>
      <c r="D2845" s="941" t="s">
        <v>2039</v>
      </c>
      <c r="E2845" s="941">
        <v>42110</v>
      </c>
      <c r="F2845" s="948" t="s">
        <v>616</v>
      </c>
      <c r="G2845" s="943" t="s">
        <v>625</v>
      </c>
      <c r="H2845" s="954" t="s">
        <v>2040</v>
      </c>
      <c r="I2845" s="254">
        <v>55</v>
      </c>
      <c r="J2845" s="254">
        <v>9988.0734450334621</v>
      </c>
      <c r="K2845" s="945">
        <f t="shared" si="362"/>
        <v>549344</v>
      </c>
      <c r="L2845" s="910" t="s">
        <v>167</v>
      </c>
      <c r="M2845" s="910" t="s">
        <v>165</v>
      </c>
      <c r="N2845" s="52" t="str">
        <f>IF(AND('331-CT'!$E$7=TH!H2845,OR(L2845="331",M2845="331")),"331",IF(AND(OR(L2845="131",M2845="131"),H2845='131-CT'!$E$7),"131",""))</f>
        <v/>
      </c>
      <c r="O2845" s="910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7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360"/>
        <v>4</v>
      </c>
      <c r="C2846" s="940">
        <f t="shared" si="363"/>
        <v>42110</v>
      </c>
      <c r="D2846" s="941" t="s">
        <v>2039</v>
      </c>
      <c r="E2846" s="941">
        <v>42110</v>
      </c>
      <c r="F2846" s="948" t="s">
        <v>628</v>
      </c>
      <c r="G2846" s="943" t="s">
        <v>625</v>
      </c>
      <c r="H2846" s="954" t="s">
        <v>2040</v>
      </c>
      <c r="I2846" s="254">
        <v>904</v>
      </c>
      <c r="J2846" s="254">
        <v>9832.0097974548135</v>
      </c>
      <c r="K2846" s="945">
        <f t="shared" si="362"/>
        <v>8888137</v>
      </c>
      <c r="L2846" s="910" t="s">
        <v>167</v>
      </c>
      <c r="M2846" s="910" t="s">
        <v>165</v>
      </c>
      <c r="N2846" s="52" t="str">
        <f>IF(AND('331-CT'!$E$7=TH!H2846,OR(L2846="331",M2846="331")),"331",IF(AND(OR(L2846="131",M2846="131"),H2846='131-CT'!$E$7),"131",""))</f>
        <v/>
      </c>
      <c r="O2846" s="910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7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si="360"/>
        <v>4</v>
      </c>
      <c r="C2847" s="940">
        <f t="shared" si="363"/>
        <v>42110</v>
      </c>
      <c r="D2847" s="941" t="s">
        <v>2039</v>
      </c>
      <c r="E2847" s="941">
        <v>42110</v>
      </c>
      <c r="F2847" s="948" t="s">
        <v>477</v>
      </c>
      <c r="G2847" s="943" t="s">
        <v>629</v>
      </c>
      <c r="H2847" s="954" t="s">
        <v>2040</v>
      </c>
      <c r="I2847" s="254">
        <v>302</v>
      </c>
      <c r="J2847" s="254">
        <v>10456.264387769406</v>
      </c>
      <c r="K2847" s="945">
        <f t="shared" si="362"/>
        <v>3157792</v>
      </c>
      <c r="L2847" s="910" t="s">
        <v>167</v>
      </c>
      <c r="M2847" s="910" t="s">
        <v>165</v>
      </c>
      <c r="N2847" s="52" t="str">
        <f>IF(AND('331-CT'!$E$7=TH!H2847,OR(L2847="331",M2847="331")),"331",IF(AND(OR(L2847="131",M2847="131"),H2847='131-CT'!$E$7),"131",""))</f>
        <v/>
      </c>
      <c r="O2847" s="910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7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360"/>
        <v>4</v>
      </c>
      <c r="C2848" s="940">
        <f t="shared" si="363"/>
        <v>42111</v>
      </c>
      <c r="D2848" s="941" t="s">
        <v>2039</v>
      </c>
      <c r="E2848" s="941">
        <v>42111</v>
      </c>
      <c r="F2848" s="948" t="s">
        <v>424</v>
      </c>
      <c r="G2848" s="943" t="s">
        <v>633</v>
      </c>
      <c r="H2848" s="954" t="s">
        <v>2040</v>
      </c>
      <c r="I2848" s="254">
        <v>900</v>
      </c>
      <c r="J2848" s="254">
        <v>6398.6095507245609</v>
      </c>
      <c r="K2848" s="945">
        <f t="shared" si="362"/>
        <v>5758749</v>
      </c>
      <c r="L2848" s="910" t="s">
        <v>167</v>
      </c>
      <c r="M2848" s="910" t="s">
        <v>165</v>
      </c>
      <c r="N2848" s="52" t="str">
        <f>IF(AND('331-CT'!$E$7=TH!H2848,OR(L2848="331",M2848="331")),"331",IF(AND(OR(L2848="131",M2848="131"),H2848='131-CT'!$E$7),"131",""))</f>
        <v/>
      </c>
      <c r="O2848" s="910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7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ref="B2849:B3475" si="364">IF(C2849&lt;&gt;"",MONTH(C2849),"")</f>
        <v>4</v>
      </c>
      <c r="C2849" s="940">
        <f t="shared" si="363"/>
        <v>42111</v>
      </c>
      <c r="D2849" s="941" t="s">
        <v>2039</v>
      </c>
      <c r="E2849" s="941">
        <v>42111</v>
      </c>
      <c r="F2849" s="948" t="s">
        <v>472</v>
      </c>
      <c r="G2849" s="943" t="s">
        <v>633</v>
      </c>
      <c r="H2849" s="954" t="s">
        <v>2040</v>
      </c>
      <c r="I2849" s="254">
        <v>315</v>
      </c>
      <c r="J2849" s="254">
        <v>7100.8959648284763</v>
      </c>
      <c r="K2849" s="945">
        <f t="shared" si="362"/>
        <v>2236782</v>
      </c>
      <c r="L2849" s="910" t="s">
        <v>167</v>
      </c>
      <c r="M2849" s="910" t="s">
        <v>165</v>
      </c>
      <c r="N2849" s="52" t="str">
        <f>IF(AND('331-CT'!$E$7=TH!H2849,OR(L2849="331",M2849="331")),"331",IF(AND(OR(L2849="131",M2849="131"),H2849='131-CT'!$E$7),"131",""))</f>
        <v/>
      </c>
      <c r="O2849" s="910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7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364"/>
        <v>4</v>
      </c>
      <c r="C2850" s="940">
        <f t="shared" si="363"/>
        <v>42111</v>
      </c>
      <c r="D2850" s="941" t="s">
        <v>2039</v>
      </c>
      <c r="E2850" s="941">
        <v>42111</v>
      </c>
      <c r="F2850" s="948" t="s">
        <v>634</v>
      </c>
      <c r="G2850" s="943" t="s">
        <v>633</v>
      </c>
      <c r="H2850" s="954" t="s">
        <v>2040</v>
      </c>
      <c r="I2850" s="254">
        <v>305</v>
      </c>
      <c r="J2850" s="254">
        <v>5774.3549604099699</v>
      </c>
      <c r="K2850" s="945">
        <f t="shared" si="362"/>
        <v>1761178</v>
      </c>
      <c r="L2850" s="910" t="s">
        <v>167</v>
      </c>
      <c r="M2850" s="910" t="s">
        <v>165</v>
      </c>
      <c r="N2850" s="52" t="str">
        <f>IF(AND('331-CT'!$E$7=TH!H2850,OR(L2850="331",M2850="331")),"331",IF(AND(OR(L2850="131",M2850="131"),H2850='131-CT'!$E$7),"131",""))</f>
        <v/>
      </c>
      <c r="O2850" s="910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7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364"/>
        <v>4</v>
      </c>
      <c r="C2851" s="940">
        <f t="shared" si="363"/>
        <v>42111</v>
      </c>
      <c r="D2851" s="941" t="s">
        <v>2039</v>
      </c>
      <c r="E2851" s="941">
        <v>42111</v>
      </c>
      <c r="F2851" s="948" t="s">
        <v>527</v>
      </c>
      <c r="G2851" s="943" t="s">
        <v>633</v>
      </c>
      <c r="H2851" s="954" t="s">
        <v>2040</v>
      </c>
      <c r="I2851" s="254">
        <v>315</v>
      </c>
      <c r="J2851" s="254">
        <v>12329.028158713179</v>
      </c>
      <c r="K2851" s="945">
        <f t="shared" si="362"/>
        <v>3883644</v>
      </c>
      <c r="L2851" s="910" t="s">
        <v>167</v>
      </c>
      <c r="M2851" s="910" t="s">
        <v>165</v>
      </c>
      <c r="N2851" s="52" t="str">
        <f>IF(AND('331-CT'!$E$7=TH!H2851,OR(L2851="331",M2851="331")),"331",IF(AND(OR(L2851="131",M2851="131"),H2851='131-CT'!$E$7),"131",""))</f>
        <v/>
      </c>
      <c r="O2851" s="910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7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364"/>
        <v>4</v>
      </c>
      <c r="C2852" s="940">
        <f t="shared" si="363"/>
        <v>42111</v>
      </c>
      <c r="D2852" s="941" t="s">
        <v>2039</v>
      </c>
      <c r="E2852" s="941">
        <v>42111</v>
      </c>
      <c r="F2852" s="948" t="s">
        <v>630</v>
      </c>
      <c r="G2852" s="943" t="s">
        <v>631</v>
      </c>
      <c r="H2852" s="954" t="s">
        <v>2040</v>
      </c>
      <c r="I2852" s="254">
        <v>722</v>
      </c>
      <c r="J2852" s="254">
        <v>7100.8959648284763</v>
      </c>
      <c r="K2852" s="945">
        <f t="shared" si="362"/>
        <v>5126847</v>
      </c>
      <c r="L2852" s="910" t="s">
        <v>167</v>
      </c>
      <c r="M2852" s="910" t="s">
        <v>165</v>
      </c>
      <c r="N2852" s="52" t="str">
        <f>IF(AND('331-CT'!$E$7=TH!H2852,OR(L2852="331",M2852="331")),"331",IF(AND(OR(L2852="131",M2852="131"),H2852='131-CT'!$E$7),"131",""))</f>
        <v/>
      </c>
      <c r="O2852" s="910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7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364"/>
        <v>4</v>
      </c>
      <c r="C2853" s="940">
        <f t="shared" si="363"/>
        <v>42112</v>
      </c>
      <c r="D2853" s="941" t="s">
        <v>2039</v>
      </c>
      <c r="E2853" s="941">
        <v>42112</v>
      </c>
      <c r="F2853" s="948" t="s">
        <v>635</v>
      </c>
      <c r="G2853" s="943" t="s">
        <v>636</v>
      </c>
      <c r="H2853" s="954" t="s">
        <v>2040</v>
      </c>
      <c r="I2853" s="254">
        <v>485</v>
      </c>
      <c r="J2853" s="254">
        <v>5306.1640176740266</v>
      </c>
      <c r="K2853" s="945">
        <f t="shared" si="362"/>
        <v>2573490</v>
      </c>
      <c r="L2853" s="910" t="s">
        <v>167</v>
      </c>
      <c r="M2853" s="910" t="s">
        <v>165</v>
      </c>
      <c r="N2853" s="52" t="str">
        <f>IF(AND('331-CT'!$E$7=TH!H2853,OR(L2853="331",M2853="331")),"331",IF(AND(OR(L2853="131",M2853="131"),H2853='131-CT'!$E$7),"131",""))</f>
        <v/>
      </c>
      <c r="O2853" s="910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7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364"/>
        <v>4</v>
      </c>
      <c r="C2854" s="940">
        <f t="shared" si="363"/>
        <v>42112</v>
      </c>
      <c r="D2854" s="941" t="s">
        <v>2039</v>
      </c>
      <c r="E2854" s="941">
        <v>42112</v>
      </c>
      <c r="F2854" s="948" t="s">
        <v>635</v>
      </c>
      <c r="G2854" s="943" t="s">
        <v>636</v>
      </c>
      <c r="H2854" s="954" t="s">
        <v>2040</v>
      </c>
      <c r="I2854" s="254">
        <v>1002</v>
      </c>
      <c r="J2854" s="254">
        <v>5306.1640176740266</v>
      </c>
      <c r="K2854" s="945">
        <f t="shared" si="362"/>
        <v>5316776</v>
      </c>
      <c r="L2854" s="910" t="s">
        <v>167</v>
      </c>
      <c r="M2854" s="910" t="s">
        <v>165</v>
      </c>
      <c r="N2854" s="52" t="str">
        <f>IF(AND('331-CT'!$E$7=TH!H2854,OR(L2854="331",M2854="331")),"331",IF(AND(OR(L2854="131",M2854="131"),H2854='131-CT'!$E$7),"131",""))</f>
        <v/>
      </c>
      <c r="O2854" s="910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7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364"/>
        <v>4</v>
      </c>
      <c r="C2855" s="940">
        <f t="shared" si="363"/>
        <v>42115</v>
      </c>
      <c r="D2855" s="941" t="s">
        <v>2039</v>
      </c>
      <c r="E2855" s="941">
        <v>42115</v>
      </c>
      <c r="F2855" s="948" t="s">
        <v>637</v>
      </c>
      <c r="G2855" s="943" t="s">
        <v>638</v>
      </c>
      <c r="H2855" s="954" t="s">
        <v>2040</v>
      </c>
      <c r="I2855" s="254">
        <v>61</v>
      </c>
      <c r="J2855" s="254">
        <v>5228.1321938847032</v>
      </c>
      <c r="K2855" s="945">
        <f t="shared" si="362"/>
        <v>318916</v>
      </c>
      <c r="L2855" s="910" t="s">
        <v>167</v>
      </c>
      <c r="M2855" s="910" t="s">
        <v>165</v>
      </c>
      <c r="N2855" s="52" t="str">
        <f>IF(AND('331-CT'!$E$7=TH!H2855,OR(L2855="331",M2855="331")),"331",IF(AND(OR(L2855="131",M2855="131"),H2855='131-CT'!$E$7),"131",""))</f>
        <v/>
      </c>
      <c r="O2855" s="910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7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364"/>
        <v>4</v>
      </c>
      <c r="C2856" s="940">
        <f t="shared" si="363"/>
        <v>42117</v>
      </c>
      <c r="D2856" s="941" t="s">
        <v>2039</v>
      </c>
      <c r="E2856" s="941">
        <v>42117</v>
      </c>
      <c r="F2856" s="948" t="s">
        <v>544</v>
      </c>
      <c r="G2856" s="943" t="s">
        <v>639</v>
      </c>
      <c r="H2856" s="954" t="s">
        <v>2040</v>
      </c>
      <c r="I2856" s="254">
        <v>210</v>
      </c>
      <c r="J2856" s="254">
        <v>8115.3096740896872</v>
      </c>
      <c r="K2856" s="945">
        <f t="shared" si="362"/>
        <v>1704215</v>
      </c>
      <c r="L2856" s="910" t="s">
        <v>167</v>
      </c>
      <c r="M2856" s="910" t="s">
        <v>165</v>
      </c>
      <c r="N2856" s="52" t="str">
        <f>IF(AND('331-CT'!$E$7=TH!H2856,OR(L2856="331",M2856="331")),"331",IF(AND(OR(L2856="131",M2856="131"),H2856='131-CT'!$E$7),"131",""))</f>
        <v/>
      </c>
      <c r="O2856" s="910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7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364"/>
        <v>4</v>
      </c>
      <c r="C2857" s="940">
        <f t="shared" si="363"/>
        <v>42118</v>
      </c>
      <c r="D2857" s="941" t="s">
        <v>2039</v>
      </c>
      <c r="E2857" s="941">
        <v>42118</v>
      </c>
      <c r="F2857" s="948" t="s">
        <v>640</v>
      </c>
      <c r="G2857" s="943" t="s">
        <v>641</v>
      </c>
      <c r="H2857" s="954" t="s">
        <v>2040</v>
      </c>
      <c r="I2857" s="254">
        <v>312</v>
      </c>
      <c r="J2857" s="254">
        <v>5150.1003700953788</v>
      </c>
      <c r="K2857" s="945">
        <f t="shared" si="362"/>
        <v>1606831</v>
      </c>
      <c r="L2857" s="910" t="s">
        <v>167</v>
      </c>
      <c r="M2857" s="910" t="s">
        <v>165</v>
      </c>
      <c r="N2857" s="52" t="str">
        <f>IF(AND('331-CT'!$E$7=TH!H2857,OR(L2857="331",M2857="331")),"331",IF(AND(OR(L2857="131",M2857="131"),H2857='131-CT'!$E$7),"131",""))</f>
        <v/>
      </c>
      <c r="O2857" s="910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7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364"/>
        <v>4</v>
      </c>
      <c r="C2858" s="940">
        <f t="shared" si="363"/>
        <v>42118</v>
      </c>
      <c r="D2858" s="941" t="s">
        <v>2039</v>
      </c>
      <c r="E2858" s="941">
        <v>42118</v>
      </c>
      <c r="F2858" s="948" t="s">
        <v>642</v>
      </c>
      <c r="G2858" s="943" t="s">
        <v>641</v>
      </c>
      <c r="H2858" s="954" t="s">
        <v>2040</v>
      </c>
      <c r="I2858" s="254">
        <v>312</v>
      </c>
      <c r="J2858" s="254">
        <v>5150.1003700953788</v>
      </c>
      <c r="K2858" s="945">
        <f t="shared" si="362"/>
        <v>1606831</v>
      </c>
      <c r="L2858" s="910" t="s">
        <v>167</v>
      </c>
      <c r="M2858" s="910" t="s">
        <v>165</v>
      </c>
      <c r="N2858" s="52" t="str">
        <f>IF(AND('331-CT'!$E$7=TH!H2858,OR(L2858="331",M2858="331")),"331",IF(AND(OR(L2858="131",M2858="131"),H2858='131-CT'!$E$7),"131",""))</f>
        <v/>
      </c>
      <c r="O2858" s="910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7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364"/>
        <v>4</v>
      </c>
      <c r="C2859" s="940">
        <f t="shared" si="363"/>
        <v>42118</v>
      </c>
      <c r="D2859" s="941" t="s">
        <v>2039</v>
      </c>
      <c r="E2859" s="941">
        <v>42118</v>
      </c>
      <c r="F2859" s="948" t="s">
        <v>642</v>
      </c>
      <c r="G2859" s="943" t="s">
        <v>641</v>
      </c>
      <c r="H2859" s="954" t="s">
        <v>2040</v>
      </c>
      <c r="I2859" s="254">
        <v>200</v>
      </c>
      <c r="J2859" s="254">
        <v>5150.1003700953788</v>
      </c>
      <c r="K2859" s="945">
        <f t="shared" si="362"/>
        <v>1030020</v>
      </c>
      <c r="L2859" s="910" t="s">
        <v>167</v>
      </c>
      <c r="M2859" s="910" t="s">
        <v>165</v>
      </c>
      <c r="N2859" s="52" t="str">
        <f>IF(AND('331-CT'!$E$7=TH!H2859,OR(L2859="331",M2859="331")),"331",IF(AND(OR(L2859="131",M2859="131"),H2859='131-CT'!$E$7),"131",""))</f>
        <v/>
      </c>
      <c r="O2859" s="910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7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364"/>
        <v>4</v>
      </c>
      <c r="C2860" s="940">
        <f t="shared" si="363"/>
        <v>42118</v>
      </c>
      <c r="D2860" s="941" t="s">
        <v>2039</v>
      </c>
      <c r="E2860" s="941">
        <v>42118</v>
      </c>
      <c r="F2860" s="948" t="s">
        <v>429</v>
      </c>
      <c r="G2860" s="943" t="s">
        <v>641</v>
      </c>
      <c r="H2860" s="954" t="s">
        <v>2040</v>
      </c>
      <c r="I2860" s="254">
        <v>1012</v>
      </c>
      <c r="J2860" s="254">
        <v>7022.8641410391529</v>
      </c>
      <c r="K2860" s="945">
        <f t="shared" si="362"/>
        <v>7107139</v>
      </c>
      <c r="L2860" s="910" t="s">
        <v>167</v>
      </c>
      <c r="M2860" s="910" t="s">
        <v>165</v>
      </c>
      <c r="N2860" s="52" t="str">
        <f>IF(AND('331-CT'!$E$7=TH!H2860,OR(L2860="331",M2860="331")),"331",IF(AND(OR(L2860="131",M2860="131"),H2860='131-CT'!$E$7),"131",""))</f>
        <v/>
      </c>
      <c r="O2860" s="910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7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364"/>
        <v>4</v>
      </c>
      <c r="C2861" s="940">
        <f t="shared" si="363"/>
        <v>42118</v>
      </c>
      <c r="D2861" s="941" t="s">
        <v>2039</v>
      </c>
      <c r="E2861" s="941">
        <v>42118</v>
      </c>
      <c r="F2861" s="948" t="s">
        <v>932</v>
      </c>
      <c r="G2861" s="943" t="s">
        <v>641</v>
      </c>
      <c r="H2861" s="954" t="s">
        <v>2040</v>
      </c>
      <c r="I2861" s="254">
        <v>303</v>
      </c>
      <c r="J2861" s="254">
        <v>7100.8959648284763</v>
      </c>
      <c r="K2861" s="945">
        <f t="shared" si="362"/>
        <v>2151571</v>
      </c>
      <c r="L2861" s="910" t="s">
        <v>167</v>
      </c>
      <c r="M2861" s="910" t="s">
        <v>165</v>
      </c>
      <c r="N2861" s="52" t="str">
        <f>IF(AND('331-CT'!$E$7=TH!H2861,OR(L2861="331",M2861="331")),"331",IF(AND(OR(L2861="131",M2861="131"),H2861='131-CT'!$E$7),"131",""))</f>
        <v/>
      </c>
      <c r="O2861" s="910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7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364"/>
        <v>4</v>
      </c>
      <c r="C2862" s="940">
        <f t="shared" si="363"/>
        <v>42118</v>
      </c>
      <c r="D2862" s="941" t="s">
        <v>2039</v>
      </c>
      <c r="E2862" s="941">
        <v>42118</v>
      </c>
      <c r="F2862" s="948" t="s">
        <v>643</v>
      </c>
      <c r="G2862" s="943" t="s">
        <v>644</v>
      </c>
      <c r="H2862" s="954" t="s">
        <v>2040</v>
      </c>
      <c r="I2862" s="254">
        <v>303</v>
      </c>
      <c r="J2862" s="254">
        <v>6164.5140793565897</v>
      </c>
      <c r="K2862" s="945">
        <f t="shared" si="362"/>
        <v>1867848</v>
      </c>
      <c r="L2862" s="910" t="s">
        <v>167</v>
      </c>
      <c r="M2862" s="910" t="s">
        <v>165</v>
      </c>
      <c r="N2862" s="52" t="str">
        <f>IF(AND('331-CT'!$E$7=TH!H2862,OR(L2862="331",M2862="331")),"331",IF(AND(OR(L2862="131",M2862="131"),H2862='131-CT'!$E$7),"131",""))</f>
        <v/>
      </c>
      <c r="O2862" s="910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7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364"/>
        <v>4</v>
      </c>
      <c r="C2863" s="940">
        <f t="shared" si="363"/>
        <v>42118</v>
      </c>
      <c r="D2863" s="941" t="s">
        <v>2039</v>
      </c>
      <c r="E2863" s="941">
        <v>42118</v>
      </c>
      <c r="F2863" s="948" t="s">
        <v>1691</v>
      </c>
      <c r="G2863" s="943" t="s">
        <v>644</v>
      </c>
      <c r="H2863" s="954" t="s">
        <v>2040</v>
      </c>
      <c r="I2863" s="254">
        <v>606</v>
      </c>
      <c r="J2863" s="254">
        <v>780.31823789323926</v>
      </c>
      <c r="K2863" s="945">
        <f t="shared" si="362"/>
        <v>472873</v>
      </c>
      <c r="L2863" s="910" t="s">
        <v>167</v>
      </c>
      <c r="M2863" s="910" t="s">
        <v>165</v>
      </c>
      <c r="N2863" s="52" t="str">
        <f>IF(AND('331-CT'!$E$7=TH!H2863,OR(L2863="331",M2863="331")),"331",IF(AND(OR(L2863="131",M2863="131"),H2863='131-CT'!$E$7),"131",""))</f>
        <v/>
      </c>
      <c r="O2863" s="910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7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364"/>
        <v>4</v>
      </c>
      <c r="C2864" s="940">
        <f t="shared" si="363"/>
        <v>42118</v>
      </c>
      <c r="D2864" s="941" t="s">
        <v>2039</v>
      </c>
      <c r="E2864" s="941">
        <v>42118</v>
      </c>
      <c r="F2864" s="948" t="s">
        <v>613</v>
      </c>
      <c r="G2864" s="943" t="s">
        <v>645</v>
      </c>
      <c r="H2864" s="954" t="s">
        <v>2040</v>
      </c>
      <c r="I2864" s="254">
        <v>150</v>
      </c>
      <c r="J2864" s="254">
        <v>6164.5140793565897</v>
      </c>
      <c r="K2864" s="945">
        <f t="shared" ref="K2864:K3490" si="365">ROUND(I2864*J2864,0)</f>
        <v>924677</v>
      </c>
      <c r="L2864" s="910" t="s">
        <v>167</v>
      </c>
      <c r="M2864" s="910" t="s">
        <v>165</v>
      </c>
      <c r="N2864" s="52" t="str">
        <f>IF(AND('331-CT'!$E$7=TH!H2864,OR(L2864="331",M2864="331")),"331",IF(AND(OR(L2864="131",M2864="131"),H2864='131-CT'!$E$7),"131",""))</f>
        <v/>
      </c>
      <c r="O2864" s="910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7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364"/>
        <v>4</v>
      </c>
      <c r="C2865" s="940">
        <f t="shared" si="363"/>
        <v>42118</v>
      </c>
      <c r="D2865" s="941" t="s">
        <v>2039</v>
      </c>
      <c r="E2865" s="941">
        <v>42118</v>
      </c>
      <c r="F2865" s="948" t="s">
        <v>628</v>
      </c>
      <c r="G2865" s="943" t="s">
        <v>645</v>
      </c>
      <c r="H2865" s="954" t="s">
        <v>2040</v>
      </c>
      <c r="I2865" s="254">
        <v>1364</v>
      </c>
      <c r="J2865" s="254">
        <v>9832.0097974548135</v>
      </c>
      <c r="K2865" s="945">
        <f t="shared" si="365"/>
        <v>13410861</v>
      </c>
      <c r="L2865" s="910" t="s">
        <v>167</v>
      </c>
      <c r="M2865" s="910" t="s">
        <v>165</v>
      </c>
      <c r="N2865" s="52" t="str">
        <f>IF(AND('331-CT'!$E$7=TH!H2865,OR(L2865="331",M2865="331")),"331",IF(AND(OR(L2865="131",M2865="131"),H2865='131-CT'!$E$7),"131",""))</f>
        <v/>
      </c>
      <c r="O2865" s="910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7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364"/>
        <v>4</v>
      </c>
      <c r="C2866" s="940">
        <f t="shared" si="363"/>
        <v>42119</v>
      </c>
      <c r="D2866" s="941" t="s">
        <v>2039</v>
      </c>
      <c r="E2866" s="941">
        <v>42119</v>
      </c>
      <c r="F2866" s="948" t="s">
        <v>1733</v>
      </c>
      <c r="G2866" s="943" t="s">
        <v>646</v>
      </c>
      <c r="H2866" s="954" t="s">
        <v>2040</v>
      </c>
      <c r="I2866" s="254">
        <v>50</v>
      </c>
      <c r="J2866" s="254">
        <v>15606.364757864783</v>
      </c>
      <c r="K2866" s="945">
        <f t="shared" si="365"/>
        <v>780318</v>
      </c>
      <c r="L2866" s="910" t="s">
        <v>167</v>
      </c>
      <c r="M2866" s="910" t="s">
        <v>165</v>
      </c>
      <c r="N2866" s="52" t="str">
        <f>IF(AND('331-CT'!$E$7=TH!H2866,OR(L2866="331",M2866="331")),"331",IF(AND(OR(L2866="131",M2866="131"),H2866='131-CT'!$E$7),"131",""))</f>
        <v/>
      </c>
      <c r="O2866" s="910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7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364"/>
        <v>4</v>
      </c>
      <c r="C2867" s="940">
        <f t="shared" si="363"/>
        <v>42119</v>
      </c>
      <c r="D2867" s="941" t="s">
        <v>2039</v>
      </c>
      <c r="E2867" s="941">
        <v>42119</v>
      </c>
      <c r="F2867" s="948" t="s">
        <v>1734</v>
      </c>
      <c r="G2867" s="943" t="s">
        <v>646</v>
      </c>
      <c r="H2867" s="954" t="s">
        <v>2040</v>
      </c>
      <c r="I2867" s="254">
        <v>200</v>
      </c>
      <c r="J2867" s="254">
        <v>13577.537339342362</v>
      </c>
      <c r="K2867" s="945">
        <f t="shared" si="365"/>
        <v>2715507</v>
      </c>
      <c r="L2867" s="910" t="s">
        <v>167</v>
      </c>
      <c r="M2867" s="910" t="s">
        <v>165</v>
      </c>
      <c r="N2867" s="52" t="str">
        <f>IF(AND('331-CT'!$E$7=TH!H2867,OR(L2867="331",M2867="331")),"331",IF(AND(OR(L2867="131",M2867="131"),H2867='131-CT'!$E$7),"131",""))</f>
        <v/>
      </c>
      <c r="O2867" s="910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7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364"/>
        <v>4</v>
      </c>
      <c r="C2868" s="940">
        <f t="shared" si="363"/>
        <v>42119</v>
      </c>
      <c r="D2868" s="941" t="s">
        <v>2039</v>
      </c>
      <c r="E2868" s="941">
        <v>42119</v>
      </c>
      <c r="F2868" s="948" t="s">
        <v>1735</v>
      </c>
      <c r="G2868" s="943" t="s">
        <v>646</v>
      </c>
      <c r="H2868" s="954" t="s">
        <v>2040</v>
      </c>
      <c r="I2868" s="254">
        <v>333</v>
      </c>
      <c r="J2868" s="254">
        <v>6554.6731983032087</v>
      </c>
      <c r="K2868" s="945">
        <f t="shared" si="365"/>
        <v>2182706</v>
      </c>
      <c r="L2868" s="910" t="s">
        <v>167</v>
      </c>
      <c r="M2868" s="910" t="s">
        <v>165</v>
      </c>
      <c r="N2868" s="52" t="str">
        <f>IF(AND('331-CT'!$E$7=TH!H2868,OR(L2868="331",M2868="331")),"331",IF(AND(OR(L2868="131",M2868="131"),H2868='131-CT'!$E$7),"131",""))</f>
        <v/>
      </c>
      <c r="O2868" s="910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7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364"/>
        <v>4</v>
      </c>
      <c r="C2869" s="940">
        <f t="shared" si="363"/>
        <v>42119</v>
      </c>
      <c r="D2869" s="941" t="s">
        <v>2039</v>
      </c>
      <c r="E2869" s="941">
        <v>42119</v>
      </c>
      <c r="F2869" s="948" t="s">
        <v>1736</v>
      </c>
      <c r="G2869" s="943" t="s">
        <v>646</v>
      </c>
      <c r="H2869" s="954" t="s">
        <v>2040</v>
      </c>
      <c r="I2869" s="254">
        <v>55</v>
      </c>
      <c r="J2869" s="254">
        <v>16308.651171968697</v>
      </c>
      <c r="K2869" s="945">
        <f t="shared" si="365"/>
        <v>896976</v>
      </c>
      <c r="L2869" s="910" t="s">
        <v>167</v>
      </c>
      <c r="M2869" s="910" t="s">
        <v>165</v>
      </c>
      <c r="N2869" s="52" t="str">
        <f>IF(AND('331-CT'!$E$7=TH!H2869,OR(L2869="331",M2869="331")),"331",IF(AND(OR(L2869="131",M2869="131"),H2869='131-CT'!$E$7),"131",""))</f>
        <v/>
      </c>
      <c r="O2869" s="910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7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364"/>
        <v>4</v>
      </c>
      <c r="C2870" s="940">
        <f t="shared" si="363"/>
        <v>42119</v>
      </c>
      <c r="D2870" s="941" t="s">
        <v>2039</v>
      </c>
      <c r="E2870" s="941">
        <v>42119</v>
      </c>
      <c r="F2870" s="948" t="s">
        <v>1737</v>
      </c>
      <c r="G2870" s="943" t="s">
        <v>646</v>
      </c>
      <c r="H2870" s="954" t="s">
        <v>2040</v>
      </c>
      <c r="I2870" s="254">
        <v>600</v>
      </c>
      <c r="J2870" s="254">
        <v>8349.4051454576602</v>
      </c>
      <c r="K2870" s="945">
        <f t="shared" si="365"/>
        <v>5009643</v>
      </c>
      <c r="L2870" s="910" t="s">
        <v>167</v>
      </c>
      <c r="M2870" s="910" t="s">
        <v>165</v>
      </c>
      <c r="N2870" s="52" t="str">
        <f>IF(AND('331-CT'!$E$7=TH!H2870,OR(L2870="331",M2870="331")),"331",IF(AND(OR(L2870="131",M2870="131"),H2870='131-CT'!$E$7),"131",""))</f>
        <v/>
      </c>
      <c r="O2870" s="910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7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364"/>
        <v>4</v>
      </c>
      <c r="C2871" s="940">
        <f t="shared" si="363"/>
        <v>42119</v>
      </c>
      <c r="D2871" s="941" t="s">
        <v>2039</v>
      </c>
      <c r="E2871" s="941">
        <v>42119</v>
      </c>
      <c r="F2871" s="948" t="s">
        <v>753</v>
      </c>
      <c r="G2871" s="943" t="s">
        <v>646</v>
      </c>
      <c r="H2871" s="954" t="s">
        <v>2040</v>
      </c>
      <c r="I2871" s="254">
        <v>600</v>
      </c>
      <c r="J2871" s="254">
        <v>7647.1187313537439</v>
      </c>
      <c r="K2871" s="945">
        <f t="shared" si="365"/>
        <v>4588271</v>
      </c>
      <c r="L2871" s="910" t="s">
        <v>167</v>
      </c>
      <c r="M2871" s="910" t="s">
        <v>165</v>
      </c>
      <c r="N2871" s="52" t="str">
        <f>IF(AND('331-CT'!$E$7=TH!H2871,OR(L2871="331",M2871="331")),"331",IF(AND(OR(L2871="131",M2871="131"),H2871='131-CT'!$E$7),"131",""))</f>
        <v/>
      </c>
      <c r="O2871" s="910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7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364"/>
        <v>4</v>
      </c>
      <c r="C2872" s="940">
        <f t="shared" si="363"/>
        <v>42119</v>
      </c>
      <c r="D2872" s="941" t="s">
        <v>2039</v>
      </c>
      <c r="E2872" s="941">
        <v>42119</v>
      </c>
      <c r="F2872" s="948" t="s">
        <v>520</v>
      </c>
      <c r="G2872" s="943" t="s">
        <v>647</v>
      </c>
      <c r="H2872" s="954" t="s">
        <v>2040</v>
      </c>
      <c r="I2872" s="254">
        <v>420</v>
      </c>
      <c r="J2872" s="254">
        <v>5306.1640176740266</v>
      </c>
      <c r="K2872" s="945">
        <f t="shared" si="365"/>
        <v>2228589</v>
      </c>
      <c r="L2872" s="910" t="s">
        <v>167</v>
      </c>
      <c r="M2872" s="910" t="s">
        <v>165</v>
      </c>
      <c r="N2872" s="52" t="str">
        <f>IF(AND('331-CT'!$E$7=TH!H2872,OR(L2872="331",M2872="331")),"331",IF(AND(OR(L2872="131",M2872="131"),H2872='131-CT'!$E$7),"131",""))</f>
        <v/>
      </c>
      <c r="O2872" s="910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7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364"/>
        <v>4</v>
      </c>
      <c r="C2873" s="940">
        <f t="shared" si="363"/>
        <v>42123</v>
      </c>
      <c r="D2873" s="941" t="s">
        <v>2039</v>
      </c>
      <c r="E2873" s="941">
        <v>42123</v>
      </c>
      <c r="F2873" s="948" t="s">
        <v>439</v>
      </c>
      <c r="G2873" s="943" t="s">
        <v>648</v>
      </c>
      <c r="H2873" s="954" t="s">
        <v>2040</v>
      </c>
      <c r="I2873" s="254">
        <v>410</v>
      </c>
      <c r="J2873" s="254">
        <v>7413.0232599857718</v>
      </c>
      <c r="K2873" s="945">
        <f t="shared" si="365"/>
        <v>3039340</v>
      </c>
      <c r="L2873" s="910" t="s">
        <v>167</v>
      </c>
      <c r="M2873" s="910" t="s">
        <v>165</v>
      </c>
      <c r="N2873" s="52" t="str">
        <f>IF(AND('331-CT'!$E$7=TH!H2873,OR(L2873="331",M2873="331")),"331",IF(AND(OR(L2873="131",M2873="131"),H2873='131-CT'!$E$7),"131",""))</f>
        <v/>
      </c>
      <c r="O2873" s="910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7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364"/>
        <v>4</v>
      </c>
      <c r="C2874" s="940">
        <f t="shared" si="363"/>
        <v>42123</v>
      </c>
      <c r="D2874" s="941" t="s">
        <v>2039</v>
      </c>
      <c r="E2874" s="941">
        <v>42123</v>
      </c>
      <c r="F2874" s="948" t="s">
        <v>1738</v>
      </c>
      <c r="G2874" s="943" t="s">
        <v>649</v>
      </c>
      <c r="H2874" s="954" t="s">
        <v>2040</v>
      </c>
      <c r="I2874" s="254">
        <v>50</v>
      </c>
      <c r="J2874" s="254">
        <v>10846.423506716024</v>
      </c>
      <c r="K2874" s="945">
        <f t="shared" si="365"/>
        <v>542321</v>
      </c>
      <c r="L2874" s="910" t="s">
        <v>167</v>
      </c>
      <c r="M2874" s="910" t="s">
        <v>165</v>
      </c>
      <c r="N2874" s="52" t="str">
        <f>IF(AND('331-CT'!$E$7=TH!H2874,OR(L2874="331",M2874="331")),"331",IF(AND(OR(L2874="131",M2874="131"),H2874='131-CT'!$E$7),"131",""))</f>
        <v/>
      </c>
      <c r="O2874" s="910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7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364"/>
        <v>4</v>
      </c>
      <c r="C2875" s="940">
        <f t="shared" si="363"/>
        <v>42123</v>
      </c>
      <c r="D2875" s="941" t="s">
        <v>2039</v>
      </c>
      <c r="E2875" s="941">
        <v>42123</v>
      </c>
      <c r="F2875" s="948" t="s">
        <v>1739</v>
      </c>
      <c r="G2875" s="943" t="s">
        <v>649</v>
      </c>
      <c r="H2875" s="954" t="s">
        <v>2040</v>
      </c>
      <c r="I2875" s="254">
        <v>125</v>
      </c>
      <c r="J2875" s="254">
        <v>11314.614449451967</v>
      </c>
      <c r="K2875" s="945">
        <f t="shared" si="365"/>
        <v>1414327</v>
      </c>
      <c r="L2875" s="910" t="s">
        <v>167</v>
      </c>
      <c r="M2875" s="910" t="s">
        <v>165</v>
      </c>
      <c r="N2875" s="52" t="str">
        <f>IF(AND('331-CT'!$E$7=TH!H2875,OR(L2875="331",M2875="331")),"331",IF(AND(OR(L2875="131",M2875="131"),H2875='131-CT'!$E$7),"131",""))</f>
        <v/>
      </c>
      <c r="O2875" s="910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7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364"/>
        <v>4</v>
      </c>
      <c r="C2876" s="940">
        <f t="shared" si="363"/>
        <v>42123</v>
      </c>
      <c r="D2876" s="941" t="s">
        <v>2039</v>
      </c>
      <c r="E2876" s="941">
        <v>42123</v>
      </c>
      <c r="F2876" s="948" t="s">
        <v>1739</v>
      </c>
      <c r="G2876" s="943" t="s">
        <v>649</v>
      </c>
      <c r="H2876" s="954" t="s">
        <v>2040</v>
      </c>
      <c r="I2876" s="254">
        <v>150</v>
      </c>
      <c r="J2876" s="254">
        <v>11314.614449451967</v>
      </c>
      <c r="K2876" s="945">
        <f t="shared" si="365"/>
        <v>1697192</v>
      </c>
      <c r="L2876" s="910" t="s">
        <v>167</v>
      </c>
      <c r="M2876" s="910" t="s">
        <v>165</v>
      </c>
      <c r="N2876" s="52" t="str">
        <f>IF(AND('331-CT'!$E$7=TH!H2876,OR(L2876="331",M2876="331")),"331",IF(AND(OR(L2876="131",M2876="131"),H2876='131-CT'!$E$7),"131",""))</f>
        <v/>
      </c>
      <c r="O2876" s="910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7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364"/>
        <v>4</v>
      </c>
      <c r="C2877" s="940">
        <f t="shared" si="363"/>
        <v>42123</v>
      </c>
      <c r="D2877" s="941" t="s">
        <v>2039</v>
      </c>
      <c r="E2877" s="941">
        <v>42123</v>
      </c>
      <c r="F2877" s="948" t="s">
        <v>1740</v>
      </c>
      <c r="G2877" s="943" t="s">
        <v>649</v>
      </c>
      <c r="H2877" s="954" t="s">
        <v>2040</v>
      </c>
      <c r="I2877" s="254">
        <v>50</v>
      </c>
      <c r="J2877" s="254">
        <v>11548.70992081994</v>
      </c>
      <c r="K2877" s="945">
        <f t="shared" si="365"/>
        <v>577435</v>
      </c>
      <c r="L2877" s="910" t="s">
        <v>167</v>
      </c>
      <c r="M2877" s="910" t="s">
        <v>165</v>
      </c>
      <c r="N2877" s="52" t="str">
        <f>IF(AND('331-CT'!$E$7=TH!H2877,OR(L2877="331",M2877="331")),"331",IF(AND(OR(L2877="131",M2877="131"),H2877='131-CT'!$E$7),"131",""))</f>
        <v/>
      </c>
      <c r="O2877" s="910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7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364"/>
        <v>4</v>
      </c>
      <c r="C2878" s="940">
        <f t="shared" si="363"/>
        <v>42123</v>
      </c>
      <c r="D2878" s="941" t="s">
        <v>2039</v>
      </c>
      <c r="E2878" s="941">
        <v>42123</v>
      </c>
      <c r="F2878" s="948" t="s">
        <v>1741</v>
      </c>
      <c r="G2878" s="943" t="s">
        <v>649</v>
      </c>
      <c r="H2878" s="954" t="s">
        <v>2040</v>
      </c>
      <c r="I2878" s="254">
        <v>100</v>
      </c>
      <c r="J2878" s="254">
        <v>11626.741744609264</v>
      </c>
      <c r="K2878" s="945">
        <f t="shared" si="365"/>
        <v>1162674</v>
      </c>
      <c r="L2878" s="910" t="s">
        <v>167</v>
      </c>
      <c r="M2878" s="910" t="s">
        <v>165</v>
      </c>
      <c r="N2878" s="52" t="str">
        <f>IF(AND('331-CT'!$E$7=TH!H2878,OR(L2878="331",M2878="331")),"331",IF(AND(OR(L2878="131",M2878="131"),H2878='131-CT'!$E$7),"131",""))</f>
        <v/>
      </c>
      <c r="O2878" s="910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7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364"/>
        <v>4</v>
      </c>
      <c r="C2879" s="940">
        <f t="shared" ref="C2879:C3850" si="366">E2879</f>
        <v>42123</v>
      </c>
      <c r="D2879" s="941" t="s">
        <v>2039</v>
      </c>
      <c r="E2879" s="941">
        <v>42123</v>
      </c>
      <c r="F2879" s="948" t="s">
        <v>650</v>
      </c>
      <c r="G2879" s="943" t="s">
        <v>651</v>
      </c>
      <c r="H2879" s="954" t="s">
        <v>2040</v>
      </c>
      <c r="I2879" s="254">
        <v>50</v>
      </c>
      <c r="J2879" s="254">
        <v>44946.330502650577</v>
      </c>
      <c r="K2879" s="945">
        <f t="shared" si="365"/>
        <v>2247317</v>
      </c>
      <c r="L2879" s="910" t="s">
        <v>167</v>
      </c>
      <c r="M2879" s="910" t="s">
        <v>165</v>
      </c>
      <c r="N2879" s="52" t="str">
        <f>IF(AND('331-CT'!$E$7=TH!H2879,OR(L2879="331",M2879="331")),"331",IF(AND(OR(L2879="131",M2879="131"),H2879='131-CT'!$E$7),"131",""))</f>
        <v/>
      </c>
      <c r="O2879" s="910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7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364"/>
        <v>4</v>
      </c>
      <c r="C2880" s="940">
        <f t="shared" si="366"/>
        <v>42123</v>
      </c>
      <c r="D2880" s="941" t="s">
        <v>2039</v>
      </c>
      <c r="E2880" s="941">
        <v>42123</v>
      </c>
      <c r="F2880" s="948" t="s">
        <v>652</v>
      </c>
      <c r="G2880" s="943" t="s">
        <v>651</v>
      </c>
      <c r="H2880" s="954" t="s">
        <v>2040</v>
      </c>
      <c r="I2880" s="254">
        <v>26</v>
      </c>
      <c r="J2880" s="254">
        <v>39484.102837397899</v>
      </c>
      <c r="K2880" s="945">
        <f t="shared" si="365"/>
        <v>1026587</v>
      </c>
      <c r="L2880" s="910" t="s">
        <v>167</v>
      </c>
      <c r="M2880" s="910" t="s">
        <v>165</v>
      </c>
      <c r="N2880" s="52" t="str">
        <f>IF(AND('331-CT'!$E$7=TH!H2880,OR(L2880="331",M2880="331")),"331",IF(AND(OR(L2880="131",M2880="131"),H2880='131-CT'!$E$7),"131",""))</f>
        <v/>
      </c>
      <c r="O2880" s="910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7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364"/>
        <v>4</v>
      </c>
      <c r="C2881" s="940">
        <f t="shared" si="366"/>
        <v>42123</v>
      </c>
      <c r="D2881" s="941" t="s">
        <v>2039</v>
      </c>
      <c r="E2881" s="941">
        <v>42123</v>
      </c>
      <c r="F2881" s="948" t="s">
        <v>653</v>
      </c>
      <c r="G2881" s="943" t="s">
        <v>651</v>
      </c>
      <c r="H2881" s="954" t="s">
        <v>2040</v>
      </c>
      <c r="I2881" s="254">
        <v>28</v>
      </c>
      <c r="J2881" s="254">
        <v>10924.455330505347</v>
      </c>
      <c r="K2881" s="945">
        <f t="shared" si="365"/>
        <v>305885</v>
      </c>
      <c r="L2881" s="910" t="s">
        <v>167</v>
      </c>
      <c r="M2881" s="910" t="s">
        <v>165</v>
      </c>
      <c r="N2881" s="52" t="str">
        <f>IF(AND('331-CT'!$E$7=TH!H2881,OR(L2881="331",M2881="331")),"331",IF(AND(OR(L2881="131",M2881="131"),H2881='131-CT'!$E$7),"131",""))</f>
        <v/>
      </c>
      <c r="O2881" s="910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7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364"/>
        <v>4</v>
      </c>
      <c r="C2882" s="940">
        <f t="shared" si="366"/>
        <v>42123</v>
      </c>
      <c r="D2882" s="941" t="s">
        <v>2039</v>
      </c>
      <c r="E2882" s="941">
        <v>42123</v>
      </c>
      <c r="F2882" s="948" t="s">
        <v>654</v>
      </c>
      <c r="G2882" s="943" t="s">
        <v>651</v>
      </c>
      <c r="H2882" s="954" t="s">
        <v>2040</v>
      </c>
      <c r="I2882" s="254">
        <v>52</v>
      </c>
      <c r="J2882" s="254">
        <v>58133.708723046322</v>
      </c>
      <c r="K2882" s="945">
        <f t="shared" si="365"/>
        <v>3022953</v>
      </c>
      <c r="L2882" s="910" t="s">
        <v>167</v>
      </c>
      <c r="M2882" s="910" t="s">
        <v>165</v>
      </c>
      <c r="N2882" s="52" t="str">
        <f>IF(AND('331-CT'!$E$7=TH!H2882,OR(L2882="331",M2882="331")),"331",IF(AND(OR(L2882="131",M2882="131"),H2882='131-CT'!$E$7),"131",""))</f>
        <v/>
      </c>
      <c r="O2882" s="910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7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364"/>
        <v>4</v>
      </c>
      <c r="C2883" s="940">
        <f t="shared" si="366"/>
        <v>42123</v>
      </c>
      <c r="D2883" s="941" t="s">
        <v>2039</v>
      </c>
      <c r="E2883" s="941">
        <v>42123</v>
      </c>
      <c r="F2883" s="948" t="s">
        <v>654</v>
      </c>
      <c r="G2883" s="943" t="s">
        <v>651</v>
      </c>
      <c r="H2883" s="954" t="s">
        <v>2040</v>
      </c>
      <c r="I2883" s="254">
        <v>7</v>
      </c>
      <c r="J2883" s="254">
        <v>58133.708723046322</v>
      </c>
      <c r="K2883" s="945">
        <f t="shared" si="365"/>
        <v>406936</v>
      </c>
      <c r="L2883" s="910" t="s">
        <v>167</v>
      </c>
      <c r="M2883" s="910" t="s">
        <v>165</v>
      </c>
      <c r="N2883" s="52" t="str">
        <f>IF(AND('331-CT'!$E$7=TH!H2883,OR(L2883="331",M2883="331")),"331",IF(AND(OR(L2883="131",M2883="131"),H2883='131-CT'!$E$7),"131",""))</f>
        <v/>
      </c>
      <c r="O2883" s="910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7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ref="B2884:B2950" si="367">IF(C2884&lt;&gt;"",MONTH(C2884),"")</f>
        <v>4</v>
      </c>
      <c r="C2884" s="940">
        <f t="shared" ref="C2884:C2950" si="368">E2884</f>
        <v>42124</v>
      </c>
      <c r="D2884" s="941" t="s">
        <v>2039</v>
      </c>
      <c r="E2884" s="941">
        <v>42124</v>
      </c>
      <c r="F2884" s="948" t="s">
        <v>1742</v>
      </c>
      <c r="G2884" s="943" t="s">
        <v>655</v>
      </c>
      <c r="H2884" s="954" t="s">
        <v>2040</v>
      </c>
      <c r="I2884" s="254">
        <v>130</v>
      </c>
      <c r="J2884" s="254">
        <v>10924.455330505347</v>
      </c>
      <c r="K2884" s="945">
        <f t="shared" ref="K2884:K2950" si="369">ROUND(I2884*J2884,0)</f>
        <v>1420179</v>
      </c>
      <c r="L2884" s="910" t="s">
        <v>167</v>
      </c>
      <c r="M2884" s="910" t="s">
        <v>165</v>
      </c>
      <c r="N2884" s="52" t="str">
        <f>IF(AND('331-CT'!$E$7=TH!H2884,OR(L2884="331",M2884="331")),"331",IF(AND(OR(L2884="131",M2884="131"),H2884='131-CT'!$E$7),"131",""))</f>
        <v/>
      </c>
      <c r="O2884" s="910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7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367"/>
        <v>4</v>
      </c>
      <c r="C2885" s="940">
        <f t="shared" si="368"/>
        <v>42124</v>
      </c>
      <c r="D2885" s="941" t="s">
        <v>2039</v>
      </c>
      <c r="E2885" s="941">
        <v>42124</v>
      </c>
      <c r="F2885" s="948" t="s">
        <v>1743</v>
      </c>
      <c r="G2885" s="943" t="s">
        <v>655</v>
      </c>
      <c r="H2885" s="954" t="s">
        <v>2040</v>
      </c>
      <c r="I2885" s="254">
        <v>70</v>
      </c>
      <c r="J2885" s="254">
        <v>8193.3414978790115</v>
      </c>
      <c r="K2885" s="945">
        <f t="shared" si="369"/>
        <v>573534</v>
      </c>
      <c r="L2885" s="910" t="s">
        <v>167</v>
      </c>
      <c r="M2885" s="910" t="s">
        <v>165</v>
      </c>
      <c r="N2885" s="52" t="str">
        <f>IF(AND('331-CT'!$E$7=TH!H2885,OR(L2885="331",M2885="331")),"331",IF(AND(OR(L2885="131",M2885="131"),H2885='131-CT'!$E$7),"131",""))</f>
        <v/>
      </c>
      <c r="O2885" s="910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7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367"/>
        <v>4</v>
      </c>
      <c r="C2886" s="940">
        <f t="shared" si="368"/>
        <v>42124</v>
      </c>
      <c r="D2886" s="941" t="s">
        <v>2039</v>
      </c>
      <c r="E2886" s="941">
        <v>42124</v>
      </c>
      <c r="F2886" s="948" t="s">
        <v>1744</v>
      </c>
      <c r="G2886" s="943" t="s">
        <v>655</v>
      </c>
      <c r="H2886" s="954" t="s">
        <v>2040</v>
      </c>
      <c r="I2886" s="254">
        <v>120</v>
      </c>
      <c r="J2886" s="254">
        <v>10534.296211558729</v>
      </c>
      <c r="K2886" s="945">
        <f t="shared" si="369"/>
        <v>1264116</v>
      </c>
      <c r="L2886" s="910" t="s">
        <v>167</v>
      </c>
      <c r="M2886" s="910" t="s">
        <v>165</v>
      </c>
      <c r="N2886" s="52" t="str">
        <f>IF(AND('331-CT'!$E$7=TH!H2886,OR(L2886="331",M2886="331")),"331",IF(AND(OR(L2886="131",M2886="131"),H2886='131-CT'!$E$7),"131",""))</f>
        <v/>
      </c>
      <c r="O2886" s="910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7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367"/>
        <v>4</v>
      </c>
      <c r="C2887" s="940">
        <f t="shared" si="368"/>
        <v>42124</v>
      </c>
      <c r="D2887" s="941" t="s">
        <v>2039</v>
      </c>
      <c r="E2887" s="941">
        <v>42124</v>
      </c>
      <c r="F2887" s="948" t="s">
        <v>1745</v>
      </c>
      <c r="G2887" s="943" t="s">
        <v>655</v>
      </c>
      <c r="H2887" s="954" t="s">
        <v>2040</v>
      </c>
      <c r="I2887" s="254">
        <v>110</v>
      </c>
      <c r="J2887" s="254">
        <v>9988.0734450334621</v>
      </c>
      <c r="K2887" s="945">
        <f t="shared" si="369"/>
        <v>1098688</v>
      </c>
      <c r="L2887" s="910" t="s">
        <v>167</v>
      </c>
      <c r="M2887" s="910" t="s">
        <v>165</v>
      </c>
      <c r="N2887" s="52" t="str">
        <f>IF(AND('331-CT'!$E$7=TH!H2887,OR(L2887="331",M2887="331")),"331",IF(AND(OR(L2887="131",M2887="131"),H2887='131-CT'!$E$7),"131",""))</f>
        <v/>
      </c>
      <c r="O2887" s="910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7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367"/>
        <v>4</v>
      </c>
      <c r="C2888" s="940">
        <f t="shared" si="368"/>
        <v>42124</v>
      </c>
      <c r="D2888" s="941" t="s">
        <v>2039</v>
      </c>
      <c r="E2888" s="941">
        <v>42124</v>
      </c>
      <c r="F2888" s="948" t="s">
        <v>1746</v>
      </c>
      <c r="G2888" s="943" t="s">
        <v>655</v>
      </c>
      <c r="H2888" s="954" t="s">
        <v>2040</v>
      </c>
      <c r="I2888" s="254">
        <v>110</v>
      </c>
      <c r="J2888" s="254">
        <v>7100.8959648284763</v>
      </c>
      <c r="K2888" s="945">
        <f t="shared" si="369"/>
        <v>781099</v>
      </c>
      <c r="L2888" s="910" t="s">
        <v>167</v>
      </c>
      <c r="M2888" s="910" t="s">
        <v>165</v>
      </c>
      <c r="N2888" s="52" t="str">
        <f>IF(AND('331-CT'!$E$7=TH!H2888,OR(L2888="331",M2888="331")),"331",IF(AND(OR(L2888="131",M2888="131"),H2888='131-CT'!$E$7),"131",""))</f>
        <v/>
      </c>
      <c r="O2888" s="910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7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367"/>
        <v>4</v>
      </c>
      <c r="C2889" s="940">
        <f t="shared" si="368"/>
        <v>42124</v>
      </c>
      <c r="D2889" s="941" t="s">
        <v>2039</v>
      </c>
      <c r="E2889" s="941">
        <v>42124</v>
      </c>
      <c r="F2889" s="948" t="s">
        <v>1747</v>
      </c>
      <c r="G2889" s="943" t="s">
        <v>655</v>
      </c>
      <c r="H2889" s="954" t="s">
        <v>2040</v>
      </c>
      <c r="I2889" s="254">
        <v>2000</v>
      </c>
      <c r="J2889" s="254">
        <v>6632.705022092533</v>
      </c>
      <c r="K2889" s="945">
        <f t="shared" si="369"/>
        <v>13265410</v>
      </c>
      <c r="L2889" s="910" t="s">
        <v>167</v>
      </c>
      <c r="M2889" s="910" t="s">
        <v>165</v>
      </c>
      <c r="N2889" s="52" t="str">
        <f>IF(AND('331-CT'!$E$7=TH!H2889,OR(L2889="331",M2889="331")),"331",IF(AND(OR(L2889="131",M2889="131"),H2889='131-CT'!$E$7),"131",""))</f>
        <v/>
      </c>
      <c r="O2889" s="910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7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367"/>
        <v>4</v>
      </c>
      <c r="C2890" s="940">
        <f t="shared" si="368"/>
        <v>42124</v>
      </c>
      <c r="D2890" s="941" t="s">
        <v>2039</v>
      </c>
      <c r="E2890" s="941">
        <v>42124</v>
      </c>
      <c r="F2890" s="948" t="s">
        <v>642</v>
      </c>
      <c r="G2890" s="943" t="s">
        <v>656</v>
      </c>
      <c r="H2890" s="954" t="s">
        <v>2040</v>
      </c>
      <c r="I2890" s="254">
        <v>398</v>
      </c>
      <c r="J2890" s="254">
        <v>5150.1003700953788</v>
      </c>
      <c r="K2890" s="945">
        <f t="shared" si="369"/>
        <v>2049740</v>
      </c>
      <c r="L2890" s="910" t="s">
        <v>167</v>
      </c>
      <c r="M2890" s="910" t="s">
        <v>165</v>
      </c>
      <c r="N2890" s="52" t="str">
        <f>IF(AND('331-CT'!$E$7=TH!H2890,OR(L2890="331",M2890="331")),"331",IF(AND(OR(L2890="131",M2890="131"),H2890='131-CT'!$E$7),"131",""))</f>
        <v/>
      </c>
      <c r="O2890" s="910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7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367"/>
        <v>4</v>
      </c>
      <c r="C2891" s="940">
        <f t="shared" si="368"/>
        <v>42124</v>
      </c>
      <c r="D2891" s="941" t="s">
        <v>2039</v>
      </c>
      <c r="E2891" s="941">
        <v>42124</v>
      </c>
      <c r="F2891" s="948" t="s">
        <v>657</v>
      </c>
      <c r="G2891" s="943" t="s">
        <v>658</v>
      </c>
      <c r="H2891" s="954" t="s">
        <v>2040</v>
      </c>
      <c r="I2891" s="254">
        <v>300</v>
      </c>
      <c r="J2891" s="254">
        <v>6632.705022092533</v>
      </c>
      <c r="K2891" s="945">
        <f t="shared" si="369"/>
        <v>1989812</v>
      </c>
      <c r="L2891" s="910" t="s">
        <v>167</v>
      </c>
      <c r="M2891" s="910" t="s">
        <v>165</v>
      </c>
      <c r="N2891" s="52" t="str">
        <f>IF(AND('331-CT'!$E$7=TH!H2891,OR(L2891="331",M2891="331")),"331",IF(AND(OR(L2891="131",M2891="131"),H2891='131-CT'!$E$7),"131",""))</f>
        <v/>
      </c>
      <c r="O2891" s="910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7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367"/>
        <v>4</v>
      </c>
      <c r="C2892" s="940">
        <f t="shared" si="368"/>
        <v>42124</v>
      </c>
      <c r="D2892" s="941" t="s">
        <v>2039</v>
      </c>
      <c r="E2892" s="941">
        <v>42124</v>
      </c>
      <c r="F2892" s="948" t="s">
        <v>660</v>
      </c>
      <c r="G2892" s="943" t="s">
        <v>658</v>
      </c>
      <c r="H2892" s="954" t="s">
        <v>2040</v>
      </c>
      <c r="I2892" s="254">
        <v>108</v>
      </c>
      <c r="J2892" s="254">
        <v>8739.56426440428</v>
      </c>
      <c r="K2892" s="945">
        <f t="shared" si="369"/>
        <v>943873</v>
      </c>
      <c r="L2892" s="910" t="s">
        <v>167</v>
      </c>
      <c r="M2892" s="910" t="s">
        <v>165</v>
      </c>
      <c r="N2892" s="52" t="str">
        <f>IF(AND('331-CT'!$E$7=TH!H2892,OR(L2892="331",M2892="331")),"331",IF(AND(OR(L2892="131",M2892="131"),H2892='131-CT'!$E$7),"131",""))</f>
        <v/>
      </c>
      <c r="O2892" s="910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7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367"/>
        <v>4</v>
      </c>
      <c r="C2893" s="940">
        <f t="shared" si="368"/>
        <v>42124</v>
      </c>
      <c r="D2893" s="941" t="s">
        <v>2039</v>
      </c>
      <c r="E2893" s="941">
        <v>42124</v>
      </c>
      <c r="F2893" s="948" t="s">
        <v>661</v>
      </c>
      <c r="G2893" s="943" t="s">
        <v>658</v>
      </c>
      <c r="H2893" s="954" t="s">
        <v>2040</v>
      </c>
      <c r="I2893" s="254">
        <v>407</v>
      </c>
      <c r="J2893" s="254">
        <v>5696.3231366206455</v>
      </c>
      <c r="K2893" s="945">
        <f t="shared" si="369"/>
        <v>2318404</v>
      </c>
      <c r="L2893" s="910" t="s">
        <v>167</v>
      </c>
      <c r="M2893" s="910" t="s">
        <v>165</v>
      </c>
      <c r="N2893" s="52" t="str">
        <f>IF(AND('331-CT'!$E$7=TH!H2893,OR(L2893="331",M2893="331")),"331",IF(AND(OR(L2893="131",M2893="131"),H2893='131-CT'!$E$7),"131",""))</f>
        <v/>
      </c>
      <c r="O2893" s="910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7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367"/>
        <v>4</v>
      </c>
      <c r="C2894" s="940">
        <f t="shared" si="368"/>
        <v>42124</v>
      </c>
      <c r="D2894" s="941" t="s">
        <v>2039</v>
      </c>
      <c r="E2894" s="941">
        <v>42124</v>
      </c>
      <c r="F2894" s="948" t="s">
        <v>662</v>
      </c>
      <c r="G2894" s="943" t="s">
        <v>658</v>
      </c>
      <c r="H2894" s="954" t="s">
        <v>2040</v>
      </c>
      <c r="I2894" s="254">
        <v>303</v>
      </c>
      <c r="J2894" s="254">
        <v>7491.0550837750961</v>
      </c>
      <c r="K2894" s="945">
        <f t="shared" si="369"/>
        <v>2269790</v>
      </c>
      <c r="L2894" s="910" t="s">
        <v>167</v>
      </c>
      <c r="M2894" s="910" t="s">
        <v>165</v>
      </c>
      <c r="N2894" s="52" t="str">
        <f>IF(AND('331-CT'!$E$7=TH!H2894,OR(L2894="331",M2894="331")),"331",IF(AND(OR(L2894="131",M2894="131"),H2894='131-CT'!$E$7),"131",""))</f>
        <v/>
      </c>
      <c r="O2894" s="910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7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367"/>
        <v>4</v>
      </c>
      <c r="C2895" s="940">
        <f t="shared" si="368"/>
        <v>42124</v>
      </c>
      <c r="D2895" s="941" t="s">
        <v>2039</v>
      </c>
      <c r="E2895" s="941">
        <v>42124</v>
      </c>
      <c r="F2895" s="948" t="s">
        <v>661</v>
      </c>
      <c r="G2895" s="943" t="s">
        <v>658</v>
      </c>
      <c r="H2895" s="954" t="s">
        <v>2040</v>
      </c>
      <c r="I2895" s="254">
        <v>521</v>
      </c>
      <c r="J2895" s="254">
        <v>5696.3231366206455</v>
      </c>
      <c r="K2895" s="945">
        <f t="shared" si="369"/>
        <v>2967784</v>
      </c>
      <c r="L2895" s="910" t="s">
        <v>167</v>
      </c>
      <c r="M2895" s="910" t="s">
        <v>165</v>
      </c>
      <c r="N2895" s="52" t="str">
        <f>IF(AND('331-CT'!$E$7=TH!H2895,OR(L2895="331",M2895="331")),"331",IF(AND(OR(L2895="131",M2895="131"),H2895='131-CT'!$E$7),"131",""))</f>
        <v/>
      </c>
      <c r="O2895" s="910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7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367"/>
        <v>4</v>
      </c>
      <c r="C2896" s="940">
        <f t="shared" si="368"/>
        <v>42124</v>
      </c>
      <c r="D2896" s="941" t="s">
        <v>2039</v>
      </c>
      <c r="E2896" s="941">
        <v>42124</v>
      </c>
      <c r="F2896" s="948" t="s">
        <v>663</v>
      </c>
      <c r="G2896" s="943" t="s">
        <v>658</v>
      </c>
      <c r="H2896" s="954" t="s">
        <v>2040</v>
      </c>
      <c r="I2896" s="254">
        <v>304</v>
      </c>
      <c r="J2896" s="254">
        <v>7959.2460265110394</v>
      </c>
      <c r="K2896" s="945">
        <f t="shared" si="369"/>
        <v>2419611</v>
      </c>
      <c r="L2896" s="910" t="s">
        <v>167</v>
      </c>
      <c r="M2896" s="910" t="s">
        <v>165</v>
      </c>
      <c r="N2896" s="52" t="str">
        <f>IF(AND('331-CT'!$E$7=TH!H2896,OR(L2896="331",M2896="331")),"331",IF(AND(OR(L2896="131",M2896="131"),H2896='131-CT'!$E$7),"131",""))</f>
        <v/>
      </c>
      <c r="O2896" s="910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7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367"/>
        <v>4</v>
      </c>
      <c r="C2897" s="940">
        <f t="shared" si="368"/>
        <v>42124</v>
      </c>
      <c r="D2897" s="941" t="s">
        <v>2039</v>
      </c>
      <c r="E2897" s="941">
        <v>42124</v>
      </c>
      <c r="F2897" s="948" t="s">
        <v>664</v>
      </c>
      <c r="G2897" s="943" t="s">
        <v>658</v>
      </c>
      <c r="H2897" s="954" t="s">
        <v>2040</v>
      </c>
      <c r="I2897" s="254">
        <v>307</v>
      </c>
      <c r="J2897" s="254">
        <v>6788.7686696711808</v>
      </c>
      <c r="K2897" s="945">
        <f t="shared" si="369"/>
        <v>2084152</v>
      </c>
      <c r="L2897" s="910" t="s">
        <v>167</v>
      </c>
      <c r="M2897" s="910" t="s">
        <v>165</v>
      </c>
      <c r="N2897" s="52" t="str">
        <f>IF(AND('331-CT'!$E$7=TH!H2897,OR(L2897="331",M2897="331")),"331",IF(AND(OR(L2897="131",M2897="131"),H2897='131-CT'!$E$7),"131",""))</f>
        <v/>
      </c>
      <c r="O2897" s="910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7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367"/>
        <v>5</v>
      </c>
      <c r="C2898" s="940">
        <f t="shared" si="368"/>
        <v>42127</v>
      </c>
      <c r="D2898" s="941" t="s">
        <v>2039</v>
      </c>
      <c r="E2898" s="941">
        <v>42127</v>
      </c>
      <c r="F2898" s="948" t="s">
        <v>1728</v>
      </c>
      <c r="G2898" s="943" t="s">
        <v>665</v>
      </c>
      <c r="H2898" s="954" t="s">
        <v>2040</v>
      </c>
      <c r="I2898" s="254">
        <v>2000</v>
      </c>
      <c r="J2898" s="254">
        <v>9675.9461498761648</v>
      </c>
      <c r="K2898" s="945">
        <f t="shared" si="369"/>
        <v>19351892</v>
      </c>
      <c r="L2898" s="910" t="s">
        <v>167</v>
      </c>
      <c r="M2898" s="910" t="s">
        <v>165</v>
      </c>
      <c r="N2898" s="52" t="str">
        <f>IF(AND('331-CT'!$E$7=TH!H2898,OR(L2898="331",M2898="331")),"331",IF(AND(OR(L2898="131",M2898="131"),H2898='131-CT'!$E$7),"131",""))</f>
        <v/>
      </c>
      <c r="O2898" s="910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7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367"/>
        <v>5</v>
      </c>
      <c r="C2899" s="940">
        <f t="shared" si="368"/>
        <v>42127</v>
      </c>
      <c r="D2899" s="941" t="s">
        <v>2039</v>
      </c>
      <c r="E2899" s="941">
        <v>42127</v>
      </c>
      <c r="F2899" s="948" t="s">
        <v>1728</v>
      </c>
      <c r="G2899" s="943" t="s">
        <v>665</v>
      </c>
      <c r="H2899" s="954" t="s">
        <v>2040</v>
      </c>
      <c r="I2899" s="254">
        <v>300</v>
      </c>
      <c r="J2899" s="254">
        <v>9675.9461498761648</v>
      </c>
      <c r="K2899" s="945">
        <f t="shared" si="369"/>
        <v>2902784</v>
      </c>
      <c r="L2899" s="910" t="s">
        <v>167</v>
      </c>
      <c r="M2899" s="910" t="s">
        <v>165</v>
      </c>
      <c r="N2899" s="52" t="str">
        <f>IF(AND('331-CT'!$E$7=TH!H2899,OR(L2899="331",M2899="331")),"331",IF(AND(OR(L2899="131",M2899="131"),H2899='131-CT'!$E$7),"131",""))</f>
        <v/>
      </c>
      <c r="O2899" s="910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7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367"/>
        <v>5</v>
      </c>
      <c r="C2900" s="940">
        <f t="shared" si="368"/>
        <v>42133</v>
      </c>
      <c r="D2900" s="941" t="s">
        <v>2039</v>
      </c>
      <c r="E2900" s="941">
        <v>42133</v>
      </c>
      <c r="F2900" s="948" t="s">
        <v>544</v>
      </c>
      <c r="G2900" s="943" t="s">
        <v>666</v>
      </c>
      <c r="H2900" s="954" t="s">
        <v>2040</v>
      </c>
      <c r="I2900" s="254">
        <v>1063</v>
      </c>
      <c r="J2900" s="254">
        <v>8115.3096740896872</v>
      </c>
      <c r="K2900" s="945">
        <f t="shared" si="369"/>
        <v>8626574</v>
      </c>
      <c r="L2900" s="910" t="s">
        <v>167</v>
      </c>
      <c r="M2900" s="910" t="s">
        <v>165</v>
      </c>
      <c r="N2900" s="52" t="str">
        <f>IF(AND('331-CT'!$E$7=TH!H2900,OR(L2900="331",M2900="331")),"331",IF(AND(OR(L2900="131",M2900="131"),H2900='131-CT'!$E$7),"131",""))</f>
        <v/>
      </c>
      <c r="O2900" s="910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7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367"/>
        <v>5</v>
      </c>
      <c r="C2901" s="940">
        <f t="shared" si="368"/>
        <v>42133</v>
      </c>
      <c r="D2901" s="941" t="s">
        <v>2039</v>
      </c>
      <c r="E2901" s="941">
        <v>42133</v>
      </c>
      <c r="F2901" s="948" t="s">
        <v>542</v>
      </c>
      <c r="G2901" s="943" t="s">
        <v>666</v>
      </c>
      <c r="H2901" s="954" t="s">
        <v>2040</v>
      </c>
      <c r="I2901" s="254">
        <v>406</v>
      </c>
      <c r="J2901" s="254">
        <v>7491.0550837750961</v>
      </c>
      <c r="K2901" s="945">
        <f t="shared" si="369"/>
        <v>3041368</v>
      </c>
      <c r="L2901" s="910" t="s">
        <v>167</v>
      </c>
      <c r="M2901" s="910" t="s">
        <v>165</v>
      </c>
      <c r="N2901" s="52" t="str">
        <f>IF(AND('331-CT'!$E$7=TH!H2901,OR(L2901="331",M2901="331")),"331",IF(AND(OR(L2901="131",M2901="131"),H2901='131-CT'!$E$7),"131",""))</f>
        <v/>
      </c>
      <c r="O2901" s="910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7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367"/>
        <v>5</v>
      </c>
      <c r="C2902" s="940">
        <f t="shared" si="368"/>
        <v>42133</v>
      </c>
      <c r="D2902" s="941" t="s">
        <v>2039</v>
      </c>
      <c r="E2902" s="941">
        <v>42133</v>
      </c>
      <c r="F2902" s="948" t="s">
        <v>439</v>
      </c>
      <c r="G2902" s="943" t="s">
        <v>667</v>
      </c>
      <c r="H2902" s="954" t="s">
        <v>2040</v>
      </c>
      <c r="I2902" s="254">
        <v>298</v>
      </c>
      <c r="J2902" s="254">
        <v>7413.0232599857718</v>
      </c>
      <c r="K2902" s="945">
        <f t="shared" si="369"/>
        <v>2209081</v>
      </c>
      <c r="L2902" s="910" t="s">
        <v>167</v>
      </c>
      <c r="M2902" s="910" t="s">
        <v>165</v>
      </c>
      <c r="N2902" s="52" t="str">
        <f>IF(AND('331-CT'!$E$7=TH!H2902,OR(L2902="331",M2902="331")),"331",IF(AND(OR(L2902="131",M2902="131"),H2902='131-CT'!$E$7),"131",""))</f>
        <v/>
      </c>
      <c r="O2902" s="910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7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367"/>
        <v>5</v>
      </c>
      <c r="C2903" s="940">
        <f t="shared" si="368"/>
        <v>42136</v>
      </c>
      <c r="D2903" s="941" t="s">
        <v>2039</v>
      </c>
      <c r="E2903" s="941">
        <v>42136</v>
      </c>
      <c r="F2903" s="948" t="s">
        <v>545</v>
      </c>
      <c r="G2903" s="943" t="s">
        <v>668</v>
      </c>
      <c r="H2903" s="954" t="s">
        <v>2040</v>
      </c>
      <c r="I2903" s="254">
        <v>1161</v>
      </c>
      <c r="J2903" s="254">
        <v>8739.56426440428</v>
      </c>
      <c r="K2903" s="945">
        <f t="shared" si="369"/>
        <v>10146634</v>
      </c>
      <c r="L2903" s="910" t="s">
        <v>167</v>
      </c>
      <c r="M2903" s="910" t="s">
        <v>165</v>
      </c>
      <c r="N2903" s="52" t="str">
        <f>IF(AND('331-CT'!$E$7=TH!H2903,OR(L2903="331",M2903="331")),"331",IF(AND(OR(L2903="131",M2903="131"),H2903='131-CT'!$E$7),"131",""))</f>
        <v/>
      </c>
      <c r="O2903" s="910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7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367"/>
        <v>5</v>
      </c>
      <c r="C2904" s="940">
        <f t="shared" si="368"/>
        <v>42136</v>
      </c>
      <c r="D2904" s="941" t="s">
        <v>2039</v>
      </c>
      <c r="E2904" s="941">
        <v>42136</v>
      </c>
      <c r="F2904" s="948" t="s">
        <v>1687</v>
      </c>
      <c r="G2904" s="943" t="s">
        <v>668</v>
      </c>
      <c r="H2904" s="954" t="s">
        <v>2040</v>
      </c>
      <c r="I2904" s="254">
        <v>2330</v>
      </c>
      <c r="J2904" s="254">
        <v>468.19094273594351</v>
      </c>
      <c r="K2904" s="945">
        <f t="shared" si="369"/>
        <v>1090885</v>
      </c>
      <c r="L2904" s="910" t="s">
        <v>167</v>
      </c>
      <c r="M2904" s="910" t="s">
        <v>165</v>
      </c>
      <c r="N2904" s="52" t="str">
        <f>IF(AND('331-CT'!$E$7=TH!H2904,OR(L2904="331",M2904="331")),"331",IF(AND(OR(L2904="131",M2904="131"),H2904='131-CT'!$E$7),"131",""))</f>
        <v/>
      </c>
      <c r="O2904" s="910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7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367"/>
        <v>5</v>
      </c>
      <c r="C2905" s="940">
        <f t="shared" si="368"/>
        <v>42137</v>
      </c>
      <c r="D2905" s="941" t="s">
        <v>2039</v>
      </c>
      <c r="E2905" s="941">
        <v>42137</v>
      </c>
      <c r="F2905" s="948" t="s">
        <v>669</v>
      </c>
      <c r="G2905" s="943" t="s">
        <v>670</v>
      </c>
      <c r="H2905" s="954" t="s">
        <v>2040</v>
      </c>
      <c r="I2905" s="254">
        <v>200</v>
      </c>
      <c r="J2905" s="254">
        <v>7725.1505551430673</v>
      </c>
      <c r="K2905" s="945">
        <f t="shared" si="369"/>
        <v>1545030</v>
      </c>
      <c r="L2905" s="910" t="s">
        <v>167</v>
      </c>
      <c r="M2905" s="910" t="s">
        <v>165</v>
      </c>
      <c r="N2905" s="52" t="str">
        <f>IF(AND('331-CT'!$E$7=TH!H2905,OR(L2905="331",M2905="331")),"331",IF(AND(OR(L2905="131",M2905="131"),H2905='131-CT'!$E$7),"131",""))</f>
        <v/>
      </c>
      <c r="O2905" s="910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7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367"/>
        <v>5</v>
      </c>
      <c r="C2906" s="940">
        <f t="shared" si="368"/>
        <v>42139</v>
      </c>
      <c r="D2906" s="941" t="s">
        <v>2039</v>
      </c>
      <c r="E2906" s="941">
        <v>42139</v>
      </c>
      <c r="F2906" s="948" t="s">
        <v>672</v>
      </c>
      <c r="G2906" s="943" t="s">
        <v>673</v>
      </c>
      <c r="H2906" s="954" t="s">
        <v>2040</v>
      </c>
      <c r="I2906" s="254">
        <v>157</v>
      </c>
      <c r="J2906" s="254">
        <v>6788.7686696711808</v>
      </c>
      <c r="K2906" s="945">
        <f t="shared" si="369"/>
        <v>1065837</v>
      </c>
      <c r="L2906" s="910" t="s">
        <v>167</v>
      </c>
      <c r="M2906" s="910" t="s">
        <v>165</v>
      </c>
      <c r="N2906" s="52" t="str">
        <f>IF(AND('331-CT'!$E$7=TH!H2906,OR(L2906="331",M2906="331")),"331",IF(AND(OR(L2906="131",M2906="131"),H2906='131-CT'!$E$7),"131",""))</f>
        <v/>
      </c>
      <c r="O2906" s="910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7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367"/>
        <v>5</v>
      </c>
      <c r="C2907" s="940">
        <f t="shared" si="368"/>
        <v>42139</v>
      </c>
      <c r="D2907" s="941" t="s">
        <v>2039</v>
      </c>
      <c r="E2907" s="941">
        <v>42139</v>
      </c>
      <c r="F2907" s="948" t="s">
        <v>1692</v>
      </c>
      <c r="G2907" s="943" t="s">
        <v>673</v>
      </c>
      <c r="H2907" s="954" t="s">
        <v>2040</v>
      </c>
      <c r="I2907" s="254">
        <v>314</v>
      </c>
      <c r="J2907" s="254">
        <v>1014.4137092612109</v>
      </c>
      <c r="K2907" s="945">
        <f t="shared" si="369"/>
        <v>318526</v>
      </c>
      <c r="L2907" s="910" t="s">
        <v>167</v>
      </c>
      <c r="M2907" s="910" t="s">
        <v>165</v>
      </c>
      <c r="N2907" s="52" t="str">
        <f>IF(AND('331-CT'!$E$7=TH!H2907,OR(L2907="331",M2907="331")),"331",IF(AND(OR(L2907="131",M2907="131"),H2907='131-CT'!$E$7),"131",""))</f>
        <v/>
      </c>
      <c r="O2907" s="910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7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367"/>
        <v>5</v>
      </c>
      <c r="C2908" s="940">
        <f t="shared" si="368"/>
        <v>42144</v>
      </c>
      <c r="D2908" s="941" t="s">
        <v>2039</v>
      </c>
      <c r="E2908" s="941">
        <v>42144</v>
      </c>
      <c r="F2908" s="948" t="s">
        <v>674</v>
      </c>
      <c r="G2908" s="943" t="s">
        <v>675</v>
      </c>
      <c r="H2908" s="954" t="s">
        <v>2040</v>
      </c>
      <c r="I2908" s="254">
        <v>52</v>
      </c>
      <c r="J2908" s="254">
        <v>12172.964511134531</v>
      </c>
      <c r="K2908" s="945">
        <f t="shared" si="369"/>
        <v>632994</v>
      </c>
      <c r="L2908" s="910" t="s">
        <v>167</v>
      </c>
      <c r="M2908" s="910" t="s">
        <v>165</v>
      </c>
      <c r="N2908" s="52" t="str">
        <f>IF(AND('331-CT'!$E$7=TH!H2908,OR(L2908="331",M2908="331")),"331",IF(AND(OR(L2908="131",M2908="131"),H2908='131-CT'!$E$7),"131",""))</f>
        <v/>
      </c>
      <c r="O2908" s="910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7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367"/>
        <v>5</v>
      </c>
      <c r="C2909" s="940">
        <f t="shared" si="368"/>
        <v>42144</v>
      </c>
      <c r="D2909" s="941" t="s">
        <v>2039</v>
      </c>
      <c r="E2909" s="941">
        <v>42144</v>
      </c>
      <c r="F2909" s="948" t="s">
        <v>676</v>
      </c>
      <c r="G2909" s="943" t="s">
        <v>675</v>
      </c>
      <c r="H2909" s="954" t="s">
        <v>2040</v>
      </c>
      <c r="I2909" s="254">
        <v>260</v>
      </c>
      <c r="J2909" s="254">
        <v>10612.328035348053</v>
      </c>
      <c r="K2909" s="945">
        <f t="shared" si="369"/>
        <v>2759205</v>
      </c>
      <c r="L2909" s="910" t="s">
        <v>167</v>
      </c>
      <c r="M2909" s="910" t="s">
        <v>165</v>
      </c>
      <c r="N2909" s="52" t="str">
        <f>IF(AND('331-CT'!$E$7=TH!H2909,OR(L2909="331",M2909="331")),"331",IF(AND(OR(L2909="131",M2909="131"),H2909='131-CT'!$E$7),"131",""))</f>
        <v/>
      </c>
      <c r="O2909" s="910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7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367"/>
        <v>5</v>
      </c>
      <c r="C2910" s="940">
        <f t="shared" si="368"/>
        <v>42144</v>
      </c>
      <c r="D2910" s="941" t="s">
        <v>2039</v>
      </c>
      <c r="E2910" s="941">
        <v>42144</v>
      </c>
      <c r="F2910" s="948" t="s">
        <v>628</v>
      </c>
      <c r="G2910" s="943" t="s">
        <v>675</v>
      </c>
      <c r="H2910" s="954" t="s">
        <v>2040</v>
      </c>
      <c r="I2910" s="254">
        <v>924</v>
      </c>
      <c r="J2910" s="254">
        <v>9832.0097974548135</v>
      </c>
      <c r="K2910" s="945">
        <f t="shared" si="369"/>
        <v>9084777</v>
      </c>
      <c r="L2910" s="910" t="s">
        <v>167</v>
      </c>
      <c r="M2910" s="910" t="s">
        <v>165</v>
      </c>
      <c r="N2910" s="52" t="str">
        <f>IF(AND('331-CT'!$E$7=TH!H2910,OR(L2910="331",M2910="331")),"331",IF(AND(OR(L2910="131",M2910="131"),H2910='131-CT'!$E$7),"131",""))</f>
        <v/>
      </c>
      <c r="O2910" s="910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7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367"/>
        <v>5</v>
      </c>
      <c r="C2911" s="940">
        <f t="shared" si="368"/>
        <v>42144</v>
      </c>
      <c r="D2911" s="941" t="s">
        <v>2039</v>
      </c>
      <c r="E2911" s="941">
        <v>42144</v>
      </c>
      <c r="F2911" s="948" t="s">
        <v>1166</v>
      </c>
      <c r="G2911" s="943" t="s">
        <v>677</v>
      </c>
      <c r="H2911" s="954" t="s">
        <v>2040</v>
      </c>
      <c r="I2911" s="254">
        <v>50</v>
      </c>
      <c r="J2911" s="254">
        <v>8895.6279119829251</v>
      </c>
      <c r="K2911" s="945">
        <f t="shared" si="369"/>
        <v>444781</v>
      </c>
      <c r="L2911" s="910" t="s">
        <v>167</v>
      </c>
      <c r="M2911" s="910" t="s">
        <v>165</v>
      </c>
      <c r="N2911" s="52" t="str">
        <f>IF(AND('331-CT'!$E$7=TH!H2911,OR(L2911="331",M2911="331")),"331",IF(AND(OR(L2911="131",M2911="131"),H2911='131-CT'!$E$7),"131",""))</f>
        <v/>
      </c>
      <c r="O2911" s="910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7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367"/>
        <v>5</v>
      </c>
      <c r="C2912" s="940">
        <f t="shared" si="368"/>
        <v>42144</v>
      </c>
      <c r="D2912" s="941" t="s">
        <v>2039</v>
      </c>
      <c r="E2912" s="941">
        <v>42144</v>
      </c>
      <c r="F2912" s="948" t="s">
        <v>1166</v>
      </c>
      <c r="G2912" s="943" t="s">
        <v>677</v>
      </c>
      <c r="H2912" s="954" t="s">
        <v>2040</v>
      </c>
      <c r="I2912" s="254">
        <v>669</v>
      </c>
      <c r="J2912" s="254">
        <v>8895.6279119829251</v>
      </c>
      <c r="K2912" s="945">
        <f t="shared" si="369"/>
        <v>5951175</v>
      </c>
      <c r="L2912" s="910" t="s">
        <v>167</v>
      </c>
      <c r="M2912" s="910" t="s">
        <v>165</v>
      </c>
      <c r="N2912" s="52" t="str">
        <f>IF(AND('331-CT'!$E$7=TH!H2912,OR(L2912="331",M2912="331")),"331",IF(AND(OR(L2912="131",M2912="131"),H2912='131-CT'!$E$7),"131",""))</f>
        <v/>
      </c>
      <c r="O2912" s="910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7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367"/>
        <v>5</v>
      </c>
      <c r="C2913" s="940">
        <f t="shared" si="368"/>
        <v>42144</v>
      </c>
      <c r="D2913" s="941" t="s">
        <v>2039</v>
      </c>
      <c r="E2913" s="941">
        <v>42144</v>
      </c>
      <c r="F2913" s="948" t="s">
        <v>1680</v>
      </c>
      <c r="G2913" s="943" t="s">
        <v>677</v>
      </c>
      <c r="H2913" s="954" t="s">
        <v>2040</v>
      </c>
      <c r="I2913" s="254">
        <v>1438</v>
      </c>
      <c r="J2913" s="254">
        <v>780.31823789323926</v>
      </c>
      <c r="K2913" s="945">
        <f t="shared" si="369"/>
        <v>1122098</v>
      </c>
      <c r="L2913" s="910" t="s">
        <v>167</v>
      </c>
      <c r="M2913" s="910" t="s">
        <v>165</v>
      </c>
      <c r="N2913" s="52" t="str">
        <f>IF(AND('331-CT'!$E$7=TH!H2913,OR(L2913="331",M2913="331")),"331",IF(AND(OR(L2913="131",M2913="131"),H2913='131-CT'!$E$7),"131",""))</f>
        <v/>
      </c>
      <c r="O2913" s="910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7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367"/>
        <v>5</v>
      </c>
      <c r="C2914" s="940">
        <f t="shared" si="368"/>
        <v>42144</v>
      </c>
      <c r="D2914" s="941" t="s">
        <v>2039</v>
      </c>
      <c r="E2914" s="941">
        <v>42144</v>
      </c>
      <c r="F2914" s="948" t="s">
        <v>520</v>
      </c>
      <c r="G2914" s="943" t="s">
        <v>678</v>
      </c>
      <c r="H2914" s="954" t="s">
        <v>2040</v>
      </c>
      <c r="I2914" s="254">
        <v>432</v>
      </c>
      <c r="J2914" s="254">
        <v>5306.1640176740266</v>
      </c>
      <c r="K2914" s="945">
        <f t="shared" si="369"/>
        <v>2292263</v>
      </c>
      <c r="L2914" s="910" t="s">
        <v>167</v>
      </c>
      <c r="M2914" s="910" t="s">
        <v>165</v>
      </c>
      <c r="N2914" s="52" t="str">
        <f>IF(AND('331-CT'!$E$7=TH!H2914,OR(L2914="331",M2914="331")),"331",IF(AND(OR(L2914="131",M2914="131"),H2914='131-CT'!$E$7),"131",""))</f>
        <v/>
      </c>
      <c r="O2914" s="910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7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367"/>
        <v>5</v>
      </c>
      <c r="C2915" s="940">
        <f t="shared" si="368"/>
        <v>42144</v>
      </c>
      <c r="D2915" s="941" t="s">
        <v>2039</v>
      </c>
      <c r="E2915" s="941">
        <v>42144</v>
      </c>
      <c r="F2915" s="948" t="s">
        <v>679</v>
      </c>
      <c r="G2915" s="943" t="s">
        <v>682</v>
      </c>
      <c r="H2915" s="954" t="s">
        <v>2040</v>
      </c>
      <c r="I2915" s="254">
        <v>3024</v>
      </c>
      <c r="J2915" s="254">
        <v>6710.7368458818564</v>
      </c>
      <c r="K2915" s="945">
        <f t="shared" si="369"/>
        <v>20293268</v>
      </c>
      <c r="L2915" s="910" t="s">
        <v>167</v>
      </c>
      <c r="M2915" s="910" t="s">
        <v>165</v>
      </c>
      <c r="N2915" s="52" t="str">
        <f>IF(AND('331-CT'!$E$7=TH!H2915,OR(L2915="331",M2915="331")),"331",IF(AND(OR(L2915="131",M2915="131"),H2915='131-CT'!$E$7),"131",""))</f>
        <v/>
      </c>
      <c r="O2915" s="910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7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367"/>
        <v>5</v>
      </c>
      <c r="C2916" s="940">
        <f t="shared" si="368"/>
        <v>42144</v>
      </c>
      <c r="D2916" s="941" t="s">
        <v>2039</v>
      </c>
      <c r="E2916" s="941">
        <v>42144</v>
      </c>
      <c r="F2916" s="948" t="s">
        <v>680</v>
      </c>
      <c r="G2916" s="943" t="s">
        <v>682</v>
      </c>
      <c r="H2916" s="954" t="s">
        <v>2040</v>
      </c>
      <c r="I2916" s="254">
        <v>161</v>
      </c>
      <c r="J2916" s="254">
        <v>12329.028158713179</v>
      </c>
      <c r="K2916" s="945">
        <f t="shared" si="369"/>
        <v>1984974</v>
      </c>
      <c r="L2916" s="910" t="s">
        <v>167</v>
      </c>
      <c r="M2916" s="910" t="s">
        <v>165</v>
      </c>
      <c r="N2916" s="52" t="str">
        <f>IF(AND('331-CT'!$E$7=TH!H2916,OR(L2916="331",M2916="331")),"331",IF(AND(OR(L2916="131",M2916="131"),H2916='131-CT'!$E$7),"131",""))</f>
        <v/>
      </c>
      <c r="O2916" s="910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7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367"/>
        <v>5</v>
      </c>
      <c r="C2917" s="940">
        <f t="shared" si="368"/>
        <v>42144</v>
      </c>
      <c r="D2917" s="941" t="s">
        <v>2039</v>
      </c>
      <c r="E2917" s="941">
        <v>42144</v>
      </c>
      <c r="F2917" s="948" t="s">
        <v>681</v>
      </c>
      <c r="G2917" s="943" t="s">
        <v>682</v>
      </c>
      <c r="H2917" s="954" t="s">
        <v>2040</v>
      </c>
      <c r="I2917" s="254">
        <v>21</v>
      </c>
      <c r="J2917" s="254">
        <v>11080.518978083996</v>
      </c>
      <c r="K2917" s="945">
        <f t="shared" si="369"/>
        <v>232691</v>
      </c>
      <c r="L2917" s="910" t="s">
        <v>167</v>
      </c>
      <c r="M2917" s="910" t="s">
        <v>165</v>
      </c>
      <c r="N2917" s="52" t="str">
        <f>IF(AND('331-CT'!$E$7=TH!H2917,OR(L2917="331",M2917="331")),"331",IF(AND(OR(L2917="131",M2917="131"),H2917='131-CT'!$E$7),"131",""))</f>
        <v/>
      </c>
      <c r="O2917" s="910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7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367"/>
        <v>5</v>
      </c>
      <c r="C2918" s="940">
        <f t="shared" si="368"/>
        <v>42144</v>
      </c>
      <c r="D2918" s="941" t="s">
        <v>2039</v>
      </c>
      <c r="E2918" s="941">
        <v>42144</v>
      </c>
      <c r="F2918" s="948" t="s">
        <v>1689</v>
      </c>
      <c r="G2918" s="943" t="s">
        <v>682</v>
      </c>
      <c r="H2918" s="954" t="s">
        <v>2040</v>
      </c>
      <c r="I2918" s="254">
        <v>6048</v>
      </c>
      <c r="J2918" s="254">
        <v>312.12729515729569</v>
      </c>
      <c r="K2918" s="945">
        <f t="shared" si="369"/>
        <v>1887746</v>
      </c>
      <c r="L2918" s="910" t="s">
        <v>167</v>
      </c>
      <c r="M2918" s="910" t="s">
        <v>165</v>
      </c>
      <c r="N2918" s="52" t="str">
        <f>IF(AND('331-CT'!$E$7=TH!H2918,OR(L2918="331",M2918="331")),"331",IF(AND(OR(L2918="131",M2918="131"),H2918='131-CT'!$E$7),"131",""))</f>
        <v/>
      </c>
      <c r="O2918" s="910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7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367"/>
        <v>5</v>
      </c>
      <c r="C2919" s="940">
        <f t="shared" si="368"/>
        <v>42144</v>
      </c>
      <c r="D2919" s="941" t="s">
        <v>2039</v>
      </c>
      <c r="E2919" s="941">
        <v>42144</v>
      </c>
      <c r="F2919" s="948" t="s">
        <v>1690</v>
      </c>
      <c r="G2919" s="943" t="s">
        <v>682</v>
      </c>
      <c r="H2919" s="954" t="s">
        <v>2040</v>
      </c>
      <c r="I2919" s="254">
        <v>364</v>
      </c>
      <c r="J2919" s="254">
        <v>624.25459031459138</v>
      </c>
      <c r="K2919" s="945">
        <f t="shared" si="369"/>
        <v>227229</v>
      </c>
      <c r="L2919" s="910" t="s">
        <v>167</v>
      </c>
      <c r="M2919" s="910" t="s">
        <v>165</v>
      </c>
      <c r="N2919" s="52" t="str">
        <f>IF(AND('331-CT'!$E$7=TH!H2919,OR(L2919="331",M2919="331")),"331",IF(AND(OR(L2919="131",M2919="131"),H2919='131-CT'!$E$7),"131",""))</f>
        <v/>
      </c>
      <c r="O2919" s="910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7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367"/>
        <v>5</v>
      </c>
      <c r="C2920" s="940">
        <f t="shared" si="368"/>
        <v>42144</v>
      </c>
      <c r="D2920" s="941" t="s">
        <v>2039</v>
      </c>
      <c r="E2920" s="941">
        <v>42144</v>
      </c>
      <c r="F2920" s="948" t="s">
        <v>1748</v>
      </c>
      <c r="G2920" s="943" t="s">
        <v>683</v>
      </c>
      <c r="H2920" s="954" t="s">
        <v>2040</v>
      </c>
      <c r="I2920" s="254">
        <v>250</v>
      </c>
      <c r="J2920" s="254">
        <v>13499.505515553037</v>
      </c>
      <c r="K2920" s="945">
        <f t="shared" si="369"/>
        <v>3374876</v>
      </c>
      <c r="L2920" s="910" t="s">
        <v>167</v>
      </c>
      <c r="M2920" s="910" t="s">
        <v>165</v>
      </c>
      <c r="N2920" s="52" t="str">
        <f>IF(AND('331-CT'!$E$7=TH!H2920,OR(L2920="331",M2920="331")),"331",IF(AND(OR(L2920="131",M2920="131"),H2920='131-CT'!$E$7),"131",""))</f>
        <v/>
      </c>
      <c r="O2920" s="910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7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367"/>
        <v>5</v>
      </c>
      <c r="C2921" s="940">
        <f t="shared" si="368"/>
        <v>42144</v>
      </c>
      <c r="D2921" s="941" t="s">
        <v>2039</v>
      </c>
      <c r="E2921" s="941">
        <v>42144</v>
      </c>
      <c r="F2921" s="948" t="s">
        <v>1749</v>
      </c>
      <c r="G2921" s="943" t="s">
        <v>683</v>
      </c>
      <c r="H2921" s="954" t="s">
        <v>2040</v>
      </c>
      <c r="I2921" s="254">
        <v>75</v>
      </c>
      <c r="J2921" s="254">
        <v>10924.455330505347</v>
      </c>
      <c r="K2921" s="945">
        <f t="shared" si="369"/>
        <v>819334</v>
      </c>
      <c r="L2921" s="910" t="s">
        <v>167</v>
      </c>
      <c r="M2921" s="910" t="s">
        <v>165</v>
      </c>
      <c r="N2921" s="52" t="str">
        <f>IF(AND('331-CT'!$E$7=TH!H2921,OR(L2921="331",M2921="331")),"331",IF(AND(OR(L2921="131",M2921="131"),H2921='131-CT'!$E$7),"131",""))</f>
        <v/>
      </c>
      <c r="O2921" s="910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7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367"/>
        <v>5</v>
      </c>
      <c r="C2922" s="940">
        <f t="shared" si="368"/>
        <v>42144</v>
      </c>
      <c r="D2922" s="941" t="s">
        <v>2039</v>
      </c>
      <c r="E2922" s="941">
        <v>42144</v>
      </c>
      <c r="F2922" s="948" t="s">
        <v>1750</v>
      </c>
      <c r="G2922" s="943" t="s">
        <v>683</v>
      </c>
      <c r="H2922" s="954" t="s">
        <v>2040</v>
      </c>
      <c r="I2922" s="254">
        <v>166</v>
      </c>
      <c r="J2922" s="254">
        <v>16386.682995758023</v>
      </c>
      <c r="K2922" s="945">
        <f t="shared" si="369"/>
        <v>2720189</v>
      </c>
      <c r="L2922" s="910" t="s">
        <v>167</v>
      </c>
      <c r="M2922" s="910" t="s">
        <v>165</v>
      </c>
      <c r="N2922" s="52" t="str">
        <f>IF(AND('331-CT'!$E$7=TH!H2922,OR(L2922="331",M2922="331")),"331",IF(AND(OR(L2922="131",M2922="131"),H2922='131-CT'!$E$7),"131",""))</f>
        <v/>
      </c>
      <c r="O2922" s="910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7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367"/>
        <v>5</v>
      </c>
      <c r="C2923" s="940">
        <f t="shared" si="368"/>
        <v>42144</v>
      </c>
      <c r="D2923" s="941" t="s">
        <v>2039</v>
      </c>
      <c r="E2923" s="941">
        <v>42144</v>
      </c>
      <c r="F2923" s="948" t="s">
        <v>1751</v>
      </c>
      <c r="G2923" s="943" t="s">
        <v>683</v>
      </c>
      <c r="H2923" s="954" t="s">
        <v>2040</v>
      </c>
      <c r="I2923" s="254">
        <v>140</v>
      </c>
      <c r="J2923" s="254">
        <v>12641.155453870475</v>
      </c>
      <c r="K2923" s="945">
        <f t="shared" si="369"/>
        <v>1769762</v>
      </c>
      <c r="L2923" s="910" t="s">
        <v>167</v>
      </c>
      <c r="M2923" s="910" t="s">
        <v>165</v>
      </c>
      <c r="N2923" s="52" t="str">
        <f>IF(AND('331-CT'!$E$7=TH!H2923,OR(L2923="331",M2923="331")),"331",IF(AND(OR(L2923="131",M2923="131"),H2923='131-CT'!$E$7),"131",""))</f>
        <v/>
      </c>
      <c r="O2923" s="910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7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367"/>
        <v>5</v>
      </c>
      <c r="C2924" s="940">
        <f t="shared" si="368"/>
        <v>42144</v>
      </c>
      <c r="D2924" s="941" t="s">
        <v>2039</v>
      </c>
      <c r="E2924" s="941">
        <v>42144</v>
      </c>
      <c r="F2924" s="948" t="s">
        <v>1752</v>
      </c>
      <c r="G2924" s="943" t="s">
        <v>683</v>
      </c>
      <c r="H2924" s="954" t="s">
        <v>2040</v>
      </c>
      <c r="I2924" s="254">
        <v>250</v>
      </c>
      <c r="J2924" s="254">
        <v>15528.332934075459</v>
      </c>
      <c r="K2924" s="945">
        <f t="shared" si="369"/>
        <v>3882083</v>
      </c>
      <c r="L2924" s="910" t="s">
        <v>167</v>
      </c>
      <c r="M2924" s="910" t="s">
        <v>165</v>
      </c>
      <c r="N2924" s="52" t="str">
        <f>IF(AND('331-CT'!$E$7=TH!H2924,OR(L2924="331",M2924="331")),"331",IF(AND(OR(L2924="131",M2924="131"),H2924='131-CT'!$E$7),"131",""))</f>
        <v/>
      </c>
      <c r="O2924" s="910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7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367"/>
        <v>5</v>
      </c>
      <c r="C2925" s="940">
        <f t="shared" si="368"/>
        <v>42144</v>
      </c>
      <c r="D2925" s="941" t="s">
        <v>2039</v>
      </c>
      <c r="E2925" s="941">
        <v>42144</v>
      </c>
      <c r="F2925" s="948" t="s">
        <v>1753</v>
      </c>
      <c r="G2925" s="943" t="s">
        <v>683</v>
      </c>
      <c r="H2925" s="954" t="s">
        <v>2040</v>
      </c>
      <c r="I2925" s="254">
        <v>25</v>
      </c>
      <c r="J2925" s="254">
        <v>14591.951048603572</v>
      </c>
      <c r="K2925" s="945">
        <f t="shared" si="369"/>
        <v>364799</v>
      </c>
      <c r="L2925" s="910" t="s">
        <v>167</v>
      </c>
      <c r="M2925" s="910" t="s">
        <v>165</v>
      </c>
      <c r="N2925" s="52" t="str">
        <f>IF(AND('331-CT'!$E$7=TH!H2925,OR(L2925="331",M2925="331")),"331",IF(AND(OR(L2925="131",M2925="131"),H2925='131-CT'!$E$7),"131",""))</f>
        <v/>
      </c>
      <c r="O2925" s="910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7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367"/>
        <v>5</v>
      </c>
      <c r="C2926" s="940">
        <f t="shared" si="368"/>
        <v>42144</v>
      </c>
      <c r="D2926" s="941" t="s">
        <v>2039</v>
      </c>
      <c r="E2926" s="941">
        <v>42144</v>
      </c>
      <c r="F2926" s="948" t="s">
        <v>1754</v>
      </c>
      <c r="G2926" s="943" t="s">
        <v>683</v>
      </c>
      <c r="H2926" s="954" t="s">
        <v>2040</v>
      </c>
      <c r="I2926" s="254">
        <v>25</v>
      </c>
      <c r="J2926" s="254">
        <v>13421.473691763713</v>
      </c>
      <c r="K2926" s="945">
        <f t="shared" si="369"/>
        <v>335537</v>
      </c>
      <c r="L2926" s="910" t="s">
        <v>167</v>
      </c>
      <c r="M2926" s="910" t="s">
        <v>165</v>
      </c>
      <c r="N2926" s="52" t="str">
        <f>IF(AND('331-CT'!$E$7=TH!H2926,OR(L2926="331",M2926="331")),"331",IF(AND(OR(L2926="131",M2926="131"),H2926='131-CT'!$E$7),"131",""))</f>
        <v/>
      </c>
      <c r="O2926" s="910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7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367"/>
        <v>5</v>
      </c>
      <c r="C2927" s="940">
        <f t="shared" si="368"/>
        <v>42144</v>
      </c>
      <c r="D2927" s="941" t="s">
        <v>2039</v>
      </c>
      <c r="E2927" s="941">
        <v>42144</v>
      </c>
      <c r="F2927" s="948" t="s">
        <v>1755</v>
      </c>
      <c r="G2927" s="943" t="s">
        <v>683</v>
      </c>
      <c r="H2927" s="954" t="s">
        <v>2040</v>
      </c>
      <c r="I2927" s="254">
        <v>40</v>
      </c>
      <c r="J2927" s="254">
        <v>14748.014696182219</v>
      </c>
      <c r="K2927" s="945">
        <f t="shared" si="369"/>
        <v>589921</v>
      </c>
      <c r="L2927" s="910" t="s">
        <v>167</v>
      </c>
      <c r="M2927" s="910" t="s">
        <v>165</v>
      </c>
      <c r="N2927" s="52" t="str">
        <f>IF(AND('331-CT'!$E$7=TH!H2927,OR(L2927="331",M2927="331")),"331",IF(AND(OR(L2927="131",M2927="131"),H2927='131-CT'!$E$7),"131",""))</f>
        <v/>
      </c>
      <c r="O2927" s="910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7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367"/>
        <v>5</v>
      </c>
      <c r="C2928" s="940">
        <f t="shared" si="368"/>
        <v>42144</v>
      </c>
      <c r="D2928" s="941" t="s">
        <v>2039</v>
      </c>
      <c r="E2928" s="941">
        <v>42144</v>
      </c>
      <c r="F2928" s="948" t="s">
        <v>1756</v>
      </c>
      <c r="G2928" s="943" t="s">
        <v>683</v>
      </c>
      <c r="H2928" s="954" t="s">
        <v>2040</v>
      </c>
      <c r="I2928" s="254">
        <v>40</v>
      </c>
      <c r="J2928" s="254">
        <v>13031.314572817093</v>
      </c>
      <c r="K2928" s="945">
        <f t="shared" si="369"/>
        <v>521253</v>
      </c>
      <c r="L2928" s="910" t="s">
        <v>167</v>
      </c>
      <c r="M2928" s="910" t="s">
        <v>165</v>
      </c>
      <c r="N2928" s="52" t="str">
        <f>IF(AND('331-CT'!$E$7=TH!H2928,OR(L2928="331",M2928="331")),"331",IF(AND(OR(L2928="131",M2928="131"),H2928='131-CT'!$E$7),"131",""))</f>
        <v/>
      </c>
      <c r="O2928" s="910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7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367"/>
        <v>5</v>
      </c>
      <c r="C2929" s="940">
        <f t="shared" si="368"/>
        <v>42144</v>
      </c>
      <c r="D2929" s="941" t="s">
        <v>2039</v>
      </c>
      <c r="E2929" s="941">
        <v>42144</v>
      </c>
      <c r="F2929" s="948" t="s">
        <v>1751</v>
      </c>
      <c r="G2929" s="943" t="s">
        <v>683</v>
      </c>
      <c r="H2929" s="954" t="s">
        <v>2040</v>
      </c>
      <c r="I2929" s="254">
        <v>140</v>
      </c>
      <c r="J2929" s="254">
        <v>12641.155453870475</v>
      </c>
      <c r="K2929" s="945">
        <f t="shared" si="369"/>
        <v>1769762</v>
      </c>
      <c r="L2929" s="910" t="s">
        <v>167</v>
      </c>
      <c r="M2929" s="910" t="s">
        <v>165</v>
      </c>
      <c r="N2929" s="52" t="str">
        <f>IF(AND('331-CT'!$E$7=TH!H2929,OR(L2929="331",M2929="331")),"331",IF(AND(OR(L2929="131",M2929="131"),H2929='131-CT'!$E$7),"131",""))</f>
        <v/>
      </c>
      <c r="O2929" s="910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7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367"/>
        <v>5</v>
      </c>
      <c r="C2930" s="940">
        <f t="shared" si="368"/>
        <v>42144</v>
      </c>
      <c r="D2930" s="941" t="s">
        <v>2039</v>
      </c>
      <c r="E2930" s="941">
        <v>42144</v>
      </c>
      <c r="F2930" s="948" t="s">
        <v>611</v>
      </c>
      <c r="G2930" s="943" t="s">
        <v>690</v>
      </c>
      <c r="H2930" s="954" t="s">
        <v>2040</v>
      </c>
      <c r="I2930" s="254">
        <v>102</v>
      </c>
      <c r="J2930" s="254">
        <v>10768.3916829267</v>
      </c>
      <c r="K2930" s="945">
        <f t="shared" si="369"/>
        <v>1098376</v>
      </c>
      <c r="L2930" s="910" t="s">
        <v>167</v>
      </c>
      <c r="M2930" s="910" t="s">
        <v>165</v>
      </c>
      <c r="N2930" s="52" t="str">
        <f>IF(AND('331-CT'!$E$7=TH!H2930,OR(L2930="331",M2930="331")),"331",IF(AND(OR(L2930="131",M2930="131"),H2930='131-CT'!$E$7),"131",""))</f>
        <v/>
      </c>
      <c r="O2930" s="910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7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367"/>
        <v>5</v>
      </c>
      <c r="C2931" s="940">
        <f t="shared" si="368"/>
        <v>42144</v>
      </c>
      <c r="D2931" s="941" t="s">
        <v>2039</v>
      </c>
      <c r="E2931" s="941">
        <v>42144</v>
      </c>
      <c r="F2931" s="948" t="s">
        <v>626</v>
      </c>
      <c r="G2931" s="943" t="s">
        <v>690</v>
      </c>
      <c r="H2931" s="954" t="s">
        <v>2040</v>
      </c>
      <c r="I2931" s="254">
        <v>106</v>
      </c>
      <c r="J2931" s="254">
        <v>9910.0416212441378</v>
      </c>
      <c r="K2931" s="945">
        <f t="shared" si="369"/>
        <v>1050464</v>
      </c>
      <c r="L2931" s="910" t="s">
        <v>167</v>
      </c>
      <c r="M2931" s="910" t="s">
        <v>165</v>
      </c>
      <c r="N2931" s="52" t="str">
        <f>IF(AND('331-CT'!$E$7=TH!H2931,OR(L2931="331",M2931="331")),"331",IF(AND(OR(L2931="131",M2931="131"),H2931='131-CT'!$E$7),"131",""))</f>
        <v/>
      </c>
      <c r="O2931" s="910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7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367"/>
        <v>5</v>
      </c>
      <c r="C2932" s="940">
        <f t="shared" si="368"/>
        <v>42144</v>
      </c>
      <c r="D2932" s="941" t="s">
        <v>2039</v>
      </c>
      <c r="E2932" s="941">
        <v>42144</v>
      </c>
      <c r="F2932" s="948" t="s">
        <v>684</v>
      </c>
      <c r="G2932" s="943" t="s">
        <v>690</v>
      </c>
      <c r="H2932" s="954" t="s">
        <v>2040</v>
      </c>
      <c r="I2932" s="254">
        <v>90</v>
      </c>
      <c r="J2932" s="254">
        <v>7725.1505551430673</v>
      </c>
      <c r="K2932" s="945">
        <f t="shared" si="369"/>
        <v>695264</v>
      </c>
      <c r="L2932" s="910" t="s">
        <v>167</v>
      </c>
      <c r="M2932" s="910" t="s">
        <v>165</v>
      </c>
      <c r="N2932" s="52" t="str">
        <f>IF(AND('331-CT'!$E$7=TH!H2932,OR(L2932="331",M2932="331")),"331",IF(AND(OR(L2932="131",M2932="131"),H2932='131-CT'!$E$7),"131",""))</f>
        <v/>
      </c>
      <c r="O2932" s="910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7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367"/>
        <v>5</v>
      </c>
      <c r="C2933" s="940">
        <f t="shared" si="368"/>
        <v>42144</v>
      </c>
      <c r="D2933" s="941" t="s">
        <v>2039</v>
      </c>
      <c r="E2933" s="941">
        <v>42144</v>
      </c>
      <c r="F2933" s="948" t="s">
        <v>685</v>
      </c>
      <c r="G2933" s="943" t="s">
        <v>690</v>
      </c>
      <c r="H2933" s="954" t="s">
        <v>2040</v>
      </c>
      <c r="I2933" s="254">
        <v>660</v>
      </c>
      <c r="J2933" s="254">
        <v>8973.6597357722494</v>
      </c>
      <c r="K2933" s="945">
        <f t="shared" si="369"/>
        <v>5922615</v>
      </c>
      <c r="L2933" s="910" t="s">
        <v>167</v>
      </c>
      <c r="M2933" s="910" t="s">
        <v>165</v>
      </c>
      <c r="N2933" s="52" t="str">
        <f>IF(AND('331-CT'!$E$7=TH!H2933,OR(L2933="331",M2933="331")),"331",IF(AND(OR(L2933="131",M2933="131"),H2933='131-CT'!$E$7),"131",""))</f>
        <v/>
      </c>
      <c r="O2933" s="910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7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367"/>
        <v>5</v>
      </c>
      <c r="C2934" s="940">
        <f t="shared" si="368"/>
        <v>42144</v>
      </c>
      <c r="D2934" s="941" t="s">
        <v>2039</v>
      </c>
      <c r="E2934" s="941">
        <v>42144</v>
      </c>
      <c r="F2934" s="948" t="s">
        <v>686</v>
      </c>
      <c r="G2934" s="943" t="s">
        <v>690</v>
      </c>
      <c r="H2934" s="954" t="s">
        <v>2040</v>
      </c>
      <c r="I2934" s="254">
        <v>55</v>
      </c>
      <c r="J2934" s="254">
        <v>9597.9143260868423</v>
      </c>
      <c r="K2934" s="945">
        <f t="shared" si="369"/>
        <v>527885</v>
      </c>
      <c r="L2934" s="910" t="s">
        <v>167</v>
      </c>
      <c r="M2934" s="910" t="s">
        <v>165</v>
      </c>
      <c r="N2934" s="52" t="str">
        <f>IF(AND('331-CT'!$E$7=TH!H2934,OR(L2934="331",M2934="331")),"331",IF(AND(OR(L2934="131",M2934="131"),H2934='131-CT'!$E$7),"131",""))</f>
        <v/>
      </c>
      <c r="O2934" s="910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7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367"/>
        <v>5</v>
      </c>
      <c r="C2935" s="940">
        <f t="shared" si="368"/>
        <v>42144</v>
      </c>
      <c r="D2935" s="941" t="s">
        <v>2039</v>
      </c>
      <c r="E2935" s="941">
        <v>42144</v>
      </c>
      <c r="F2935" s="948" t="s">
        <v>687</v>
      </c>
      <c r="G2935" s="943" t="s">
        <v>690</v>
      </c>
      <c r="H2935" s="954" t="s">
        <v>2040</v>
      </c>
      <c r="I2935" s="254">
        <v>21</v>
      </c>
      <c r="J2935" s="254">
        <v>8427.4369692469827</v>
      </c>
      <c r="K2935" s="945">
        <f t="shared" si="369"/>
        <v>176976</v>
      </c>
      <c r="L2935" s="910" t="s">
        <v>167</v>
      </c>
      <c r="M2935" s="910" t="s">
        <v>165</v>
      </c>
      <c r="N2935" s="52" t="str">
        <f>IF(AND('331-CT'!$E$7=TH!H2935,OR(L2935="331",M2935="331")),"331",IF(AND(OR(L2935="131",M2935="131"),H2935='131-CT'!$E$7),"131",""))</f>
        <v/>
      </c>
      <c r="O2935" s="910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7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367"/>
        <v>5</v>
      </c>
      <c r="C2936" s="940">
        <f t="shared" si="368"/>
        <v>42144</v>
      </c>
      <c r="D2936" s="941" t="s">
        <v>2039</v>
      </c>
      <c r="E2936" s="941">
        <v>42144</v>
      </c>
      <c r="F2936" s="948" t="s">
        <v>458</v>
      </c>
      <c r="G2936" s="943" t="s">
        <v>690</v>
      </c>
      <c r="H2936" s="954" t="s">
        <v>2040</v>
      </c>
      <c r="I2936" s="254">
        <v>63</v>
      </c>
      <c r="J2936" s="254">
        <v>10300.200740190758</v>
      </c>
      <c r="K2936" s="945">
        <f t="shared" si="369"/>
        <v>648913</v>
      </c>
      <c r="L2936" s="910" t="s">
        <v>167</v>
      </c>
      <c r="M2936" s="910" t="s">
        <v>165</v>
      </c>
      <c r="N2936" s="52" t="str">
        <f>IF(AND('331-CT'!$E$7=TH!H2936,OR(L2936="331",M2936="331")),"331",IF(AND(OR(L2936="131",M2936="131"),H2936='131-CT'!$E$7),"131",""))</f>
        <v/>
      </c>
      <c r="O2936" s="910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7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367"/>
        <v>5</v>
      </c>
      <c r="C2937" s="940">
        <f t="shared" si="368"/>
        <v>42144</v>
      </c>
      <c r="D2937" s="941" t="s">
        <v>2039</v>
      </c>
      <c r="E2937" s="941">
        <v>42144</v>
      </c>
      <c r="F2937" s="948" t="s">
        <v>688</v>
      </c>
      <c r="G2937" s="943" t="s">
        <v>690</v>
      </c>
      <c r="H2937" s="954" t="s">
        <v>2040</v>
      </c>
      <c r="I2937" s="254">
        <v>11</v>
      </c>
      <c r="J2937" s="254">
        <v>9675.9461498761648</v>
      </c>
      <c r="K2937" s="945">
        <f t="shared" si="369"/>
        <v>106435</v>
      </c>
      <c r="L2937" s="910" t="s">
        <v>167</v>
      </c>
      <c r="M2937" s="910" t="s">
        <v>165</v>
      </c>
      <c r="N2937" s="52" t="str">
        <f>IF(AND('331-CT'!$E$7=TH!H2937,OR(L2937="331",M2937="331")),"331",IF(AND(OR(L2937="131",M2937="131"),H2937='131-CT'!$E$7),"131",""))</f>
        <v/>
      </c>
      <c r="O2937" s="910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7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367"/>
        <v>5</v>
      </c>
      <c r="C2938" s="940">
        <f t="shared" si="368"/>
        <v>42144</v>
      </c>
      <c r="D2938" s="941" t="s">
        <v>2039</v>
      </c>
      <c r="E2938" s="941">
        <v>42144</v>
      </c>
      <c r="F2938" s="948" t="s">
        <v>689</v>
      </c>
      <c r="G2938" s="943" t="s">
        <v>690</v>
      </c>
      <c r="H2938" s="954" t="s">
        <v>2040</v>
      </c>
      <c r="I2938" s="254">
        <v>11</v>
      </c>
      <c r="J2938" s="254">
        <v>10144.137092612109</v>
      </c>
      <c r="K2938" s="945">
        <f t="shared" si="369"/>
        <v>111586</v>
      </c>
      <c r="L2938" s="910" t="s">
        <v>167</v>
      </c>
      <c r="M2938" s="910" t="s">
        <v>165</v>
      </c>
      <c r="N2938" s="52" t="str">
        <f>IF(AND('331-CT'!$E$7=TH!H2938,OR(L2938="331",M2938="331")),"331",IF(AND(OR(L2938="131",M2938="131"),H2938='131-CT'!$E$7),"131",""))</f>
        <v/>
      </c>
      <c r="O2938" s="910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7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367"/>
        <v>5</v>
      </c>
      <c r="C2939" s="940">
        <f t="shared" si="368"/>
        <v>42144</v>
      </c>
      <c r="D2939" s="941" t="s">
        <v>2039</v>
      </c>
      <c r="E2939" s="941">
        <v>42144</v>
      </c>
      <c r="F2939" s="948" t="s">
        <v>628</v>
      </c>
      <c r="G2939" s="943" t="s">
        <v>690</v>
      </c>
      <c r="H2939" s="954" t="s">
        <v>2040</v>
      </c>
      <c r="I2939" s="254">
        <v>202</v>
      </c>
      <c r="J2939" s="254">
        <v>9832.0097974548135</v>
      </c>
      <c r="K2939" s="945">
        <f t="shared" si="369"/>
        <v>1986066</v>
      </c>
      <c r="L2939" s="910" t="s">
        <v>167</v>
      </c>
      <c r="M2939" s="910" t="s">
        <v>165</v>
      </c>
      <c r="N2939" s="52" t="str">
        <f>IF(AND('331-CT'!$E$7=TH!H2939,OR(L2939="331",M2939="331")),"331",IF(AND(OR(L2939="131",M2939="131"),H2939='131-CT'!$E$7),"131",""))</f>
        <v/>
      </c>
      <c r="O2939" s="910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7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367"/>
        <v>5</v>
      </c>
      <c r="C2940" s="940">
        <f t="shared" si="368"/>
        <v>42146</v>
      </c>
      <c r="D2940" s="941" t="s">
        <v>2039</v>
      </c>
      <c r="E2940" s="941">
        <v>42146</v>
      </c>
      <c r="F2940" s="948" t="s">
        <v>691</v>
      </c>
      <c r="G2940" s="943" t="s">
        <v>692</v>
      </c>
      <c r="H2940" s="954" t="s">
        <v>2040</v>
      </c>
      <c r="I2940" s="254">
        <v>1235</v>
      </c>
      <c r="J2940" s="254">
        <v>10378.232563980082</v>
      </c>
      <c r="K2940" s="945">
        <f t="shared" si="369"/>
        <v>12817117</v>
      </c>
      <c r="L2940" s="910" t="s">
        <v>167</v>
      </c>
      <c r="M2940" s="910" t="s">
        <v>165</v>
      </c>
      <c r="N2940" s="52" t="str">
        <f>IF(AND('331-CT'!$E$7=TH!H2940,OR(L2940="331",M2940="331")),"331",IF(AND(OR(L2940="131",M2940="131"),H2940='131-CT'!$E$7),"131",""))</f>
        <v/>
      </c>
      <c r="O2940" s="910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7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367"/>
        <v>5</v>
      </c>
      <c r="C2941" s="940">
        <f t="shared" si="368"/>
        <v>42146</v>
      </c>
      <c r="D2941" s="941" t="s">
        <v>2039</v>
      </c>
      <c r="E2941" s="941">
        <v>42146</v>
      </c>
      <c r="F2941" s="948" t="s">
        <v>693</v>
      </c>
      <c r="G2941" s="943" t="s">
        <v>692</v>
      </c>
      <c r="H2941" s="954" t="s">
        <v>2040</v>
      </c>
      <c r="I2941" s="254">
        <v>200</v>
      </c>
      <c r="J2941" s="254">
        <v>11626.741744609264</v>
      </c>
      <c r="K2941" s="945">
        <f t="shared" si="369"/>
        <v>2325348</v>
      </c>
      <c r="L2941" s="910" t="s">
        <v>167</v>
      </c>
      <c r="M2941" s="910" t="s">
        <v>165</v>
      </c>
      <c r="N2941" s="52" t="str">
        <f>IF(AND('331-CT'!$E$7=TH!H2941,OR(L2941="331",M2941="331")),"331",IF(AND(OR(L2941="131",M2941="131"),H2941='131-CT'!$E$7),"131",""))</f>
        <v/>
      </c>
      <c r="O2941" s="910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7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367"/>
        <v>5</v>
      </c>
      <c r="C2942" s="940">
        <f t="shared" si="368"/>
        <v>42146</v>
      </c>
      <c r="D2942" s="941" t="s">
        <v>2039</v>
      </c>
      <c r="E2942" s="941">
        <v>42146</v>
      </c>
      <c r="F2942" s="948" t="s">
        <v>694</v>
      </c>
      <c r="G2942" s="943" t="s">
        <v>692</v>
      </c>
      <c r="H2942" s="954" t="s">
        <v>2040</v>
      </c>
      <c r="I2942" s="254">
        <v>65</v>
      </c>
      <c r="J2942" s="254">
        <v>17401.096705019234</v>
      </c>
      <c r="K2942" s="945">
        <f t="shared" si="369"/>
        <v>1131071</v>
      </c>
      <c r="L2942" s="910" t="s">
        <v>167</v>
      </c>
      <c r="M2942" s="910" t="s">
        <v>165</v>
      </c>
      <c r="N2942" s="52" t="str">
        <f>IF(AND('331-CT'!$E$7=TH!H2942,OR(L2942="331",M2942="331")),"331",IF(AND(OR(L2942="131",M2942="131"),H2942='131-CT'!$E$7),"131",""))</f>
        <v/>
      </c>
      <c r="O2942" s="910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7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367"/>
        <v>5</v>
      </c>
      <c r="C2943" s="940">
        <f t="shared" si="368"/>
        <v>42146</v>
      </c>
      <c r="D2943" s="941" t="s">
        <v>2039</v>
      </c>
      <c r="E2943" s="941">
        <v>42146</v>
      </c>
      <c r="F2943" s="948" t="s">
        <v>695</v>
      </c>
      <c r="G2943" s="943" t="s">
        <v>692</v>
      </c>
      <c r="H2943" s="954" t="s">
        <v>2040</v>
      </c>
      <c r="I2943" s="254">
        <v>35</v>
      </c>
      <c r="J2943" s="254">
        <v>5930.4186079886176</v>
      </c>
      <c r="K2943" s="945">
        <f t="shared" si="369"/>
        <v>207565</v>
      </c>
      <c r="L2943" s="910" t="s">
        <v>167</v>
      </c>
      <c r="M2943" s="910" t="s">
        <v>165</v>
      </c>
      <c r="N2943" s="52" t="str">
        <f>IF(AND('331-CT'!$E$7=TH!H2943,OR(L2943="331",M2943="331")),"331",IF(AND(OR(L2943="131",M2943="131"),H2943='131-CT'!$E$7),"131",""))</f>
        <v/>
      </c>
      <c r="O2943" s="910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7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367"/>
        <v>5</v>
      </c>
      <c r="C2944" s="940">
        <f t="shared" si="368"/>
        <v>42146</v>
      </c>
      <c r="D2944" s="941" t="s">
        <v>2039</v>
      </c>
      <c r="E2944" s="941">
        <v>42146</v>
      </c>
      <c r="F2944" s="948" t="s">
        <v>696</v>
      </c>
      <c r="G2944" s="943" t="s">
        <v>692</v>
      </c>
      <c r="H2944" s="954" t="s">
        <v>2040</v>
      </c>
      <c r="I2944" s="254">
        <v>73</v>
      </c>
      <c r="J2944" s="254">
        <v>4447.8139559914625</v>
      </c>
      <c r="K2944" s="945">
        <f t="shared" si="369"/>
        <v>324690</v>
      </c>
      <c r="L2944" s="910" t="s">
        <v>167</v>
      </c>
      <c r="M2944" s="910" t="s">
        <v>165</v>
      </c>
      <c r="N2944" s="52" t="str">
        <f>IF(AND('331-CT'!$E$7=TH!H2944,OR(L2944="331",M2944="331")),"331",IF(AND(OR(L2944="131",M2944="131"),H2944='131-CT'!$E$7),"131",""))</f>
        <v/>
      </c>
      <c r="O2944" s="910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7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367"/>
        <v>5</v>
      </c>
      <c r="C2945" s="940">
        <f t="shared" si="368"/>
        <v>42146</v>
      </c>
      <c r="D2945" s="941" t="s">
        <v>2039</v>
      </c>
      <c r="E2945" s="941">
        <v>42146</v>
      </c>
      <c r="F2945" s="948" t="s">
        <v>697</v>
      </c>
      <c r="G2945" s="943" t="s">
        <v>692</v>
      </c>
      <c r="H2945" s="954" t="s">
        <v>2040</v>
      </c>
      <c r="I2945" s="254">
        <v>63</v>
      </c>
      <c r="J2945" s="254">
        <v>5696.3231366206455</v>
      </c>
      <c r="K2945" s="945">
        <f t="shared" si="369"/>
        <v>358868</v>
      </c>
      <c r="L2945" s="910" t="s">
        <v>167</v>
      </c>
      <c r="M2945" s="910" t="s">
        <v>165</v>
      </c>
      <c r="N2945" s="52" t="str">
        <f>IF(AND('331-CT'!$E$7=TH!H2945,OR(L2945="331",M2945="331")),"331",IF(AND(OR(L2945="131",M2945="131"),H2945='131-CT'!$E$7),"131",""))</f>
        <v/>
      </c>
      <c r="O2945" s="910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7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367"/>
        <v>5</v>
      </c>
      <c r="C2946" s="940">
        <f t="shared" si="368"/>
        <v>42146</v>
      </c>
      <c r="D2946" s="941" t="s">
        <v>2039</v>
      </c>
      <c r="E2946" s="941">
        <v>42146</v>
      </c>
      <c r="F2946" s="948" t="s">
        <v>698</v>
      </c>
      <c r="G2946" s="943" t="s">
        <v>692</v>
      </c>
      <c r="H2946" s="954" t="s">
        <v>2040</v>
      </c>
      <c r="I2946" s="254">
        <v>70</v>
      </c>
      <c r="J2946" s="254">
        <v>11704.773568398588</v>
      </c>
      <c r="K2946" s="945">
        <f t="shared" si="369"/>
        <v>819334</v>
      </c>
      <c r="L2946" s="910" t="s">
        <v>167</v>
      </c>
      <c r="M2946" s="910" t="s">
        <v>165</v>
      </c>
      <c r="N2946" s="52" t="str">
        <f>IF(AND('331-CT'!$E$7=TH!H2946,OR(L2946="331",M2946="331")),"331",IF(AND(OR(L2946="131",M2946="131"),H2946='131-CT'!$E$7),"131",""))</f>
        <v/>
      </c>
      <c r="O2946" s="910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7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367"/>
        <v>5</v>
      </c>
      <c r="C2947" s="940">
        <f t="shared" si="368"/>
        <v>42146</v>
      </c>
      <c r="D2947" s="941" t="s">
        <v>2039</v>
      </c>
      <c r="E2947" s="941">
        <v>42146</v>
      </c>
      <c r="F2947" s="948" t="s">
        <v>699</v>
      </c>
      <c r="G2947" s="943" t="s">
        <v>692</v>
      </c>
      <c r="H2947" s="954" t="s">
        <v>2040</v>
      </c>
      <c r="I2947" s="254">
        <v>50</v>
      </c>
      <c r="J2947" s="254">
        <v>11392.646273241291</v>
      </c>
      <c r="K2947" s="945">
        <f t="shared" si="369"/>
        <v>569632</v>
      </c>
      <c r="L2947" s="910" t="s">
        <v>167</v>
      </c>
      <c r="M2947" s="910" t="s">
        <v>165</v>
      </c>
      <c r="N2947" s="52" t="str">
        <f>IF(AND('331-CT'!$E$7=TH!H2947,OR(L2947="331",M2947="331")),"331",IF(AND(OR(L2947="131",M2947="131"),H2947='131-CT'!$E$7),"131",""))</f>
        <v/>
      </c>
      <c r="O2947" s="910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7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367"/>
        <v>5</v>
      </c>
      <c r="C2948" s="940">
        <f t="shared" si="368"/>
        <v>42146</v>
      </c>
      <c r="D2948" s="941" t="s">
        <v>2039</v>
      </c>
      <c r="E2948" s="941">
        <v>42146</v>
      </c>
      <c r="F2948" s="948" t="s">
        <v>700</v>
      </c>
      <c r="G2948" s="943" t="s">
        <v>692</v>
      </c>
      <c r="H2948" s="954" t="s">
        <v>2040</v>
      </c>
      <c r="I2948" s="254">
        <v>100</v>
      </c>
      <c r="J2948" s="254">
        <v>7100.8959648284763</v>
      </c>
      <c r="K2948" s="945">
        <f t="shared" si="369"/>
        <v>710090</v>
      </c>
      <c r="L2948" s="910" t="s">
        <v>167</v>
      </c>
      <c r="M2948" s="910" t="s">
        <v>165</v>
      </c>
      <c r="N2948" s="52" t="str">
        <f>IF(AND('331-CT'!$E$7=TH!H2948,OR(L2948="331",M2948="331")),"331",IF(AND(OR(L2948="131",M2948="131"),H2948='131-CT'!$E$7),"131",""))</f>
        <v/>
      </c>
      <c r="O2948" s="910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7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367"/>
        <v>5</v>
      </c>
      <c r="C2949" s="940">
        <f t="shared" si="368"/>
        <v>42146</v>
      </c>
      <c r="D2949" s="941" t="s">
        <v>2039</v>
      </c>
      <c r="E2949" s="941">
        <v>42146</v>
      </c>
      <c r="F2949" s="948" t="s">
        <v>701</v>
      </c>
      <c r="G2949" s="943" t="s">
        <v>692</v>
      </c>
      <c r="H2949" s="954" t="s">
        <v>2040</v>
      </c>
      <c r="I2949" s="254">
        <v>25</v>
      </c>
      <c r="J2949" s="254">
        <v>16620.778467125994</v>
      </c>
      <c r="K2949" s="945">
        <f t="shared" si="369"/>
        <v>415519</v>
      </c>
      <c r="L2949" s="910" t="s">
        <v>167</v>
      </c>
      <c r="M2949" s="910" t="s">
        <v>165</v>
      </c>
      <c r="N2949" s="52" t="str">
        <f>IF(AND('331-CT'!$E$7=TH!H2949,OR(L2949="331",M2949="331")),"331",IF(AND(OR(L2949="131",M2949="131"),H2949='131-CT'!$E$7),"131",""))</f>
        <v/>
      </c>
      <c r="O2949" s="910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7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367"/>
        <v>5</v>
      </c>
      <c r="C2950" s="940">
        <f t="shared" si="368"/>
        <v>42146</v>
      </c>
      <c r="D2950" s="941" t="s">
        <v>2039</v>
      </c>
      <c r="E2950" s="941">
        <v>42146</v>
      </c>
      <c r="F2950" s="948" t="s">
        <v>424</v>
      </c>
      <c r="G2950" s="943" t="s">
        <v>703</v>
      </c>
      <c r="H2950" s="954" t="s">
        <v>2040</v>
      </c>
      <c r="I2950" s="254">
        <v>1220</v>
      </c>
      <c r="J2950" s="254">
        <v>6398.6095507245609</v>
      </c>
      <c r="K2950" s="945">
        <f t="shared" si="369"/>
        <v>7806304</v>
      </c>
      <c r="L2950" s="910" t="s">
        <v>167</v>
      </c>
      <c r="M2950" s="910" t="s">
        <v>165</v>
      </c>
      <c r="N2950" s="52" t="str">
        <f>IF(AND('331-CT'!$E$7=TH!H2950,OR(L2950="331",M2950="331")),"331",IF(AND(OR(L2950="131",M2950="131"),H2950='131-CT'!$E$7),"131",""))</f>
        <v/>
      </c>
      <c r="O2950" s="910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7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364"/>
        <v>5</v>
      </c>
      <c r="C2951" s="940">
        <f t="shared" si="366"/>
        <v>42146</v>
      </c>
      <c r="D2951" s="941" t="s">
        <v>2039</v>
      </c>
      <c r="E2951" s="941">
        <v>42146</v>
      </c>
      <c r="F2951" s="948" t="s">
        <v>472</v>
      </c>
      <c r="G2951" s="943" t="s">
        <v>703</v>
      </c>
      <c r="H2951" s="954" t="s">
        <v>2040</v>
      </c>
      <c r="I2951" s="254">
        <v>611</v>
      </c>
      <c r="J2951" s="254">
        <v>7100.8959648284763</v>
      </c>
      <c r="K2951" s="945">
        <f t="shared" si="365"/>
        <v>4338647</v>
      </c>
      <c r="L2951" s="910" t="s">
        <v>167</v>
      </c>
      <c r="M2951" s="910" t="s">
        <v>165</v>
      </c>
      <c r="N2951" s="52" t="str">
        <f>IF(AND('331-CT'!$E$7=TH!H2951,OR(L2951="331",M2951="331")),"331",IF(AND(OR(L2951="131",M2951="131"),H2951='131-CT'!$E$7),"131",""))</f>
        <v/>
      </c>
      <c r="O2951" s="910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7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364"/>
        <v>5</v>
      </c>
      <c r="C2952" s="940">
        <f t="shared" si="366"/>
        <v>42146</v>
      </c>
      <c r="D2952" s="941" t="s">
        <v>2039</v>
      </c>
      <c r="E2952" s="941">
        <v>42146</v>
      </c>
      <c r="F2952" s="948" t="s">
        <v>427</v>
      </c>
      <c r="G2952" s="943" t="s">
        <v>703</v>
      </c>
      <c r="H2952" s="954" t="s">
        <v>2040</v>
      </c>
      <c r="I2952" s="254">
        <v>302</v>
      </c>
      <c r="J2952" s="254">
        <v>7569.0869075644196</v>
      </c>
      <c r="K2952" s="945">
        <f t="shared" si="365"/>
        <v>2285864</v>
      </c>
      <c r="L2952" s="910" t="s">
        <v>167</v>
      </c>
      <c r="M2952" s="910" t="s">
        <v>165</v>
      </c>
      <c r="N2952" s="52" t="str">
        <f>IF(AND('331-CT'!$E$7=TH!H2952,OR(L2952="331",M2952="331")),"331",IF(AND(OR(L2952="131",M2952="131"),H2952='131-CT'!$E$7),"131",""))</f>
        <v/>
      </c>
      <c r="O2952" s="910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7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364"/>
        <v>5</v>
      </c>
      <c r="C2953" s="940">
        <f t="shared" si="366"/>
        <v>42146</v>
      </c>
      <c r="D2953" s="941" t="s">
        <v>2039</v>
      </c>
      <c r="E2953" s="941">
        <v>42146</v>
      </c>
      <c r="F2953" s="948" t="s">
        <v>527</v>
      </c>
      <c r="G2953" s="943" t="s">
        <v>703</v>
      </c>
      <c r="H2953" s="954" t="s">
        <v>2040</v>
      </c>
      <c r="I2953" s="254">
        <v>303</v>
      </c>
      <c r="J2953" s="254">
        <v>12329.028158713179</v>
      </c>
      <c r="K2953" s="945">
        <f t="shared" si="365"/>
        <v>3735696</v>
      </c>
      <c r="L2953" s="910" t="s">
        <v>167</v>
      </c>
      <c r="M2953" s="910" t="s">
        <v>165</v>
      </c>
      <c r="N2953" s="52" t="str">
        <f>IF(AND('331-CT'!$E$7=TH!H2953,OR(L2953="331",M2953="331")),"331",IF(AND(OR(L2953="131",M2953="131"),H2953='131-CT'!$E$7),"131",""))</f>
        <v/>
      </c>
      <c r="O2953" s="910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7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364"/>
        <v>5</v>
      </c>
      <c r="C2954" s="940">
        <f t="shared" si="366"/>
        <v>42147</v>
      </c>
      <c r="D2954" s="941" t="s">
        <v>2039</v>
      </c>
      <c r="E2954" s="941">
        <v>42147</v>
      </c>
      <c r="F2954" s="948" t="s">
        <v>704</v>
      </c>
      <c r="G2954" s="943" t="s">
        <v>705</v>
      </c>
      <c r="H2954" s="954" t="s">
        <v>2040</v>
      </c>
      <c r="I2954" s="254">
        <v>109</v>
      </c>
      <c r="J2954" s="254">
        <v>3901.5911894661958</v>
      </c>
      <c r="K2954" s="945">
        <f t="shared" si="365"/>
        <v>425273</v>
      </c>
      <c r="L2954" s="910" t="s">
        <v>167</v>
      </c>
      <c r="M2954" s="910" t="s">
        <v>165</v>
      </c>
      <c r="N2954" s="52" t="str">
        <f>IF(AND('331-CT'!$E$7=TH!H2954,OR(L2954="331",M2954="331")),"331",IF(AND(OR(L2954="131",M2954="131"),H2954='131-CT'!$E$7),"131",""))</f>
        <v/>
      </c>
      <c r="O2954" s="910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7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364"/>
        <v>5</v>
      </c>
      <c r="C2955" s="940">
        <f t="shared" si="366"/>
        <v>42147</v>
      </c>
      <c r="D2955" s="941" t="s">
        <v>2039</v>
      </c>
      <c r="E2955" s="941">
        <v>42147</v>
      </c>
      <c r="F2955" s="948" t="s">
        <v>465</v>
      </c>
      <c r="G2955" s="943" t="s">
        <v>705</v>
      </c>
      <c r="H2955" s="954" t="s">
        <v>2040</v>
      </c>
      <c r="I2955" s="254">
        <v>219</v>
      </c>
      <c r="J2955" s="254">
        <v>4994.0367225167311</v>
      </c>
      <c r="K2955" s="945">
        <f t="shared" si="365"/>
        <v>1093694</v>
      </c>
      <c r="L2955" s="910" t="s">
        <v>167</v>
      </c>
      <c r="M2955" s="910" t="s">
        <v>165</v>
      </c>
      <c r="N2955" s="52" t="str">
        <f>IF(AND('331-CT'!$E$7=TH!H2955,OR(L2955="331",M2955="331")),"331",IF(AND(OR(L2955="131",M2955="131"),H2955='131-CT'!$E$7),"131",""))</f>
        <v/>
      </c>
      <c r="O2955" s="910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7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364"/>
        <v>5</v>
      </c>
      <c r="C2956" s="940">
        <f t="shared" si="366"/>
        <v>42147</v>
      </c>
      <c r="D2956" s="941" t="s">
        <v>2039</v>
      </c>
      <c r="E2956" s="941">
        <v>42147</v>
      </c>
      <c r="F2956" s="948" t="s">
        <v>467</v>
      </c>
      <c r="G2956" s="943" t="s">
        <v>705</v>
      </c>
      <c r="H2956" s="954" t="s">
        <v>2040</v>
      </c>
      <c r="I2956" s="254">
        <v>494</v>
      </c>
      <c r="J2956" s="254">
        <v>3979.6230132555197</v>
      </c>
      <c r="K2956" s="945">
        <f t="shared" si="365"/>
        <v>1965934</v>
      </c>
      <c r="L2956" s="910" t="s">
        <v>167</v>
      </c>
      <c r="M2956" s="910" t="s">
        <v>165</v>
      </c>
      <c r="N2956" s="52" t="str">
        <f>IF(AND('331-CT'!$E$7=TH!H2956,OR(L2956="331",M2956="331")),"331",IF(AND(OR(L2956="131",M2956="131"),H2956='131-CT'!$E$7),"131",""))</f>
        <v/>
      </c>
      <c r="O2956" s="910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7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364"/>
        <v>5</v>
      </c>
      <c r="C2957" s="940">
        <f t="shared" si="366"/>
        <v>42147</v>
      </c>
      <c r="D2957" s="941" t="s">
        <v>2039</v>
      </c>
      <c r="E2957" s="941">
        <v>42147</v>
      </c>
      <c r="F2957" s="948" t="s">
        <v>706</v>
      </c>
      <c r="G2957" s="943" t="s">
        <v>705</v>
      </c>
      <c r="H2957" s="954" t="s">
        <v>2040</v>
      </c>
      <c r="I2957" s="254">
        <v>303</v>
      </c>
      <c r="J2957" s="254">
        <v>4759.941251148759</v>
      </c>
      <c r="K2957" s="945">
        <f t="shared" si="365"/>
        <v>1442262</v>
      </c>
      <c r="L2957" s="910" t="s">
        <v>167</v>
      </c>
      <c r="M2957" s="910" t="s">
        <v>165</v>
      </c>
      <c r="N2957" s="52" t="str">
        <f>IF(AND('331-CT'!$E$7=TH!H2957,OR(L2957="331",M2957="331")),"331",IF(AND(OR(L2957="131",M2957="131"),H2957='131-CT'!$E$7),"131",""))</f>
        <v/>
      </c>
      <c r="O2957" s="910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7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364"/>
        <v>5</v>
      </c>
      <c r="C2958" s="940">
        <f t="shared" si="366"/>
        <v>42147</v>
      </c>
      <c r="D2958" s="941" t="s">
        <v>2039</v>
      </c>
      <c r="E2958" s="941">
        <v>42147</v>
      </c>
      <c r="F2958" s="948" t="s">
        <v>462</v>
      </c>
      <c r="G2958" s="943" t="s">
        <v>705</v>
      </c>
      <c r="H2958" s="954" t="s">
        <v>2040</v>
      </c>
      <c r="I2958" s="254">
        <v>156</v>
      </c>
      <c r="J2958" s="254">
        <v>6866.8004934605051</v>
      </c>
      <c r="K2958" s="945">
        <f t="shared" si="365"/>
        <v>1071221</v>
      </c>
      <c r="L2958" s="910" t="s">
        <v>167</v>
      </c>
      <c r="M2958" s="910" t="s">
        <v>165</v>
      </c>
      <c r="N2958" s="52" t="str">
        <f>IF(AND('331-CT'!$E$7=TH!H2958,OR(L2958="331",M2958="331")),"331",IF(AND(OR(L2958="131",M2958="131"),H2958='131-CT'!$E$7),"131",""))</f>
        <v/>
      </c>
      <c r="O2958" s="910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7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364"/>
        <v>5</v>
      </c>
      <c r="C2959" s="940">
        <f t="shared" si="366"/>
        <v>42147</v>
      </c>
      <c r="D2959" s="941" t="s">
        <v>2039</v>
      </c>
      <c r="E2959" s="941">
        <v>42147</v>
      </c>
      <c r="F2959" s="948" t="s">
        <v>439</v>
      </c>
      <c r="G2959" s="943" t="s">
        <v>707</v>
      </c>
      <c r="H2959" s="954" t="s">
        <v>2040</v>
      </c>
      <c r="I2959" s="254">
        <v>512</v>
      </c>
      <c r="J2959" s="254">
        <v>7413.0232599857718</v>
      </c>
      <c r="K2959" s="945">
        <f t="shared" si="365"/>
        <v>3795468</v>
      </c>
      <c r="L2959" s="910" t="s">
        <v>167</v>
      </c>
      <c r="M2959" s="910" t="s">
        <v>165</v>
      </c>
      <c r="N2959" s="52" t="str">
        <f>IF(AND('331-CT'!$E$7=TH!H2959,OR(L2959="331",M2959="331")),"331",IF(AND(OR(L2959="131",M2959="131"),H2959='131-CT'!$E$7),"131",""))</f>
        <v/>
      </c>
      <c r="O2959" s="910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7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364"/>
        <v>5</v>
      </c>
      <c r="C2960" s="940">
        <f t="shared" si="366"/>
        <v>42149</v>
      </c>
      <c r="D2960" s="941" t="s">
        <v>2039</v>
      </c>
      <c r="E2960" s="941">
        <v>42149</v>
      </c>
      <c r="F2960" s="948" t="s">
        <v>708</v>
      </c>
      <c r="G2960" s="943" t="s">
        <v>709</v>
      </c>
      <c r="H2960" s="954" t="s">
        <v>2040</v>
      </c>
      <c r="I2960" s="254">
        <v>371</v>
      </c>
      <c r="J2960" s="254">
        <v>4135.6866608341679</v>
      </c>
      <c r="K2960" s="945">
        <f t="shared" si="365"/>
        <v>1534340</v>
      </c>
      <c r="L2960" s="910" t="s">
        <v>167</v>
      </c>
      <c r="M2960" s="910" t="s">
        <v>165</v>
      </c>
      <c r="N2960" s="52" t="str">
        <f>IF(AND('331-CT'!$E$7=TH!H2960,OR(L2960="331",M2960="331")),"331",IF(AND(OR(L2960="131",M2960="131"),H2960='131-CT'!$E$7),"131",""))</f>
        <v/>
      </c>
      <c r="O2960" s="910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7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364"/>
        <v>5</v>
      </c>
      <c r="C2961" s="940">
        <f t="shared" si="366"/>
        <v>42150</v>
      </c>
      <c r="D2961" s="941" t="s">
        <v>2039</v>
      </c>
      <c r="E2961" s="941">
        <v>42150</v>
      </c>
      <c r="F2961" s="948" t="s">
        <v>542</v>
      </c>
      <c r="G2961" s="943" t="s">
        <v>710</v>
      </c>
      <c r="H2961" s="954" t="s">
        <v>2040</v>
      </c>
      <c r="I2961" s="254">
        <v>750</v>
      </c>
      <c r="J2961" s="254">
        <v>7491.0550837750961</v>
      </c>
      <c r="K2961" s="945">
        <f t="shared" si="365"/>
        <v>5618291</v>
      </c>
      <c r="L2961" s="910" t="s">
        <v>167</v>
      </c>
      <c r="M2961" s="910" t="s">
        <v>165</v>
      </c>
      <c r="N2961" s="52" t="str">
        <f>IF(AND('331-CT'!$E$7=TH!H2961,OR(L2961="331",M2961="331")),"331",IF(AND(OR(L2961="131",M2961="131"),H2961='131-CT'!$E$7),"131",""))</f>
        <v/>
      </c>
      <c r="O2961" s="910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7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364"/>
        <v>5</v>
      </c>
      <c r="C2962" s="940">
        <f t="shared" si="366"/>
        <v>42151</v>
      </c>
      <c r="D2962" s="941" t="s">
        <v>2039</v>
      </c>
      <c r="E2962" s="941">
        <v>42151</v>
      </c>
      <c r="F2962" s="948" t="s">
        <v>711</v>
      </c>
      <c r="G2962" s="943" t="s">
        <v>712</v>
      </c>
      <c r="H2962" s="954" t="s">
        <v>2040</v>
      </c>
      <c r="I2962" s="254">
        <v>300</v>
      </c>
      <c r="J2962" s="254">
        <v>11392.646273241291</v>
      </c>
      <c r="K2962" s="945">
        <f t="shared" si="365"/>
        <v>3417794</v>
      </c>
      <c r="L2962" s="910" t="s">
        <v>167</v>
      </c>
      <c r="M2962" s="910" t="s">
        <v>165</v>
      </c>
      <c r="N2962" s="52" t="str">
        <f>IF(AND('331-CT'!$E$7=TH!H2962,OR(L2962="331",M2962="331")),"331",IF(AND(OR(L2962="131",M2962="131"),H2962='131-CT'!$E$7),"131",""))</f>
        <v/>
      </c>
      <c r="O2962" s="910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7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364"/>
        <v>5</v>
      </c>
      <c r="C2963" s="940">
        <f t="shared" si="366"/>
        <v>42151</v>
      </c>
      <c r="D2963" s="941" t="s">
        <v>2039</v>
      </c>
      <c r="E2963" s="941">
        <v>42151</v>
      </c>
      <c r="F2963" s="948" t="s">
        <v>713</v>
      </c>
      <c r="G2963" s="943" t="s">
        <v>712</v>
      </c>
      <c r="H2963" s="954" t="s">
        <v>2040</v>
      </c>
      <c r="I2963" s="254">
        <v>440</v>
      </c>
      <c r="J2963" s="254">
        <v>10222.168916401433</v>
      </c>
      <c r="K2963" s="945">
        <f t="shared" si="365"/>
        <v>4497754</v>
      </c>
      <c r="L2963" s="910" t="s">
        <v>167</v>
      </c>
      <c r="M2963" s="910" t="s">
        <v>165</v>
      </c>
      <c r="N2963" s="52" t="str">
        <f>IF(AND('331-CT'!$E$7=TH!H2963,OR(L2963="331",M2963="331")),"331",IF(AND(OR(L2963="131",M2963="131"),H2963='131-CT'!$E$7),"131",""))</f>
        <v/>
      </c>
      <c r="O2963" s="910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37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364"/>
        <v>5</v>
      </c>
      <c r="C2964" s="940">
        <f t="shared" si="366"/>
        <v>42151</v>
      </c>
      <c r="D2964" s="941" t="s">
        <v>2039</v>
      </c>
      <c r="E2964" s="941">
        <v>42151</v>
      </c>
      <c r="F2964" s="948" t="s">
        <v>714</v>
      </c>
      <c r="G2964" s="943" t="s">
        <v>712</v>
      </c>
      <c r="H2964" s="954" t="s">
        <v>2040</v>
      </c>
      <c r="I2964" s="254">
        <v>200</v>
      </c>
      <c r="J2964" s="254">
        <v>11470.678097030615</v>
      </c>
      <c r="K2964" s="945">
        <f t="shared" si="365"/>
        <v>2294136</v>
      </c>
      <c r="L2964" s="910" t="s">
        <v>167</v>
      </c>
      <c r="M2964" s="910" t="s">
        <v>165</v>
      </c>
      <c r="N2964" s="52" t="str">
        <f>IF(AND('331-CT'!$E$7=TH!H2964,OR(L2964="331",M2964="331")),"331",IF(AND(OR(L2964="131",M2964="131"),H2964='131-CT'!$E$7),"131",""))</f>
        <v/>
      </c>
      <c r="O2964" s="910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37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364"/>
        <v>5</v>
      </c>
      <c r="C2965" s="940">
        <f t="shared" si="366"/>
        <v>42151</v>
      </c>
      <c r="D2965" s="941" t="s">
        <v>2039</v>
      </c>
      <c r="E2965" s="941">
        <v>42151</v>
      </c>
      <c r="F2965" s="948" t="s">
        <v>715</v>
      </c>
      <c r="G2965" s="943" t="s">
        <v>712</v>
      </c>
      <c r="H2965" s="954" t="s">
        <v>2040</v>
      </c>
      <c r="I2965" s="254">
        <v>25</v>
      </c>
      <c r="J2965" s="254">
        <v>10144.137092612109</v>
      </c>
      <c r="K2965" s="945">
        <f t="shared" si="365"/>
        <v>253603</v>
      </c>
      <c r="L2965" s="910" t="s">
        <v>167</v>
      </c>
      <c r="M2965" s="910" t="s">
        <v>165</v>
      </c>
      <c r="N2965" s="52" t="str">
        <f>IF(AND('331-CT'!$E$7=TH!H2965,OR(L2965="331",M2965="331")),"331",IF(AND(OR(L2965="131",M2965="131"),H2965='131-CT'!$E$7),"131",""))</f>
        <v/>
      </c>
      <c r="O2965" s="910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37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364"/>
        <v>5</v>
      </c>
      <c r="C2966" s="940">
        <f t="shared" si="366"/>
        <v>42151</v>
      </c>
      <c r="D2966" s="941" t="s">
        <v>2039</v>
      </c>
      <c r="E2966" s="941">
        <v>42151</v>
      </c>
      <c r="F2966" s="948" t="s">
        <v>716</v>
      </c>
      <c r="G2966" s="943" t="s">
        <v>712</v>
      </c>
      <c r="H2966" s="954" t="s">
        <v>2040</v>
      </c>
      <c r="I2966" s="254">
        <v>25</v>
      </c>
      <c r="J2966" s="254">
        <v>15606.364757864783</v>
      </c>
      <c r="K2966" s="945">
        <f t="shared" si="365"/>
        <v>390159</v>
      </c>
      <c r="L2966" s="910" t="s">
        <v>167</v>
      </c>
      <c r="M2966" s="910" t="s">
        <v>165</v>
      </c>
      <c r="N2966" s="52" t="str">
        <f>IF(AND('331-CT'!$E$7=TH!H2966,OR(L2966="331",M2966="331")),"331",IF(AND(OR(L2966="131",M2966="131"),H2966='131-CT'!$E$7),"131",""))</f>
        <v/>
      </c>
      <c r="O2966" s="910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37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364"/>
        <v>5</v>
      </c>
      <c r="C2967" s="940">
        <f t="shared" si="366"/>
        <v>42151</v>
      </c>
      <c r="D2967" s="941" t="s">
        <v>2039</v>
      </c>
      <c r="E2967" s="941">
        <v>42151</v>
      </c>
      <c r="F2967" s="948" t="s">
        <v>717</v>
      </c>
      <c r="G2967" s="943" t="s">
        <v>712</v>
      </c>
      <c r="H2967" s="954" t="s">
        <v>2040</v>
      </c>
      <c r="I2967" s="254">
        <v>20</v>
      </c>
      <c r="J2967" s="254">
        <v>14826.046519971544</v>
      </c>
      <c r="K2967" s="945">
        <f t="shared" si="365"/>
        <v>296521</v>
      </c>
      <c r="L2967" s="910" t="s">
        <v>167</v>
      </c>
      <c r="M2967" s="910" t="s">
        <v>165</v>
      </c>
      <c r="N2967" s="52" t="str">
        <f>IF(AND('331-CT'!$E$7=TH!H2967,OR(L2967="331",M2967="331")),"331",IF(AND(OR(L2967="131",M2967="131"),H2967='131-CT'!$E$7),"131",""))</f>
        <v/>
      </c>
      <c r="O2967" s="910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37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364"/>
        <v>5</v>
      </c>
      <c r="C2968" s="940">
        <f t="shared" si="366"/>
        <v>42151</v>
      </c>
      <c r="D2968" s="941" t="s">
        <v>2039</v>
      </c>
      <c r="E2968" s="941">
        <v>42151</v>
      </c>
      <c r="F2968" s="948" t="s">
        <v>718</v>
      </c>
      <c r="G2968" s="943" t="s">
        <v>712</v>
      </c>
      <c r="H2968" s="954" t="s">
        <v>2040</v>
      </c>
      <c r="I2968" s="254">
        <v>50</v>
      </c>
      <c r="J2968" s="254">
        <v>13967.696458288981</v>
      </c>
      <c r="K2968" s="945">
        <f t="shared" si="365"/>
        <v>698385</v>
      </c>
      <c r="L2968" s="910" t="s">
        <v>167</v>
      </c>
      <c r="M2968" s="910" t="s">
        <v>165</v>
      </c>
      <c r="N2968" s="52" t="str">
        <f>IF(AND('331-CT'!$E$7=TH!H2968,OR(L2968="331",M2968="331")),"331",IF(AND(OR(L2968="131",M2968="131"),H2968='131-CT'!$E$7),"131",""))</f>
        <v/>
      </c>
      <c r="O2968" s="910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37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364"/>
        <v>5</v>
      </c>
      <c r="C2969" s="940">
        <f t="shared" si="366"/>
        <v>42151</v>
      </c>
      <c r="D2969" s="941" t="s">
        <v>2039</v>
      </c>
      <c r="E2969" s="941">
        <v>42151</v>
      </c>
      <c r="F2969" s="948" t="s">
        <v>719</v>
      </c>
      <c r="G2969" s="943" t="s">
        <v>712</v>
      </c>
      <c r="H2969" s="954" t="s">
        <v>2040</v>
      </c>
      <c r="I2969" s="254">
        <v>25</v>
      </c>
      <c r="J2969" s="254">
        <v>11782.805392187911</v>
      </c>
      <c r="K2969" s="945">
        <f t="shared" si="365"/>
        <v>294570</v>
      </c>
      <c r="L2969" s="910" t="s">
        <v>167</v>
      </c>
      <c r="M2969" s="910" t="s">
        <v>165</v>
      </c>
      <c r="N2969" s="52" t="str">
        <f>IF(AND('331-CT'!$E$7=TH!H2969,OR(L2969="331",M2969="331")),"331",IF(AND(OR(L2969="131",M2969="131"),H2969='131-CT'!$E$7),"131",""))</f>
        <v/>
      </c>
      <c r="O2969" s="910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37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364"/>
        <v>5</v>
      </c>
      <c r="C2970" s="940">
        <f t="shared" si="366"/>
        <v>42151</v>
      </c>
      <c r="D2970" s="941" t="s">
        <v>2039</v>
      </c>
      <c r="E2970" s="941">
        <v>42151</v>
      </c>
      <c r="F2970" s="948" t="s">
        <v>720</v>
      </c>
      <c r="G2970" s="943" t="s">
        <v>712</v>
      </c>
      <c r="H2970" s="954" t="s">
        <v>2040</v>
      </c>
      <c r="I2970" s="254">
        <v>25</v>
      </c>
      <c r="J2970" s="254">
        <v>11470.678097030615</v>
      </c>
      <c r="K2970" s="945">
        <f t="shared" si="365"/>
        <v>286767</v>
      </c>
      <c r="L2970" s="910" t="s">
        <v>167</v>
      </c>
      <c r="M2970" s="910" t="s">
        <v>165</v>
      </c>
      <c r="N2970" s="52" t="str">
        <f>IF(AND('331-CT'!$E$7=TH!H2970,OR(L2970="331",M2970="331")),"331",IF(AND(OR(L2970="131",M2970="131"),H2970='131-CT'!$E$7),"131",""))</f>
        <v/>
      </c>
      <c r="O2970" s="910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37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364"/>
        <v>5</v>
      </c>
      <c r="C2971" s="940">
        <f t="shared" si="366"/>
        <v>42151</v>
      </c>
      <c r="D2971" s="941" t="s">
        <v>2039</v>
      </c>
      <c r="E2971" s="941">
        <v>42151</v>
      </c>
      <c r="F2971" s="948" t="s">
        <v>721</v>
      </c>
      <c r="G2971" s="943" t="s">
        <v>712</v>
      </c>
      <c r="H2971" s="954" t="s">
        <v>2040</v>
      </c>
      <c r="I2971" s="254">
        <v>40</v>
      </c>
      <c r="J2971" s="254">
        <v>13733.60098692101</v>
      </c>
      <c r="K2971" s="945">
        <f t="shared" si="365"/>
        <v>549344</v>
      </c>
      <c r="L2971" s="910" t="s">
        <v>167</v>
      </c>
      <c r="M2971" s="910" t="s">
        <v>165</v>
      </c>
      <c r="N2971" s="52" t="str">
        <f>IF(AND('331-CT'!$E$7=TH!H2971,OR(L2971="331",M2971="331")),"331",IF(AND(OR(L2971="131",M2971="131"),H2971='131-CT'!$E$7),"131",""))</f>
        <v/>
      </c>
      <c r="O2971" s="910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37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364"/>
        <v>5</v>
      </c>
      <c r="C2972" s="940">
        <f t="shared" si="366"/>
        <v>42151</v>
      </c>
      <c r="D2972" s="941" t="s">
        <v>2039</v>
      </c>
      <c r="E2972" s="941">
        <v>42151</v>
      </c>
      <c r="F2972" s="948" t="s">
        <v>722</v>
      </c>
      <c r="G2972" s="943" t="s">
        <v>723</v>
      </c>
      <c r="H2972" s="954" t="s">
        <v>2040</v>
      </c>
      <c r="I2972" s="254">
        <v>1112</v>
      </c>
      <c r="J2972" s="254">
        <v>13343.44186797439</v>
      </c>
      <c r="K2972" s="945">
        <f t="shared" si="365"/>
        <v>14837907</v>
      </c>
      <c r="L2972" s="910" t="s">
        <v>167</v>
      </c>
      <c r="M2972" s="910" t="s">
        <v>165</v>
      </c>
      <c r="N2972" s="52" t="str">
        <f>IF(AND('331-CT'!$E$7=TH!H2972,OR(L2972="331",M2972="331")),"331",IF(AND(OR(L2972="131",M2972="131"),H2972='131-CT'!$E$7),"131",""))</f>
        <v/>
      </c>
      <c r="O2972" s="910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37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364"/>
        <v>5</v>
      </c>
      <c r="C2973" s="940">
        <f t="shared" si="366"/>
        <v>42151</v>
      </c>
      <c r="D2973" s="941" t="s">
        <v>2039</v>
      </c>
      <c r="E2973" s="941">
        <v>42151</v>
      </c>
      <c r="F2973" s="948" t="s">
        <v>724</v>
      </c>
      <c r="G2973" s="943" t="s">
        <v>725</v>
      </c>
      <c r="H2973" s="954" t="s">
        <v>2040</v>
      </c>
      <c r="I2973" s="254">
        <v>331</v>
      </c>
      <c r="J2973" s="254">
        <v>8193.3414978790115</v>
      </c>
      <c r="K2973" s="945">
        <f t="shared" si="365"/>
        <v>2711996</v>
      </c>
      <c r="L2973" s="910" t="s">
        <v>167</v>
      </c>
      <c r="M2973" s="910" t="s">
        <v>165</v>
      </c>
      <c r="N2973" s="52" t="str">
        <f>IF(AND('331-CT'!$E$7=TH!H2973,OR(L2973="331",M2973="331")),"331",IF(AND(OR(L2973="131",M2973="131"),H2973='131-CT'!$E$7),"131",""))</f>
        <v/>
      </c>
      <c r="O2973" s="910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37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364"/>
        <v>5</v>
      </c>
      <c r="C2974" s="940">
        <f t="shared" si="366"/>
        <v>42151</v>
      </c>
      <c r="D2974" s="941" t="s">
        <v>2039</v>
      </c>
      <c r="E2974" s="941">
        <v>42151</v>
      </c>
      <c r="F2974" s="948" t="s">
        <v>726</v>
      </c>
      <c r="G2974" s="943" t="s">
        <v>725</v>
      </c>
      <c r="H2974" s="954" t="s">
        <v>2040</v>
      </c>
      <c r="I2974" s="254">
        <v>308</v>
      </c>
      <c r="J2974" s="254">
        <v>7491.0550837750961</v>
      </c>
      <c r="K2974" s="945">
        <f t="shared" si="365"/>
        <v>2307245</v>
      </c>
      <c r="L2974" s="910" t="s">
        <v>167</v>
      </c>
      <c r="M2974" s="910" t="s">
        <v>165</v>
      </c>
      <c r="N2974" s="52" t="str">
        <f>IF(AND('331-CT'!$E$7=TH!H2974,OR(L2974="331",M2974="331")),"331",IF(AND(OR(L2974="131",M2974="131"),H2974='131-CT'!$E$7),"131",""))</f>
        <v/>
      </c>
      <c r="O2974" s="910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37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364"/>
        <v>5</v>
      </c>
      <c r="C2975" s="940">
        <f t="shared" si="366"/>
        <v>42151</v>
      </c>
      <c r="D2975" s="941" t="s">
        <v>2039</v>
      </c>
      <c r="E2975" s="941">
        <v>42151</v>
      </c>
      <c r="F2975" s="948" t="s">
        <v>727</v>
      </c>
      <c r="G2975" s="943" t="s">
        <v>725</v>
      </c>
      <c r="H2975" s="954" t="s">
        <v>2040</v>
      </c>
      <c r="I2975" s="254">
        <v>312</v>
      </c>
      <c r="J2975" s="254">
        <v>7334.9914361964475</v>
      </c>
      <c r="K2975" s="945">
        <f t="shared" si="365"/>
        <v>2288517</v>
      </c>
      <c r="L2975" s="910" t="s">
        <v>167</v>
      </c>
      <c r="M2975" s="910" t="s">
        <v>165</v>
      </c>
      <c r="N2975" s="52" t="str">
        <f>IF(AND('331-CT'!$E$7=TH!H2975,OR(L2975="331",M2975="331")),"331",IF(AND(OR(L2975="131",M2975="131"),H2975='131-CT'!$E$7),"131",""))</f>
        <v/>
      </c>
      <c r="O2975" s="910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37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364"/>
        <v>5</v>
      </c>
      <c r="C2976" s="940">
        <f t="shared" si="366"/>
        <v>42151</v>
      </c>
      <c r="D2976" s="941" t="s">
        <v>2039</v>
      </c>
      <c r="E2976" s="941">
        <v>42151</v>
      </c>
      <c r="F2976" s="948" t="s">
        <v>728</v>
      </c>
      <c r="G2976" s="943" t="s">
        <v>725</v>
      </c>
      <c r="H2976" s="954" t="s">
        <v>2040</v>
      </c>
      <c r="I2976" s="254">
        <v>313</v>
      </c>
      <c r="J2976" s="254">
        <v>10300.200740190758</v>
      </c>
      <c r="K2976" s="945">
        <f t="shared" si="365"/>
        <v>3223963</v>
      </c>
      <c r="L2976" s="910" t="s">
        <v>167</v>
      </c>
      <c r="M2976" s="910" t="s">
        <v>165</v>
      </c>
      <c r="N2976" s="52" t="str">
        <f>IF(AND('331-CT'!$E$7=TH!H2976,OR(L2976="331",M2976="331")),"331",IF(AND(OR(L2976="131",M2976="131"),H2976='131-CT'!$E$7),"131",""))</f>
        <v/>
      </c>
      <c r="O2976" s="910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37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364"/>
        <v>5</v>
      </c>
      <c r="C2977" s="940">
        <f t="shared" si="366"/>
        <v>42151</v>
      </c>
      <c r="D2977" s="941" t="s">
        <v>2039</v>
      </c>
      <c r="E2977" s="941">
        <v>42151</v>
      </c>
      <c r="F2977" s="948" t="s">
        <v>729</v>
      </c>
      <c r="G2977" s="943" t="s">
        <v>725</v>
      </c>
      <c r="H2977" s="954" t="s">
        <v>2040</v>
      </c>
      <c r="I2977" s="254">
        <v>507</v>
      </c>
      <c r="J2977" s="254">
        <v>5930.4186079886176</v>
      </c>
      <c r="K2977" s="945">
        <f t="shared" si="365"/>
        <v>3006722</v>
      </c>
      <c r="L2977" s="910" t="s">
        <v>167</v>
      </c>
      <c r="M2977" s="910" t="s">
        <v>165</v>
      </c>
      <c r="N2977" s="52" t="str">
        <f>IF(AND('331-CT'!$E$7=TH!H2977,OR(L2977="331",M2977="331")),"331",IF(AND(OR(L2977="131",M2977="131"),H2977='131-CT'!$E$7),"131",""))</f>
        <v/>
      </c>
      <c r="O2977" s="910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37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364"/>
        <v>5</v>
      </c>
      <c r="C2978" s="940">
        <f t="shared" si="366"/>
        <v>42151</v>
      </c>
      <c r="D2978" s="941" t="s">
        <v>2039</v>
      </c>
      <c r="E2978" s="941">
        <v>42151</v>
      </c>
      <c r="F2978" s="948" t="s">
        <v>477</v>
      </c>
      <c r="G2978" s="943" t="s">
        <v>730</v>
      </c>
      <c r="H2978" s="954" t="s">
        <v>2040</v>
      </c>
      <c r="I2978" s="254">
        <v>338</v>
      </c>
      <c r="J2978" s="254">
        <v>10456.264387769406</v>
      </c>
      <c r="K2978" s="945">
        <f t="shared" si="365"/>
        <v>3534217</v>
      </c>
      <c r="L2978" s="910" t="s">
        <v>167</v>
      </c>
      <c r="M2978" s="910" t="s">
        <v>165</v>
      </c>
      <c r="N2978" s="52" t="str">
        <f>IF(AND('331-CT'!$E$7=TH!H2978,OR(L2978="331",M2978="331")),"331",IF(AND(OR(L2978="131",M2978="131"),H2978='131-CT'!$E$7),"131",""))</f>
        <v/>
      </c>
      <c r="O2978" s="910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37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364"/>
        <v>5</v>
      </c>
      <c r="C2979" s="940">
        <f t="shared" si="366"/>
        <v>42151</v>
      </c>
      <c r="D2979" s="941" t="s">
        <v>2039</v>
      </c>
      <c r="E2979" s="941">
        <v>42151</v>
      </c>
      <c r="F2979" s="948" t="s">
        <v>621</v>
      </c>
      <c r="G2979" s="943" t="s">
        <v>730</v>
      </c>
      <c r="H2979" s="954" t="s">
        <v>2040</v>
      </c>
      <c r="I2979" s="254">
        <v>240</v>
      </c>
      <c r="J2979" s="254">
        <v>7256.959612407125</v>
      </c>
      <c r="K2979" s="945">
        <f t="shared" si="365"/>
        <v>1741670</v>
      </c>
      <c r="L2979" s="910" t="s">
        <v>167</v>
      </c>
      <c r="M2979" s="910" t="s">
        <v>165</v>
      </c>
      <c r="N2979" s="52" t="str">
        <f>IF(AND('331-CT'!$E$7=TH!H2979,OR(L2979="331",M2979="331")),"331",IF(AND(OR(L2979="131",M2979="131"),H2979='131-CT'!$E$7),"131",""))</f>
        <v/>
      </c>
      <c r="O2979" s="910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37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364"/>
        <v>5</v>
      </c>
      <c r="C2980" s="940">
        <f t="shared" si="366"/>
        <v>42151</v>
      </c>
      <c r="D2980" s="941" t="s">
        <v>2039</v>
      </c>
      <c r="E2980" s="941">
        <v>42151</v>
      </c>
      <c r="F2980" s="948" t="s">
        <v>565</v>
      </c>
      <c r="G2980" s="943" t="s">
        <v>730</v>
      </c>
      <c r="H2980" s="954" t="s">
        <v>2040</v>
      </c>
      <c r="I2980" s="254">
        <v>213</v>
      </c>
      <c r="J2980" s="254">
        <v>7334.9914361964475</v>
      </c>
      <c r="K2980" s="945">
        <f t="shared" si="365"/>
        <v>1562353</v>
      </c>
      <c r="L2980" s="910" t="s">
        <v>167</v>
      </c>
      <c r="M2980" s="910" t="s">
        <v>165</v>
      </c>
      <c r="N2980" s="52" t="str">
        <f>IF(AND('331-CT'!$E$7=TH!H2980,OR(L2980="331",M2980="331")),"331",IF(AND(OR(L2980="131",M2980="131"),H2980='131-CT'!$E$7),"131",""))</f>
        <v/>
      </c>
      <c r="O2980" s="910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37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si="364"/>
        <v>5</v>
      </c>
      <c r="C2981" s="940">
        <f t="shared" si="366"/>
        <v>42151</v>
      </c>
      <c r="D2981" s="941" t="s">
        <v>2039</v>
      </c>
      <c r="E2981" s="941">
        <v>42151</v>
      </c>
      <c r="F2981" s="948" t="s">
        <v>564</v>
      </c>
      <c r="G2981" s="943" t="s">
        <v>730</v>
      </c>
      <c r="H2981" s="954" t="s">
        <v>2040</v>
      </c>
      <c r="I2981" s="254">
        <v>300</v>
      </c>
      <c r="J2981" s="254">
        <v>6944.8323172498285</v>
      </c>
      <c r="K2981" s="945">
        <f t="shared" si="365"/>
        <v>2083450</v>
      </c>
      <c r="L2981" s="910" t="s">
        <v>167</v>
      </c>
      <c r="M2981" s="910" t="s">
        <v>165</v>
      </c>
      <c r="N2981" s="52" t="str">
        <f>IF(AND('331-CT'!$E$7=TH!H2981,OR(L2981="331",M2981="331")),"331",IF(AND(OR(L2981="131",M2981="131"),H2981='131-CT'!$E$7),"131",""))</f>
        <v/>
      </c>
      <c r="O2981" s="910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37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364"/>
        <v>5</v>
      </c>
      <c r="C2982" s="940">
        <f t="shared" si="366"/>
        <v>42151</v>
      </c>
      <c r="D2982" s="941" t="s">
        <v>2039</v>
      </c>
      <c r="E2982" s="941">
        <v>42151</v>
      </c>
      <c r="F2982" s="948" t="s">
        <v>731</v>
      </c>
      <c r="G2982" s="943" t="s">
        <v>732</v>
      </c>
      <c r="H2982" s="954" t="s">
        <v>2040</v>
      </c>
      <c r="I2982" s="254">
        <v>204</v>
      </c>
      <c r="J2982" s="254">
        <v>8115.3096740896872</v>
      </c>
      <c r="K2982" s="945">
        <f t="shared" si="365"/>
        <v>1655523</v>
      </c>
      <c r="L2982" s="910" t="s">
        <v>167</v>
      </c>
      <c r="M2982" s="910" t="s">
        <v>165</v>
      </c>
      <c r="N2982" s="52" t="str">
        <f>IF(AND('331-CT'!$E$7=TH!H2982,OR(L2982="331",M2982="331")),"331",IF(AND(OR(L2982="131",M2982="131"),H2982='131-CT'!$E$7),"131",""))</f>
        <v/>
      </c>
      <c r="O2982" s="910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37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364"/>
        <v>5</v>
      </c>
      <c r="C2983" s="940">
        <f t="shared" si="366"/>
        <v>42151</v>
      </c>
      <c r="D2983" s="941" t="s">
        <v>2039</v>
      </c>
      <c r="E2983" s="941">
        <v>42151</v>
      </c>
      <c r="F2983" s="948" t="s">
        <v>734</v>
      </c>
      <c r="G2983" s="943" t="s">
        <v>732</v>
      </c>
      <c r="H2983" s="954" t="s">
        <v>2040</v>
      </c>
      <c r="I2983" s="254">
        <v>200</v>
      </c>
      <c r="J2983" s="254">
        <v>8037.2778503003638</v>
      </c>
      <c r="K2983" s="945">
        <f t="shared" si="365"/>
        <v>1607456</v>
      </c>
      <c r="L2983" s="910" t="s">
        <v>167</v>
      </c>
      <c r="M2983" s="910" t="s">
        <v>165</v>
      </c>
      <c r="N2983" s="52" t="str">
        <f>IF(AND('331-CT'!$E$7=TH!H2983,OR(L2983="331",M2983="331")),"331",IF(AND(OR(L2983="131",M2983="131"),H2983='131-CT'!$E$7),"131",""))</f>
        <v/>
      </c>
      <c r="O2983" s="910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37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364"/>
        <v>5</v>
      </c>
      <c r="C2984" s="940">
        <f t="shared" si="366"/>
        <v>42152</v>
      </c>
      <c r="D2984" s="941" t="s">
        <v>2039</v>
      </c>
      <c r="E2984" s="941">
        <v>42152</v>
      </c>
      <c r="F2984" s="948" t="s">
        <v>735</v>
      </c>
      <c r="G2984" s="943" t="s">
        <v>736</v>
      </c>
      <c r="H2984" s="954" t="s">
        <v>2040</v>
      </c>
      <c r="I2984" s="254">
        <v>200</v>
      </c>
      <c r="J2984" s="254">
        <v>7647.1187313537439</v>
      </c>
      <c r="K2984" s="945">
        <f t="shared" si="365"/>
        <v>1529424</v>
      </c>
      <c r="L2984" s="910" t="s">
        <v>167</v>
      </c>
      <c r="M2984" s="910" t="s">
        <v>165</v>
      </c>
      <c r="N2984" s="52" t="str">
        <f>IF(AND('331-CT'!$E$7=TH!H2984,OR(L2984="331",M2984="331")),"331",IF(AND(OR(L2984="131",M2984="131"),H2984='131-CT'!$E$7),"131",""))</f>
        <v/>
      </c>
      <c r="O2984" s="910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37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364"/>
        <v>5</v>
      </c>
      <c r="C2985" s="940">
        <f t="shared" si="366"/>
        <v>42152</v>
      </c>
      <c r="D2985" s="941" t="s">
        <v>2039</v>
      </c>
      <c r="E2985" s="941">
        <v>42152</v>
      </c>
      <c r="F2985" s="948" t="s">
        <v>737</v>
      </c>
      <c r="G2985" s="943" t="s">
        <v>738</v>
      </c>
      <c r="H2985" s="954" t="s">
        <v>2040</v>
      </c>
      <c r="I2985" s="254">
        <v>250</v>
      </c>
      <c r="J2985" s="254">
        <v>10924.455330505347</v>
      </c>
      <c r="K2985" s="945">
        <f t="shared" si="365"/>
        <v>2731114</v>
      </c>
      <c r="L2985" s="910" t="s">
        <v>167</v>
      </c>
      <c r="M2985" s="910" t="s">
        <v>165</v>
      </c>
      <c r="N2985" s="52" t="str">
        <f>IF(AND('331-CT'!$E$7=TH!H2985,OR(L2985="331",M2985="331")),"331",IF(AND(OR(L2985="131",M2985="131"),H2985='131-CT'!$E$7),"131",""))</f>
        <v/>
      </c>
      <c r="O2985" s="910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37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364"/>
        <v>5</v>
      </c>
      <c r="C2986" s="940">
        <f t="shared" si="366"/>
        <v>42154</v>
      </c>
      <c r="D2986" s="941" t="s">
        <v>2039</v>
      </c>
      <c r="E2986" s="941">
        <v>42154</v>
      </c>
      <c r="F2986" s="948" t="s">
        <v>739</v>
      </c>
      <c r="G2986" s="943" t="s">
        <v>740</v>
      </c>
      <c r="H2986" s="954" t="s">
        <v>2040</v>
      </c>
      <c r="I2986" s="254">
        <v>595</v>
      </c>
      <c r="J2986" s="254">
        <v>8349.4051454576602</v>
      </c>
      <c r="K2986" s="945">
        <f t="shared" si="365"/>
        <v>4967896</v>
      </c>
      <c r="L2986" s="910" t="s">
        <v>167</v>
      </c>
      <c r="M2986" s="910" t="s">
        <v>165</v>
      </c>
      <c r="N2986" s="52" t="str">
        <f>IF(AND('331-CT'!$E$7=TH!H2986,OR(L2986="331",M2986="331")),"331",IF(AND(OR(L2986="131",M2986="131"),H2986='131-CT'!$E$7),"131",""))</f>
        <v/>
      </c>
      <c r="O2986" s="910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37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364"/>
        <v>5</v>
      </c>
      <c r="C2987" s="940">
        <f t="shared" si="366"/>
        <v>42154</v>
      </c>
      <c r="D2987" s="941" t="s">
        <v>2039</v>
      </c>
      <c r="E2987" s="941">
        <v>42154</v>
      </c>
      <c r="F2987" s="948" t="s">
        <v>742</v>
      </c>
      <c r="G2987" s="943" t="s">
        <v>740</v>
      </c>
      <c r="H2987" s="954" t="s">
        <v>2040</v>
      </c>
      <c r="I2987" s="254">
        <v>297</v>
      </c>
      <c r="J2987" s="254">
        <v>6242.5459031459141</v>
      </c>
      <c r="K2987" s="945">
        <f t="shared" si="365"/>
        <v>1854036</v>
      </c>
      <c r="L2987" s="910" t="s">
        <v>167</v>
      </c>
      <c r="M2987" s="910" t="s">
        <v>165</v>
      </c>
      <c r="N2987" s="52" t="str">
        <f>IF(AND('331-CT'!$E$7=TH!H2987,OR(L2987="331",M2987="331")),"331",IF(AND(OR(L2987="131",M2987="131"),H2987='131-CT'!$E$7),"131",""))</f>
        <v/>
      </c>
      <c r="O2987" s="910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37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364"/>
        <v>5</v>
      </c>
      <c r="C2988" s="940">
        <f t="shared" si="366"/>
        <v>42154</v>
      </c>
      <c r="D2988" s="941" t="s">
        <v>2039</v>
      </c>
      <c r="E2988" s="941">
        <v>42154</v>
      </c>
      <c r="F2988" s="948" t="s">
        <v>743</v>
      </c>
      <c r="G2988" s="943" t="s">
        <v>740</v>
      </c>
      <c r="H2988" s="954" t="s">
        <v>2040</v>
      </c>
      <c r="I2988" s="254">
        <v>306</v>
      </c>
      <c r="J2988" s="254">
        <v>7178.9277886178006</v>
      </c>
      <c r="K2988" s="945">
        <f t="shared" si="365"/>
        <v>2196752</v>
      </c>
      <c r="L2988" s="910" t="s">
        <v>167</v>
      </c>
      <c r="M2988" s="910" t="s">
        <v>165</v>
      </c>
      <c r="N2988" s="52" t="str">
        <f>IF(AND('331-CT'!$E$7=TH!H2988,OR(L2988="331",M2988="331")),"331",IF(AND(OR(L2988="131",M2988="131"),H2988='131-CT'!$E$7),"131",""))</f>
        <v/>
      </c>
      <c r="O2988" s="910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37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364"/>
        <v>5</v>
      </c>
      <c r="C2989" s="940">
        <f t="shared" si="366"/>
        <v>42154</v>
      </c>
      <c r="D2989" s="941" t="s">
        <v>2039</v>
      </c>
      <c r="E2989" s="941">
        <v>42154</v>
      </c>
      <c r="F2989" s="948" t="s">
        <v>412</v>
      </c>
      <c r="G2989" s="943" t="s">
        <v>740</v>
      </c>
      <c r="H2989" s="954" t="s">
        <v>2040</v>
      </c>
      <c r="I2989" s="254">
        <v>207</v>
      </c>
      <c r="J2989" s="254">
        <v>10534.296211558729</v>
      </c>
      <c r="K2989" s="945">
        <f t="shared" si="365"/>
        <v>2180599</v>
      </c>
      <c r="L2989" s="910" t="s">
        <v>167</v>
      </c>
      <c r="M2989" s="910" t="s">
        <v>165</v>
      </c>
      <c r="N2989" s="52" t="str">
        <f>IF(AND('331-CT'!$E$7=TH!H2989,OR(L2989="331",M2989="331")),"331",IF(AND(OR(L2989="131",M2989="131"),H2989='131-CT'!$E$7),"131",""))</f>
        <v/>
      </c>
      <c r="O2989" s="910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37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364"/>
        <v>5</v>
      </c>
      <c r="C2990" s="940">
        <f t="shared" si="366"/>
        <v>42154</v>
      </c>
      <c r="D2990" s="941" t="s">
        <v>2039</v>
      </c>
      <c r="E2990" s="941">
        <v>42154</v>
      </c>
      <c r="F2990" s="948" t="s">
        <v>744</v>
      </c>
      <c r="G2990" s="943" t="s">
        <v>740</v>
      </c>
      <c r="H2990" s="954" t="s">
        <v>2040</v>
      </c>
      <c r="I2990" s="254">
        <v>177</v>
      </c>
      <c r="J2990" s="254">
        <v>8817.5960881936026</v>
      </c>
      <c r="K2990" s="945">
        <f t="shared" si="365"/>
        <v>1560715</v>
      </c>
      <c r="L2990" s="910" t="s">
        <v>167</v>
      </c>
      <c r="M2990" s="910" t="s">
        <v>165</v>
      </c>
      <c r="N2990" s="52" t="str">
        <f>IF(AND('331-CT'!$E$7=TH!H2990,OR(L2990="331",M2990="331")),"331",IF(AND(OR(L2990="131",M2990="131"),H2990='131-CT'!$E$7),"131",""))</f>
        <v/>
      </c>
      <c r="O2990" s="910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37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364"/>
        <v>5</v>
      </c>
      <c r="C2991" s="940">
        <f t="shared" si="366"/>
        <v>42154</v>
      </c>
      <c r="D2991" s="941" t="s">
        <v>2039</v>
      </c>
      <c r="E2991" s="941">
        <v>42154</v>
      </c>
      <c r="F2991" s="948" t="s">
        <v>628</v>
      </c>
      <c r="G2991" s="943" t="s">
        <v>745</v>
      </c>
      <c r="H2991" s="954" t="s">
        <v>2040</v>
      </c>
      <c r="I2991" s="254">
        <v>473</v>
      </c>
      <c r="J2991" s="254">
        <v>9832.0097974548135</v>
      </c>
      <c r="K2991" s="945">
        <f t="shared" si="365"/>
        <v>4650541</v>
      </c>
      <c r="L2991" s="910" t="s">
        <v>167</v>
      </c>
      <c r="M2991" s="910" t="s">
        <v>165</v>
      </c>
      <c r="N2991" s="52" t="str">
        <f>IF(AND('331-CT'!$E$7=TH!H2991,OR(L2991="331",M2991="331")),"331",IF(AND(OR(L2991="131",M2991="131"),H2991='131-CT'!$E$7),"131",""))</f>
        <v/>
      </c>
      <c r="O2991" s="910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37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364"/>
        <v>5</v>
      </c>
      <c r="C2992" s="940">
        <f t="shared" si="366"/>
        <v>42154</v>
      </c>
      <c r="D2992" s="941" t="s">
        <v>2039</v>
      </c>
      <c r="E2992" s="941">
        <v>42154</v>
      </c>
      <c r="F2992" s="948" t="s">
        <v>746</v>
      </c>
      <c r="G2992" s="943" t="s">
        <v>747</v>
      </c>
      <c r="H2992" s="954" t="s">
        <v>2040</v>
      </c>
      <c r="I2992" s="254">
        <v>50</v>
      </c>
      <c r="J2992" s="254">
        <v>13655.569163131686</v>
      </c>
      <c r="K2992" s="945">
        <f t="shared" si="365"/>
        <v>682778</v>
      </c>
      <c r="L2992" s="910" t="s">
        <v>167</v>
      </c>
      <c r="M2992" s="910" t="s">
        <v>165</v>
      </c>
      <c r="N2992" s="52" t="str">
        <f>IF(AND('331-CT'!$E$7=TH!H2992,OR(L2992="331",M2992="331")),"331",IF(AND(OR(L2992="131",M2992="131"),H2992='131-CT'!$E$7),"131",""))</f>
        <v/>
      </c>
      <c r="O2992" s="910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37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364"/>
        <v>5</v>
      </c>
      <c r="C2993" s="940">
        <f t="shared" si="366"/>
        <v>42154</v>
      </c>
      <c r="D2993" s="941" t="s">
        <v>2039</v>
      </c>
      <c r="E2993" s="941">
        <v>42154</v>
      </c>
      <c r="F2993" s="948" t="s">
        <v>748</v>
      </c>
      <c r="G2993" s="943" t="s">
        <v>747</v>
      </c>
      <c r="H2993" s="954" t="s">
        <v>2040</v>
      </c>
      <c r="I2993" s="254">
        <v>50</v>
      </c>
      <c r="J2993" s="254">
        <v>11236.582625662644</v>
      </c>
      <c r="K2993" s="945">
        <f t="shared" si="365"/>
        <v>561829</v>
      </c>
      <c r="L2993" s="910" t="s">
        <v>167</v>
      </c>
      <c r="M2993" s="910" t="s">
        <v>165</v>
      </c>
      <c r="N2993" s="52" t="str">
        <f>IF(AND('331-CT'!$E$7=TH!H2993,OR(L2993="331",M2993="331")),"331",IF(AND(OR(L2993="131",M2993="131"),H2993='131-CT'!$E$7),"131",""))</f>
        <v/>
      </c>
      <c r="O2993" s="910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37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364"/>
        <v>5</v>
      </c>
      <c r="C2994" s="940">
        <f t="shared" si="366"/>
        <v>42154</v>
      </c>
      <c r="D2994" s="941" t="s">
        <v>2039</v>
      </c>
      <c r="E2994" s="941">
        <v>42154</v>
      </c>
      <c r="F2994" s="948" t="s">
        <v>749</v>
      </c>
      <c r="G2994" s="943" t="s">
        <v>747</v>
      </c>
      <c r="H2994" s="954" t="s">
        <v>2040</v>
      </c>
      <c r="I2994" s="254">
        <v>34</v>
      </c>
      <c r="J2994" s="254">
        <v>12797.219101449122</v>
      </c>
      <c r="K2994" s="945">
        <f t="shared" si="365"/>
        <v>435105</v>
      </c>
      <c r="L2994" s="910" t="s">
        <v>167</v>
      </c>
      <c r="M2994" s="910" t="s">
        <v>165</v>
      </c>
      <c r="N2994" s="52" t="str">
        <f>IF(AND('331-CT'!$E$7=TH!H2994,OR(L2994="331",M2994="331")),"331",IF(AND(OR(L2994="131",M2994="131"),H2994='131-CT'!$E$7),"131",""))</f>
        <v/>
      </c>
      <c r="O2994" s="910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37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364"/>
        <v>5</v>
      </c>
      <c r="C2995" s="940">
        <f t="shared" si="366"/>
        <v>42154</v>
      </c>
      <c r="D2995" s="941" t="s">
        <v>2039</v>
      </c>
      <c r="E2995" s="941">
        <v>42154</v>
      </c>
      <c r="F2995" s="948" t="s">
        <v>750</v>
      </c>
      <c r="G2995" s="943" t="s">
        <v>747</v>
      </c>
      <c r="H2995" s="954" t="s">
        <v>2040</v>
      </c>
      <c r="I2995" s="254">
        <v>183</v>
      </c>
      <c r="J2995" s="254">
        <v>18571.57406185909</v>
      </c>
      <c r="K2995" s="945">
        <f t="shared" si="365"/>
        <v>3398598</v>
      </c>
      <c r="L2995" s="910" t="s">
        <v>167</v>
      </c>
      <c r="M2995" s="910" t="s">
        <v>165</v>
      </c>
      <c r="N2995" s="52" t="str">
        <f>IF(AND('331-CT'!$E$7=TH!H2995,OR(L2995="331",M2995="331")),"331",IF(AND(OR(L2995="131",M2995="131"),H2995='131-CT'!$E$7),"131",""))</f>
        <v/>
      </c>
      <c r="O2995" s="910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37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364"/>
        <v>5</v>
      </c>
      <c r="C2996" s="940">
        <f t="shared" si="366"/>
        <v>42154</v>
      </c>
      <c r="D2996" s="941" t="s">
        <v>2039</v>
      </c>
      <c r="E2996" s="941">
        <v>42154</v>
      </c>
      <c r="F2996" s="948" t="s">
        <v>751</v>
      </c>
      <c r="G2996" s="943" t="s">
        <v>747</v>
      </c>
      <c r="H2996" s="954" t="s">
        <v>2040</v>
      </c>
      <c r="I2996" s="254">
        <v>450</v>
      </c>
      <c r="J2996" s="254">
        <v>12875.250925238446</v>
      </c>
      <c r="K2996" s="945">
        <f t="shared" si="365"/>
        <v>5793863</v>
      </c>
      <c r="L2996" s="910" t="s">
        <v>167</v>
      </c>
      <c r="M2996" s="910" t="s">
        <v>165</v>
      </c>
      <c r="N2996" s="52" t="str">
        <f>IF(AND('331-CT'!$E$7=TH!H2996,OR(L2996="331",M2996="331")),"331",IF(AND(OR(L2996="131",M2996="131"),H2996='131-CT'!$E$7),"131",""))</f>
        <v/>
      </c>
      <c r="O2996" s="910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37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364"/>
        <v>5</v>
      </c>
      <c r="C2997" s="940">
        <f t="shared" si="366"/>
        <v>42154</v>
      </c>
      <c r="D2997" s="941" t="s">
        <v>2039</v>
      </c>
      <c r="E2997" s="941">
        <v>42154</v>
      </c>
      <c r="F2997" s="948" t="s">
        <v>752</v>
      </c>
      <c r="G2997" s="943" t="s">
        <v>747</v>
      </c>
      <c r="H2997" s="954" t="s">
        <v>2040</v>
      </c>
      <c r="I2997" s="254">
        <v>40</v>
      </c>
      <c r="J2997" s="254">
        <v>8037.2778503003638</v>
      </c>
      <c r="K2997" s="945">
        <f t="shared" si="365"/>
        <v>321491</v>
      </c>
      <c r="L2997" s="910" t="s">
        <v>167</v>
      </c>
      <c r="M2997" s="910" t="s">
        <v>165</v>
      </c>
      <c r="N2997" s="52" t="str">
        <f>IF(AND('331-CT'!$E$7=TH!H2997,OR(L2997="331",M2997="331")),"331",IF(AND(OR(L2997="131",M2997="131"),H2997='131-CT'!$E$7),"131",""))</f>
        <v/>
      </c>
      <c r="O2997" s="910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37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364"/>
        <v>5</v>
      </c>
      <c r="C2998" s="940">
        <f t="shared" si="366"/>
        <v>42154</v>
      </c>
      <c r="D2998" s="941" t="s">
        <v>2039</v>
      </c>
      <c r="E2998" s="941">
        <v>42154</v>
      </c>
      <c r="F2998" s="948" t="s">
        <v>753</v>
      </c>
      <c r="G2998" s="943" t="s">
        <v>747</v>
      </c>
      <c r="H2998" s="954" t="s">
        <v>2040</v>
      </c>
      <c r="I2998" s="254">
        <v>167</v>
      </c>
      <c r="J2998" s="254">
        <v>7647.1187313537439</v>
      </c>
      <c r="K2998" s="945">
        <f t="shared" si="365"/>
        <v>1277069</v>
      </c>
      <c r="L2998" s="910" t="s">
        <v>167</v>
      </c>
      <c r="M2998" s="910" t="s">
        <v>165</v>
      </c>
      <c r="N2998" s="52" t="str">
        <f>IF(AND('331-CT'!$E$7=TH!H2998,OR(L2998="331",M2998="331")),"331",IF(AND(OR(L2998="131",M2998="131"),H2998='131-CT'!$E$7),"131",""))</f>
        <v/>
      </c>
      <c r="O2998" s="910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37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364"/>
        <v>5</v>
      </c>
      <c r="C2999" s="940">
        <f t="shared" si="366"/>
        <v>42154</v>
      </c>
      <c r="D2999" s="941" t="s">
        <v>2039</v>
      </c>
      <c r="E2999" s="941">
        <v>42154</v>
      </c>
      <c r="F2999" s="948" t="s">
        <v>754</v>
      </c>
      <c r="G2999" s="943" t="s">
        <v>747</v>
      </c>
      <c r="H2999" s="954" t="s">
        <v>2040</v>
      </c>
      <c r="I2999" s="254">
        <v>500</v>
      </c>
      <c r="J2999" s="254">
        <v>13265.410044185066</v>
      </c>
      <c r="K2999" s="945">
        <f t="shared" si="365"/>
        <v>6632705</v>
      </c>
      <c r="L2999" s="910" t="s">
        <v>167</v>
      </c>
      <c r="M2999" s="910" t="s">
        <v>165</v>
      </c>
      <c r="N2999" s="52" t="str">
        <f>IF(AND('331-CT'!$E$7=TH!H2999,OR(L2999="331",M2999="331")),"331",IF(AND(OR(L2999="131",M2999="131"),H2999='131-CT'!$E$7),"131",""))</f>
        <v/>
      </c>
      <c r="O2999" s="910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37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364"/>
        <v>5</v>
      </c>
      <c r="C3000" s="940">
        <f t="shared" si="366"/>
        <v>42154</v>
      </c>
      <c r="D3000" s="941" t="s">
        <v>2039</v>
      </c>
      <c r="E3000" s="941">
        <v>42154</v>
      </c>
      <c r="F3000" s="948" t="s">
        <v>755</v>
      </c>
      <c r="G3000" s="943" t="s">
        <v>747</v>
      </c>
      <c r="H3000" s="954" t="s">
        <v>2040</v>
      </c>
      <c r="I3000" s="254">
        <v>20</v>
      </c>
      <c r="J3000" s="254">
        <v>11392.646273241291</v>
      </c>
      <c r="K3000" s="945">
        <f t="shared" si="365"/>
        <v>227853</v>
      </c>
      <c r="L3000" s="910" t="s">
        <v>167</v>
      </c>
      <c r="M3000" s="910" t="s">
        <v>165</v>
      </c>
      <c r="N3000" s="52" t="str">
        <f>IF(AND('331-CT'!$E$7=TH!H3000,OR(L3000="331",M3000="331")),"331",IF(AND(OR(L3000="131",M3000="131"),H3000='131-CT'!$E$7),"131",""))</f>
        <v/>
      </c>
      <c r="O3000" s="910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37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364"/>
        <v>5</v>
      </c>
      <c r="C3001" s="940">
        <f t="shared" si="366"/>
        <v>42154</v>
      </c>
      <c r="D3001" s="941" t="s">
        <v>2039</v>
      </c>
      <c r="E3001" s="941">
        <v>42154</v>
      </c>
      <c r="F3001" s="948" t="s">
        <v>756</v>
      </c>
      <c r="G3001" s="943" t="s">
        <v>747</v>
      </c>
      <c r="H3001" s="954" t="s">
        <v>2040</v>
      </c>
      <c r="I3001" s="254">
        <v>100</v>
      </c>
      <c r="J3001" s="254">
        <v>5696.3231366206455</v>
      </c>
      <c r="K3001" s="945">
        <f t="shared" si="365"/>
        <v>569632</v>
      </c>
      <c r="L3001" s="910" t="s">
        <v>167</v>
      </c>
      <c r="M3001" s="910" t="s">
        <v>165</v>
      </c>
      <c r="N3001" s="52" t="str">
        <f>IF(AND('331-CT'!$E$7=TH!H3001,OR(L3001="331",M3001="331")),"331",IF(AND(OR(L3001="131",M3001="131"),H3001='131-CT'!$E$7),"131",""))</f>
        <v/>
      </c>
      <c r="O3001" s="910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37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364"/>
        <v>5</v>
      </c>
      <c r="C3002" s="940">
        <f t="shared" si="366"/>
        <v>42154</v>
      </c>
      <c r="D3002" s="941" t="s">
        <v>2039</v>
      </c>
      <c r="E3002" s="941">
        <v>42154</v>
      </c>
      <c r="F3002" s="948" t="s">
        <v>480</v>
      </c>
      <c r="G3002" s="943" t="s">
        <v>758</v>
      </c>
      <c r="H3002" s="954" t="s">
        <v>2040</v>
      </c>
      <c r="I3002" s="254">
        <v>295</v>
      </c>
      <c r="J3002" s="254">
        <v>56573.072247259843</v>
      </c>
      <c r="K3002" s="945">
        <f t="shared" si="365"/>
        <v>16689056</v>
      </c>
      <c r="L3002" s="910" t="s">
        <v>167</v>
      </c>
      <c r="M3002" s="910" t="s">
        <v>165</v>
      </c>
      <c r="N3002" s="52" t="str">
        <f>IF(AND('331-CT'!$E$7=TH!H3002,OR(L3002="331",M3002="331")),"331",IF(AND(OR(L3002="131",M3002="131"),H3002='131-CT'!$E$7),"131",""))</f>
        <v/>
      </c>
      <c r="O3002" s="910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37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364"/>
        <v>5</v>
      </c>
      <c r="C3003" s="940">
        <f t="shared" si="366"/>
        <v>42155</v>
      </c>
      <c r="D3003" s="941" t="s">
        <v>2039</v>
      </c>
      <c r="E3003" s="941">
        <v>42155</v>
      </c>
      <c r="F3003" s="948" t="s">
        <v>760</v>
      </c>
      <c r="G3003" s="943" t="s">
        <v>761</v>
      </c>
      <c r="H3003" s="954" t="s">
        <v>2040</v>
      </c>
      <c r="I3003" s="254">
        <v>102</v>
      </c>
      <c r="J3003" s="254">
        <v>54934.403947684041</v>
      </c>
      <c r="K3003" s="945">
        <f t="shared" si="365"/>
        <v>5603309</v>
      </c>
      <c r="L3003" s="910" t="s">
        <v>167</v>
      </c>
      <c r="M3003" s="910" t="s">
        <v>165</v>
      </c>
      <c r="N3003" s="52" t="str">
        <f>IF(AND('331-CT'!$E$7=TH!H3003,OR(L3003="331",M3003="331")),"331",IF(AND(OR(L3003="131",M3003="131"),H3003='131-CT'!$E$7),"131",""))</f>
        <v/>
      </c>
      <c r="O3003" s="910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37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364"/>
        <v>5</v>
      </c>
      <c r="C3004" s="940">
        <f t="shared" si="366"/>
        <v>42155</v>
      </c>
      <c r="D3004" s="941" t="s">
        <v>2039</v>
      </c>
      <c r="E3004" s="941">
        <v>42155</v>
      </c>
      <c r="F3004" s="948" t="s">
        <v>762</v>
      </c>
      <c r="G3004" s="943" t="s">
        <v>761</v>
      </c>
      <c r="H3004" s="954" t="s">
        <v>2040</v>
      </c>
      <c r="I3004" s="254">
        <v>418</v>
      </c>
      <c r="J3004" s="254">
        <v>8193.3414978790115</v>
      </c>
      <c r="K3004" s="945">
        <f t="shared" si="365"/>
        <v>3424817</v>
      </c>
      <c r="L3004" s="910" t="s">
        <v>167</v>
      </c>
      <c r="M3004" s="910" t="s">
        <v>165</v>
      </c>
      <c r="N3004" s="52" t="str">
        <f>IF(AND('331-CT'!$E$7=TH!H3004,OR(L3004="331",M3004="331")),"331",IF(AND(OR(L3004="131",M3004="131"),H3004='131-CT'!$E$7),"131",""))</f>
        <v/>
      </c>
      <c r="O3004" s="910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37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364"/>
        <v>5</v>
      </c>
      <c r="C3005" s="940">
        <f t="shared" si="366"/>
        <v>42155</v>
      </c>
      <c r="D3005" s="941" t="s">
        <v>2039</v>
      </c>
      <c r="E3005" s="941">
        <v>42155</v>
      </c>
      <c r="F3005" s="948" t="s">
        <v>763</v>
      </c>
      <c r="G3005" s="943" t="s">
        <v>761</v>
      </c>
      <c r="H3005" s="954" t="s">
        <v>2040</v>
      </c>
      <c r="I3005" s="254">
        <v>28</v>
      </c>
      <c r="J3005" s="254">
        <v>11626.741744609264</v>
      </c>
      <c r="K3005" s="945">
        <f t="shared" si="365"/>
        <v>325549</v>
      </c>
      <c r="L3005" s="910" t="s">
        <v>167</v>
      </c>
      <c r="M3005" s="910" t="s">
        <v>165</v>
      </c>
      <c r="N3005" s="52" t="str">
        <f>IF(AND('331-CT'!$E$7=TH!H3005,OR(L3005="331",M3005="331")),"331",IF(AND(OR(L3005="131",M3005="131"),H3005='131-CT'!$E$7),"131",""))</f>
        <v/>
      </c>
      <c r="O3005" s="910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37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364"/>
        <v>5</v>
      </c>
      <c r="C3006" s="940">
        <f t="shared" si="366"/>
        <v>42155</v>
      </c>
      <c r="D3006" s="941" t="s">
        <v>2039</v>
      </c>
      <c r="E3006" s="941">
        <v>42155</v>
      </c>
      <c r="F3006" s="948" t="s">
        <v>764</v>
      </c>
      <c r="G3006" s="943" t="s">
        <v>761</v>
      </c>
      <c r="H3006" s="954" t="s">
        <v>2040</v>
      </c>
      <c r="I3006" s="254">
        <v>25</v>
      </c>
      <c r="J3006" s="254">
        <v>11782.805392187911</v>
      </c>
      <c r="K3006" s="945">
        <f t="shared" si="365"/>
        <v>294570</v>
      </c>
      <c r="L3006" s="910" t="s">
        <v>167</v>
      </c>
      <c r="M3006" s="910" t="s">
        <v>165</v>
      </c>
      <c r="N3006" s="52" t="str">
        <f>IF(AND('331-CT'!$E$7=TH!H3006,OR(L3006="331",M3006="331")),"331",IF(AND(OR(L3006="131",M3006="131"),H3006='131-CT'!$E$7),"131",""))</f>
        <v/>
      </c>
      <c r="O3006" s="910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37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364"/>
        <v>5</v>
      </c>
      <c r="C3007" s="940">
        <f t="shared" si="366"/>
        <v>42155</v>
      </c>
      <c r="D3007" s="941" t="s">
        <v>2039</v>
      </c>
      <c r="E3007" s="941">
        <v>42155</v>
      </c>
      <c r="F3007" s="948" t="s">
        <v>765</v>
      </c>
      <c r="G3007" s="943" t="s">
        <v>766</v>
      </c>
      <c r="H3007" s="954" t="s">
        <v>2040</v>
      </c>
      <c r="I3007" s="254">
        <v>400</v>
      </c>
      <c r="J3007" s="254">
        <v>12172.964511134531</v>
      </c>
      <c r="K3007" s="945">
        <f t="shared" si="365"/>
        <v>4869186</v>
      </c>
      <c r="L3007" s="910" t="s">
        <v>167</v>
      </c>
      <c r="M3007" s="910" t="s">
        <v>165</v>
      </c>
      <c r="N3007" s="52" t="str">
        <f>IF(AND('331-CT'!$E$7=TH!H3007,OR(L3007="331",M3007="331")),"331",IF(AND(OR(L3007="131",M3007="131"),H3007='131-CT'!$E$7),"131",""))</f>
        <v/>
      </c>
      <c r="O3007" s="910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37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364"/>
        <v>5</v>
      </c>
      <c r="C3008" s="940">
        <f t="shared" si="366"/>
        <v>42155</v>
      </c>
      <c r="D3008" s="941" t="s">
        <v>2039</v>
      </c>
      <c r="E3008" s="941">
        <v>42155</v>
      </c>
      <c r="F3008" s="948" t="s">
        <v>767</v>
      </c>
      <c r="G3008" s="943" t="s">
        <v>766</v>
      </c>
      <c r="H3008" s="954" t="s">
        <v>2040</v>
      </c>
      <c r="I3008" s="254">
        <v>100</v>
      </c>
      <c r="J3008" s="254">
        <v>7725.1505551430673</v>
      </c>
      <c r="K3008" s="945">
        <f t="shared" si="365"/>
        <v>772515</v>
      </c>
      <c r="L3008" s="910" t="s">
        <v>167</v>
      </c>
      <c r="M3008" s="910" t="s">
        <v>165</v>
      </c>
      <c r="N3008" s="52" t="str">
        <f>IF(AND('331-CT'!$E$7=TH!H3008,OR(L3008="331",M3008="331")),"331",IF(AND(OR(L3008="131",M3008="131"),H3008='131-CT'!$E$7),"131",""))</f>
        <v/>
      </c>
      <c r="O3008" s="910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37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364"/>
        <v>5</v>
      </c>
      <c r="C3009" s="940">
        <f t="shared" si="366"/>
        <v>42155</v>
      </c>
      <c r="D3009" s="941" t="s">
        <v>2039</v>
      </c>
      <c r="E3009" s="941">
        <v>42155</v>
      </c>
      <c r="F3009" s="948" t="s">
        <v>768</v>
      </c>
      <c r="G3009" s="943" t="s">
        <v>766</v>
      </c>
      <c r="H3009" s="954" t="s">
        <v>2040</v>
      </c>
      <c r="I3009" s="254">
        <v>70</v>
      </c>
      <c r="J3009" s="254">
        <v>15294.237462707488</v>
      </c>
      <c r="K3009" s="945">
        <f t="shared" si="365"/>
        <v>1070597</v>
      </c>
      <c r="L3009" s="910" t="s">
        <v>167</v>
      </c>
      <c r="M3009" s="910" t="s">
        <v>165</v>
      </c>
      <c r="N3009" s="52" t="str">
        <f>IF(AND('331-CT'!$E$7=TH!H3009,OR(L3009="331",M3009="331")),"331",IF(AND(OR(L3009="131",M3009="131"),H3009='131-CT'!$E$7),"131",""))</f>
        <v/>
      </c>
      <c r="O3009" s="910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37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364"/>
        <v>5</v>
      </c>
      <c r="C3010" s="940">
        <f t="shared" si="366"/>
        <v>42155</v>
      </c>
      <c r="D3010" s="941" t="s">
        <v>2039</v>
      </c>
      <c r="E3010" s="941">
        <v>42155</v>
      </c>
      <c r="F3010" s="948" t="s">
        <v>769</v>
      </c>
      <c r="G3010" s="943" t="s">
        <v>766</v>
      </c>
      <c r="H3010" s="954" t="s">
        <v>2040</v>
      </c>
      <c r="I3010" s="254">
        <v>60</v>
      </c>
      <c r="J3010" s="254">
        <v>3979.6230132555197</v>
      </c>
      <c r="K3010" s="945">
        <f t="shared" si="365"/>
        <v>238777</v>
      </c>
      <c r="L3010" s="910" t="s">
        <v>167</v>
      </c>
      <c r="M3010" s="910" t="s">
        <v>165</v>
      </c>
      <c r="N3010" s="52" t="str">
        <f>IF(AND('331-CT'!$E$7=TH!H3010,OR(L3010="331",M3010="331")),"331",IF(AND(OR(L3010="131",M3010="131"),H3010='131-CT'!$E$7),"131",""))</f>
        <v/>
      </c>
      <c r="O3010" s="910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37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364"/>
        <v>5</v>
      </c>
      <c r="C3011" s="940">
        <f t="shared" si="366"/>
        <v>42155</v>
      </c>
      <c r="D3011" s="941" t="s">
        <v>2039</v>
      </c>
      <c r="E3011" s="941">
        <v>42155</v>
      </c>
      <c r="F3011" s="948" t="s">
        <v>770</v>
      </c>
      <c r="G3011" s="943" t="s">
        <v>766</v>
      </c>
      <c r="H3011" s="954" t="s">
        <v>2040</v>
      </c>
      <c r="I3011" s="254">
        <v>27</v>
      </c>
      <c r="J3011" s="254">
        <v>10456.264387769406</v>
      </c>
      <c r="K3011" s="945">
        <f t="shared" si="365"/>
        <v>282319</v>
      </c>
      <c r="L3011" s="910" t="s">
        <v>167</v>
      </c>
      <c r="M3011" s="910" t="s">
        <v>165</v>
      </c>
      <c r="N3011" s="52" t="str">
        <f>IF(AND('331-CT'!$E$7=TH!H3011,OR(L3011="331",M3011="331")),"331",IF(AND(OR(L3011="131",M3011="131"),H3011='131-CT'!$E$7),"131",""))</f>
        <v/>
      </c>
      <c r="O3011" s="910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37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364"/>
        <v>5</v>
      </c>
      <c r="C3012" s="940">
        <f t="shared" si="366"/>
        <v>42155</v>
      </c>
      <c r="D3012" s="941" t="s">
        <v>2039</v>
      </c>
      <c r="E3012" s="941">
        <v>42155</v>
      </c>
      <c r="F3012" s="948" t="s">
        <v>771</v>
      </c>
      <c r="G3012" s="943" t="s">
        <v>766</v>
      </c>
      <c r="H3012" s="954" t="s">
        <v>2040</v>
      </c>
      <c r="I3012" s="254">
        <v>200</v>
      </c>
      <c r="J3012" s="254">
        <v>8271.3733216683358</v>
      </c>
      <c r="K3012" s="945">
        <f t="shared" si="365"/>
        <v>1654275</v>
      </c>
      <c r="L3012" s="910" t="s">
        <v>167</v>
      </c>
      <c r="M3012" s="910" t="s">
        <v>165</v>
      </c>
      <c r="N3012" s="52" t="str">
        <f>IF(AND('331-CT'!$E$7=TH!H3012,OR(L3012="331",M3012="331")),"331",IF(AND(OR(L3012="131",M3012="131"),H3012='131-CT'!$E$7),"131",""))</f>
        <v/>
      </c>
      <c r="O3012" s="910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37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364"/>
        <v>5</v>
      </c>
      <c r="C3013" s="940">
        <f t="shared" si="366"/>
        <v>42155</v>
      </c>
      <c r="D3013" s="941" t="s">
        <v>2039</v>
      </c>
      <c r="E3013" s="941">
        <v>42155</v>
      </c>
      <c r="F3013" s="948" t="s">
        <v>772</v>
      </c>
      <c r="G3013" s="943" t="s">
        <v>766</v>
      </c>
      <c r="H3013" s="954" t="s">
        <v>2040</v>
      </c>
      <c r="I3013" s="254">
        <v>300</v>
      </c>
      <c r="J3013" s="254">
        <v>18025.351295333825</v>
      </c>
      <c r="K3013" s="945">
        <f t="shared" si="365"/>
        <v>5407605</v>
      </c>
      <c r="L3013" s="910" t="s">
        <v>167</v>
      </c>
      <c r="M3013" s="910" t="s">
        <v>165</v>
      </c>
      <c r="N3013" s="52" t="str">
        <f>IF(AND('331-CT'!$E$7=TH!H3013,OR(L3013="331",M3013="331")),"331",IF(AND(OR(L3013="131",M3013="131"),H3013='131-CT'!$E$7),"131",""))</f>
        <v/>
      </c>
      <c r="O3013" s="910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37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364"/>
        <v>5</v>
      </c>
      <c r="C3014" s="940">
        <f t="shared" si="366"/>
        <v>42155</v>
      </c>
      <c r="D3014" s="941" t="s">
        <v>2039</v>
      </c>
      <c r="E3014" s="941">
        <v>42155</v>
      </c>
      <c r="F3014" s="948" t="s">
        <v>773</v>
      </c>
      <c r="G3014" s="943" t="s">
        <v>766</v>
      </c>
      <c r="H3014" s="954" t="s">
        <v>2040</v>
      </c>
      <c r="I3014" s="254">
        <v>300</v>
      </c>
      <c r="J3014" s="254">
        <v>4135.6866608341679</v>
      </c>
      <c r="K3014" s="945">
        <f t="shared" si="365"/>
        <v>1240706</v>
      </c>
      <c r="L3014" s="910" t="s">
        <v>167</v>
      </c>
      <c r="M3014" s="910" t="s">
        <v>165</v>
      </c>
      <c r="N3014" s="52" t="str">
        <f>IF(AND('331-CT'!$E$7=TH!H3014,OR(L3014="331",M3014="331")),"331",IF(AND(OR(L3014="131",M3014="131"),H3014='131-CT'!$E$7),"131",""))</f>
        <v/>
      </c>
      <c r="O3014" s="910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37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364"/>
        <v>5</v>
      </c>
      <c r="C3015" s="940">
        <f t="shared" si="366"/>
        <v>42155</v>
      </c>
      <c r="D3015" s="941" t="s">
        <v>2039</v>
      </c>
      <c r="E3015" s="941">
        <v>42155</v>
      </c>
      <c r="F3015" s="948" t="s">
        <v>774</v>
      </c>
      <c r="G3015" s="943" t="s">
        <v>766</v>
      </c>
      <c r="H3015" s="954" t="s">
        <v>2040</v>
      </c>
      <c r="I3015" s="254">
        <v>100</v>
      </c>
      <c r="J3015" s="254">
        <v>14591.951048603572</v>
      </c>
      <c r="K3015" s="945">
        <f t="shared" si="365"/>
        <v>1459195</v>
      </c>
      <c r="L3015" s="910" t="s">
        <v>167</v>
      </c>
      <c r="M3015" s="910" t="s">
        <v>165</v>
      </c>
      <c r="N3015" s="52" t="str">
        <f>IF(AND('331-CT'!$E$7=TH!H3015,OR(L3015="331",M3015="331")),"331",IF(AND(OR(L3015="131",M3015="131"),H3015='131-CT'!$E$7),"131",""))</f>
        <v/>
      </c>
      <c r="O3015" s="910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37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364"/>
        <v>5</v>
      </c>
      <c r="C3016" s="940">
        <f t="shared" si="366"/>
        <v>42155</v>
      </c>
      <c r="D3016" s="941" t="s">
        <v>2039</v>
      </c>
      <c r="E3016" s="941">
        <v>42155</v>
      </c>
      <c r="F3016" s="948" t="s">
        <v>774</v>
      </c>
      <c r="G3016" s="943" t="s">
        <v>766</v>
      </c>
      <c r="H3016" s="954" t="s">
        <v>2040</v>
      </c>
      <c r="I3016" s="254">
        <v>125</v>
      </c>
      <c r="J3016" s="254">
        <v>14591.951048603572</v>
      </c>
      <c r="K3016" s="945">
        <f t="shared" si="365"/>
        <v>1823994</v>
      </c>
      <c r="L3016" s="910" t="s">
        <v>167</v>
      </c>
      <c r="M3016" s="910" t="s">
        <v>165</v>
      </c>
      <c r="N3016" s="52" t="str">
        <f>IF(AND('331-CT'!$E$7=TH!H3016,OR(L3016="331",M3016="331")),"331",IF(AND(OR(L3016="131",M3016="131"),H3016='131-CT'!$E$7),"131",""))</f>
        <v/>
      </c>
      <c r="O3016" s="910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37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364"/>
        <v>6</v>
      </c>
      <c r="C3017" s="940">
        <f t="shared" si="366"/>
        <v>42156</v>
      </c>
      <c r="D3017" s="941" t="s">
        <v>2039</v>
      </c>
      <c r="E3017" s="941">
        <v>42156</v>
      </c>
      <c r="F3017" s="948" t="s">
        <v>562</v>
      </c>
      <c r="G3017" s="943" t="s">
        <v>775</v>
      </c>
      <c r="H3017" s="954" t="s">
        <v>2040</v>
      </c>
      <c r="I3017" s="254">
        <v>300</v>
      </c>
      <c r="J3017" s="254">
        <v>14982.110167550192</v>
      </c>
      <c r="K3017" s="945">
        <f t="shared" si="365"/>
        <v>4494633</v>
      </c>
      <c r="L3017" s="910" t="s">
        <v>167</v>
      </c>
      <c r="M3017" s="910" t="s">
        <v>165</v>
      </c>
      <c r="N3017" s="52" t="str">
        <f>IF(AND('331-CT'!$E$7=TH!H3017,OR(L3017="331",M3017="331")),"331",IF(AND(OR(L3017="131",M3017="131"),H3017='131-CT'!$E$7),"131",""))</f>
        <v/>
      </c>
      <c r="O3017" s="910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37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ref="B3018:B3084" si="370">IF(C3018&lt;&gt;"",MONTH(C3018),"")</f>
        <v>6</v>
      </c>
      <c r="C3018" s="940">
        <f t="shared" ref="C3018:C3084" si="371">E3018</f>
        <v>42156</v>
      </c>
      <c r="D3018" s="941" t="s">
        <v>2039</v>
      </c>
      <c r="E3018" s="941">
        <v>42156</v>
      </c>
      <c r="F3018" s="948" t="s">
        <v>424</v>
      </c>
      <c r="G3018" s="943" t="s">
        <v>775</v>
      </c>
      <c r="H3018" s="954" t="s">
        <v>2040</v>
      </c>
      <c r="I3018" s="254">
        <v>907</v>
      </c>
      <c r="J3018" s="254">
        <v>6398.6095507245609</v>
      </c>
      <c r="K3018" s="945">
        <f t="shared" ref="K3018:K3084" si="372">ROUND(I3018*J3018,0)</f>
        <v>5803539</v>
      </c>
      <c r="L3018" s="910" t="s">
        <v>167</v>
      </c>
      <c r="M3018" s="910" t="s">
        <v>165</v>
      </c>
      <c r="N3018" s="52" t="str">
        <f>IF(AND('331-CT'!$E$7=TH!H3018,OR(L3018="331",M3018="331")),"331",IF(AND(OR(L3018="131",M3018="131"),H3018='131-CT'!$E$7),"131",""))</f>
        <v/>
      </c>
      <c r="O3018" s="910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37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370"/>
        <v>6</v>
      </c>
      <c r="C3019" s="940">
        <f t="shared" si="371"/>
        <v>42157</v>
      </c>
      <c r="D3019" s="941" t="s">
        <v>2039</v>
      </c>
      <c r="E3019" s="941">
        <v>42157</v>
      </c>
      <c r="F3019" s="948" t="s">
        <v>708</v>
      </c>
      <c r="G3019" s="943" t="s">
        <v>776</v>
      </c>
      <c r="H3019" s="954" t="s">
        <v>2040</v>
      </c>
      <c r="I3019" s="254">
        <v>534</v>
      </c>
      <c r="J3019" s="254">
        <v>4135.6866608341679</v>
      </c>
      <c r="K3019" s="945">
        <f t="shared" si="372"/>
        <v>2208457</v>
      </c>
      <c r="L3019" s="910" t="s">
        <v>167</v>
      </c>
      <c r="M3019" s="910" t="s">
        <v>165</v>
      </c>
      <c r="N3019" s="52" t="str">
        <f>IF(AND('331-CT'!$E$7=TH!H3019,OR(L3019="331",M3019="331")),"331",IF(AND(OR(L3019="131",M3019="131"),H3019='131-CT'!$E$7),"131",""))</f>
        <v/>
      </c>
      <c r="O3019" s="910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37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370"/>
        <v>6</v>
      </c>
      <c r="C3020" s="940">
        <f t="shared" si="371"/>
        <v>42157</v>
      </c>
      <c r="D3020" s="941" t="s">
        <v>2039</v>
      </c>
      <c r="E3020" s="941">
        <v>42157</v>
      </c>
      <c r="F3020" s="948" t="s">
        <v>520</v>
      </c>
      <c r="G3020" s="943" t="s">
        <v>776</v>
      </c>
      <c r="H3020" s="954" t="s">
        <v>2040</v>
      </c>
      <c r="I3020" s="254">
        <v>504</v>
      </c>
      <c r="J3020" s="254">
        <v>5306.1640176740266</v>
      </c>
      <c r="K3020" s="945">
        <f t="shared" si="372"/>
        <v>2674307</v>
      </c>
      <c r="L3020" s="910" t="s">
        <v>167</v>
      </c>
      <c r="M3020" s="910" t="s">
        <v>165</v>
      </c>
      <c r="N3020" s="52" t="str">
        <f>IF(AND('331-CT'!$E$7=TH!H3020,OR(L3020="331",M3020="331")),"331",IF(AND(OR(L3020="131",M3020="131"),H3020='131-CT'!$E$7),"131",""))</f>
        <v/>
      </c>
      <c r="O3020" s="910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37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370"/>
        <v>6</v>
      </c>
      <c r="C3021" s="940">
        <f t="shared" si="371"/>
        <v>42157</v>
      </c>
      <c r="D3021" s="941" t="s">
        <v>2039</v>
      </c>
      <c r="E3021" s="941">
        <v>42157</v>
      </c>
      <c r="F3021" s="948" t="s">
        <v>520</v>
      </c>
      <c r="G3021" s="943" t="s">
        <v>776</v>
      </c>
      <c r="H3021" s="954" t="s">
        <v>2040</v>
      </c>
      <c r="I3021" s="254">
        <v>1060</v>
      </c>
      <c r="J3021" s="254">
        <v>5306.1640176740266</v>
      </c>
      <c r="K3021" s="945">
        <f t="shared" si="372"/>
        <v>5624534</v>
      </c>
      <c r="L3021" s="910" t="s">
        <v>167</v>
      </c>
      <c r="M3021" s="910" t="s">
        <v>165</v>
      </c>
      <c r="N3021" s="52" t="str">
        <f>IF(AND('331-CT'!$E$7=TH!H3021,OR(L3021="331",M3021="331")),"331",IF(AND(OR(L3021="131",M3021="131"),H3021='131-CT'!$E$7),"131",""))</f>
        <v/>
      </c>
      <c r="O3021" s="910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37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370"/>
        <v>6</v>
      </c>
      <c r="C3022" s="940">
        <f t="shared" si="371"/>
        <v>42157</v>
      </c>
      <c r="D3022" s="941" t="s">
        <v>2039</v>
      </c>
      <c r="E3022" s="941">
        <v>42157</v>
      </c>
      <c r="F3022" s="948" t="s">
        <v>520</v>
      </c>
      <c r="G3022" s="943" t="s">
        <v>776</v>
      </c>
      <c r="H3022" s="954" t="s">
        <v>2040</v>
      </c>
      <c r="I3022" s="254">
        <v>500</v>
      </c>
      <c r="J3022" s="254">
        <v>5306.1640176740266</v>
      </c>
      <c r="K3022" s="945">
        <f t="shared" si="372"/>
        <v>2653082</v>
      </c>
      <c r="L3022" s="910" t="s">
        <v>167</v>
      </c>
      <c r="M3022" s="910" t="s">
        <v>165</v>
      </c>
      <c r="N3022" s="52" t="str">
        <f>IF(AND('331-CT'!$E$7=TH!H3022,OR(L3022="331",M3022="331")),"331",IF(AND(OR(L3022="131",M3022="131"),H3022='131-CT'!$E$7),"131",""))</f>
        <v/>
      </c>
      <c r="O3022" s="910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37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370"/>
        <v>6</v>
      </c>
      <c r="C3023" s="940">
        <f t="shared" si="371"/>
        <v>42157</v>
      </c>
      <c r="D3023" s="941" t="s">
        <v>2039</v>
      </c>
      <c r="E3023" s="941">
        <v>42157</v>
      </c>
      <c r="F3023" s="948" t="s">
        <v>1757</v>
      </c>
      <c r="G3023" s="943" t="s">
        <v>777</v>
      </c>
      <c r="H3023" s="954" t="s">
        <v>2040</v>
      </c>
      <c r="I3023" s="254">
        <v>500</v>
      </c>
      <c r="J3023" s="254">
        <v>1326.5410044185066</v>
      </c>
      <c r="K3023" s="945">
        <f t="shared" si="372"/>
        <v>663271</v>
      </c>
      <c r="L3023" s="910" t="s">
        <v>167</v>
      </c>
      <c r="M3023" s="910" t="s">
        <v>165</v>
      </c>
      <c r="N3023" s="52" t="str">
        <f>IF(AND('331-CT'!$E$7=TH!H3023,OR(L3023="331",M3023="331")),"331",IF(AND(OR(L3023="131",M3023="131"),H3023='131-CT'!$E$7),"131",""))</f>
        <v/>
      </c>
      <c r="O3023" s="910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37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370"/>
        <v>6</v>
      </c>
      <c r="C3024" s="940">
        <f t="shared" si="371"/>
        <v>42157</v>
      </c>
      <c r="D3024" s="941" t="s">
        <v>2039</v>
      </c>
      <c r="E3024" s="941">
        <v>42157</v>
      </c>
      <c r="F3024" s="948" t="s">
        <v>1716</v>
      </c>
      <c r="G3024" s="943" t="s">
        <v>777</v>
      </c>
      <c r="H3024" s="954" t="s">
        <v>2040</v>
      </c>
      <c r="I3024" s="254">
        <v>500</v>
      </c>
      <c r="J3024" s="254">
        <v>1872.763770943774</v>
      </c>
      <c r="K3024" s="945">
        <f t="shared" si="372"/>
        <v>936382</v>
      </c>
      <c r="L3024" s="910" t="s">
        <v>167</v>
      </c>
      <c r="M3024" s="910" t="s">
        <v>165</v>
      </c>
      <c r="N3024" s="52" t="str">
        <f>IF(AND('331-CT'!$E$7=TH!H3024,OR(L3024="331",M3024="331")),"331",IF(AND(OR(L3024="131",M3024="131"),H3024='131-CT'!$E$7),"131",""))</f>
        <v/>
      </c>
      <c r="O3024" s="910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37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370"/>
        <v>6</v>
      </c>
      <c r="C3025" s="940">
        <f t="shared" si="371"/>
        <v>42157</v>
      </c>
      <c r="D3025" s="941" t="s">
        <v>2039</v>
      </c>
      <c r="E3025" s="941">
        <v>42157</v>
      </c>
      <c r="F3025" s="948" t="s">
        <v>778</v>
      </c>
      <c r="G3025" s="943" t="s">
        <v>777</v>
      </c>
      <c r="H3025" s="954" t="s">
        <v>2040</v>
      </c>
      <c r="I3025" s="254">
        <v>506</v>
      </c>
      <c r="J3025" s="254">
        <v>4681.9094273594346</v>
      </c>
      <c r="K3025" s="945">
        <f t="shared" si="372"/>
        <v>2369046</v>
      </c>
      <c r="L3025" s="910" t="s">
        <v>167</v>
      </c>
      <c r="M3025" s="910" t="s">
        <v>165</v>
      </c>
      <c r="N3025" s="52" t="str">
        <f>IF(AND('331-CT'!$E$7=TH!H3025,OR(L3025="331",M3025="331")),"331",IF(AND(OR(L3025="131",M3025="131"),H3025='131-CT'!$E$7),"131",""))</f>
        <v/>
      </c>
      <c r="O3025" s="910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37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370"/>
        <v>6</v>
      </c>
      <c r="C3026" s="940">
        <f t="shared" si="371"/>
        <v>42157</v>
      </c>
      <c r="D3026" s="941" t="s">
        <v>2039</v>
      </c>
      <c r="E3026" s="941">
        <v>42157</v>
      </c>
      <c r="F3026" s="948" t="s">
        <v>779</v>
      </c>
      <c r="G3026" s="943" t="s">
        <v>777</v>
      </c>
      <c r="H3026" s="954" t="s">
        <v>2040</v>
      </c>
      <c r="I3026" s="254">
        <v>512</v>
      </c>
      <c r="J3026" s="254">
        <v>5540.2594890419978</v>
      </c>
      <c r="K3026" s="945">
        <f t="shared" si="372"/>
        <v>2836613</v>
      </c>
      <c r="L3026" s="910" t="s">
        <v>167</v>
      </c>
      <c r="M3026" s="910" t="s">
        <v>165</v>
      </c>
      <c r="N3026" s="52" t="str">
        <f>IF(AND('331-CT'!$E$7=TH!H3026,OR(L3026="331",M3026="331")),"331",IF(AND(OR(L3026="131",M3026="131"),H3026='131-CT'!$E$7),"131",""))</f>
        <v/>
      </c>
      <c r="O3026" s="910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37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370"/>
        <v>6</v>
      </c>
      <c r="C3027" s="940">
        <f t="shared" si="371"/>
        <v>42157</v>
      </c>
      <c r="D3027" s="941" t="s">
        <v>2039</v>
      </c>
      <c r="E3027" s="941">
        <v>42157</v>
      </c>
      <c r="F3027" s="948" t="s">
        <v>1961</v>
      </c>
      <c r="G3027" s="943" t="s">
        <v>780</v>
      </c>
      <c r="H3027" s="954" t="s">
        <v>2040</v>
      </c>
      <c r="I3027" s="254">
        <v>1000</v>
      </c>
      <c r="J3027" s="254">
        <v>5852.3867841992942</v>
      </c>
      <c r="K3027" s="945">
        <f t="shared" si="372"/>
        <v>5852387</v>
      </c>
      <c r="L3027" s="910" t="s">
        <v>167</v>
      </c>
      <c r="M3027" s="910" t="s">
        <v>165</v>
      </c>
      <c r="N3027" s="52" t="str">
        <f>IF(AND('331-CT'!$E$7=TH!H3027,OR(L3027="331",M3027="331")),"331",IF(AND(OR(L3027="131",M3027="131"),H3027='131-CT'!$E$7),"131",""))</f>
        <v/>
      </c>
      <c r="O3027" s="910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37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370"/>
        <v>6</v>
      </c>
      <c r="C3028" s="940">
        <f t="shared" si="371"/>
        <v>42158</v>
      </c>
      <c r="D3028" s="941" t="s">
        <v>2039</v>
      </c>
      <c r="E3028" s="941">
        <v>42158</v>
      </c>
      <c r="F3028" s="948" t="s">
        <v>704</v>
      </c>
      <c r="G3028" s="943" t="s">
        <v>783</v>
      </c>
      <c r="H3028" s="954" t="s">
        <v>2040</v>
      </c>
      <c r="I3028" s="254">
        <v>303</v>
      </c>
      <c r="J3028" s="254">
        <v>5696.3231366206455</v>
      </c>
      <c r="K3028" s="945">
        <f t="shared" si="372"/>
        <v>1725986</v>
      </c>
      <c r="L3028" s="910" t="s">
        <v>167</v>
      </c>
      <c r="M3028" s="910" t="s">
        <v>165</v>
      </c>
      <c r="N3028" s="52" t="str">
        <f>IF(AND('331-CT'!$E$7=TH!H3028,OR(L3028="331",M3028="331")),"331",IF(AND(OR(L3028="131",M3028="131"),H3028='131-CT'!$E$7),"131",""))</f>
        <v/>
      </c>
      <c r="O3028" s="910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37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370"/>
        <v>6</v>
      </c>
      <c r="C3029" s="940">
        <f t="shared" si="371"/>
        <v>42158</v>
      </c>
      <c r="D3029" s="941" t="s">
        <v>2039</v>
      </c>
      <c r="E3029" s="941">
        <v>42158</v>
      </c>
      <c r="F3029" s="948" t="s">
        <v>467</v>
      </c>
      <c r="G3029" s="943" t="s">
        <v>783</v>
      </c>
      <c r="H3029" s="954" t="s">
        <v>2040</v>
      </c>
      <c r="I3029" s="254">
        <v>1016</v>
      </c>
      <c r="J3029" s="254">
        <v>3979.6230132555197</v>
      </c>
      <c r="K3029" s="945">
        <f t="shared" si="372"/>
        <v>4043297</v>
      </c>
      <c r="L3029" s="910" t="s">
        <v>167</v>
      </c>
      <c r="M3029" s="910" t="s">
        <v>165</v>
      </c>
      <c r="N3029" s="52" t="str">
        <f>IF(AND('331-CT'!$E$7=TH!H3029,OR(L3029="331",M3029="331")),"331",IF(AND(OR(L3029="131",M3029="131"),H3029='131-CT'!$E$7),"131",""))</f>
        <v/>
      </c>
      <c r="O3029" s="910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37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370"/>
        <v>6</v>
      </c>
      <c r="C3030" s="940">
        <f t="shared" si="371"/>
        <v>42158</v>
      </c>
      <c r="D3030" s="941" t="s">
        <v>2039</v>
      </c>
      <c r="E3030" s="941">
        <v>42158</v>
      </c>
      <c r="F3030" s="948" t="s">
        <v>784</v>
      </c>
      <c r="G3030" s="943" t="s">
        <v>785</v>
      </c>
      <c r="H3030" s="954" t="s">
        <v>2040</v>
      </c>
      <c r="I3030" s="254">
        <v>200</v>
      </c>
      <c r="J3030" s="254">
        <v>5306.1640176740266</v>
      </c>
      <c r="K3030" s="945">
        <f t="shared" si="372"/>
        <v>1061233</v>
      </c>
      <c r="L3030" s="910" t="s">
        <v>167</v>
      </c>
      <c r="M3030" s="910" t="s">
        <v>165</v>
      </c>
      <c r="N3030" s="52" t="str">
        <f>IF(AND('331-CT'!$E$7=TH!H3030,OR(L3030="331",M3030="331")),"331",IF(AND(OR(L3030="131",M3030="131"),H3030='131-CT'!$E$7),"131",""))</f>
        <v/>
      </c>
      <c r="O3030" s="910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37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370"/>
        <v>6</v>
      </c>
      <c r="C3031" s="940">
        <f t="shared" si="371"/>
        <v>42158</v>
      </c>
      <c r="D3031" s="941" t="s">
        <v>2039</v>
      </c>
      <c r="E3031" s="941">
        <v>42158</v>
      </c>
      <c r="F3031" s="948" t="s">
        <v>439</v>
      </c>
      <c r="G3031" s="943" t="s">
        <v>785</v>
      </c>
      <c r="H3031" s="954" t="s">
        <v>2040</v>
      </c>
      <c r="I3031" s="254">
        <v>500</v>
      </c>
      <c r="J3031" s="254">
        <v>7413.0232599857718</v>
      </c>
      <c r="K3031" s="945">
        <f t="shared" si="372"/>
        <v>3706512</v>
      </c>
      <c r="L3031" s="910" t="s">
        <v>167</v>
      </c>
      <c r="M3031" s="910" t="s">
        <v>165</v>
      </c>
      <c r="N3031" s="52" t="str">
        <f>IF(AND('331-CT'!$E$7=TH!H3031,OR(L3031="331",M3031="331")),"331",IF(AND(OR(L3031="131",M3031="131"),H3031='131-CT'!$E$7),"131",""))</f>
        <v/>
      </c>
      <c r="O3031" s="910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37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370"/>
        <v>6</v>
      </c>
      <c r="C3032" s="940">
        <f t="shared" si="371"/>
        <v>42159</v>
      </c>
      <c r="D3032" s="941" t="s">
        <v>2039</v>
      </c>
      <c r="E3032" s="941">
        <v>42159</v>
      </c>
      <c r="F3032" s="948" t="s">
        <v>786</v>
      </c>
      <c r="G3032" s="943" t="s">
        <v>787</v>
      </c>
      <c r="H3032" s="954" t="s">
        <v>2040</v>
      </c>
      <c r="I3032" s="254">
        <v>500</v>
      </c>
      <c r="J3032" s="254">
        <v>9988.0734450334621</v>
      </c>
      <c r="K3032" s="945">
        <f t="shared" si="372"/>
        <v>4994037</v>
      </c>
      <c r="L3032" s="910" t="s">
        <v>167</v>
      </c>
      <c r="M3032" s="910" t="s">
        <v>165</v>
      </c>
      <c r="N3032" s="52" t="str">
        <f>IF(AND('331-CT'!$E$7=TH!H3032,OR(L3032="331",M3032="331")),"331",IF(AND(OR(L3032="131",M3032="131"),H3032='131-CT'!$E$7),"131",""))</f>
        <v/>
      </c>
      <c r="O3032" s="910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37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370"/>
        <v>6</v>
      </c>
      <c r="C3033" s="940">
        <f t="shared" si="371"/>
        <v>42159</v>
      </c>
      <c r="D3033" s="941" t="s">
        <v>2039</v>
      </c>
      <c r="E3033" s="941">
        <v>42159</v>
      </c>
      <c r="F3033" s="948" t="s">
        <v>500</v>
      </c>
      <c r="G3033" s="943" t="s">
        <v>789</v>
      </c>
      <c r="H3033" s="954" t="s">
        <v>2040</v>
      </c>
      <c r="I3033" s="254">
        <v>330</v>
      </c>
      <c r="J3033" s="254">
        <v>9441.8506785081936</v>
      </c>
      <c r="K3033" s="945">
        <f t="shared" si="372"/>
        <v>3115811</v>
      </c>
      <c r="L3033" s="910" t="s">
        <v>167</v>
      </c>
      <c r="M3033" s="910" t="s">
        <v>165</v>
      </c>
      <c r="N3033" s="52" t="str">
        <f>IF(AND('331-CT'!$E$7=TH!H3033,OR(L3033="331",M3033="331")),"331",IF(AND(OR(L3033="131",M3033="131"),H3033='131-CT'!$E$7),"131",""))</f>
        <v/>
      </c>
      <c r="O3033" s="910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37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370"/>
        <v>6</v>
      </c>
      <c r="C3034" s="940">
        <f t="shared" si="371"/>
        <v>42161</v>
      </c>
      <c r="D3034" s="941" t="s">
        <v>2039</v>
      </c>
      <c r="E3034" s="941">
        <v>42161</v>
      </c>
      <c r="F3034" s="948" t="s">
        <v>791</v>
      </c>
      <c r="G3034" s="943" t="s">
        <v>792</v>
      </c>
      <c r="H3034" s="954" t="s">
        <v>2040</v>
      </c>
      <c r="I3034" s="254">
        <v>70</v>
      </c>
      <c r="J3034" s="254">
        <v>19273.860475963011</v>
      </c>
      <c r="K3034" s="945">
        <f t="shared" si="372"/>
        <v>1349170</v>
      </c>
      <c r="L3034" s="910" t="s">
        <v>167</v>
      </c>
      <c r="M3034" s="910" t="s">
        <v>165</v>
      </c>
      <c r="N3034" s="52" t="str">
        <f>IF(AND('331-CT'!$E$7=TH!H3034,OR(L3034="331",M3034="331")),"331",IF(AND(OR(L3034="131",M3034="131"),H3034='131-CT'!$E$7),"131",""))</f>
        <v/>
      </c>
      <c r="O3034" s="910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37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370"/>
        <v>6</v>
      </c>
      <c r="C3035" s="940">
        <f t="shared" si="371"/>
        <v>42161</v>
      </c>
      <c r="D3035" s="941" t="s">
        <v>2039</v>
      </c>
      <c r="E3035" s="941">
        <v>42161</v>
      </c>
      <c r="F3035" s="948" t="s">
        <v>794</v>
      </c>
      <c r="G3035" s="943" t="s">
        <v>792</v>
      </c>
      <c r="H3035" s="954" t="s">
        <v>2040</v>
      </c>
      <c r="I3035" s="254">
        <v>92</v>
      </c>
      <c r="J3035" s="254">
        <v>21614.815189642726</v>
      </c>
      <c r="K3035" s="945">
        <f t="shared" si="372"/>
        <v>1988563</v>
      </c>
      <c r="L3035" s="910" t="s">
        <v>167</v>
      </c>
      <c r="M3035" s="910" t="s">
        <v>165</v>
      </c>
      <c r="N3035" s="52" t="str">
        <f>IF(AND('331-CT'!$E$7=TH!H3035,OR(L3035="331",M3035="331")),"331",IF(AND(OR(L3035="131",M3035="131"),H3035='131-CT'!$E$7),"131",""))</f>
        <v/>
      </c>
      <c r="O3035" s="910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37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370"/>
        <v>6</v>
      </c>
      <c r="C3036" s="940">
        <f t="shared" si="371"/>
        <v>42161</v>
      </c>
      <c r="D3036" s="941" t="s">
        <v>2039</v>
      </c>
      <c r="E3036" s="941">
        <v>42161</v>
      </c>
      <c r="F3036" s="948" t="s">
        <v>795</v>
      </c>
      <c r="G3036" s="943" t="s">
        <v>792</v>
      </c>
      <c r="H3036" s="954" t="s">
        <v>2040</v>
      </c>
      <c r="I3036" s="254">
        <v>67</v>
      </c>
      <c r="J3036" s="254">
        <v>24345.929022269062</v>
      </c>
      <c r="K3036" s="945">
        <f t="shared" si="372"/>
        <v>1631177</v>
      </c>
      <c r="L3036" s="910" t="s">
        <v>167</v>
      </c>
      <c r="M3036" s="910" t="s">
        <v>165</v>
      </c>
      <c r="N3036" s="52" t="str">
        <f>IF(AND('331-CT'!$E$7=TH!H3036,OR(L3036="331",M3036="331")),"331",IF(AND(OR(L3036="131",M3036="131"),H3036='131-CT'!$E$7),"131",""))</f>
        <v/>
      </c>
      <c r="O3036" s="910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37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370"/>
        <v>6</v>
      </c>
      <c r="C3037" s="940">
        <f t="shared" si="371"/>
        <v>42161</v>
      </c>
      <c r="D3037" s="941" t="s">
        <v>2039</v>
      </c>
      <c r="E3037" s="941">
        <v>42161</v>
      </c>
      <c r="F3037" s="948" t="s">
        <v>796</v>
      </c>
      <c r="G3037" s="943" t="s">
        <v>792</v>
      </c>
      <c r="H3037" s="954" t="s">
        <v>2040</v>
      </c>
      <c r="I3037" s="254">
        <v>100</v>
      </c>
      <c r="J3037" s="254">
        <v>22629.228898903933</v>
      </c>
      <c r="K3037" s="945">
        <f t="shared" si="372"/>
        <v>2262923</v>
      </c>
      <c r="L3037" s="910" t="s">
        <v>167</v>
      </c>
      <c r="M3037" s="910" t="s">
        <v>165</v>
      </c>
      <c r="N3037" s="52" t="str">
        <f>IF(AND('331-CT'!$E$7=TH!H3037,OR(L3037="331",M3037="331")),"331",IF(AND(OR(L3037="131",M3037="131"),H3037='131-CT'!$E$7),"131",""))</f>
        <v/>
      </c>
      <c r="O3037" s="910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37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370"/>
        <v>6</v>
      </c>
      <c r="C3038" s="940">
        <f t="shared" si="371"/>
        <v>42163</v>
      </c>
      <c r="D3038" s="941" t="s">
        <v>2039</v>
      </c>
      <c r="E3038" s="941">
        <v>42163</v>
      </c>
      <c r="F3038" s="948" t="s">
        <v>439</v>
      </c>
      <c r="G3038" s="943" t="s">
        <v>797</v>
      </c>
      <c r="H3038" s="954" t="s">
        <v>2040</v>
      </c>
      <c r="I3038" s="254">
        <v>309</v>
      </c>
      <c r="J3038" s="254">
        <v>7413.0232599857718</v>
      </c>
      <c r="K3038" s="945">
        <f t="shared" si="372"/>
        <v>2290624</v>
      </c>
      <c r="L3038" s="910" t="s">
        <v>167</v>
      </c>
      <c r="M3038" s="910" t="s">
        <v>165</v>
      </c>
      <c r="N3038" s="52" t="str">
        <f>IF(AND('331-CT'!$E$7=TH!H3038,OR(L3038="331",M3038="331")),"331",IF(AND(OR(L3038="131",M3038="131"),H3038='131-CT'!$E$7),"131",""))</f>
        <v/>
      </c>
      <c r="O3038" s="910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37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370"/>
        <v>6</v>
      </c>
      <c r="C3039" s="940">
        <f t="shared" si="371"/>
        <v>42163</v>
      </c>
      <c r="D3039" s="941" t="s">
        <v>2039</v>
      </c>
      <c r="E3039" s="941">
        <v>42163</v>
      </c>
      <c r="F3039" s="948" t="s">
        <v>439</v>
      </c>
      <c r="G3039" s="943" t="s">
        <v>797</v>
      </c>
      <c r="H3039" s="954" t="s">
        <v>2040</v>
      </c>
      <c r="I3039" s="254">
        <v>300</v>
      </c>
      <c r="J3039" s="254">
        <v>7413.0232599857718</v>
      </c>
      <c r="K3039" s="945">
        <f t="shared" si="372"/>
        <v>2223907</v>
      </c>
      <c r="L3039" s="910" t="s">
        <v>167</v>
      </c>
      <c r="M3039" s="910" t="s">
        <v>165</v>
      </c>
      <c r="N3039" s="52" t="str">
        <f>IF(AND('331-CT'!$E$7=TH!H3039,OR(L3039="331",M3039="331")),"331",IF(AND(OR(L3039="131",M3039="131"),H3039='131-CT'!$E$7),"131",""))</f>
        <v/>
      </c>
      <c r="O3039" s="910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37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370"/>
        <v>6</v>
      </c>
      <c r="C3040" s="940">
        <f t="shared" si="371"/>
        <v>42163</v>
      </c>
      <c r="D3040" s="941" t="s">
        <v>2039</v>
      </c>
      <c r="E3040" s="941">
        <v>42163</v>
      </c>
      <c r="F3040" s="948" t="s">
        <v>439</v>
      </c>
      <c r="G3040" s="943" t="s">
        <v>797</v>
      </c>
      <c r="H3040" s="954" t="s">
        <v>2040</v>
      </c>
      <c r="I3040" s="254">
        <v>300</v>
      </c>
      <c r="J3040" s="254">
        <v>7413.0232599857718</v>
      </c>
      <c r="K3040" s="945">
        <f t="shared" si="372"/>
        <v>2223907</v>
      </c>
      <c r="L3040" s="910" t="s">
        <v>167</v>
      </c>
      <c r="M3040" s="910" t="s">
        <v>165</v>
      </c>
      <c r="N3040" s="52" t="str">
        <f>IF(AND('331-CT'!$E$7=TH!H3040,OR(L3040="331",M3040="331")),"331",IF(AND(OR(L3040="131",M3040="131"),H3040='131-CT'!$E$7),"131",""))</f>
        <v/>
      </c>
      <c r="O3040" s="910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37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370"/>
        <v>6</v>
      </c>
      <c r="C3041" s="940">
        <f t="shared" si="371"/>
        <v>42163</v>
      </c>
      <c r="D3041" s="941" t="s">
        <v>2039</v>
      </c>
      <c r="E3041" s="941">
        <v>42163</v>
      </c>
      <c r="F3041" s="948" t="s">
        <v>798</v>
      </c>
      <c r="G3041" s="943" t="s">
        <v>799</v>
      </c>
      <c r="H3041" s="954" t="s">
        <v>2040</v>
      </c>
      <c r="I3041" s="254">
        <v>502</v>
      </c>
      <c r="J3041" s="254">
        <v>3745.5275418875481</v>
      </c>
      <c r="K3041" s="945">
        <f t="shared" si="372"/>
        <v>1880255</v>
      </c>
      <c r="L3041" s="910" t="s">
        <v>167</v>
      </c>
      <c r="M3041" s="910" t="s">
        <v>165</v>
      </c>
      <c r="N3041" s="52" t="str">
        <f>IF(AND('331-CT'!$E$7=TH!H3041,OR(L3041="331",M3041="331")),"331",IF(AND(OR(L3041="131",M3041="131"),H3041='131-CT'!$E$7),"131",""))</f>
        <v/>
      </c>
      <c r="O3041" s="910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37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370"/>
        <v>6</v>
      </c>
      <c r="C3042" s="940">
        <f t="shared" si="371"/>
        <v>42163</v>
      </c>
      <c r="D3042" s="941" t="s">
        <v>2039</v>
      </c>
      <c r="E3042" s="941">
        <v>42163</v>
      </c>
      <c r="F3042" s="948" t="s">
        <v>798</v>
      </c>
      <c r="G3042" s="943" t="s">
        <v>799</v>
      </c>
      <c r="H3042" s="954" t="s">
        <v>2040</v>
      </c>
      <c r="I3042" s="254">
        <v>516</v>
      </c>
      <c r="J3042" s="254">
        <v>3745.5275418875481</v>
      </c>
      <c r="K3042" s="945">
        <f t="shared" si="372"/>
        <v>1932692</v>
      </c>
      <c r="L3042" s="910" t="s">
        <v>167</v>
      </c>
      <c r="M3042" s="910" t="s">
        <v>165</v>
      </c>
      <c r="N3042" s="52" t="str">
        <f>IF(AND('331-CT'!$E$7=TH!H3042,OR(L3042="331",M3042="331")),"331",IF(AND(OR(L3042="131",M3042="131"),H3042='131-CT'!$E$7),"131",""))</f>
        <v/>
      </c>
      <c r="O3042" s="910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37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370"/>
        <v>6</v>
      </c>
      <c r="C3043" s="940">
        <f t="shared" si="371"/>
        <v>42167</v>
      </c>
      <c r="D3043" s="941" t="s">
        <v>2039</v>
      </c>
      <c r="E3043" s="941">
        <v>42167</v>
      </c>
      <c r="F3043" s="948" t="s">
        <v>520</v>
      </c>
      <c r="G3043" s="943" t="s">
        <v>801</v>
      </c>
      <c r="H3043" s="954" t="s">
        <v>2040</v>
      </c>
      <c r="I3043" s="254">
        <v>1080</v>
      </c>
      <c r="J3043" s="254">
        <v>5306.1640176740266</v>
      </c>
      <c r="K3043" s="945">
        <f t="shared" si="372"/>
        <v>5730657</v>
      </c>
      <c r="L3043" s="910" t="s">
        <v>167</v>
      </c>
      <c r="M3043" s="910" t="s">
        <v>165</v>
      </c>
      <c r="N3043" s="52" t="str">
        <f>IF(AND('331-CT'!$E$7=TH!H3043,OR(L3043="331",M3043="331")),"331",IF(AND(OR(L3043="131",M3043="131"),H3043='131-CT'!$E$7),"131",""))</f>
        <v/>
      </c>
      <c r="O3043" s="910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37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370"/>
        <v>6</v>
      </c>
      <c r="C3044" s="940">
        <f t="shared" si="371"/>
        <v>42170</v>
      </c>
      <c r="D3044" s="941" t="s">
        <v>2039</v>
      </c>
      <c r="E3044" s="941">
        <v>42170</v>
      </c>
      <c r="F3044" s="948" t="s">
        <v>500</v>
      </c>
      <c r="G3044" s="943" t="s">
        <v>802</v>
      </c>
      <c r="H3044" s="954" t="s">
        <v>2040</v>
      </c>
      <c r="I3044" s="254">
        <v>282</v>
      </c>
      <c r="J3044" s="254">
        <v>9441.8506785081936</v>
      </c>
      <c r="K3044" s="945">
        <f t="shared" si="372"/>
        <v>2662602</v>
      </c>
      <c r="L3044" s="910" t="s">
        <v>167</v>
      </c>
      <c r="M3044" s="910" t="s">
        <v>165</v>
      </c>
      <c r="N3044" s="52" t="str">
        <f>IF(AND('331-CT'!$E$7=TH!H3044,OR(L3044="331",M3044="331")),"331",IF(AND(OR(L3044="131",M3044="131"),H3044='131-CT'!$E$7),"131",""))</f>
        <v/>
      </c>
      <c r="O3044" s="910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37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370"/>
        <v>6</v>
      </c>
      <c r="C3045" s="940">
        <f t="shared" si="371"/>
        <v>42170</v>
      </c>
      <c r="D3045" s="941" t="s">
        <v>2039</v>
      </c>
      <c r="E3045" s="941">
        <v>42170</v>
      </c>
      <c r="F3045" s="948" t="s">
        <v>803</v>
      </c>
      <c r="G3045" s="943" t="s">
        <v>804</v>
      </c>
      <c r="H3045" s="954" t="s">
        <v>2040</v>
      </c>
      <c r="I3045" s="254">
        <v>500</v>
      </c>
      <c r="J3045" s="254">
        <v>7256.959612407125</v>
      </c>
      <c r="K3045" s="945">
        <f t="shared" si="372"/>
        <v>3628480</v>
      </c>
      <c r="L3045" s="910" t="s">
        <v>167</v>
      </c>
      <c r="M3045" s="910" t="s">
        <v>165</v>
      </c>
      <c r="N3045" s="52" t="str">
        <f>IF(AND('331-CT'!$E$7=TH!H3045,OR(L3045="331",M3045="331")),"331",IF(AND(OR(L3045="131",M3045="131"),H3045='131-CT'!$E$7),"131",""))</f>
        <v/>
      </c>
      <c r="O3045" s="910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37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370"/>
        <v>6</v>
      </c>
      <c r="C3046" s="940">
        <f t="shared" si="371"/>
        <v>42171</v>
      </c>
      <c r="D3046" s="941" t="s">
        <v>2039</v>
      </c>
      <c r="E3046" s="941">
        <v>42171</v>
      </c>
      <c r="F3046" s="948" t="s">
        <v>544</v>
      </c>
      <c r="G3046" s="943" t="s">
        <v>806</v>
      </c>
      <c r="H3046" s="954" t="s">
        <v>2040</v>
      </c>
      <c r="I3046" s="254">
        <v>205</v>
      </c>
      <c r="J3046" s="254">
        <v>8115.3096740896872</v>
      </c>
      <c r="K3046" s="945">
        <f t="shared" si="372"/>
        <v>1663638</v>
      </c>
      <c r="L3046" s="910" t="s">
        <v>167</v>
      </c>
      <c r="M3046" s="910" t="s">
        <v>165</v>
      </c>
      <c r="N3046" s="52" t="str">
        <f>IF(AND('331-CT'!$E$7=TH!H3046,OR(L3046="331",M3046="331")),"331",IF(AND(OR(L3046="131",M3046="131"),H3046='131-CT'!$E$7),"131",""))</f>
        <v/>
      </c>
      <c r="O3046" s="910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37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370"/>
        <v>6</v>
      </c>
      <c r="C3047" s="940">
        <f t="shared" si="371"/>
        <v>42171</v>
      </c>
      <c r="D3047" s="941" t="s">
        <v>2039</v>
      </c>
      <c r="E3047" s="941">
        <v>42171</v>
      </c>
      <c r="F3047" s="948" t="s">
        <v>1687</v>
      </c>
      <c r="G3047" s="943" t="s">
        <v>806</v>
      </c>
      <c r="H3047" s="954" t="s">
        <v>2040</v>
      </c>
      <c r="I3047" s="254">
        <v>205</v>
      </c>
      <c r="J3047" s="254">
        <v>468.19094273594351</v>
      </c>
      <c r="K3047" s="945">
        <f t="shared" si="372"/>
        <v>95979</v>
      </c>
      <c r="L3047" s="910" t="s">
        <v>167</v>
      </c>
      <c r="M3047" s="910" t="s">
        <v>165</v>
      </c>
      <c r="N3047" s="52" t="str">
        <f>IF(AND('331-CT'!$E$7=TH!H3047,OR(L3047="331",M3047="331")),"331",IF(AND(OR(L3047="131",M3047="131"),H3047='131-CT'!$E$7),"131",""))</f>
        <v/>
      </c>
      <c r="O3047" s="910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37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370"/>
        <v>6</v>
      </c>
      <c r="C3048" s="940">
        <f t="shared" si="371"/>
        <v>42171</v>
      </c>
      <c r="D3048" s="941" t="s">
        <v>2039</v>
      </c>
      <c r="E3048" s="941">
        <v>42171</v>
      </c>
      <c r="F3048" s="948" t="s">
        <v>807</v>
      </c>
      <c r="G3048" s="943" t="s">
        <v>808</v>
      </c>
      <c r="H3048" s="954" t="s">
        <v>2040</v>
      </c>
      <c r="I3048" s="254">
        <v>308</v>
      </c>
      <c r="J3048" s="254">
        <v>10846.423506716024</v>
      </c>
      <c r="K3048" s="945">
        <f t="shared" si="372"/>
        <v>3340698</v>
      </c>
      <c r="L3048" s="910" t="s">
        <v>167</v>
      </c>
      <c r="M3048" s="910" t="s">
        <v>165</v>
      </c>
      <c r="N3048" s="52" t="str">
        <f>IF(AND('331-CT'!$E$7=TH!H3048,OR(L3048="331",M3048="331")),"331",IF(AND(OR(L3048="131",M3048="131"),H3048='131-CT'!$E$7),"131",""))</f>
        <v/>
      </c>
      <c r="O3048" s="910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37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370"/>
        <v>6</v>
      </c>
      <c r="C3049" s="940">
        <f t="shared" si="371"/>
        <v>42172</v>
      </c>
      <c r="D3049" s="941" t="s">
        <v>2039</v>
      </c>
      <c r="E3049" s="941">
        <v>42172</v>
      </c>
      <c r="F3049" s="948" t="s">
        <v>810</v>
      </c>
      <c r="G3049" s="943" t="s">
        <v>811</v>
      </c>
      <c r="H3049" s="954" t="s">
        <v>2040</v>
      </c>
      <c r="I3049" s="254">
        <v>286</v>
      </c>
      <c r="J3049" s="254">
        <v>8271.3733216683358</v>
      </c>
      <c r="K3049" s="945">
        <f t="shared" si="372"/>
        <v>2365613</v>
      </c>
      <c r="L3049" s="910" t="s">
        <v>167</v>
      </c>
      <c r="M3049" s="910" t="s">
        <v>165</v>
      </c>
      <c r="N3049" s="52" t="str">
        <f>IF(AND('331-CT'!$E$7=TH!H3049,OR(L3049="331",M3049="331")),"331",IF(AND(OR(L3049="131",M3049="131"),H3049='131-CT'!$E$7),"131",""))</f>
        <v/>
      </c>
      <c r="O3049" s="910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37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370"/>
        <v>6</v>
      </c>
      <c r="C3050" s="940">
        <f t="shared" si="371"/>
        <v>42172</v>
      </c>
      <c r="D3050" s="941" t="s">
        <v>2039</v>
      </c>
      <c r="E3050" s="941">
        <v>42172</v>
      </c>
      <c r="F3050" s="948" t="s">
        <v>1758</v>
      </c>
      <c r="G3050" s="943" t="s">
        <v>813</v>
      </c>
      <c r="H3050" s="954" t="s">
        <v>2040</v>
      </c>
      <c r="I3050" s="254">
        <v>80</v>
      </c>
      <c r="J3050" s="254">
        <v>10768.3916829267</v>
      </c>
      <c r="K3050" s="945">
        <f t="shared" si="372"/>
        <v>861471</v>
      </c>
      <c r="L3050" s="910" t="s">
        <v>167</v>
      </c>
      <c r="M3050" s="910" t="s">
        <v>165</v>
      </c>
      <c r="N3050" s="52" t="str">
        <f>IF(AND('331-CT'!$E$7=TH!H3050,OR(L3050="331",M3050="331")),"331",IF(AND(OR(L3050="131",M3050="131"),H3050='131-CT'!$E$7),"131",""))</f>
        <v/>
      </c>
      <c r="O3050" s="910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37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370"/>
        <v>6</v>
      </c>
      <c r="C3051" s="940">
        <f t="shared" si="371"/>
        <v>42172</v>
      </c>
      <c r="D3051" s="941" t="s">
        <v>2039</v>
      </c>
      <c r="E3051" s="941">
        <v>42172</v>
      </c>
      <c r="F3051" s="948" t="s">
        <v>1759</v>
      </c>
      <c r="G3051" s="943" t="s">
        <v>813</v>
      </c>
      <c r="H3051" s="954" t="s">
        <v>2040</v>
      </c>
      <c r="I3051" s="254">
        <v>74</v>
      </c>
      <c r="J3051" s="254">
        <v>19664.019594909627</v>
      </c>
      <c r="K3051" s="945">
        <f t="shared" si="372"/>
        <v>1455137</v>
      </c>
      <c r="L3051" s="910" t="s">
        <v>167</v>
      </c>
      <c r="M3051" s="910" t="s">
        <v>165</v>
      </c>
      <c r="N3051" s="52" t="str">
        <f>IF(AND('331-CT'!$E$7=TH!H3051,OR(L3051="331",M3051="331")),"331",IF(AND(OR(L3051="131",M3051="131"),H3051='131-CT'!$E$7),"131",""))</f>
        <v/>
      </c>
      <c r="O3051" s="910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37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370"/>
        <v>6</v>
      </c>
      <c r="C3052" s="940">
        <f t="shared" si="371"/>
        <v>42172</v>
      </c>
      <c r="D3052" s="941" t="s">
        <v>2039</v>
      </c>
      <c r="E3052" s="941">
        <v>42172</v>
      </c>
      <c r="F3052" s="948" t="s">
        <v>1760</v>
      </c>
      <c r="G3052" s="943" t="s">
        <v>813</v>
      </c>
      <c r="H3052" s="954" t="s">
        <v>2040</v>
      </c>
      <c r="I3052" s="254">
        <v>205</v>
      </c>
      <c r="J3052" s="254">
        <v>13655.569163131686</v>
      </c>
      <c r="K3052" s="945">
        <f t="shared" si="372"/>
        <v>2799392</v>
      </c>
      <c r="L3052" s="910" t="s">
        <v>167</v>
      </c>
      <c r="M3052" s="910" t="s">
        <v>165</v>
      </c>
      <c r="N3052" s="52" t="str">
        <f>IF(AND('331-CT'!$E$7=TH!H3052,OR(L3052="331",M3052="331")),"331",IF(AND(OR(L3052="131",M3052="131"),H3052='131-CT'!$E$7),"131",""))</f>
        <v/>
      </c>
      <c r="O3052" s="910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37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370"/>
        <v>6</v>
      </c>
      <c r="C3053" s="940">
        <f t="shared" si="371"/>
        <v>42172</v>
      </c>
      <c r="D3053" s="941" t="s">
        <v>2039</v>
      </c>
      <c r="E3053" s="941">
        <v>42172</v>
      </c>
      <c r="F3053" s="948" t="s">
        <v>1761</v>
      </c>
      <c r="G3053" s="943" t="s">
        <v>814</v>
      </c>
      <c r="H3053" s="954" t="s">
        <v>2040</v>
      </c>
      <c r="I3053" s="254">
        <v>100</v>
      </c>
      <c r="J3053" s="254">
        <v>6710.7368458818564</v>
      </c>
      <c r="K3053" s="945">
        <f t="shared" si="372"/>
        <v>671074</v>
      </c>
      <c r="L3053" s="910" t="s">
        <v>167</v>
      </c>
      <c r="M3053" s="910" t="s">
        <v>165</v>
      </c>
      <c r="N3053" s="52" t="str">
        <f>IF(AND('331-CT'!$E$7=TH!H3053,OR(L3053="331",M3053="331")),"331",IF(AND(OR(L3053="131",M3053="131"),H3053='131-CT'!$E$7),"131",""))</f>
        <v/>
      </c>
      <c r="O3053" s="910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37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370"/>
        <v>6</v>
      </c>
      <c r="C3054" s="940">
        <f t="shared" si="371"/>
        <v>42172</v>
      </c>
      <c r="D3054" s="941" t="s">
        <v>2039</v>
      </c>
      <c r="E3054" s="941">
        <v>42172</v>
      </c>
      <c r="F3054" s="948" t="s">
        <v>767</v>
      </c>
      <c r="G3054" s="943" t="s">
        <v>814</v>
      </c>
      <c r="H3054" s="954" t="s">
        <v>2040</v>
      </c>
      <c r="I3054" s="254">
        <v>200</v>
      </c>
      <c r="J3054" s="254">
        <v>7725.1505551430673</v>
      </c>
      <c r="K3054" s="945">
        <f t="shared" si="372"/>
        <v>1545030</v>
      </c>
      <c r="L3054" s="910" t="s">
        <v>167</v>
      </c>
      <c r="M3054" s="910" t="s">
        <v>165</v>
      </c>
      <c r="N3054" s="52" t="str">
        <f>IF(AND('331-CT'!$E$7=TH!H3054,OR(L3054="331",M3054="331")),"331",IF(AND(OR(L3054="131",M3054="131"),H3054='131-CT'!$E$7),"131",""))</f>
        <v/>
      </c>
      <c r="O3054" s="910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37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370"/>
        <v>6</v>
      </c>
      <c r="C3055" s="940">
        <f t="shared" si="371"/>
        <v>42172</v>
      </c>
      <c r="D3055" s="941" t="s">
        <v>2039</v>
      </c>
      <c r="E3055" s="941">
        <v>42172</v>
      </c>
      <c r="F3055" s="948" t="s">
        <v>718</v>
      </c>
      <c r="G3055" s="943" t="s">
        <v>814</v>
      </c>
      <c r="H3055" s="954" t="s">
        <v>2040</v>
      </c>
      <c r="I3055" s="254">
        <v>75</v>
      </c>
      <c r="J3055" s="254">
        <v>13967.696458288981</v>
      </c>
      <c r="K3055" s="945">
        <f t="shared" si="372"/>
        <v>1047577</v>
      </c>
      <c r="L3055" s="910" t="s">
        <v>167</v>
      </c>
      <c r="M3055" s="910" t="s">
        <v>165</v>
      </c>
      <c r="N3055" s="52" t="str">
        <f>IF(AND('331-CT'!$E$7=TH!H3055,OR(L3055="331",M3055="331")),"331",IF(AND(OR(L3055="131",M3055="131"),H3055='131-CT'!$E$7),"131",""))</f>
        <v/>
      </c>
      <c r="O3055" s="910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37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370"/>
        <v>6</v>
      </c>
      <c r="C3056" s="940">
        <f t="shared" si="371"/>
        <v>42172</v>
      </c>
      <c r="D3056" s="941" t="s">
        <v>2039</v>
      </c>
      <c r="E3056" s="941">
        <v>42172</v>
      </c>
      <c r="F3056" s="948" t="s">
        <v>718</v>
      </c>
      <c r="G3056" s="943" t="s">
        <v>814</v>
      </c>
      <c r="H3056" s="954" t="s">
        <v>2040</v>
      </c>
      <c r="I3056" s="254">
        <v>30</v>
      </c>
      <c r="J3056" s="254">
        <v>13967.696458288981</v>
      </c>
      <c r="K3056" s="945">
        <f t="shared" si="372"/>
        <v>419031</v>
      </c>
      <c r="L3056" s="910" t="s">
        <v>167</v>
      </c>
      <c r="M3056" s="910" t="s">
        <v>165</v>
      </c>
      <c r="N3056" s="52" t="str">
        <f>IF(AND('331-CT'!$E$7=TH!H3056,OR(L3056="331",M3056="331")),"331",IF(AND(OR(L3056="131",M3056="131"),H3056='131-CT'!$E$7),"131",""))</f>
        <v/>
      </c>
      <c r="O3056" s="910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37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370"/>
        <v>6</v>
      </c>
      <c r="C3057" s="940">
        <f t="shared" si="371"/>
        <v>42172</v>
      </c>
      <c r="D3057" s="941" t="s">
        <v>2039</v>
      </c>
      <c r="E3057" s="941">
        <v>42172</v>
      </c>
      <c r="F3057" s="948" t="s">
        <v>1730</v>
      </c>
      <c r="G3057" s="943" t="s">
        <v>814</v>
      </c>
      <c r="H3057" s="954" t="s">
        <v>2040</v>
      </c>
      <c r="I3057" s="254">
        <v>25</v>
      </c>
      <c r="J3057" s="254">
        <v>12953.282749027769</v>
      </c>
      <c r="K3057" s="945">
        <f t="shared" si="372"/>
        <v>323832</v>
      </c>
      <c r="L3057" s="910" t="s">
        <v>167</v>
      </c>
      <c r="M3057" s="910" t="s">
        <v>165</v>
      </c>
      <c r="N3057" s="52" t="str">
        <f>IF(AND('331-CT'!$E$7=TH!H3057,OR(L3057="331",M3057="331")),"331",IF(AND(OR(L3057="131",M3057="131"),H3057='131-CT'!$E$7),"131",""))</f>
        <v/>
      </c>
      <c r="O3057" s="910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37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370"/>
        <v>6</v>
      </c>
      <c r="C3058" s="940">
        <f t="shared" si="371"/>
        <v>42172</v>
      </c>
      <c r="D3058" s="941" t="s">
        <v>2039</v>
      </c>
      <c r="E3058" s="941">
        <v>42172</v>
      </c>
      <c r="F3058" s="948" t="s">
        <v>1762</v>
      </c>
      <c r="G3058" s="943" t="s">
        <v>814</v>
      </c>
      <c r="H3058" s="954" t="s">
        <v>2040</v>
      </c>
      <c r="I3058" s="254">
        <v>40</v>
      </c>
      <c r="J3058" s="254">
        <v>14045.728282078306</v>
      </c>
      <c r="K3058" s="945">
        <f t="shared" si="372"/>
        <v>561829</v>
      </c>
      <c r="L3058" s="910" t="s">
        <v>167</v>
      </c>
      <c r="M3058" s="910" t="s">
        <v>165</v>
      </c>
      <c r="N3058" s="52" t="str">
        <f>IF(AND('331-CT'!$E$7=TH!H3058,OR(L3058="331",M3058="331")),"331",IF(AND(OR(L3058="131",M3058="131"),H3058='131-CT'!$E$7),"131",""))</f>
        <v/>
      </c>
      <c r="O3058" s="910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37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370"/>
        <v>6</v>
      </c>
      <c r="C3059" s="940">
        <f t="shared" si="371"/>
        <v>42172</v>
      </c>
      <c r="D3059" s="941" t="s">
        <v>2039</v>
      </c>
      <c r="E3059" s="941">
        <v>42172</v>
      </c>
      <c r="F3059" s="948" t="s">
        <v>721</v>
      </c>
      <c r="G3059" s="943" t="s">
        <v>814</v>
      </c>
      <c r="H3059" s="954" t="s">
        <v>2040</v>
      </c>
      <c r="I3059" s="254">
        <v>25</v>
      </c>
      <c r="J3059" s="254">
        <v>13733.60098692101</v>
      </c>
      <c r="K3059" s="945">
        <f t="shared" si="372"/>
        <v>343340</v>
      </c>
      <c r="L3059" s="910" t="s">
        <v>167</v>
      </c>
      <c r="M3059" s="910" t="s">
        <v>165</v>
      </c>
      <c r="N3059" s="52" t="str">
        <f>IF(AND('331-CT'!$E$7=TH!H3059,OR(L3059="331",M3059="331")),"331",IF(AND(OR(L3059="131",M3059="131"),H3059='131-CT'!$E$7),"131",""))</f>
        <v/>
      </c>
      <c r="O3059" s="910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37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370"/>
        <v>6</v>
      </c>
      <c r="C3060" s="940">
        <f t="shared" si="371"/>
        <v>42172</v>
      </c>
      <c r="D3060" s="941" t="s">
        <v>2039</v>
      </c>
      <c r="E3060" s="941">
        <v>42172</v>
      </c>
      <c r="F3060" s="948" t="s">
        <v>1763</v>
      </c>
      <c r="G3060" s="943" t="s">
        <v>814</v>
      </c>
      <c r="H3060" s="954" t="s">
        <v>2040</v>
      </c>
      <c r="I3060" s="254">
        <v>50</v>
      </c>
      <c r="J3060" s="254">
        <v>12875.250925238446</v>
      </c>
      <c r="K3060" s="945">
        <f t="shared" si="372"/>
        <v>643763</v>
      </c>
      <c r="L3060" s="910" t="s">
        <v>167</v>
      </c>
      <c r="M3060" s="910" t="s">
        <v>165</v>
      </c>
      <c r="N3060" s="52" t="str">
        <f>IF(AND('331-CT'!$E$7=TH!H3060,OR(L3060="331",M3060="331")),"331",IF(AND(OR(L3060="131",M3060="131"),H3060='131-CT'!$E$7),"131",""))</f>
        <v/>
      </c>
      <c r="O3060" s="910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37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370"/>
        <v>6</v>
      </c>
      <c r="C3061" s="940">
        <f t="shared" si="371"/>
        <v>42172</v>
      </c>
      <c r="D3061" s="941" t="s">
        <v>2039</v>
      </c>
      <c r="E3061" s="941">
        <v>42172</v>
      </c>
      <c r="F3061" s="948" t="s">
        <v>1764</v>
      </c>
      <c r="G3061" s="943" t="s">
        <v>814</v>
      </c>
      <c r="H3061" s="954" t="s">
        <v>2040</v>
      </c>
      <c r="I3061" s="254">
        <v>25</v>
      </c>
      <c r="J3061" s="254">
        <v>10300.200740190758</v>
      </c>
      <c r="K3061" s="945">
        <f t="shared" si="372"/>
        <v>257505</v>
      </c>
      <c r="L3061" s="910" t="s">
        <v>167</v>
      </c>
      <c r="M3061" s="910" t="s">
        <v>165</v>
      </c>
      <c r="N3061" s="52" t="str">
        <f>IF(AND('331-CT'!$E$7=TH!H3061,OR(L3061="331",M3061="331")),"331",IF(AND(OR(L3061="131",M3061="131"),H3061='131-CT'!$E$7),"131",""))</f>
        <v/>
      </c>
      <c r="O3061" s="910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37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370"/>
        <v>6</v>
      </c>
      <c r="C3062" s="940">
        <f t="shared" si="371"/>
        <v>42172</v>
      </c>
      <c r="D3062" s="941" t="s">
        <v>2039</v>
      </c>
      <c r="E3062" s="941">
        <v>42172</v>
      </c>
      <c r="F3062" s="948" t="s">
        <v>1731</v>
      </c>
      <c r="G3062" s="943" t="s">
        <v>814</v>
      </c>
      <c r="H3062" s="954" t="s">
        <v>2040</v>
      </c>
      <c r="I3062" s="254">
        <v>100</v>
      </c>
      <c r="J3062" s="254">
        <v>7100.8959648284763</v>
      </c>
      <c r="K3062" s="945">
        <f t="shared" si="372"/>
        <v>710090</v>
      </c>
      <c r="L3062" s="910" t="s">
        <v>167</v>
      </c>
      <c r="M3062" s="910" t="s">
        <v>165</v>
      </c>
      <c r="N3062" s="52" t="str">
        <f>IF(AND('331-CT'!$E$7=TH!H3062,OR(L3062="331",M3062="331")),"331",IF(AND(OR(L3062="131",M3062="131"),H3062='131-CT'!$E$7),"131",""))</f>
        <v/>
      </c>
      <c r="O3062" s="910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37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370"/>
        <v>6</v>
      </c>
      <c r="C3063" s="940">
        <f t="shared" si="371"/>
        <v>42173</v>
      </c>
      <c r="D3063" s="941" t="s">
        <v>2039</v>
      </c>
      <c r="E3063" s="941">
        <v>42173</v>
      </c>
      <c r="F3063" s="948" t="s">
        <v>1765</v>
      </c>
      <c r="G3063" s="943" t="s">
        <v>815</v>
      </c>
      <c r="H3063" s="954" t="s">
        <v>2040</v>
      </c>
      <c r="I3063" s="254">
        <v>17</v>
      </c>
      <c r="J3063" s="254">
        <v>10456.264387769406</v>
      </c>
      <c r="K3063" s="945">
        <f t="shared" si="372"/>
        <v>177756</v>
      </c>
      <c r="L3063" s="910" t="s">
        <v>167</v>
      </c>
      <c r="M3063" s="910" t="s">
        <v>165</v>
      </c>
      <c r="N3063" s="52" t="str">
        <f>IF(AND('331-CT'!$E$7=TH!H3063,OR(L3063="331",M3063="331")),"331",IF(AND(OR(L3063="131",M3063="131"),H3063='131-CT'!$E$7),"131",""))</f>
        <v/>
      </c>
      <c r="O3063" s="910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37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370"/>
        <v>6</v>
      </c>
      <c r="C3064" s="940">
        <f t="shared" si="371"/>
        <v>42173</v>
      </c>
      <c r="D3064" s="941" t="s">
        <v>2039</v>
      </c>
      <c r="E3064" s="941">
        <v>42173</v>
      </c>
      <c r="F3064" s="948" t="s">
        <v>1741</v>
      </c>
      <c r="G3064" s="943" t="s">
        <v>815</v>
      </c>
      <c r="H3064" s="954" t="s">
        <v>2040</v>
      </c>
      <c r="I3064" s="254">
        <v>200</v>
      </c>
      <c r="J3064" s="254">
        <v>11626.741744609264</v>
      </c>
      <c r="K3064" s="945">
        <f t="shared" si="372"/>
        <v>2325348</v>
      </c>
      <c r="L3064" s="910" t="s">
        <v>167</v>
      </c>
      <c r="M3064" s="910" t="s">
        <v>165</v>
      </c>
      <c r="N3064" s="52" t="str">
        <f>IF(AND('331-CT'!$E$7=TH!H3064,OR(L3064="331",M3064="331")),"331",IF(AND(OR(L3064="131",M3064="131"),H3064='131-CT'!$E$7),"131",""))</f>
        <v/>
      </c>
      <c r="O3064" s="910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37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370"/>
        <v>6</v>
      </c>
      <c r="C3065" s="940">
        <f t="shared" si="371"/>
        <v>42173</v>
      </c>
      <c r="D3065" s="941" t="s">
        <v>2039</v>
      </c>
      <c r="E3065" s="941">
        <v>42173</v>
      </c>
      <c r="F3065" s="948" t="s">
        <v>1766</v>
      </c>
      <c r="G3065" s="943" t="s">
        <v>815</v>
      </c>
      <c r="H3065" s="954" t="s">
        <v>2040</v>
      </c>
      <c r="I3065" s="254">
        <v>85</v>
      </c>
      <c r="J3065" s="254">
        <v>9207.7552071402224</v>
      </c>
      <c r="K3065" s="945">
        <f t="shared" si="372"/>
        <v>782659</v>
      </c>
      <c r="L3065" s="910" t="s">
        <v>167</v>
      </c>
      <c r="M3065" s="910" t="s">
        <v>165</v>
      </c>
      <c r="N3065" s="52" t="str">
        <f>IF(AND('331-CT'!$E$7=TH!H3065,OR(L3065="331",M3065="331")),"331",IF(AND(OR(L3065="131",M3065="131"),H3065='131-CT'!$E$7),"131",""))</f>
        <v/>
      </c>
      <c r="O3065" s="910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37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370"/>
        <v>6</v>
      </c>
      <c r="C3066" s="940">
        <f t="shared" si="371"/>
        <v>42173</v>
      </c>
      <c r="D3066" s="941" t="s">
        <v>2039</v>
      </c>
      <c r="E3066" s="941">
        <v>42173</v>
      </c>
      <c r="F3066" s="948" t="s">
        <v>713</v>
      </c>
      <c r="G3066" s="943" t="s">
        <v>815</v>
      </c>
      <c r="H3066" s="954" t="s">
        <v>2040</v>
      </c>
      <c r="I3066" s="254">
        <v>360</v>
      </c>
      <c r="J3066" s="254">
        <v>10222.168916401433</v>
      </c>
      <c r="K3066" s="945">
        <f t="shared" si="372"/>
        <v>3679981</v>
      </c>
      <c r="L3066" s="910" t="s">
        <v>167</v>
      </c>
      <c r="M3066" s="910" t="s">
        <v>165</v>
      </c>
      <c r="N3066" s="52" t="str">
        <f>IF(AND('331-CT'!$E$7=TH!H3066,OR(L3066="331",M3066="331")),"331",IF(AND(OR(L3066="131",M3066="131"),H3066='131-CT'!$E$7),"131",""))</f>
        <v/>
      </c>
      <c r="O3066" s="910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37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370"/>
        <v>6</v>
      </c>
      <c r="C3067" s="940">
        <f t="shared" si="371"/>
        <v>42173</v>
      </c>
      <c r="D3067" s="941" t="s">
        <v>2039</v>
      </c>
      <c r="E3067" s="941">
        <v>42173</v>
      </c>
      <c r="F3067" s="948" t="s">
        <v>1767</v>
      </c>
      <c r="G3067" s="943" t="s">
        <v>815</v>
      </c>
      <c r="H3067" s="954" t="s">
        <v>2040</v>
      </c>
      <c r="I3067" s="254">
        <v>25</v>
      </c>
      <c r="J3067" s="254">
        <v>8661.5324406149557</v>
      </c>
      <c r="K3067" s="945">
        <f t="shared" si="372"/>
        <v>216538</v>
      </c>
      <c r="L3067" s="910" t="s">
        <v>167</v>
      </c>
      <c r="M3067" s="910" t="s">
        <v>165</v>
      </c>
      <c r="N3067" s="52" t="str">
        <f>IF(AND('331-CT'!$E$7=TH!H3067,OR(L3067="331",M3067="331")),"331",IF(AND(OR(L3067="131",M3067="131"),H3067='131-CT'!$E$7),"131",""))</f>
        <v/>
      </c>
      <c r="O3067" s="910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37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370"/>
        <v>6</v>
      </c>
      <c r="C3068" s="940">
        <f t="shared" si="371"/>
        <v>42173</v>
      </c>
      <c r="D3068" s="941" t="s">
        <v>2039</v>
      </c>
      <c r="E3068" s="941">
        <v>42173</v>
      </c>
      <c r="F3068" s="948" t="s">
        <v>694</v>
      </c>
      <c r="G3068" s="943" t="s">
        <v>815</v>
      </c>
      <c r="H3068" s="954" t="s">
        <v>2040</v>
      </c>
      <c r="I3068" s="254">
        <v>50</v>
      </c>
      <c r="J3068" s="254">
        <v>17401.096705019234</v>
      </c>
      <c r="K3068" s="945">
        <f t="shared" si="372"/>
        <v>870055</v>
      </c>
      <c r="L3068" s="910" t="s">
        <v>167</v>
      </c>
      <c r="M3068" s="910" t="s">
        <v>165</v>
      </c>
      <c r="N3068" s="52" t="str">
        <f>IF(AND('331-CT'!$E$7=TH!H3068,OR(L3068="331",M3068="331")),"331",IF(AND(OR(L3068="131",M3068="131"),H3068='131-CT'!$E$7),"131",""))</f>
        <v/>
      </c>
      <c r="O3068" s="910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37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370"/>
        <v>6</v>
      </c>
      <c r="C3069" s="940">
        <f t="shared" si="371"/>
        <v>42173</v>
      </c>
      <c r="D3069" s="941" t="s">
        <v>2039</v>
      </c>
      <c r="E3069" s="941">
        <v>42173</v>
      </c>
      <c r="F3069" s="948" t="s">
        <v>716</v>
      </c>
      <c r="G3069" s="943" t="s">
        <v>815</v>
      </c>
      <c r="H3069" s="954" t="s">
        <v>2040</v>
      </c>
      <c r="I3069" s="254">
        <v>30</v>
      </c>
      <c r="J3069" s="254">
        <v>15606.364757864783</v>
      </c>
      <c r="K3069" s="945">
        <f t="shared" si="372"/>
        <v>468191</v>
      </c>
      <c r="L3069" s="910" t="s">
        <v>167</v>
      </c>
      <c r="M3069" s="910" t="s">
        <v>165</v>
      </c>
      <c r="N3069" s="52" t="str">
        <f>IF(AND('331-CT'!$E$7=TH!H3069,OR(L3069="331",M3069="331")),"331",IF(AND(OR(L3069="131",M3069="131"),H3069='131-CT'!$E$7),"131",""))</f>
        <v/>
      </c>
      <c r="O3069" s="910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37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370"/>
        <v>6</v>
      </c>
      <c r="C3070" s="940">
        <f t="shared" si="371"/>
        <v>42173</v>
      </c>
      <c r="D3070" s="941" t="s">
        <v>2039</v>
      </c>
      <c r="E3070" s="941">
        <v>42173</v>
      </c>
      <c r="F3070" s="948" t="s">
        <v>1768</v>
      </c>
      <c r="G3070" s="943" t="s">
        <v>815</v>
      </c>
      <c r="H3070" s="954" t="s">
        <v>2040</v>
      </c>
      <c r="I3070" s="254">
        <v>25</v>
      </c>
      <c r="J3070" s="254">
        <v>10378.232563980082</v>
      </c>
      <c r="K3070" s="945">
        <f t="shared" si="372"/>
        <v>259456</v>
      </c>
      <c r="L3070" s="910" t="s">
        <v>167</v>
      </c>
      <c r="M3070" s="910" t="s">
        <v>165</v>
      </c>
      <c r="N3070" s="52" t="str">
        <f>IF(AND('331-CT'!$E$7=TH!H3070,OR(L3070="331",M3070="331")),"331",IF(AND(OR(L3070="131",M3070="131"),H3070='131-CT'!$E$7),"131",""))</f>
        <v/>
      </c>
      <c r="O3070" s="910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37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370"/>
        <v>6</v>
      </c>
      <c r="C3071" s="940">
        <f t="shared" si="371"/>
        <v>42173</v>
      </c>
      <c r="D3071" s="941" t="s">
        <v>2039</v>
      </c>
      <c r="E3071" s="941">
        <v>42173</v>
      </c>
      <c r="F3071" s="948" t="s">
        <v>768</v>
      </c>
      <c r="G3071" s="943" t="s">
        <v>815</v>
      </c>
      <c r="H3071" s="954" t="s">
        <v>2040</v>
      </c>
      <c r="I3071" s="254">
        <v>50</v>
      </c>
      <c r="J3071" s="254">
        <v>15294.237462707488</v>
      </c>
      <c r="K3071" s="945">
        <f t="shared" si="372"/>
        <v>764712</v>
      </c>
      <c r="L3071" s="910" t="s">
        <v>167</v>
      </c>
      <c r="M3071" s="910" t="s">
        <v>165</v>
      </c>
      <c r="N3071" s="52" t="str">
        <f>IF(AND('331-CT'!$E$7=TH!H3071,OR(L3071="331",M3071="331")),"331",IF(AND(OR(L3071="131",M3071="131"),H3071='131-CT'!$E$7),"131",""))</f>
        <v/>
      </c>
      <c r="O3071" s="910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37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370"/>
        <v>6</v>
      </c>
      <c r="C3072" s="940">
        <f t="shared" si="371"/>
        <v>42173</v>
      </c>
      <c r="D3072" s="941" t="s">
        <v>2039</v>
      </c>
      <c r="E3072" s="941">
        <v>42173</v>
      </c>
      <c r="F3072" s="948" t="s">
        <v>1769</v>
      </c>
      <c r="G3072" s="943" t="s">
        <v>815</v>
      </c>
      <c r="H3072" s="954" t="s">
        <v>2040</v>
      </c>
      <c r="I3072" s="254">
        <v>85</v>
      </c>
      <c r="J3072" s="254">
        <v>6710.7368458818564</v>
      </c>
      <c r="K3072" s="945">
        <f t="shared" si="372"/>
        <v>570413</v>
      </c>
      <c r="L3072" s="910" t="s">
        <v>167</v>
      </c>
      <c r="M3072" s="910" t="s">
        <v>165</v>
      </c>
      <c r="N3072" s="52" t="str">
        <f>IF(AND('331-CT'!$E$7=TH!H3072,OR(L3072="331",M3072="331")),"331",IF(AND(OR(L3072="131",M3072="131"),H3072='131-CT'!$E$7),"131",""))</f>
        <v/>
      </c>
      <c r="O3072" s="910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37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370"/>
        <v>6</v>
      </c>
      <c r="C3073" s="940">
        <f t="shared" si="371"/>
        <v>42173</v>
      </c>
      <c r="D3073" s="941" t="s">
        <v>2039</v>
      </c>
      <c r="E3073" s="941">
        <v>42173</v>
      </c>
      <c r="F3073" s="948" t="s">
        <v>429</v>
      </c>
      <c r="G3073" s="943" t="s">
        <v>816</v>
      </c>
      <c r="H3073" s="954" t="s">
        <v>2040</v>
      </c>
      <c r="I3073" s="254">
        <v>1206</v>
      </c>
      <c r="J3073" s="254">
        <v>7022.8641410391529</v>
      </c>
      <c r="K3073" s="945">
        <f t="shared" si="372"/>
        <v>8469574</v>
      </c>
      <c r="L3073" s="910" t="s">
        <v>167</v>
      </c>
      <c r="M3073" s="910" t="s">
        <v>165</v>
      </c>
      <c r="N3073" s="52" t="str">
        <f>IF(AND('331-CT'!$E$7=TH!H3073,OR(L3073="331",M3073="331")),"331",IF(AND(OR(L3073="131",M3073="131"),H3073='131-CT'!$E$7),"131",""))</f>
        <v/>
      </c>
      <c r="O3073" s="910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37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370"/>
        <v>6</v>
      </c>
      <c r="C3074" s="940">
        <f t="shared" si="371"/>
        <v>42174</v>
      </c>
      <c r="D3074" s="941" t="s">
        <v>2039</v>
      </c>
      <c r="E3074" s="941">
        <v>42174</v>
      </c>
      <c r="F3074" s="948" t="s">
        <v>817</v>
      </c>
      <c r="G3074" s="943" t="s">
        <v>818</v>
      </c>
      <c r="H3074" s="954" t="s">
        <v>2040</v>
      </c>
      <c r="I3074" s="254">
        <v>252</v>
      </c>
      <c r="J3074" s="254">
        <v>9285.7870309295449</v>
      </c>
      <c r="K3074" s="945">
        <f t="shared" si="372"/>
        <v>2340018</v>
      </c>
      <c r="L3074" s="910" t="s">
        <v>167</v>
      </c>
      <c r="M3074" s="910" t="s">
        <v>165</v>
      </c>
      <c r="N3074" s="52" t="str">
        <f>IF(AND('331-CT'!$E$7=TH!H3074,OR(L3074="331",M3074="331")),"331",IF(AND(OR(L3074="131",M3074="131"),H3074='131-CT'!$E$7),"131",""))</f>
        <v/>
      </c>
      <c r="O3074" s="910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37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370"/>
        <v>6</v>
      </c>
      <c r="C3075" s="940">
        <f t="shared" si="371"/>
        <v>42174</v>
      </c>
      <c r="D3075" s="941" t="s">
        <v>2039</v>
      </c>
      <c r="E3075" s="941">
        <v>42174</v>
      </c>
      <c r="F3075" s="948" t="s">
        <v>1693</v>
      </c>
      <c r="G3075" s="943" t="s">
        <v>818</v>
      </c>
      <c r="H3075" s="954" t="s">
        <v>2040</v>
      </c>
      <c r="I3075" s="254">
        <v>504</v>
      </c>
      <c r="J3075" s="254">
        <v>1638.6682995758022</v>
      </c>
      <c r="K3075" s="945">
        <f t="shared" si="372"/>
        <v>825889</v>
      </c>
      <c r="L3075" s="910" t="s">
        <v>167</v>
      </c>
      <c r="M3075" s="910" t="s">
        <v>165</v>
      </c>
      <c r="N3075" s="52" t="str">
        <f>IF(AND('331-CT'!$E$7=TH!H3075,OR(L3075="331",M3075="331")),"331",IF(AND(OR(L3075="131",M3075="131"),H3075='131-CT'!$E$7),"131",""))</f>
        <v/>
      </c>
      <c r="O3075" s="910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37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370"/>
        <v>6</v>
      </c>
      <c r="C3076" s="940">
        <f t="shared" si="371"/>
        <v>42174</v>
      </c>
      <c r="D3076" s="941" t="s">
        <v>2039</v>
      </c>
      <c r="E3076" s="941">
        <v>42174</v>
      </c>
      <c r="F3076" s="948" t="s">
        <v>672</v>
      </c>
      <c r="G3076" s="943" t="s">
        <v>818</v>
      </c>
      <c r="H3076" s="954" t="s">
        <v>2040</v>
      </c>
      <c r="I3076" s="254">
        <v>100</v>
      </c>
      <c r="J3076" s="254">
        <v>6788.7686696711808</v>
      </c>
      <c r="K3076" s="945">
        <f t="shared" si="372"/>
        <v>678877</v>
      </c>
      <c r="L3076" s="910" t="s">
        <v>167</v>
      </c>
      <c r="M3076" s="910" t="s">
        <v>165</v>
      </c>
      <c r="N3076" s="52" t="str">
        <f>IF(AND('331-CT'!$E$7=TH!H3076,OR(L3076="331",M3076="331")),"331",IF(AND(OR(L3076="131",M3076="131"),H3076='131-CT'!$E$7),"131",""))</f>
        <v/>
      </c>
      <c r="O3076" s="910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37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370"/>
        <v>6</v>
      </c>
      <c r="C3077" s="940">
        <f t="shared" si="371"/>
        <v>42174</v>
      </c>
      <c r="D3077" s="941" t="s">
        <v>2039</v>
      </c>
      <c r="E3077" s="941">
        <v>42174</v>
      </c>
      <c r="F3077" s="948" t="s">
        <v>1694</v>
      </c>
      <c r="G3077" s="943" t="s">
        <v>818</v>
      </c>
      <c r="H3077" s="954" t="s">
        <v>2040</v>
      </c>
      <c r="I3077" s="254">
        <v>200</v>
      </c>
      <c r="J3077" s="254">
        <v>1092.445533050535</v>
      </c>
      <c r="K3077" s="945">
        <f t="shared" si="372"/>
        <v>218489</v>
      </c>
      <c r="L3077" s="910" t="s">
        <v>167</v>
      </c>
      <c r="M3077" s="910" t="s">
        <v>165</v>
      </c>
      <c r="N3077" s="52" t="str">
        <f>IF(AND('331-CT'!$E$7=TH!H3077,OR(L3077="331",M3077="331")),"331",IF(AND(OR(L3077="131",M3077="131"),H3077='131-CT'!$E$7),"131",""))</f>
        <v/>
      </c>
      <c r="O3077" s="910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37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370"/>
        <v>6</v>
      </c>
      <c r="C3078" s="940">
        <f t="shared" si="371"/>
        <v>42174</v>
      </c>
      <c r="D3078" s="941" t="s">
        <v>2039</v>
      </c>
      <c r="E3078" s="941">
        <v>42174</v>
      </c>
      <c r="F3078" s="948" t="s">
        <v>820</v>
      </c>
      <c r="G3078" s="943" t="s">
        <v>818</v>
      </c>
      <c r="H3078" s="954" t="s">
        <v>2040</v>
      </c>
      <c r="I3078" s="254">
        <v>160</v>
      </c>
      <c r="J3078" s="254">
        <v>8973.6597357722494</v>
      </c>
      <c r="K3078" s="945">
        <f t="shared" si="372"/>
        <v>1435786</v>
      </c>
      <c r="L3078" s="910" t="s">
        <v>167</v>
      </c>
      <c r="M3078" s="910" t="s">
        <v>165</v>
      </c>
      <c r="N3078" s="52" t="str">
        <f>IF(AND('331-CT'!$E$7=TH!H3078,OR(L3078="331",M3078="331")),"331",IF(AND(OR(L3078="131",M3078="131"),H3078='131-CT'!$E$7),"131",""))</f>
        <v/>
      </c>
      <c r="O3078" s="910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37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370"/>
        <v>6</v>
      </c>
      <c r="C3079" s="940">
        <f t="shared" si="371"/>
        <v>42174</v>
      </c>
      <c r="D3079" s="941" t="s">
        <v>2039</v>
      </c>
      <c r="E3079" s="941">
        <v>42174</v>
      </c>
      <c r="F3079" s="948" t="s">
        <v>1695</v>
      </c>
      <c r="G3079" s="943" t="s">
        <v>818</v>
      </c>
      <c r="H3079" s="954" t="s">
        <v>2040</v>
      </c>
      <c r="I3079" s="254">
        <v>320</v>
      </c>
      <c r="J3079" s="254">
        <v>1404.5728282078305</v>
      </c>
      <c r="K3079" s="945">
        <f t="shared" si="372"/>
        <v>449463</v>
      </c>
      <c r="L3079" s="910" t="s">
        <v>167</v>
      </c>
      <c r="M3079" s="910" t="s">
        <v>165</v>
      </c>
      <c r="N3079" s="52" t="str">
        <f>IF(AND('331-CT'!$E$7=TH!H3079,OR(L3079="331",M3079="331")),"331",IF(AND(OR(L3079="131",M3079="131"),H3079='131-CT'!$E$7),"131",""))</f>
        <v/>
      </c>
      <c r="O3079" s="910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37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370"/>
        <v>6</v>
      </c>
      <c r="C3080" s="940">
        <f t="shared" si="371"/>
        <v>42174</v>
      </c>
      <c r="D3080" s="941" t="s">
        <v>2039</v>
      </c>
      <c r="E3080" s="941">
        <v>42174</v>
      </c>
      <c r="F3080" s="948" t="s">
        <v>821</v>
      </c>
      <c r="G3080" s="943" t="s">
        <v>818</v>
      </c>
      <c r="H3080" s="954" t="s">
        <v>2040</v>
      </c>
      <c r="I3080" s="254">
        <v>160</v>
      </c>
      <c r="J3080" s="254">
        <v>11392.646273241291</v>
      </c>
      <c r="K3080" s="945">
        <f t="shared" si="372"/>
        <v>1822823</v>
      </c>
      <c r="L3080" s="910" t="s">
        <v>167</v>
      </c>
      <c r="M3080" s="910" t="s">
        <v>165</v>
      </c>
      <c r="N3080" s="52" t="str">
        <f>IF(AND('331-CT'!$E$7=TH!H3080,OR(L3080="331",M3080="331")),"331",IF(AND(OR(L3080="131",M3080="131"),H3080='131-CT'!$E$7),"131",""))</f>
        <v/>
      </c>
      <c r="O3080" s="910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37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370"/>
        <v>6</v>
      </c>
      <c r="C3081" s="940">
        <f t="shared" si="371"/>
        <v>42174</v>
      </c>
      <c r="D3081" s="941" t="s">
        <v>2039</v>
      </c>
      <c r="E3081" s="941">
        <v>42174</v>
      </c>
      <c r="F3081" s="948" t="s">
        <v>1696</v>
      </c>
      <c r="G3081" s="943" t="s">
        <v>818</v>
      </c>
      <c r="H3081" s="954" t="s">
        <v>2040</v>
      </c>
      <c r="I3081" s="254">
        <v>320</v>
      </c>
      <c r="J3081" s="254">
        <v>2028.8274185224218</v>
      </c>
      <c r="K3081" s="945">
        <f t="shared" si="372"/>
        <v>649225</v>
      </c>
      <c r="L3081" s="910" t="s">
        <v>167</v>
      </c>
      <c r="M3081" s="910" t="s">
        <v>165</v>
      </c>
      <c r="N3081" s="52" t="str">
        <f>IF(AND('331-CT'!$E$7=TH!H3081,OR(L3081="331",M3081="331")),"331",IF(AND(OR(L3081="131",M3081="131"),H3081='131-CT'!$E$7),"131",""))</f>
        <v/>
      </c>
      <c r="O3081" s="910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37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370"/>
        <v>6</v>
      </c>
      <c r="C3082" s="940">
        <f t="shared" si="371"/>
        <v>42174</v>
      </c>
      <c r="D3082" s="941" t="s">
        <v>2039</v>
      </c>
      <c r="E3082" s="941">
        <v>42174</v>
      </c>
      <c r="F3082" s="948" t="s">
        <v>722</v>
      </c>
      <c r="G3082" s="943" t="s">
        <v>822</v>
      </c>
      <c r="H3082" s="954" t="s">
        <v>2040</v>
      </c>
      <c r="I3082" s="254">
        <v>1050</v>
      </c>
      <c r="J3082" s="254">
        <v>13343.44186797439</v>
      </c>
      <c r="K3082" s="945">
        <f t="shared" si="372"/>
        <v>14010614</v>
      </c>
      <c r="L3082" s="910" t="s">
        <v>167</v>
      </c>
      <c r="M3082" s="910" t="s">
        <v>165</v>
      </c>
      <c r="N3082" s="52" t="str">
        <f>IF(AND('331-CT'!$E$7=TH!H3082,OR(L3082="331",M3082="331")),"331",IF(AND(OR(L3082="131",M3082="131"),H3082='131-CT'!$E$7),"131",""))</f>
        <v/>
      </c>
      <c r="O3082" s="910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37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370"/>
        <v>6</v>
      </c>
      <c r="C3083" s="940">
        <f t="shared" si="371"/>
        <v>42174</v>
      </c>
      <c r="D3083" s="941" t="s">
        <v>2039</v>
      </c>
      <c r="E3083" s="941">
        <v>42174</v>
      </c>
      <c r="F3083" s="948" t="s">
        <v>1759</v>
      </c>
      <c r="G3083" s="943" t="s">
        <v>822</v>
      </c>
      <c r="H3083" s="954" t="s">
        <v>2040</v>
      </c>
      <c r="I3083" s="254">
        <v>200</v>
      </c>
      <c r="J3083" s="254">
        <v>19664.019594909627</v>
      </c>
      <c r="K3083" s="945">
        <f t="shared" si="372"/>
        <v>3932804</v>
      </c>
      <c r="L3083" s="910" t="s">
        <v>167</v>
      </c>
      <c r="M3083" s="910" t="s">
        <v>165</v>
      </c>
      <c r="N3083" s="52" t="str">
        <f>IF(AND('331-CT'!$E$7=TH!H3083,OR(L3083="331",M3083="331")),"331",IF(AND(OR(L3083="131",M3083="131"),H3083='131-CT'!$E$7),"131",""))</f>
        <v/>
      </c>
      <c r="O3083" s="910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37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370"/>
        <v>6</v>
      </c>
      <c r="C3084" s="940">
        <f t="shared" si="371"/>
        <v>42174</v>
      </c>
      <c r="D3084" s="941" t="s">
        <v>2039</v>
      </c>
      <c r="E3084" s="941">
        <v>42174</v>
      </c>
      <c r="F3084" s="948" t="s">
        <v>823</v>
      </c>
      <c r="G3084" s="943" t="s">
        <v>824</v>
      </c>
      <c r="H3084" s="954" t="s">
        <v>2040</v>
      </c>
      <c r="I3084" s="254">
        <v>29</v>
      </c>
      <c r="J3084" s="254">
        <v>19117.796828384362</v>
      </c>
      <c r="K3084" s="945">
        <f t="shared" si="372"/>
        <v>554416</v>
      </c>
      <c r="L3084" s="910" t="s">
        <v>167</v>
      </c>
      <c r="M3084" s="910" t="s">
        <v>165</v>
      </c>
      <c r="N3084" s="52" t="str">
        <f>IF(AND('331-CT'!$E$7=TH!H3084,OR(L3084="331",M3084="331")),"331",IF(AND(OR(L3084="131",M3084="131"),H3084='131-CT'!$E$7),"131",""))</f>
        <v/>
      </c>
      <c r="O3084" s="910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37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364"/>
        <v>6</v>
      </c>
      <c r="C3085" s="940">
        <f t="shared" si="366"/>
        <v>42174</v>
      </c>
      <c r="D3085" s="941" t="s">
        <v>2039</v>
      </c>
      <c r="E3085" s="941">
        <v>42174</v>
      </c>
      <c r="F3085" s="948" t="s">
        <v>826</v>
      </c>
      <c r="G3085" s="943" t="s">
        <v>824</v>
      </c>
      <c r="H3085" s="954" t="s">
        <v>2040</v>
      </c>
      <c r="I3085" s="254">
        <v>30</v>
      </c>
      <c r="J3085" s="254">
        <v>23877.738079533119</v>
      </c>
      <c r="K3085" s="945">
        <f t="shared" si="365"/>
        <v>716332</v>
      </c>
      <c r="L3085" s="910" t="s">
        <v>167</v>
      </c>
      <c r="M3085" s="910" t="s">
        <v>165</v>
      </c>
      <c r="N3085" s="52" t="str">
        <f>IF(AND('331-CT'!$E$7=TH!H3085,OR(L3085="331",M3085="331")),"331",IF(AND(OR(L3085="131",M3085="131"),H3085='131-CT'!$E$7),"131",""))</f>
        <v/>
      </c>
      <c r="O3085" s="910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37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364"/>
        <v>6</v>
      </c>
      <c r="C3086" s="940">
        <f t="shared" si="366"/>
        <v>42174</v>
      </c>
      <c r="D3086" s="941" t="s">
        <v>2039</v>
      </c>
      <c r="E3086" s="941">
        <v>42174</v>
      </c>
      <c r="F3086" s="948" t="s">
        <v>827</v>
      </c>
      <c r="G3086" s="943" t="s">
        <v>824</v>
      </c>
      <c r="H3086" s="954" t="s">
        <v>2040</v>
      </c>
      <c r="I3086" s="254">
        <v>30</v>
      </c>
      <c r="J3086" s="254">
        <v>19820.083242488276</v>
      </c>
      <c r="K3086" s="945">
        <f t="shared" si="365"/>
        <v>594602</v>
      </c>
      <c r="L3086" s="910" t="s">
        <v>167</v>
      </c>
      <c r="M3086" s="910" t="s">
        <v>165</v>
      </c>
      <c r="N3086" s="52" t="str">
        <f>IF(AND('331-CT'!$E$7=TH!H3086,OR(L3086="331",M3086="331")),"331",IF(AND(OR(L3086="131",M3086="131"),H3086='131-CT'!$E$7),"131",""))</f>
        <v/>
      </c>
      <c r="O3086" s="910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37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364"/>
        <v>6</v>
      </c>
      <c r="C3087" s="940">
        <f t="shared" si="366"/>
        <v>42174</v>
      </c>
      <c r="D3087" s="941" t="s">
        <v>2039</v>
      </c>
      <c r="E3087" s="941">
        <v>42174</v>
      </c>
      <c r="F3087" s="948" t="s">
        <v>828</v>
      </c>
      <c r="G3087" s="943" t="s">
        <v>824</v>
      </c>
      <c r="H3087" s="954" t="s">
        <v>2040</v>
      </c>
      <c r="I3087" s="254">
        <v>104</v>
      </c>
      <c r="J3087" s="254">
        <v>7647.1187313537439</v>
      </c>
      <c r="K3087" s="945">
        <f t="shared" si="365"/>
        <v>795300</v>
      </c>
      <c r="L3087" s="910" t="s">
        <v>167</v>
      </c>
      <c r="M3087" s="910" t="s">
        <v>165</v>
      </c>
      <c r="N3087" s="52" t="str">
        <f>IF(AND('331-CT'!$E$7=TH!H3087,OR(L3087="331",M3087="331")),"331",IF(AND(OR(L3087="131",M3087="131"),H3087='131-CT'!$E$7),"131",""))</f>
        <v/>
      </c>
      <c r="O3087" s="910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37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364"/>
        <v>6</v>
      </c>
      <c r="C3088" s="940">
        <f t="shared" si="366"/>
        <v>42174</v>
      </c>
      <c r="D3088" s="941" t="s">
        <v>2039</v>
      </c>
      <c r="E3088" s="941">
        <v>42174</v>
      </c>
      <c r="F3088" s="948" t="s">
        <v>767</v>
      </c>
      <c r="G3088" s="943" t="s">
        <v>824</v>
      </c>
      <c r="H3088" s="954" t="s">
        <v>2040</v>
      </c>
      <c r="I3088" s="254">
        <v>263</v>
      </c>
      <c r="J3088" s="254">
        <v>7725.1505551430673</v>
      </c>
      <c r="K3088" s="945">
        <f t="shared" si="365"/>
        <v>2031715</v>
      </c>
      <c r="L3088" s="910" t="s">
        <v>167</v>
      </c>
      <c r="M3088" s="910" t="s">
        <v>165</v>
      </c>
      <c r="N3088" s="52" t="str">
        <f>IF(AND('331-CT'!$E$7=TH!H3088,OR(L3088="331",M3088="331")),"331",IF(AND(OR(L3088="131",M3088="131"),H3088='131-CT'!$E$7),"131",""))</f>
        <v/>
      </c>
      <c r="O3088" s="910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37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364"/>
        <v>6</v>
      </c>
      <c r="C3089" s="940">
        <f t="shared" si="366"/>
        <v>42174</v>
      </c>
      <c r="D3089" s="941" t="s">
        <v>2039</v>
      </c>
      <c r="E3089" s="941">
        <v>42174</v>
      </c>
      <c r="F3089" s="948" t="s">
        <v>829</v>
      </c>
      <c r="G3089" s="943" t="s">
        <v>824</v>
      </c>
      <c r="H3089" s="954" t="s">
        <v>2040</v>
      </c>
      <c r="I3089" s="254">
        <v>51</v>
      </c>
      <c r="J3089" s="254">
        <v>8661.5324406149557</v>
      </c>
      <c r="K3089" s="945">
        <f t="shared" si="365"/>
        <v>441738</v>
      </c>
      <c r="L3089" s="910" t="s">
        <v>167</v>
      </c>
      <c r="M3089" s="910" t="s">
        <v>165</v>
      </c>
      <c r="N3089" s="52" t="str">
        <f>IF(AND('331-CT'!$E$7=TH!H3089,OR(L3089="331",M3089="331")),"331",IF(AND(OR(L3089="131",M3089="131"),H3089='131-CT'!$E$7),"131",""))</f>
        <v/>
      </c>
      <c r="O3089" s="910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37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364"/>
        <v>6</v>
      </c>
      <c r="C3090" s="940">
        <f t="shared" si="366"/>
        <v>42174</v>
      </c>
      <c r="D3090" s="941" t="s">
        <v>2039</v>
      </c>
      <c r="E3090" s="941">
        <v>42174</v>
      </c>
      <c r="F3090" s="948" t="s">
        <v>830</v>
      </c>
      <c r="G3090" s="943" t="s">
        <v>824</v>
      </c>
      <c r="H3090" s="954" t="s">
        <v>2040</v>
      </c>
      <c r="I3090" s="254">
        <v>55</v>
      </c>
      <c r="J3090" s="254">
        <v>11782.805392187911</v>
      </c>
      <c r="K3090" s="945">
        <f t="shared" si="365"/>
        <v>648054</v>
      </c>
      <c r="L3090" s="910" t="s">
        <v>167</v>
      </c>
      <c r="M3090" s="910" t="s">
        <v>165</v>
      </c>
      <c r="N3090" s="52" t="str">
        <f>IF(AND('331-CT'!$E$7=TH!H3090,OR(L3090="331",M3090="331")),"331",IF(AND(OR(L3090="131",M3090="131"),H3090='131-CT'!$E$7),"131",""))</f>
        <v/>
      </c>
      <c r="O3090" s="910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37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364"/>
        <v>6</v>
      </c>
      <c r="C3091" s="940">
        <f t="shared" si="366"/>
        <v>42174</v>
      </c>
      <c r="D3091" s="941" t="s">
        <v>2039</v>
      </c>
      <c r="E3091" s="941">
        <v>42174</v>
      </c>
      <c r="F3091" s="948" t="s">
        <v>831</v>
      </c>
      <c r="G3091" s="943" t="s">
        <v>824</v>
      </c>
      <c r="H3091" s="954" t="s">
        <v>2040</v>
      </c>
      <c r="I3091" s="254">
        <v>50</v>
      </c>
      <c r="J3091" s="254">
        <v>12485.091806291828</v>
      </c>
      <c r="K3091" s="945">
        <f t="shared" si="365"/>
        <v>624255</v>
      </c>
      <c r="L3091" s="910" t="s">
        <v>167</v>
      </c>
      <c r="M3091" s="910" t="s">
        <v>165</v>
      </c>
      <c r="N3091" s="52" t="str">
        <f>IF(AND('331-CT'!$E$7=TH!H3091,OR(L3091="331",M3091="331")),"331",IF(AND(OR(L3091="131",M3091="131"),H3091='131-CT'!$E$7),"131",""))</f>
        <v/>
      </c>
      <c r="O3091" s="910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37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364"/>
        <v>6</v>
      </c>
      <c r="C3092" s="940">
        <f t="shared" si="366"/>
        <v>42174</v>
      </c>
      <c r="D3092" s="941" t="s">
        <v>2039</v>
      </c>
      <c r="E3092" s="941">
        <v>42174</v>
      </c>
      <c r="F3092" s="948" t="s">
        <v>832</v>
      </c>
      <c r="G3092" s="943" t="s">
        <v>824</v>
      </c>
      <c r="H3092" s="954" t="s">
        <v>2040</v>
      </c>
      <c r="I3092" s="254">
        <v>30</v>
      </c>
      <c r="J3092" s="254">
        <v>27779.329268999314</v>
      </c>
      <c r="K3092" s="945">
        <f t="shared" si="365"/>
        <v>833380</v>
      </c>
      <c r="L3092" s="910" t="s">
        <v>167</v>
      </c>
      <c r="M3092" s="910" t="s">
        <v>165</v>
      </c>
      <c r="N3092" s="52" t="str">
        <f>IF(AND('331-CT'!$E$7=TH!H3092,OR(L3092="331",M3092="331")),"331",IF(AND(OR(L3092="131",M3092="131"),H3092='131-CT'!$E$7),"131",""))</f>
        <v/>
      </c>
      <c r="O3092" s="910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37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364"/>
        <v>6</v>
      </c>
      <c r="C3093" s="940">
        <f t="shared" si="366"/>
        <v>42174</v>
      </c>
      <c r="D3093" s="941" t="s">
        <v>2039</v>
      </c>
      <c r="E3093" s="941">
        <v>42174</v>
      </c>
      <c r="F3093" s="948" t="s">
        <v>833</v>
      </c>
      <c r="G3093" s="943" t="s">
        <v>824</v>
      </c>
      <c r="H3093" s="954" t="s">
        <v>2040</v>
      </c>
      <c r="I3093" s="254">
        <v>31</v>
      </c>
      <c r="J3093" s="254">
        <v>32227.143224990778</v>
      </c>
      <c r="K3093" s="945">
        <f t="shared" si="365"/>
        <v>999041</v>
      </c>
      <c r="L3093" s="910" t="s">
        <v>167</v>
      </c>
      <c r="M3093" s="910" t="s">
        <v>165</v>
      </c>
      <c r="N3093" s="52" t="str">
        <f>IF(AND('331-CT'!$E$7=TH!H3093,OR(L3093="331",M3093="331")),"331",IF(AND(OR(L3093="131",M3093="131"),H3093='131-CT'!$E$7),"131",""))</f>
        <v/>
      </c>
      <c r="O3093" s="910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37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364"/>
        <v>6</v>
      </c>
      <c r="C3094" s="940">
        <f t="shared" si="366"/>
        <v>42175</v>
      </c>
      <c r="D3094" s="941" t="s">
        <v>2039</v>
      </c>
      <c r="E3094" s="941">
        <v>42175</v>
      </c>
      <c r="F3094" s="948" t="s">
        <v>834</v>
      </c>
      <c r="G3094" s="943" t="s">
        <v>835</v>
      </c>
      <c r="H3094" s="954" t="s">
        <v>2040</v>
      </c>
      <c r="I3094" s="254">
        <v>206</v>
      </c>
      <c r="J3094" s="254">
        <v>17010.937586072614</v>
      </c>
      <c r="K3094" s="945">
        <f t="shared" si="365"/>
        <v>3504253</v>
      </c>
      <c r="L3094" s="910" t="s">
        <v>167</v>
      </c>
      <c r="M3094" s="910" t="s">
        <v>165</v>
      </c>
      <c r="N3094" s="52" t="str">
        <f>IF(AND('331-CT'!$E$7=TH!H3094,OR(L3094="331",M3094="331")),"331",IF(AND(OR(L3094="131",M3094="131"),H3094='131-CT'!$E$7),"131",""))</f>
        <v/>
      </c>
      <c r="O3094" s="910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37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364"/>
        <v>6</v>
      </c>
      <c r="C3095" s="940">
        <f t="shared" si="366"/>
        <v>42175</v>
      </c>
      <c r="D3095" s="941" t="s">
        <v>2039</v>
      </c>
      <c r="E3095" s="941">
        <v>42175</v>
      </c>
      <c r="F3095" s="948" t="s">
        <v>836</v>
      </c>
      <c r="G3095" s="943" t="s">
        <v>835</v>
      </c>
      <c r="H3095" s="954" t="s">
        <v>2040</v>
      </c>
      <c r="I3095" s="254">
        <v>20</v>
      </c>
      <c r="J3095" s="254">
        <v>55636.690361787951</v>
      </c>
      <c r="K3095" s="945">
        <f t="shared" si="365"/>
        <v>1112734</v>
      </c>
      <c r="L3095" s="910" t="s">
        <v>167</v>
      </c>
      <c r="M3095" s="910" t="s">
        <v>165</v>
      </c>
      <c r="N3095" s="52" t="str">
        <f>IF(AND('331-CT'!$E$7=TH!H3095,OR(L3095="331",M3095="331")),"331",IF(AND(OR(L3095="131",M3095="131"),H3095='131-CT'!$E$7),"131",""))</f>
        <v/>
      </c>
      <c r="O3095" s="910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37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364"/>
        <v>6</v>
      </c>
      <c r="C3096" s="940">
        <f t="shared" si="366"/>
        <v>42175</v>
      </c>
      <c r="D3096" s="941" t="s">
        <v>2039</v>
      </c>
      <c r="E3096" s="941">
        <v>42175</v>
      </c>
      <c r="F3096" s="948" t="s">
        <v>837</v>
      </c>
      <c r="G3096" s="943" t="s">
        <v>835</v>
      </c>
      <c r="H3096" s="954" t="s">
        <v>2040</v>
      </c>
      <c r="I3096" s="254">
        <v>20</v>
      </c>
      <c r="J3096" s="254">
        <v>72257.468828913945</v>
      </c>
      <c r="K3096" s="945">
        <f t="shared" si="365"/>
        <v>1445149</v>
      </c>
      <c r="L3096" s="910" t="s">
        <v>167</v>
      </c>
      <c r="M3096" s="910" t="s">
        <v>165</v>
      </c>
      <c r="N3096" s="52" t="str">
        <f>IF(AND('331-CT'!$E$7=TH!H3096,OR(L3096="331",M3096="331")),"331",IF(AND(OR(L3096="131",M3096="131"),H3096='131-CT'!$E$7),"131",""))</f>
        <v/>
      </c>
      <c r="O3096" s="910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37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364"/>
        <v>6</v>
      </c>
      <c r="C3097" s="940">
        <f t="shared" si="366"/>
        <v>42175</v>
      </c>
      <c r="D3097" s="941" t="s">
        <v>2039</v>
      </c>
      <c r="E3097" s="941">
        <v>42175</v>
      </c>
      <c r="F3097" s="948" t="s">
        <v>838</v>
      </c>
      <c r="G3097" s="943" t="s">
        <v>835</v>
      </c>
      <c r="H3097" s="954" t="s">
        <v>2040</v>
      </c>
      <c r="I3097" s="254">
        <v>20</v>
      </c>
      <c r="J3097" s="254">
        <v>64454.286449981555</v>
      </c>
      <c r="K3097" s="945">
        <f t="shared" si="365"/>
        <v>1289086</v>
      </c>
      <c r="L3097" s="910" t="s">
        <v>167</v>
      </c>
      <c r="M3097" s="910" t="s">
        <v>165</v>
      </c>
      <c r="N3097" s="52" t="str">
        <f>IF(AND('331-CT'!$E$7=TH!H3097,OR(L3097="331",M3097="331")),"331",IF(AND(OR(L3097="131",M3097="131"),H3097='131-CT'!$E$7),"131",""))</f>
        <v/>
      </c>
      <c r="O3097" s="910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37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364"/>
        <v>6</v>
      </c>
      <c r="C3098" s="940">
        <f t="shared" si="366"/>
        <v>42175</v>
      </c>
      <c r="D3098" s="941" t="s">
        <v>2039</v>
      </c>
      <c r="E3098" s="941">
        <v>42175</v>
      </c>
      <c r="F3098" s="948" t="s">
        <v>839</v>
      </c>
      <c r="G3098" s="943" t="s">
        <v>835</v>
      </c>
      <c r="H3098" s="954" t="s">
        <v>2040</v>
      </c>
      <c r="I3098" s="254">
        <v>30</v>
      </c>
      <c r="J3098" s="254">
        <v>25438.374555319595</v>
      </c>
      <c r="K3098" s="945">
        <f t="shared" si="365"/>
        <v>763151</v>
      </c>
      <c r="L3098" s="910" t="s">
        <v>167</v>
      </c>
      <c r="M3098" s="910" t="s">
        <v>165</v>
      </c>
      <c r="N3098" s="52" t="str">
        <f>IF(AND('331-CT'!$E$7=TH!H3098,OR(L3098="331",M3098="331")),"331",IF(AND(OR(L3098="131",M3098="131"),H3098='131-CT'!$E$7),"131",""))</f>
        <v/>
      </c>
      <c r="O3098" s="910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37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364"/>
        <v>6</v>
      </c>
      <c r="C3099" s="940">
        <f t="shared" si="366"/>
        <v>42175</v>
      </c>
      <c r="D3099" s="941" t="s">
        <v>2039</v>
      </c>
      <c r="E3099" s="941">
        <v>42175</v>
      </c>
      <c r="F3099" s="948" t="s">
        <v>840</v>
      </c>
      <c r="G3099" s="943" t="s">
        <v>835</v>
      </c>
      <c r="H3099" s="954" t="s">
        <v>2040</v>
      </c>
      <c r="I3099" s="254">
        <v>251</v>
      </c>
      <c r="J3099" s="254">
        <v>1092.445533050535</v>
      </c>
      <c r="K3099" s="945">
        <f t="shared" si="365"/>
        <v>274204</v>
      </c>
      <c r="L3099" s="910" t="s">
        <v>167</v>
      </c>
      <c r="M3099" s="910" t="s">
        <v>165</v>
      </c>
      <c r="N3099" s="52" t="str">
        <f>IF(AND('331-CT'!$E$7=TH!H3099,OR(L3099="331",M3099="331")),"331",IF(AND(OR(L3099="131",M3099="131"),H3099='131-CT'!$E$7),"131",""))</f>
        <v/>
      </c>
      <c r="O3099" s="910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37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364"/>
        <v>6</v>
      </c>
      <c r="C3100" s="940">
        <f t="shared" si="366"/>
        <v>42175</v>
      </c>
      <c r="D3100" s="941" t="s">
        <v>2039</v>
      </c>
      <c r="E3100" s="941">
        <v>42175</v>
      </c>
      <c r="F3100" s="948" t="s">
        <v>841</v>
      </c>
      <c r="G3100" s="943" t="s">
        <v>835</v>
      </c>
      <c r="H3100" s="954" t="s">
        <v>2040</v>
      </c>
      <c r="I3100" s="254">
        <v>31</v>
      </c>
      <c r="J3100" s="254">
        <v>36284.798062035625</v>
      </c>
      <c r="K3100" s="945">
        <f t="shared" si="365"/>
        <v>1124829</v>
      </c>
      <c r="L3100" s="910" t="s">
        <v>167</v>
      </c>
      <c r="M3100" s="910" t="s">
        <v>165</v>
      </c>
      <c r="N3100" s="52" t="str">
        <f>IF(AND('331-CT'!$E$7=TH!H3100,OR(L3100="331",M3100="331")),"331",IF(AND(OR(L3100="131",M3100="131"),H3100='131-CT'!$E$7),"131",""))</f>
        <v/>
      </c>
      <c r="O3100" s="910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37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364"/>
        <v>6</v>
      </c>
      <c r="C3101" s="940">
        <f t="shared" si="366"/>
        <v>42175</v>
      </c>
      <c r="D3101" s="941" t="s">
        <v>2039</v>
      </c>
      <c r="E3101" s="941">
        <v>42175</v>
      </c>
      <c r="F3101" s="948" t="s">
        <v>842</v>
      </c>
      <c r="G3101" s="943" t="s">
        <v>835</v>
      </c>
      <c r="H3101" s="954" t="s">
        <v>2040</v>
      </c>
      <c r="I3101" s="254">
        <v>30</v>
      </c>
      <c r="J3101" s="254">
        <v>33163.525110462666</v>
      </c>
      <c r="K3101" s="945">
        <f t="shared" si="365"/>
        <v>994906</v>
      </c>
      <c r="L3101" s="910" t="s">
        <v>167</v>
      </c>
      <c r="M3101" s="910" t="s">
        <v>165</v>
      </c>
      <c r="N3101" s="52" t="str">
        <f>IF(AND('331-CT'!$E$7=TH!H3101,OR(L3101="331",M3101="331")),"331",IF(AND(OR(L3101="131",M3101="131"),H3101='131-CT'!$E$7),"131",""))</f>
        <v/>
      </c>
      <c r="O3101" s="910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37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364"/>
        <v>6</v>
      </c>
      <c r="C3102" s="940">
        <f t="shared" si="366"/>
        <v>42175</v>
      </c>
      <c r="D3102" s="941" t="s">
        <v>2039</v>
      </c>
      <c r="E3102" s="941">
        <v>42175</v>
      </c>
      <c r="F3102" s="948" t="s">
        <v>843</v>
      </c>
      <c r="G3102" s="943" t="s">
        <v>835</v>
      </c>
      <c r="H3102" s="954" t="s">
        <v>2040</v>
      </c>
      <c r="I3102" s="254">
        <v>207</v>
      </c>
      <c r="J3102" s="254">
        <v>12485.091806291828</v>
      </c>
      <c r="K3102" s="945">
        <f t="shared" si="365"/>
        <v>2584414</v>
      </c>
      <c r="L3102" s="910" t="s">
        <v>167</v>
      </c>
      <c r="M3102" s="910" t="s">
        <v>165</v>
      </c>
      <c r="N3102" s="52" t="str">
        <f>IF(AND('331-CT'!$E$7=TH!H3102,OR(L3102="331",M3102="331")),"331",IF(AND(OR(L3102="131",M3102="131"),H3102='131-CT'!$E$7),"131",""))</f>
        <v/>
      </c>
      <c r="O3102" s="910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37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364"/>
        <v>6</v>
      </c>
      <c r="C3103" s="940">
        <f t="shared" si="366"/>
        <v>42175</v>
      </c>
      <c r="D3103" s="941" t="s">
        <v>2039</v>
      </c>
      <c r="E3103" s="941">
        <v>42175</v>
      </c>
      <c r="F3103" s="948" t="s">
        <v>844</v>
      </c>
      <c r="G3103" s="943" t="s">
        <v>835</v>
      </c>
      <c r="H3103" s="954" t="s">
        <v>2040</v>
      </c>
      <c r="I3103" s="254">
        <v>103</v>
      </c>
      <c r="J3103" s="254">
        <v>9753.9779736654891</v>
      </c>
      <c r="K3103" s="945">
        <f t="shared" si="365"/>
        <v>1004660</v>
      </c>
      <c r="L3103" s="910" t="s">
        <v>167</v>
      </c>
      <c r="M3103" s="910" t="s">
        <v>165</v>
      </c>
      <c r="N3103" s="52" t="str">
        <f>IF(AND('331-CT'!$E$7=TH!H3103,OR(L3103="331",M3103="331")),"331",IF(AND(OR(L3103="131",M3103="131"),H3103='131-CT'!$E$7),"131",""))</f>
        <v/>
      </c>
      <c r="O3103" s="910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37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364"/>
        <v>6</v>
      </c>
      <c r="C3104" s="940">
        <f t="shared" si="366"/>
        <v>42177</v>
      </c>
      <c r="D3104" s="941" t="s">
        <v>2039</v>
      </c>
      <c r="E3104" s="941">
        <v>42177</v>
      </c>
      <c r="F3104" s="948" t="s">
        <v>424</v>
      </c>
      <c r="G3104" s="943" t="s">
        <v>845</v>
      </c>
      <c r="H3104" s="954" t="s">
        <v>2040</v>
      </c>
      <c r="I3104" s="254">
        <v>905</v>
      </c>
      <c r="J3104" s="254">
        <v>6398.6095507245609</v>
      </c>
      <c r="K3104" s="945">
        <f t="shared" si="365"/>
        <v>5790742</v>
      </c>
      <c r="L3104" s="910" t="s">
        <v>167</v>
      </c>
      <c r="M3104" s="910" t="s">
        <v>165</v>
      </c>
      <c r="N3104" s="52" t="str">
        <f>IF(AND('331-CT'!$E$7=TH!H3104,OR(L3104="331",M3104="331")),"331",IF(AND(OR(L3104="131",M3104="131"),H3104='131-CT'!$E$7),"131",""))</f>
        <v/>
      </c>
      <c r="O3104" s="910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37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364"/>
        <v>6</v>
      </c>
      <c r="C3105" s="940">
        <f t="shared" si="366"/>
        <v>42177</v>
      </c>
      <c r="D3105" s="941" t="s">
        <v>2039</v>
      </c>
      <c r="E3105" s="941">
        <v>42177</v>
      </c>
      <c r="F3105" s="948" t="s">
        <v>472</v>
      </c>
      <c r="G3105" s="943" t="s">
        <v>845</v>
      </c>
      <c r="H3105" s="954" t="s">
        <v>2040</v>
      </c>
      <c r="I3105" s="254">
        <v>307</v>
      </c>
      <c r="J3105" s="254">
        <v>7100.8959648284763</v>
      </c>
      <c r="K3105" s="945">
        <f t="shared" si="365"/>
        <v>2179975</v>
      </c>
      <c r="L3105" s="910" t="s">
        <v>167</v>
      </c>
      <c r="M3105" s="910" t="s">
        <v>165</v>
      </c>
      <c r="N3105" s="52" t="str">
        <f>IF(AND('331-CT'!$E$7=TH!H3105,OR(L3105="331",M3105="331")),"331",IF(AND(OR(L3105="131",M3105="131"),H3105='131-CT'!$E$7),"131",""))</f>
        <v/>
      </c>
      <c r="O3105" s="910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37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364"/>
        <v>6</v>
      </c>
      <c r="C3106" s="940">
        <f t="shared" si="366"/>
        <v>42177</v>
      </c>
      <c r="D3106" s="941" t="s">
        <v>2039</v>
      </c>
      <c r="E3106" s="941">
        <v>42177</v>
      </c>
      <c r="F3106" s="948" t="s">
        <v>527</v>
      </c>
      <c r="G3106" s="943" t="s">
        <v>845</v>
      </c>
      <c r="H3106" s="954" t="s">
        <v>2040</v>
      </c>
      <c r="I3106" s="254">
        <v>134</v>
      </c>
      <c r="J3106" s="254">
        <v>12329.028158713179</v>
      </c>
      <c r="K3106" s="945">
        <f t="shared" si="365"/>
        <v>1652090</v>
      </c>
      <c r="L3106" s="910" t="s">
        <v>167</v>
      </c>
      <c r="M3106" s="910" t="s">
        <v>165</v>
      </c>
      <c r="N3106" s="52" t="str">
        <f>IF(AND('331-CT'!$E$7=TH!H3106,OR(L3106="331",M3106="331")),"331",IF(AND(OR(L3106="131",M3106="131"),H3106='131-CT'!$E$7),"131",""))</f>
        <v/>
      </c>
      <c r="O3106" s="910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37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364"/>
        <v>6</v>
      </c>
      <c r="C3107" s="940">
        <f t="shared" si="366"/>
        <v>42177</v>
      </c>
      <c r="D3107" s="941" t="s">
        <v>2039</v>
      </c>
      <c r="E3107" s="941">
        <v>42177</v>
      </c>
      <c r="F3107" s="948" t="s">
        <v>1770</v>
      </c>
      <c r="G3107" s="943" t="s">
        <v>846</v>
      </c>
      <c r="H3107" s="954" t="s">
        <v>2040</v>
      </c>
      <c r="I3107" s="254">
        <v>85</v>
      </c>
      <c r="J3107" s="254">
        <v>6164.5140793565897</v>
      </c>
      <c r="K3107" s="945">
        <f t="shared" si="365"/>
        <v>523984</v>
      </c>
      <c r="L3107" s="910" t="s">
        <v>167</v>
      </c>
      <c r="M3107" s="910" t="s">
        <v>165</v>
      </c>
      <c r="N3107" s="52" t="str">
        <f>IF(AND('331-CT'!$E$7=TH!H3107,OR(L3107="331",M3107="331")),"331",IF(AND(OR(L3107="131",M3107="131"),H3107='131-CT'!$E$7),"131",""))</f>
        <v/>
      </c>
      <c r="O3107" s="910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37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364"/>
        <v>6</v>
      </c>
      <c r="C3108" s="940">
        <f t="shared" si="366"/>
        <v>42177</v>
      </c>
      <c r="D3108" s="941" t="s">
        <v>2039</v>
      </c>
      <c r="E3108" s="941">
        <v>42177</v>
      </c>
      <c r="F3108" s="948" t="s">
        <v>1771</v>
      </c>
      <c r="G3108" s="943" t="s">
        <v>846</v>
      </c>
      <c r="H3108" s="954" t="s">
        <v>2040</v>
      </c>
      <c r="I3108" s="254">
        <v>185</v>
      </c>
      <c r="J3108" s="254">
        <v>9051.6915595615737</v>
      </c>
      <c r="K3108" s="945">
        <f t="shared" si="365"/>
        <v>1674563</v>
      </c>
      <c r="L3108" s="910" t="s">
        <v>167</v>
      </c>
      <c r="M3108" s="910" t="s">
        <v>165</v>
      </c>
      <c r="N3108" s="52" t="str">
        <f>IF(AND('331-CT'!$E$7=TH!H3108,OR(L3108="331",M3108="331")),"331",IF(AND(OR(L3108="131",M3108="131"),H3108='131-CT'!$E$7),"131",""))</f>
        <v/>
      </c>
      <c r="O3108" s="910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37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364"/>
        <v>6</v>
      </c>
      <c r="C3109" s="940">
        <f t="shared" si="366"/>
        <v>42177</v>
      </c>
      <c r="D3109" s="941" t="s">
        <v>2039</v>
      </c>
      <c r="E3109" s="941">
        <v>42177</v>
      </c>
      <c r="F3109" s="948" t="s">
        <v>1772</v>
      </c>
      <c r="G3109" s="943" t="s">
        <v>846</v>
      </c>
      <c r="H3109" s="954" t="s">
        <v>2040</v>
      </c>
      <c r="I3109" s="254">
        <v>185</v>
      </c>
      <c r="J3109" s="254">
        <v>8349.4051454576602</v>
      </c>
      <c r="K3109" s="945">
        <f t="shared" si="365"/>
        <v>1544640</v>
      </c>
      <c r="L3109" s="910" t="s">
        <v>167</v>
      </c>
      <c r="M3109" s="910" t="s">
        <v>165</v>
      </c>
      <c r="N3109" s="52" t="str">
        <f>IF(AND('331-CT'!$E$7=TH!H3109,OR(L3109="331",M3109="331")),"331",IF(AND(OR(L3109="131",M3109="131"),H3109='131-CT'!$E$7),"131",""))</f>
        <v/>
      </c>
      <c r="O3109" s="910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37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364"/>
        <v>6</v>
      </c>
      <c r="C3110" s="940">
        <f t="shared" si="366"/>
        <v>42177</v>
      </c>
      <c r="D3110" s="941" t="s">
        <v>2039</v>
      </c>
      <c r="E3110" s="941">
        <v>42177</v>
      </c>
      <c r="F3110" s="948" t="s">
        <v>1741</v>
      </c>
      <c r="G3110" s="943" t="s">
        <v>846</v>
      </c>
      <c r="H3110" s="954" t="s">
        <v>2040</v>
      </c>
      <c r="I3110" s="254">
        <v>500</v>
      </c>
      <c r="J3110" s="254">
        <v>11626.741744609264</v>
      </c>
      <c r="K3110" s="945">
        <f t="shared" si="365"/>
        <v>5813371</v>
      </c>
      <c r="L3110" s="910" t="s">
        <v>167</v>
      </c>
      <c r="M3110" s="910" t="s">
        <v>165</v>
      </c>
      <c r="N3110" s="52" t="str">
        <f>IF(AND('331-CT'!$E$7=TH!H3110,OR(L3110="331",M3110="331")),"331",IF(AND(OR(L3110="131",M3110="131"),H3110='131-CT'!$E$7),"131",""))</f>
        <v/>
      </c>
      <c r="O3110" s="910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37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364"/>
        <v>6</v>
      </c>
      <c r="C3111" s="940">
        <f t="shared" si="366"/>
        <v>42177</v>
      </c>
      <c r="D3111" s="941" t="s">
        <v>2039</v>
      </c>
      <c r="E3111" s="941">
        <v>42177</v>
      </c>
      <c r="F3111" s="948" t="s">
        <v>1773</v>
      </c>
      <c r="G3111" s="943" t="s">
        <v>846</v>
      </c>
      <c r="H3111" s="954" t="s">
        <v>2040</v>
      </c>
      <c r="I3111" s="254">
        <v>50</v>
      </c>
      <c r="J3111" s="254">
        <v>5540.2594890419978</v>
      </c>
      <c r="K3111" s="945">
        <f t="shared" si="365"/>
        <v>277013</v>
      </c>
      <c r="L3111" s="910" t="s">
        <v>167</v>
      </c>
      <c r="M3111" s="910" t="s">
        <v>165</v>
      </c>
      <c r="N3111" s="52" t="str">
        <f>IF(AND('331-CT'!$E$7=TH!H3111,OR(L3111="331",M3111="331")),"331",IF(AND(OR(L3111="131",M3111="131"),H3111='131-CT'!$E$7),"131",""))</f>
        <v/>
      </c>
      <c r="O3111" s="910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37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364"/>
        <v>6</v>
      </c>
      <c r="C3112" s="940">
        <f t="shared" si="366"/>
        <v>42177</v>
      </c>
      <c r="D3112" s="941" t="s">
        <v>2039</v>
      </c>
      <c r="E3112" s="941">
        <v>42177</v>
      </c>
      <c r="F3112" s="948" t="s">
        <v>1774</v>
      </c>
      <c r="G3112" s="943" t="s">
        <v>846</v>
      </c>
      <c r="H3112" s="954" t="s">
        <v>2040</v>
      </c>
      <c r="I3112" s="254">
        <v>150</v>
      </c>
      <c r="J3112" s="254">
        <v>9051.6915595615737</v>
      </c>
      <c r="K3112" s="945">
        <f t="shared" si="365"/>
        <v>1357754</v>
      </c>
      <c r="L3112" s="910" t="s">
        <v>167</v>
      </c>
      <c r="M3112" s="910" t="s">
        <v>165</v>
      </c>
      <c r="N3112" s="52" t="str">
        <f>IF(AND('331-CT'!$E$7=TH!H3112,OR(L3112="331",M3112="331")),"331",IF(AND(OR(L3112="131",M3112="131"),H3112='131-CT'!$E$7),"131",""))</f>
        <v/>
      </c>
      <c r="O3112" s="910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37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364"/>
        <v>6</v>
      </c>
      <c r="C3113" s="940">
        <f t="shared" si="366"/>
        <v>42177</v>
      </c>
      <c r="D3113" s="941" t="s">
        <v>2039</v>
      </c>
      <c r="E3113" s="941">
        <v>42177</v>
      </c>
      <c r="F3113" s="948" t="s">
        <v>847</v>
      </c>
      <c r="G3113" s="943" t="s">
        <v>848</v>
      </c>
      <c r="H3113" s="954" t="s">
        <v>2040</v>
      </c>
      <c r="I3113" s="254">
        <v>107</v>
      </c>
      <c r="J3113" s="254">
        <v>7022.8641410391529</v>
      </c>
      <c r="K3113" s="945">
        <f t="shared" si="365"/>
        <v>751446</v>
      </c>
      <c r="L3113" s="910" t="s">
        <v>167</v>
      </c>
      <c r="M3113" s="910" t="s">
        <v>165</v>
      </c>
      <c r="N3113" s="52" t="str">
        <f>IF(AND('331-CT'!$E$7=TH!H3113,OR(L3113="331",M3113="331")),"331",IF(AND(OR(L3113="131",M3113="131"),H3113='131-CT'!$E$7),"131",""))</f>
        <v/>
      </c>
      <c r="O3113" s="910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37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364"/>
        <v>6</v>
      </c>
      <c r="C3114" s="940">
        <f t="shared" si="366"/>
        <v>42177</v>
      </c>
      <c r="D3114" s="941" t="s">
        <v>2039</v>
      </c>
      <c r="E3114" s="941">
        <v>42177</v>
      </c>
      <c r="F3114" s="948" t="s">
        <v>849</v>
      </c>
      <c r="G3114" s="943" t="s">
        <v>848</v>
      </c>
      <c r="H3114" s="954" t="s">
        <v>2040</v>
      </c>
      <c r="I3114" s="254">
        <v>31</v>
      </c>
      <c r="J3114" s="254">
        <v>40186.389251501823</v>
      </c>
      <c r="K3114" s="945">
        <f t="shared" si="365"/>
        <v>1245778</v>
      </c>
      <c r="L3114" s="910" t="s">
        <v>167</v>
      </c>
      <c r="M3114" s="910" t="s">
        <v>165</v>
      </c>
      <c r="N3114" s="52" t="str">
        <f>IF(AND('331-CT'!$E$7=TH!H3114,OR(L3114="331",M3114="331")),"331",IF(AND(OR(L3114="131",M3114="131"),H3114='131-CT'!$E$7),"131",""))</f>
        <v/>
      </c>
      <c r="O3114" s="910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37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si="364"/>
        <v>6</v>
      </c>
      <c r="C3115" s="940">
        <f t="shared" si="366"/>
        <v>42177</v>
      </c>
      <c r="D3115" s="941" t="s">
        <v>2039</v>
      </c>
      <c r="E3115" s="941">
        <v>42177</v>
      </c>
      <c r="F3115" s="948" t="s">
        <v>850</v>
      </c>
      <c r="G3115" s="943" t="s">
        <v>848</v>
      </c>
      <c r="H3115" s="954" t="s">
        <v>2040</v>
      </c>
      <c r="I3115" s="254">
        <v>31</v>
      </c>
      <c r="J3115" s="254">
        <v>47209.253392540966</v>
      </c>
      <c r="K3115" s="945">
        <f t="shared" si="365"/>
        <v>1463487</v>
      </c>
      <c r="L3115" s="910" t="s">
        <v>167</v>
      </c>
      <c r="M3115" s="910" t="s">
        <v>165</v>
      </c>
      <c r="N3115" s="52" t="str">
        <f>IF(AND('331-CT'!$E$7=TH!H3115,OR(L3115="331",M3115="331")),"331",IF(AND(OR(L3115="131",M3115="131"),H3115='131-CT'!$E$7),"131",""))</f>
        <v/>
      </c>
      <c r="O3115" s="910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37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364"/>
        <v>6</v>
      </c>
      <c r="C3116" s="940">
        <f t="shared" si="366"/>
        <v>42177</v>
      </c>
      <c r="D3116" s="941" t="s">
        <v>2039</v>
      </c>
      <c r="E3116" s="941">
        <v>42177</v>
      </c>
      <c r="F3116" s="948" t="s">
        <v>851</v>
      </c>
      <c r="G3116" s="943" t="s">
        <v>848</v>
      </c>
      <c r="H3116" s="954" t="s">
        <v>2040</v>
      </c>
      <c r="I3116" s="254">
        <v>60</v>
      </c>
      <c r="J3116" s="254">
        <v>1950.7955947330979</v>
      </c>
      <c r="K3116" s="945">
        <f t="shared" si="365"/>
        <v>117048</v>
      </c>
      <c r="L3116" s="910" t="s">
        <v>167</v>
      </c>
      <c r="M3116" s="910" t="s">
        <v>165</v>
      </c>
      <c r="N3116" s="52" t="str">
        <f>IF(AND('331-CT'!$E$7=TH!H3116,OR(L3116="331",M3116="331")),"331",IF(AND(OR(L3116="131",M3116="131"),H3116='131-CT'!$E$7),"131",""))</f>
        <v/>
      </c>
      <c r="O3116" s="910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37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364"/>
        <v>6</v>
      </c>
      <c r="C3117" s="940">
        <f t="shared" si="366"/>
        <v>42177</v>
      </c>
      <c r="D3117" s="941" t="s">
        <v>2039</v>
      </c>
      <c r="E3117" s="941">
        <v>42177</v>
      </c>
      <c r="F3117" s="948" t="s">
        <v>852</v>
      </c>
      <c r="G3117" s="943" t="s">
        <v>848</v>
      </c>
      <c r="H3117" s="954" t="s">
        <v>2040</v>
      </c>
      <c r="I3117" s="254">
        <v>20</v>
      </c>
      <c r="J3117" s="254">
        <v>63986.095507245605</v>
      </c>
      <c r="K3117" s="945">
        <f t="shared" si="365"/>
        <v>1279722</v>
      </c>
      <c r="L3117" s="910" t="s">
        <v>167</v>
      </c>
      <c r="M3117" s="910" t="s">
        <v>165</v>
      </c>
      <c r="N3117" s="52" t="str">
        <f>IF(AND('331-CT'!$E$7=TH!H3117,OR(L3117="331",M3117="331")),"331",IF(AND(OR(L3117="131",M3117="131"),H3117='131-CT'!$E$7),"131",""))</f>
        <v/>
      </c>
      <c r="O3117" s="910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37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364"/>
        <v>6</v>
      </c>
      <c r="C3118" s="940">
        <f t="shared" si="366"/>
        <v>42177</v>
      </c>
      <c r="D3118" s="941" t="s">
        <v>2039</v>
      </c>
      <c r="E3118" s="941">
        <v>42177</v>
      </c>
      <c r="F3118" s="948" t="s">
        <v>853</v>
      </c>
      <c r="G3118" s="943" t="s">
        <v>848</v>
      </c>
      <c r="H3118" s="954" t="s">
        <v>2040</v>
      </c>
      <c r="I3118" s="254">
        <v>10</v>
      </c>
      <c r="J3118" s="254">
        <v>57041.263189995778</v>
      </c>
      <c r="K3118" s="945">
        <f t="shared" si="365"/>
        <v>570413</v>
      </c>
      <c r="L3118" s="910" t="s">
        <v>167</v>
      </c>
      <c r="M3118" s="910" t="s">
        <v>165</v>
      </c>
      <c r="N3118" s="52" t="str">
        <f>IF(AND('331-CT'!$E$7=TH!H3118,OR(L3118="331",M3118="331")),"331",IF(AND(OR(L3118="131",M3118="131"),H3118='131-CT'!$E$7),"131",""))</f>
        <v/>
      </c>
      <c r="O3118" s="910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37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364"/>
        <v>6</v>
      </c>
      <c r="C3119" s="940">
        <f t="shared" si="366"/>
        <v>42177</v>
      </c>
      <c r="D3119" s="941" t="s">
        <v>2039</v>
      </c>
      <c r="E3119" s="941">
        <v>42177</v>
      </c>
      <c r="F3119" s="948" t="s">
        <v>853</v>
      </c>
      <c r="G3119" s="943" t="s">
        <v>848</v>
      </c>
      <c r="H3119" s="954" t="s">
        <v>2040</v>
      </c>
      <c r="I3119" s="254">
        <v>10</v>
      </c>
      <c r="J3119" s="254">
        <v>57041.263189995778</v>
      </c>
      <c r="K3119" s="945">
        <f t="shared" si="365"/>
        <v>570413</v>
      </c>
      <c r="L3119" s="910" t="s">
        <v>167</v>
      </c>
      <c r="M3119" s="910" t="s">
        <v>165</v>
      </c>
      <c r="N3119" s="52" t="str">
        <f>IF(AND('331-CT'!$E$7=TH!H3119,OR(L3119="331",M3119="331")),"331",IF(AND(OR(L3119="131",M3119="131"),H3119='131-CT'!$E$7),"131",""))</f>
        <v/>
      </c>
      <c r="O3119" s="910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37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364"/>
        <v>6</v>
      </c>
      <c r="C3120" s="940">
        <f t="shared" si="366"/>
        <v>42177</v>
      </c>
      <c r="D3120" s="941" t="s">
        <v>2039</v>
      </c>
      <c r="E3120" s="941">
        <v>42177</v>
      </c>
      <c r="F3120" s="948" t="s">
        <v>852</v>
      </c>
      <c r="G3120" s="943" t="s">
        <v>848</v>
      </c>
      <c r="H3120" s="954" t="s">
        <v>2040</v>
      </c>
      <c r="I3120" s="254">
        <v>223</v>
      </c>
      <c r="J3120" s="254">
        <v>63986.095507245605</v>
      </c>
      <c r="K3120" s="945">
        <f t="shared" si="365"/>
        <v>14268899</v>
      </c>
      <c r="L3120" s="910" t="s">
        <v>167</v>
      </c>
      <c r="M3120" s="910" t="s">
        <v>165</v>
      </c>
      <c r="N3120" s="52" t="str">
        <f>IF(AND('331-CT'!$E$7=TH!H3120,OR(L3120="331",M3120="331")),"331",IF(AND(OR(L3120="131",M3120="131"),H3120='131-CT'!$E$7),"131",""))</f>
        <v/>
      </c>
      <c r="O3120" s="910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37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364"/>
        <v>6</v>
      </c>
      <c r="C3121" s="940">
        <f t="shared" si="366"/>
        <v>42177</v>
      </c>
      <c r="D3121" s="941" t="s">
        <v>2039</v>
      </c>
      <c r="E3121" s="941">
        <v>42177</v>
      </c>
      <c r="F3121" s="948" t="s">
        <v>853</v>
      </c>
      <c r="G3121" s="943" t="s">
        <v>848</v>
      </c>
      <c r="H3121" s="954" t="s">
        <v>2040</v>
      </c>
      <c r="I3121" s="254">
        <v>15</v>
      </c>
      <c r="J3121" s="254">
        <v>57041.263189995778</v>
      </c>
      <c r="K3121" s="945">
        <f t="shared" si="365"/>
        <v>855619</v>
      </c>
      <c r="L3121" s="910" t="s">
        <v>167</v>
      </c>
      <c r="M3121" s="910" t="s">
        <v>165</v>
      </c>
      <c r="N3121" s="52" t="str">
        <f>IF(AND('331-CT'!$E$7=TH!H3121,OR(L3121="331",M3121="331")),"331",IF(AND(OR(L3121="131",M3121="131"),H3121='131-CT'!$E$7),"131",""))</f>
        <v/>
      </c>
      <c r="O3121" s="910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37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364"/>
        <v>6</v>
      </c>
      <c r="C3122" s="940">
        <f t="shared" si="366"/>
        <v>42177</v>
      </c>
      <c r="D3122" s="941" t="s">
        <v>2039</v>
      </c>
      <c r="E3122" s="941">
        <v>42177</v>
      </c>
      <c r="F3122" s="948" t="s">
        <v>854</v>
      </c>
      <c r="G3122" s="943" t="s">
        <v>848</v>
      </c>
      <c r="H3122" s="954" t="s">
        <v>2040</v>
      </c>
      <c r="I3122" s="254">
        <v>21</v>
      </c>
      <c r="J3122" s="254">
        <v>53373.767471897561</v>
      </c>
      <c r="K3122" s="945">
        <f t="shared" si="365"/>
        <v>1120849</v>
      </c>
      <c r="L3122" s="910" t="s">
        <v>167</v>
      </c>
      <c r="M3122" s="910" t="s">
        <v>165</v>
      </c>
      <c r="N3122" s="52" t="str">
        <f>IF(AND('331-CT'!$E$7=TH!H3122,OR(L3122="331",M3122="331")),"331",IF(AND(OR(L3122="131",M3122="131"),H3122='131-CT'!$E$7),"131",""))</f>
        <v/>
      </c>
      <c r="O3122" s="910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37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364"/>
        <v>6</v>
      </c>
      <c r="C3123" s="940">
        <f t="shared" si="366"/>
        <v>42178</v>
      </c>
      <c r="D3123" s="941" t="s">
        <v>2039</v>
      </c>
      <c r="E3123" s="941">
        <v>42178</v>
      </c>
      <c r="F3123" s="948" t="s">
        <v>621</v>
      </c>
      <c r="G3123" s="943" t="s">
        <v>855</v>
      </c>
      <c r="H3123" s="954" t="s">
        <v>2040</v>
      </c>
      <c r="I3123" s="254">
        <v>205</v>
      </c>
      <c r="J3123" s="254">
        <v>7256.959612407125</v>
      </c>
      <c r="K3123" s="945">
        <f t="shared" si="365"/>
        <v>1487677</v>
      </c>
      <c r="L3123" s="910" t="s">
        <v>167</v>
      </c>
      <c r="M3123" s="910" t="s">
        <v>165</v>
      </c>
      <c r="N3123" s="52" t="str">
        <f>IF(AND('331-CT'!$E$7=TH!H3123,OR(L3123="331",M3123="331")),"331",IF(AND(OR(L3123="131",M3123="131"),H3123='131-CT'!$E$7),"131",""))</f>
        <v/>
      </c>
      <c r="O3123" s="910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37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364"/>
        <v>6</v>
      </c>
      <c r="C3124" s="940">
        <f t="shared" si="366"/>
        <v>42179</v>
      </c>
      <c r="D3124" s="941" t="s">
        <v>2039</v>
      </c>
      <c r="E3124" s="941">
        <v>42179</v>
      </c>
      <c r="F3124" s="948" t="s">
        <v>856</v>
      </c>
      <c r="G3124" s="943" t="s">
        <v>857</v>
      </c>
      <c r="H3124" s="954" t="s">
        <v>2040</v>
      </c>
      <c r="I3124" s="254">
        <v>280</v>
      </c>
      <c r="J3124" s="254">
        <v>11080.518978083996</v>
      </c>
      <c r="K3124" s="945">
        <f t="shared" si="365"/>
        <v>3102545</v>
      </c>
      <c r="L3124" s="910" t="s">
        <v>167</v>
      </c>
      <c r="M3124" s="910" t="s">
        <v>165</v>
      </c>
      <c r="N3124" s="52" t="str">
        <f>IF(AND('331-CT'!$E$7=TH!H3124,OR(L3124="331",M3124="331")),"331",IF(AND(OR(L3124="131",M3124="131"),H3124='131-CT'!$E$7),"131",""))</f>
        <v/>
      </c>
      <c r="O3124" s="910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37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364"/>
        <v>6</v>
      </c>
      <c r="C3125" s="940">
        <f t="shared" si="366"/>
        <v>42180</v>
      </c>
      <c r="D3125" s="941" t="s">
        <v>2039</v>
      </c>
      <c r="E3125" s="941">
        <v>42180</v>
      </c>
      <c r="F3125" s="948" t="s">
        <v>520</v>
      </c>
      <c r="G3125" s="943" t="s">
        <v>859</v>
      </c>
      <c r="H3125" s="954" t="s">
        <v>2040</v>
      </c>
      <c r="I3125" s="254">
        <v>502</v>
      </c>
      <c r="J3125" s="254">
        <v>5306.1640176740266</v>
      </c>
      <c r="K3125" s="945">
        <f t="shared" si="365"/>
        <v>2663694</v>
      </c>
      <c r="L3125" s="910" t="s">
        <v>167</v>
      </c>
      <c r="M3125" s="910" t="s">
        <v>165</v>
      </c>
      <c r="N3125" s="52" t="str">
        <f>IF(AND('331-CT'!$E$7=TH!H3125,OR(L3125="331",M3125="331")),"331",IF(AND(OR(L3125="131",M3125="131"),H3125='131-CT'!$E$7),"131",""))</f>
        <v/>
      </c>
      <c r="O3125" s="910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37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364"/>
        <v>6</v>
      </c>
      <c r="C3126" s="940">
        <f t="shared" si="366"/>
        <v>42180</v>
      </c>
      <c r="D3126" s="941" t="s">
        <v>2039</v>
      </c>
      <c r="E3126" s="941">
        <v>42180</v>
      </c>
      <c r="F3126" s="948" t="s">
        <v>520</v>
      </c>
      <c r="G3126" s="943" t="s">
        <v>859</v>
      </c>
      <c r="H3126" s="954" t="s">
        <v>2040</v>
      </c>
      <c r="I3126" s="254">
        <v>504</v>
      </c>
      <c r="J3126" s="254">
        <v>5306.1640176740266</v>
      </c>
      <c r="K3126" s="945">
        <f t="shared" si="365"/>
        <v>2674307</v>
      </c>
      <c r="L3126" s="910" t="s">
        <v>167</v>
      </c>
      <c r="M3126" s="910" t="s">
        <v>165</v>
      </c>
      <c r="N3126" s="52" t="str">
        <f>IF(AND('331-CT'!$E$7=TH!H3126,OR(L3126="331",M3126="331")),"331",IF(AND(OR(L3126="131",M3126="131"),H3126='131-CT'!$E$7),"131",""))</f>
        <v/>
      </c>
      <c r="O3126" s="910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37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364"/>
        <v>6</v>
      </c>
      <c r="C3127" s="940">
        <f t="shared" si="366"/>
        <v>42180</v>
      </c>
      <c r="D3127" s="941" t="s">
        <v>2039</v>
      </c>
      <c r="E3127" s="941">
        <v>42180</v>
      </c>
      <c r="F3127" s="948" t="s">
        <v>1961</v>
      </c>
      <c r="G3127" s="943" t="s">
        <v>861</v>
      </c>
      <c r="H3127" s="954" t="s">
        <v>2040</v>
      </c>
      <c r="I3127" s="254">
        <v>5457</v>
      </c>
      <c r="J3127" s="254">
        <v>5852.3867841992942</v>
      </c>
      <c r="K3127" s="945">
        <f t="shared" si="365"/>
        <v>31936475</v>
      </c>
      <c r="L3127" s="910" t="s">
        <v>167</v>
      </c>
      <c r="M3127" s="910" t="s">
        <v>165</v>
      </c>
      <c r="N3127" s="52" t="str">
        <f>IF(AND('331-CT'!$E$7=TH!H3127,OR(L3127="331",M3127="331")),"331",IF(AND(OR(L3127="131",M3127="131"),H3127='131-CT'!$E$7),"131",""))</f>
        <v/>
      </c>
      <c r="O3127" s="910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37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364"/>
        <v>6</v>
      </c>
      <c r="C3128" s="940">
        <f t="shared" si="366"/>
        <v>42180</v>
      </c>
      <c r="D3128" s="941" t="s">
        <v>2039</v>
      </c>
      <c r="E3128" s="941">
        <v>42180</v>
      </c>
      <c r="F3128" s="948" t="s">
        <v>435</v>
      </c>
      <c r="G3128" s="943" t="s">
        <v>862</v>
      </c>
      <c r="H3128" s="954" t="s">
        <v>2040</v>
      </c>
      <c r="I3128" s="254">
        <v>1000</v>
      </c>
      <c r="J3128" s="254">
        <v>5774.3549604099699</v>
      </c>
      <c r="K3128" s="945">
        <f t="shared" si="365"/>
        <v>5774355</v>
      </c>
      <c r="L3128" s="910" t="s">
        <v>167</v>
      </c>
      <c r="M3128" s="910" t="s">
        <v>165</v>
      </c>
      <c r="N3128" s="52" t="str">
        <f>IF(AND('331-CT'!$E$7=TH!H3128,OR(L3128="331",M3128="331")),"331",IF(AND(OR(L3128="131",M3128="131"),H3128='131-CT'!$E$7),"131",""))</f>
        <v/>
      </c>
      <c r="O3128" s="910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37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364"/>
        <v>6</v>
      </c>
      <c r="C3129" s="940">
        <f t="shared" si="366"/>
        <v>42180</v>
      </c>
      <c r="D3129" s="941" t="s">
        <v>2039</v>
      </c>
      <c r="E3129" s="941">
        <v>42180</v>
      </c>
      <c r="F3129" s="948" t="s">
        <v>1728</v>
      </c>
      <c r="G3129" s="943" t="s">
        <v>864</v>
      </c>
      <c r="H3129" s="954" t="s">
        <v>2040</v>
      </c>
      <c r="I3129" s="254">
        <v>2000</v>
      </c>
      <c r="J3129" s="254">
        <v>9675.9461498761648</v>
      </c>
      <c r="K3129" s="945">
        <f t="shared" si="365"/>
        <v>19351892</v>
      </c>
      <c r="L3129" s="910" t="s">
        <v>167</v>
      </c>
      <c r="M3129" s="910" t="s">
        <v>165</v>
      </c>
      <c r="N3129" s="52" t="str">
        <f>IF(AND('331-CT'!$E$7=TH!H3129,OR(L3129="331",M3129="331")),"331",IF(AND(OR(L3129="131",M3129="131"),H3129='131-CT'!$E$7),"131",""))</f>
        <v/>
      </c>
      <c r="O3129" s="910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37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364"/>
        <v>6</v>
      </c>
      <c r="C3130" s="940">
        <f t="shared" si="366"/>
        <v>42180</v>
      </c>
      <c r="D3130" s="941" t="s">
        <v>2039</v>
      </c>
      <c r="E3130" s="941">
        <v>42180</v>
      </c>
      <c r="F3130" s="948" t="s">
        <v>865</v>
      </c>
      <c r="G3130" s="943" t="s">
        <v>866</v>
      </c>
      <c r="H3130" s="954" t="s">
        <v>2040</v>
      </c>
      <c r="I3130" s="254">
        <v>27</v>
      </c>
      <c r="J3130" s="254">
        <v>43541.757674442742</v>
      </c>
      <c r="K3130" s="945">
        <f t="shared" si="365"/>
        <v>1175627</v>
      </c>
      <c r="L3130" s="910" t="s">
        <v>167</v>
      </c>
      <c r="M3130" s="910" t="s">
        <v>165</v>
      </c>
      <c r="N3130" s="52" t="str">
        <f>IF(AND('331-CT'!$E$7=TH!H3130,OR(L3130="331",M3130="331")),"331",IF(AND(OR(L3130="131",M3130="131"),H3130='131-CT'!$E$7),"131",""))</f>
        <v/>
      </c>
      <c r="O3130" s="910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37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364"/>
        <v>6</v>
      </c>
      <c r="C3131" s="940">
        <f t="shared" si="366"/>
        <v>42180</v>
      </c>
      <c r="D3131" s="941" t="s">
        <v>2039</v>
      </c>
      <c r="E3131" s="941">
        <v>42180</v>
      </c>
      <c r="F3131" s="948" t="s">
        <v>867</v>
      </c>
      <c r="G3131" s="943" t="s">
        <v>866</v>
      </c>
      <c r="H3131" s="954" t="s">
        <v>2040</v>
      </c>
      <c r="I3131" s="254">
        <v>45</v>
      </c>
      <c r="J3131" s="254">
        <v>48301.69892559151</v>
      </c>
      <c r="K3131" s="945">
        <f t="shared" si="365"/>
        <v>2173576</v>
      </c>
      <c r="L3131" s="910" t="s">
        <v>167</v>
      </c>
      <c r="M3131" s="910" t="s">
        <v>165</v>
      </c>
      <c r="N3131" s="52" t="str">
        <f>IF(AND('331-CT'!$E$7=TH!H3131,OR(L3131="331",M3131="331")),"331",IF(AND(OR(L3131="131",M3131="131"),H3131='131-CT'!$E$7),"131",""))</f>
        <v/>
      </c>
      <c r="O3131" s="910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37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364"/>
        <v>6</v>
      </c>
      <c r="C3132" s="940">
        <f t="shared" si="366"/>
        <v>42180</v>
      </c>
      <c r="D3132" s="941" t="s">
        <v>2039</v>
      </c>
      <c r="E3132" s="941">
        <v>42180</v>
      </c>
      <c r="F3132" s="948" t="s">
        <v>480</v>
      </c>
      <c r="G3132" s="943" t="s">
        <v>866</v>
      </c>
      <c r="H3132" s="954" t="s">
        <v>2040</v>
      </c>
      <c r="I3132" s="254">
        <v>149</v>
      </c>
      <c r="J3132" s="254">
        <v>56573.072247259843</v>
      </c>
      <c r="K3132" s="945">
        <f t="shared" si="365"/>
        <v>8429388</v>
      </c>
      <c r="L3132" s="910" t="s">
        <v>167</v>
      </c>
      <c r="M3132" s="910" t="s">
        <v>165</v>
      </c>
      <c r="N3132" s="52" t="str">
        <f>IF(AND('331-CT'!$E$7=TH!H3132,OR(L3132="331",M3132="331")),"331",IF(AND(OR(L3132="131",M3132="131"),H3132='131-CT'!$E$7),"131",""))</f>
        <v/>
      </c>
      <c r="O3132" s="910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37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364"/>
        <v>6</v>
      </c>
      <c r="C3133" s="940">
        <f t="shared" si="366"/>
        <v>42180</v>
      </c>
      <c r="D3133" s="941" t="s">
        <v>2039</v>
      </c>
      <c r="E3133" s="941">
        <v>42180</v>
      </c>
      <c r="F3133" s="948" t="s">
        <v>868</v>
      </c>
      <c r="G3133" s="943" t="s">
        <v>866</v>
      </c>
      <c r="H3133" s="954" t="s">
        <v>2040</v>
      </c>
      <c r="I3133" s="254">
        <v>11</v>
      </c>
      <c r="J3133" s="254">
        <v>53061.640176740264</v>
      </c>
      <c r="K3133" s="945">
        <f t="shared" si="365"/>
        <v>583678</v>
      </c>
      <c r="L3133" s="910" t="s">
        <v>167</v>
      </c>
      <c r="M3133" s="910" t="s">
        <v>165</v>
      </c>
      <c r="N3133" s="52" t="str">
        <f>IF(AND('331-CT'!$E$7=TH!H3133,OR(L3133="331",M3133="331")),"331",IF(AND(OR(L3133="131",M3133="131"),H3133='131-CT'!$E$7),"131",""))</f>
        <v/>
      </c>
      <c r="O3133" s="910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37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364"/>
        <v>6</v>
      </c>
      <c r="C3134" s="940">
        <f t="shared" si="366"/>
        <v>42180</v>
      </c>
      <c r="D3134" s="941" t="s">
        <v>2039</v>
      </c>
      <c r="E3134" s="941">
        <v>42180</v>
      </c>
      <c r="F3134" s="948" t="s">
        <v>869</v>
      </c>
      <c r="G3134" s="943" t="s">
        <v>866</v>
      </c>
      <c r="H3134" s="954" t="s">
        <v>2040</v>
      </c>
      <c r="I3134" s="254">
        <v>30</v>
      </c>
      <c r="J3134" s="254">
        <v>37923.466361611427</v>
      </c>
      <c r="K3134" s="945">
        <f t="shared" si="365"/>
        <v>1137704</v>
      </c>
      <c r="L3134" s="910" t="s">
        <v>167</v>
      </c>
      <c r="M3134" s="910" t="s">
        <v>165</v>
      </c>
      <c r="N3134" s="52" t="str">
        <f>IF(AND('331-CT'!$E$7=TH!H3134,OR(L3134="331",M3134="331")),"331",IF(AND(OR(L3134="131",M3134="131"),H3134='131-CT'!$E$7),"131",""))</f>
        <v/>
      </c>
      <c r="O3134" s="910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37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>
        <f t="shared" si="364"/>
        <v>6</v>
      </c>
      <c r="C3135" s="940">
        <f t="shared" si="366"/>
        <v>42180</v>
      </c>
      <c r="D3135" s="941" t="s">
        <v>2039</v>
      </c>
      <c r="E3135" s="941">
        <v>42180</v>
      </c>
      <c r="F3135" s="948" t="s">
        <v>870</v>
      </c>
      <c r="G3135" s="943" t="s">
        <v>866</v>
      </c>
      <c r="H3135" s="954" t="s">
        <v>2040</v>
      </c>
      <c r="I3135" s="254">
        <v>383</v>
      </c>
      <c r="J3135" s="254">
        <v>8895.6279119829251</v>
      </c>
      <c r="K3135" s="945">
        <f t="shared" si="365"/>
        <v>3407025</v>
      </c>
      <c r="L3135" s="910" t="s">
        <v>167</v>
      </c>
      <c r="M3135" s="910" t="s">
        <v>165</v>
      </c>
      <c r="N3135" s="52" t="str">
        <f>IF(AND('331-CT'!$E$7=TH!H3135,OR(L3135="331",M3135="331")),"331",IF(AND(OR(L3135="131",M3135="131"),H3135='131-CT'!$E$7),"131",""))</f>
        <v/>
      </c>
      <c r="O3135" s="910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37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364"/>
        <v>6</v>
      </c>
      <c r="C3136" s="940">
        <f t="shared" si="366"/>
        <v>42180</v>
      </c>
      <c r="D3136" s="941" t="s">
        <v>2039</v>
      </c>
      <c r="E3136" s="941">
        <v>42180</v>
      </c>
      <c r="F3136" s="948" t="s">
        <v>871</v>
      </c>
      <c r="G3136" s="943" t="s">
        <v>866</v>
      </c>
      <c r="H3136" s="954" t="s">
        <v>2040</v>
      </c>
      <c r="I3136" s="254">
        <v>25</v>
      </c>
      <c r="J3136" s="254">
        <v>38547.720951926021</v>
      </c>
      <c r="K3136" s="945">
        <f t="shared" si="365"/>
        <v>963693</v>
      </c>
      <c r="L3136" s="910" t="s">
        <v>167</v>
      </c>
      <c r="M3136" s="910" t="s">
        <v>165</v>
      </c>
      <c r="N3136" s="52" t="str">
        <f>IF(AND('331-CT'!$E$7=TH!H3136,OR(L3136="331",M3136="331")),"331",IF(AND(OR(L3136="131",M3136="131"),H3136='131-CT'!$E$7),"131",""))</f>
        <v/>
      </c>
      <c r="O3136" s="910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37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364"/>
        <v>6</v>
      </c>
      <c r="C3137" s="940">
        <f t="shared" si="366"/>
        <v>42180</v>
      </c>
      <c r="D3137" s="941" t="s">
        <v>2039</v>
      </c>
      <c r="E3137" s="941">
        <v>42180</v>
      </c>
      <c r="F3137" s="948" t="s">
        <v>872</v>
      </c>
      <c r="G3137" s="943" t="s">
        <v>866</v>
      </c>
      <c r="H3137" s="954" t="s">
        <v>2040</v>
      </c>
      <c r="I3137" s="254">
        <v>11</v>
      </c>
      <c r="J3137" s="254">
        <v>51110.844582007165</v>
      </c>
      <c r="K3137" s="945">
        <f t="shared" si="365"/>
        <v>562219</v>
      </c>
      <c r="L3137" s="910" t="s">
        <v>167</v>
      </c>
      <c r="M3137" s="910" t="s">
        <v>165</v>
      </c>
      <c r="N3137" s="52" t="str">
        <f>IF(AND('331-CT'!$E$7=TH!H3137,OR(L3137="331",M3137="331")),"331",IF(AND(OR(L3137="131",M3137="131"),H3137='131-CT'!$E$7),"131",""))</f>
        <v/>
      </c>
      <c r="O3137" s="910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37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364"/>
        <v>6</v>
      </c>
      <c r="C3138" s="940">
        <f t="shared" si="366"/>
        <v>42180</v>
      </c>
      <c r="D3138" s="941" t="s">
        <v>2039</v>
      </c>
      <c r="E3138" s="941">
        <v>42180</v>
      </c>
      <c r="F3138" s="948" t="s">
        <v>873</v>
      </c>
      <c r="G3138" s="943" t="s">
        <v>866</v>
      </c>
      <c r="H3138" s="954" t="s">
        <v>2040</v>
      </c>
      <c r="I3138" s="254">
        <v>28</v>
      </c>
      <c r="J3138" s="254">
        <v>40342.452899080461</v>
      </c>
      <c r="K3138" s="945">
        <f t="shared" si="365"/>
        <v>1129589</v>
      </c>
      <c r="L3138" s="910" t="s">
        <v>167</v>
      </c>
      <c r="M3138" s="910" t="s">
        <v>165</v>
      </c>
      <c r="N3138" s="52" t="str">
        <f>IF(AND('331-CT'!$E$7=TH!H3138,OR(L3138="331",M3138="331")),"331",IF(AND(OR(L3138="131",M3138="131"),H3138='131-CT'!$E$7),"131",""))</f>
        <v/>
      </c>
      <c r="O3138" s="910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37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364"/>
        <v>6</v>
      </c>
      <c r="C3139" s="940">
        <f t="shared" si="366"/>
        <v>42181</v>
      </c>
      <c r="D3139" s="941" t="s">
        <v>2039</v>
      </c>
      <c r="E3139" s="941">
        <v>42181</v>
      </c>
      <c r="F3139" s="948" t="s">
        <v>1775</v>
      </c>
      <c r="G3139" s="943" t="s">
        <v>874</v>
      </c>
      <c r="H3139" s="954" t="s">
        <v>2040</v>
      </c>
      <c r="I3139" s="254">
        <v>354</v>
      </c>
      <c r="J3139" s="254">
        <v>14435.887401024926</v>
      </c>
      <c r="K3139" s="945">
        <f t="shared" si="365"/>
        <v>5110304</v>
      </c>
      <c r="L3139" s="910" t="s">
        <v>167</v>
      </c>
      <c r="M3139" s="910" t="s">
        <v>165</v>
      </c>
      <c r="N3139" s="52" t="str">
        <f>IF(AND('331-CT'!$E$7=TH!H3139,OR(L3139="331",M3139="331")),"331",IF(AND(OR(L3139="131",M3139="131"),H3139='131-CT'!$E$7),"131",""))</f>
        <v/>
      </c>
      <c r="O3139" s="910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37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364"/>
        <v>6</v>
      </c>
      <c r="C3140" s="940">
        <f t="shared" si="366"/>
        <v>42181</v>
      </c>
      <c r="D3140" s="941" t="s">
        <v>2039</v>
      </c>
      <c r="E3140" s="941">
        <v>42181</v>
      </c>
      <c r="F3140" s="948" t="s">
        <v>1774</v>
      </c>
      <c r="G3140" s="943" t="s">
        <v>874</v>
      </c>
      <c r="H3140" s="954" t="s">
        <v>2040</v>
      </c>
      <c r="I3140" s="254">
        <v>80</v>
      </c>
      <c r="J3140" s="254">
        <v>9051.6915595615737</v>
      </c>
      <c r="K3140" s="945">
        <f t="shared" si="365"/>
        <v>724135</v>
      </c>
      <c r="L3140" s="910" t="s">
        <v>167</v>
      </c>
      <c r="M3140" s="910" t="s">
        <v>165</v>
      </c>
      <c r="N3140" s="52" t="str">
        <f>IF(AND('331-CT'!$E$7=TH!H3140,OR(L3140="331",M3140="331")),"331",IF(AND(OR(L3140="131",M3140="131"),H3140='131-CT'!$E$7),"131",""))</f>
        <v/>
      </c>
      <c r="O3140" s="910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37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364"/>
        <v>6</v>
      </c>
      <c r="C3141" s="940">
        <f t="shared" si="366"/>
        <v>42183</v>
      </c>
      <c r="D3141" s="941" t="s">
        <v>2039</v>
      </c>
      <c r="E3141" s="941">
        <v>42183</v>
      </c>
      <c r="F3141" s="948" t="s">
        <v>875</v>
      </c>
      <c r="G3141" s="943" t="s">
        <v>876</v>
      </c>
      <c r="H3141" s="954" t="s">
        <v>2040</v>
      </c>
      <c r="I3141" s="254">
        <v>120</v>
      </c>
      <c r="J3141" s="254">
        <v>13031.314572817093</v>
      </c>
      <c r="K3141" s="945">
        <f t="shared" si="365"/>
        <v>1563758</v>
      </c>
      <c r="L3141" s="910" t="s">
        <v>167</v>
      </c>
      <c r="M3141" s="910" t="s">
        <v>165</v>
      </c>
      <c r="N3141" s="52" t="str">
        <f>IF(AND('331-CT'!$E$7=TH!H3141,OR(L3141="331",M3141="331")),"331",IF(AND(OR(L3141="131",M3141="131"),H3141='131-CT'!$E$7),"131",""))</f>
        <v/>
      </c>
      <c r="O3141" s="910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37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364"/>
        <v>6</v>
      </c>
      <c r="C3142" s="940">
        <f t="shared" si="366"/>
        <v>42183</v>
      </c>
      <c r="D3142" s="941" t="s">
        <v>2039</v>
      </c>
      <c r="E3142" s="941">
        <v>42183</v>
      </c>
      <c r="F3142" s="948" t="s">
        <v>878</v>
      </c>
      <c r="G3142" s="943" t="s">
        <v>876</v>
      </c>
      <c r="H3142" s="954" t="s">
        <v>2040</v>
      </c>
      <c r="I3142" s="254">
        <v>471</v>
      </c>
      <c r="J3142" s="254">
        <v>14904.078343760868</v>
      </c>
      <c r="K3142" s="945">
        <f t="shared" si="365"/>
        <v>7019821</v>
      </c>
      <c r="L3142" s="910" t="s">
        <v>167</v>
      </c>
      <c r="M3142" s="910" t="s">
        <v>165</v>
      </c>
      <c r="N3142" s="52" t="str">
        <f>IF(AND('331-CT'!$E$7=TH!H3142,OR(L3142="331",M3142="331")),"331",IF(AND(OR(L3142="131",M3142="131"),H3142='131-CT'!$E$7),"131",""))</f>
        <v/>
      </c>
      <c r="O3142" s="910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37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364"/>
        <v>6</v>
      </c>
      <c r="C3143" s="940">
        <f t="shared" si="366"/>
        <v>42183</v>
      </c>
      <c r="D3143" s="941" t="s">
        <v>2039</v>
      </c>
      <c r="E3143" s="941">
        <v>42183</v>
      </c>
      <c r="F3143" s="948" t="s">
        <v>879</v>
      </c>
      <c r="G3143" s="943" t="s">
        <v>876</v>
      </c>
      <c r="H3143" s="954" t="s">
        <v>2040</v>
      </c>
      <c r="I3143" s="254">
        <v>289</v>
      </c>
      <c r="J3143" s="254">
        <v>16698.81029091532</v>
      </c>
      <c r="K3143" s="945">
        <f t="shared" si="365"/>
        <v>4825956</v>
      </c>
      <c r="L3143" s="910" t="s">
        <v>167</v>
      </c>
      <c r="M3143" s="910" t="s">
        <v>165</v>
      </c>
      <c r="N3143" s="52" t="str">
        <f>IF(AND('331-CT'!$E$7=TH!H3143,OR(L3143="331",M3143="331")),"331",IF(AND(OR(L3143="131",M3143="131"),H3143='131-CT'!$E$7),"131",""))</f>
        <v/>
      </c>
      <c r="O3143" s="910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37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364"/>
        <v>6</v>
      </c>
      <c r="C3144" s="940">
        <f t="shared" si="366"/>
        <v>42183</v>
      </c>
      <c r="D3144" s="941" t="s">
        <v>2039</v>
      </c>
      <c r="E3144" s="941">
        <v>42183</v>
      </c>
      <c r="F3144" s="948" t="s">
        <v>880</v>
      </c>
      <c r="G3144" s="943" t="s">
        <v>876</v>
      </c>
      <c r="H3144" s="954" t="s">
        <v>2040</v>
      </c>
      <c r="I3144" s="254">
        <v>500</v>
      </c>
      <c r="J3144" s="254">
        <v>8973.6597357722494</v>
      </c>
      <c r="K3144" s="945">
        <f t="shared" si="365"/>
        <v>4486830</v>
      </c>
      <c r="L3144" s="910" t="s">
        <v>167</v>
      </c>
      <c r="M3144" s="910" t="s">
        <v>165</v>
      </c>
      <c r="N3144" s="52" t="str">
        <f>IF(AND('331-CT'!$E$7=TH!H3144,OR(L3144="331",M3144="331")),"331",IF(AND(OR(L3144="131",M3144="131"),H3144='131-CT'!$E$7),"131",""))</f>
        <v/>
      </c>
      <c r="O3144" s="910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37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364"/>
        <v>6</v>
      </c>
      <c r="C3145" s="940">
        <f t="shared" si="366"/>
        <v>42183</v>
      </c>
      <c r="D3145" s="941" t="s">
        <v>2039</v>
      </c>
      <c r="E3145" s="941">
        <v>42183</v>
      </c>
      <c r="F3145" s="948" t="s">
        <v>881</v>
      </c>
      <c r="G3145" s="943" t="s">
        <v>876</v>
      </c>
      <c r="H3145" s="954" t="s">
        <v>2040</v>
      </c>
      <c r="I3145" s="254">
        <v>500</v>
      </c>
      <c r="J3145" s="254">
        <v>10066.105268822785</v>
      </c>
      <c r="K3145" s="945">
        <f t="shared" si="365"/>
        <v>5033053</v>
      </c>
      <c r="L3145" s="910" t="s">
        <v>167</v>
      </c>
      <c r="M3145" s="910" t="s">
        <v>165</v>
      </c>
      <c r="N3145" s="52" t="str">
        <f>IF(AND('331-CT'!$E$7=TH!H3145,OR(L3145="331",M3145="331")),"331",IF(AND(OR(L3145="131",M3145="131"),H3145='131-CT'!$E$7),"131",""))</f>
        <v/>
      </c>
      <c r="O3145" s="910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37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364"/>
        <v>6</v>
      </c>
      <c r="C3146" s="940">
        <f t="shared" si="366"/>
        <v>42183</v>
      </c>
      <c r="D3146" s="941" t="s">
        <v>2039</v>
      </c>
      <c r="E3146" s="941">
        <v>42183</v>
      </c>
      <c r="F3146" s="948" t="s">
        <v>882</v>
      </c>
      <c r="G3146" s="943" t="s">
        <v>883</v>
      </c>
      <c r="H3146" s="954" t="s">
        <v>2040</v>
      </c>
      <c r="I3146" s="254">
        <v>365</v>
      </c>
      <c r="J3146" s="254">
        <v>11158.55080187332</v>
      </c>
      <c r="K3146" s="945">
        <f t="shared" si="365"/>
        <v>4072871</v>
      </c>
      <c r="L3146" s="910" t="s">
        <v>167</v>
      </c>
      <c r="M3146" s="910" t="s">
        <v>165</v>
      </c>
      <c r="N3146" s="52" t="str">
        <f>IF(AND('331-CT'!$E$7=TH!H3146,OR(L3146="331",M3146="331")),"331",IF(AND(OR(L3146="131",M3146="131"),H3146='131-CT'!$E$7),"131",""))</f>
        <v/>
      </c>
      <c r="O3146" s="910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37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364"/>
        <v>6</v>
      </c>
      <c r="C3147" s="940">
        <f t="shared" si="366"/>
        <v>42183</v>
      </c>
      <c r="D3147" s="941" t="s">
        <v>2039</v>
      </c>
      <c r="E3147" s="941">
        <v>42183</v>
      </c>
      <c r="F3147" s="948" t="s">
        <v>1690</v>
      </c>
      <c r="G3147" s="943" t="s">
        <v>883</v>
      </c>
      <c r="H3147" s="954" t="s">
        <v>2040</v>
      </c>
      <c r="I3147" s="254">
        <v>730</v>
      </c>
      <c r="J3147" s="254">
        <v>624.25459031459138</v>
      </c>
      <c r="K3147" s="945">
        <f t="shared" si="365"/>
        <v>455706</v>
      </c>
      <c r="L3147" s="910" t="s">
        <v>167</v>
      </c>
      <c r="M3147" s="910" t="s">
        <v>165</v>
      </c>
      <c r="N3147" s="52" t="str">
        <f>IF(AND('331-CT'!$E$7=TH!H3147,OR(L3147="331",M3147="331")),"331",IF(AND(OR(L3147="131",M3147="131"),H3147='131-CT'!$E$7),"131",""))</f>
        <v/>
      </c>
      <c r="O3147" s="910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37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364"/>
        <v>6</v>
      </c>
      <c r="C3148" s="940">
        <f t="shared" si="366"/>
        <v>42183</v>
      </c>
      <c r="D3148" s="941" t="s">
        <v>2039</v>
      </c>
      <c r="E3148" s="941">
        <v>42183</v>
      </c>
      <c r="F3148" s="948" t="s">
        <v>439</v>
      </c>
      <c r="G3148" s="943" t="s">
        <v>891</v>
      </c>
      <c r="H3148" s="954" t="s">
        <v>2040</v>
      </c>
      <c r="I3148" s="254">
        <v>632</v>
      </c>
      <c r="J3148" s="254">
        <v>7413.0232599857718</v>
      </c>
      <c r="K3148" s="945">
        <f t="shared" si="365"/>
        <v>4685031</v>
      </c>
      <c r="L3148" s="910" t="s">
        <v>167</v>
      </c>
      <c r="M3148" s="910" t="s">
        <v>165</v>
      </c>
      <c r="N3148" s="52" t="str">
        <f>IF(AND('331-CT'!$E$7=TH!H3148,OR(L3148="331",M3148="331")),"331",IF(AND(OR(L3148="131",M3148="131"),H3148='131-CT'!$E$7),"131",""))</f>
        <v/>
      </c>
      <c r="O3148" s="910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37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364"/>
        <v>6</v>
      </c>
      <c r="C3149" s="940">
        <f t="shared" si="366"/>
        <v>42184</v>
      </c>
      <c r="D3149" s="941" t="s">
        <v>2039</v>
      </c>
      <c r="E3149" s="941">
        <v>42184</v>
      </c>
      <c r="F3149" s="948" t="s">
        <v>884</v>
      </c>
      <c r="G3149" s="943" t="s">
        <v>885</v>
      </c>
      <c r="H3149" s="954" t="s">
        <v>2040</v>
      </c>
      <c r="I3149" s="254">
        <v>320</v>
      </c>
      <c r="J3149" s="254">
        <v>11002.487154294671</v>
      </c>
      <c r="K3149" s="945">
        <f t="shared" si="365"/>
        <v>3520796</v>
      </c>
      <c r="L3149" s="910" t="s">
        <v>167</v>
      </c>
      <c r="M3149" s="910" t="s">
        <v>165</v>
      </c>
      <c r="N3149" s="52" t="str">
        <f>IF(AND('331-CT'!$E$7=TH!H3149,OR(L3149="331",M3149="331")),"331",IF(AND(OR(L3149="131",M3149="131"),H3149='131-CT'!$E$7),"131",""))</f>
        <v/>
      </c>
      <c r="O3149" s="910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37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364"/>
        <v>6</v>
      </c>
      <c r="C3150" s="940">
        <f t="shared" si="366"/>
        <v>42184</v>
      </c>
      <c r="D3150" s="941" t="s">
        <v>2039</v>
      </c>
      <c r="E3150" s="941">
        <v>42184</v>
      </c>
      <c r="F3150" s="948" t="s">
        <v>886</v>
      </c>
      <c r="G3150" s="943" t="s">
        <v>885</v>
      </c>
      <c r="H3150" s="954" t="s">
        <v>2040</v>
      </c>
      <c r="I3150" s="254">
        <v>1371</v>
      </c>
      <c r="J3150" s="254">
        <v>9285.7870309295449</v>
      </c>
      <c r="K3150" s="945">
        <f t="shared" si="365"/>
        <v>12730814</v>
      </c>
      <c r="L3150" s="910" t="s">
        <v>167</v>
      </c>
      <c r="M3150" s="910" t="s">
        <v>165</v>
      </c>
      <c r="N3150" s="52" t="str">
        <f>IF(AND('331-CT'!$E$7=TH!H3150,OR(L3150="331",M3150="331")),"331",IF(AND(OR(L3150="131",M3150="131"),H3150='131-CT'!$E$7),"131",""))</f>
        <v/>
      </c>
      <c r="O3150" s="910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37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364"/>
        <v>6</v>
      </c>
      <c r="C3151" s="940">
        <f t="shared" si="366"/>
        <v>42184</v>
      </c>
      <c r="D3151" s="941" t="s">
        <v>2039</v>
      </c>
      <c r="E3151" s="941">
        <v>42184</v>
      </c>
      <c r="F3151" s="948" t="s">
        <v>887</v>
      </c>
      <c r="G3151" s="943" t="s">
        <v>885</v>
      </c>
      <c r="H3151" s="954" t="s">
        <v>2040</v>
      </c>
      <c r="I3151" s="254">
        <v>185</v>
      </c>
      <c r="J3151" s="254">
        <v>11860.837215977235</v>
      </c>
      <c r="K3151" s="945">
        <f t="shared" si="365"/>
        <v>2194255</v>
      </c>
      <c r="L3151" s="910" t="s">
        <v>167</v>
      </c>
      <c r="M3151" s="910" t="s">
        <v>165</v>
      </c>
      <c r="N3151" s="52" t="str">
        <f>IF(AND('331-CT'!$E$7=TH!H3151,OR(L3151="331",M3151="331")),"331",IF(AND(OR(L3151="131",M3151="131"),H3151='131-CT'!$E$7),"131",""))</f>
        <v/>
      </c>
      <c r="O3151" s="910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37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ref="B3152:B3446" si="373">IF(C3152&lt;&gt;"",MONTH(C3152),"")</f>
        <v>6</v>
      </c>
      <c r="C3152" s="940">
        <f t="shared" ref="C3152:C3446" si="374">E3152</f>
        <v>42184</v>
      </c>
      <c r="D3152" s="941" t="s">
        <v>2039</v>
      </c>
      <c r="E3152" s="941">
        <v>42184</v>
      </c>
      <c r="F3152" s="948" t="s">
        <v>1697</v>
      </c>
      <c r="G3152" s="943" t="s">
        <v>885</v>
      </c>
      <c r="H3152" s="954" t="s">
        <v>2040</v>
      </c>
      <c r="I3152" s="254">
        <v>3752</v>
      </c>
      <c r="J3152" s="254">
        <v>546.2227665252675</v>
      </c>
      <c r="K3152" s="945">
        <f t="shared" ref="K3152:K3446" si="375">ROUND(I3152*J3152,0)</f>
        <v>2049428</v>
      </c>
      <c r="L3152" s="910" t="s">
        <v>167</v>
      </c>
      <c r="M3152" s="910" t="s">
        <v>165</v>
      </c>
      <c r="N3152" s="52" t="str">
        <f>IF(AND('331-CT'!$E$7=TH!H3152,OR(L3152="331",M3152="331")),"331",IF(AND(OR(L3152="131",M3152="131"),H3152='131-CT'!$E$7),"131",""))</f>
        <v/>
      </c>
      <c r="O3152" s="910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37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373"/>
        <v>6</v>
      </c>
      <c r="C3153" s="940">
        <f t="shared" si="374"/>
        <v>42184</v>
      </c>
      <c r="D3153" s="941" t="s">
        <v>2039</v>
      </c>
      <c r="E3153" s="941">
        <v>42184</v>
      </c>
      <c r="F3153" s="948" t="s">
        <v>888</v>
      </c>
      <c r="G3153" s="943" t="s">
        <v>885</v>
      </c>
      <c r="H3153" s="954" t="s">
        <v>2040</v>
      </c>
      <c r="I3153" s="254">
        <v>201</v>
      </c>
      <c r="J3153" s="254">
        <v>7647.1187313537439</v>
      </c>
      <c r="K3153" s="945">
        <f t="shared" si="375"/>
        <v>1537071</v>
      </c>
      <c r="L3153" s="910" t="s">
        <v>167</v>
      </c>
      <c r="M3153" s="910" t="s">
        <v>165</v>
      </c>
      <c r="N3153" s="52" t="str">
        <f>IF(AND('331-CT'!$E$7=TH!H3153,OR(L3153="331",M3153="331")),"331",IF(AND(OR(L3153="131",M3153="131"),H3153='131-CT'!$E$7),"131",""))</f>
        <v/>
      </c>
      <c r="O3153" s="910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37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373"/>
        <v>6</v>
      </c>
      <c r="C3154" s="940">
        <f t="shared" si="374"/>
        <v>42184</v>
      </c>
      <c r="D3154" s="941" t="s">
        <v>2039</v>
      </c>
      <c r="E3154" s="941">
        <v>42184</v>
      </c>
      <c r="F3154" s="948" t="s">
        <v>889</v>
      </c>
      <c r="G3154" s="943" t="s">
        <v>885</v>
      </c>
      <c r="H3154" s="954" t="s">
        <v>2040</v>
      </c>
      <c r="I3154" s="254">
        <v>248</v>
      </c>
      <c r="J3154" s="254">
        <v>11314.614449451967</v>
      </c>
      <c r="K3154" s="945">
        <f t="shared" si="375"/>
        <v>2806024</v>
      </c>
      <c r="L3154" s="910" t="s">
        <v>167</v>
      </c>
      <c r="M3154" s="910" t="s">
        <v>165</v>
      </c>
      <c r="N3154" s="52" t="str">
        <f>IF(AND('331-CT'!$E$7=TH!H3154,OR(L3154="331",M3154="331")),"331",IF(AND(OR(L3154="131",M3154="131"),H3154='131-CT'!$E$7),"131",""))</f>
        <v/>
      </c>
      <c r="O3154" s="910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37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373"/>
        <v>6</v>
      </c>
      <c r="C3155" s="940">
        <f t="shared" si="374"/>
        <v>42184</v>
      </c>
      <c r="D3155" s="941" t="s">
        <v>2039</v>
      </c>
      <c r="E3155" s="941">
        <v>42184</v>
      </c>
      <c r="F3155" s="948" t="s">
        <v>1689</v>
      </c>
      <c r="G3155" s="943" t="s">
        <v>885</v>
      </c>
      <c r="H3155" s="954" t="s">
        <v>2040</v>
      </c>
      <c r="I3155" s="254">
        <v>402</v>
      </c>
      <c r="J3155" s="254">
        <v>312.12729515729569</v>
      </c>
      <c r="K3155" s="945">
        <f t="shared" si="375"/>
        <v>125475</v>
      </c>
      <c r="L3155" s="910" t="s">
        <v>167</v>
      </c>
      <c r="M3155" s="910" t="s">
        <v>165</v>
      </c>
      <c r="N3155" s="52" t="str">
        <f>IF(AND('331-CT'!$E$7=TH!H3155,OR(L3155="331",M3155="331")),"331",IF(AND(OR(L3155="131",M3155="131"),H3155='131-CT'!$E$7),"131",""))</f>
        <v/>
      </c>
      <c r="O3155" s="910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37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373"/>
        <v>6</v>
      </c>
      <c r="C3156" s="940">
        <f t="shared" si="374"/>
        <v>42184</v>
      </c>
      <c r="D3156" s="941" t="s">
        <v>2039</v>
      </c>
      <c r="E3156" s="941">
        <v>42184</v>
      </c>
      <c r="F3156" s="948" t="s">
        <v>1690</v>
      </c>
      <c r="G3156" s="943" t="s">
        <v>885</v>
      </c>
      <c r="H3156" s="954" t="s">
        <v>2040</v>
      </c>
      <c r="I3156" s="254">
        <v>496</v>
      </c>
      <c r="J3156" s="254">
        <v>624.25459031459138</v>
      </c>
      <c r="K3156" s="945">
        <f t="shared" si="375"/>
        <v>309630</v>
      </c>
      <c r="L3156" s="910" t="s">
        <v>167</v>
      </c>
      <c r="M3156" s="910" t="s">
        <v>165</v>
      </c>
      <c r="N3156" s="52" t="str">
        <f>IF(AND('331-CT'!$E$7=TH!H3156,OR(L3156="331",M3156="331")),"331",IF(AND(OR(L3156="131",M3156="131"),H3156='131-CT'!$E$7),"131",""))</f>
        <v/>
      </c>
      <c r="O3156" s="910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37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373"/>
        <v>6</v>
      </c>
      <c r="C3157" s="940">
        <f t="shared" si="374"/>
        <v>42184</v>
      </c>
      <c r="D3157" s="941" t="s">
        <v>2039</v>
      </c>
      <c r="E3157" s="941">
        <v>42184</v>
      </c>
      <c r="F3157" s="948" t="s">
        <v>1166</v>
      </c>
      <c r="G3157" s="943" t="s">
        <v>890</v>
      </c>
      <c r="H3157" s="954" t="s">
        <v>2040</v>
      </c>
      <c r="I3157" s="254">
        <v>1005</v>
      </c>
      <c r="J3157" s="254">
        <v>8895.6279119829251</v>
      </c>
      <c r="K3157" s="945">
        <f t="shared" si="375"/>
        <v>8940106</v>
      </c>
      <c r="L3157" s="910" t="s">
        <v>167</v>
      </c>
      <c r="M3157" s="910" t="s">
        <v>165</v>
      </c>
      <c r="N3157" s="52" t="str">
        <f>IF(AND('331-CT'!$E$7=TH!H3157,OR(L3157="331",M3157="331")),"331",IF(AND(OR(L3157="131",M3157="131"),H3157='131-CT'!$E$7),"131",""))</f>
        <v/>
      </c>
      <c r="O3157" s="910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837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373"/>
        <v>6</v>
      </c>
      <c r="C3158" s="940">
        <f t="shared" si="374"/>
        <v>42184</v>
      </c>
      <c r="D3158" s="941" t="s">
        <v>2039</v>
      </c>
      <c r="E3158" s="941">
        <v>42184</v>
      </c>
      <c r="F3158" s="948" t="s">
        <v>1166</v>
      </c>
      <c r="G3158" s="943" t="s">
        <v>890</v>
      </c>
      <c r="H3158" s="954" t="s">
        <v>2040</v>
      </c>
      <c r="I3158" s="254">
        <v>103</v>
      </c>
      <c r="J3158" s="254">
        <v>8895.6279119829251</v>
      </c>
      <c r="K3158" s="945">
        <f t="shared" si="375"/>
        <v>916250</v>
      </c>
      <c r="L3158" s="910" t="s">
        <v>167</v>
      </c>
      <c r="M3158" s="910" t="s">
        <v>165</v>
      </c>
      <c r="N3158" s="52" t="str">
        <f>IF(AND('331-CT'!$E$7=TH!H3158,OR(L3158="331",M3158="331")),"331",IF(AND(OR(L3158="131",M3158="131"),H3158='131-CT'!$E$7),"131",""))</f>
        <v/>
      </c>
      <c r="O3158" s="910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837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373"/>
        <v>6</v>
      </c>
      <c r="C3159" s="940">
        <f t="shared" si="374"/>
        <v>42184</v>
      </c>
      <c r="D3159" s="941" t="s">
        <v>2039</v>
      </c>
      <c r="E3159" s="941">
        <v>42184</v>
      </c>
      <c r="F3159" s="948" t="s">
        <v>1680</v>
      </c>
      <c r="G3159" s="943" t="s">
        <v>890</v>
      </c>
      <c r="H3159" s="954" t="s">
        <v>2040</v>
      </c>
      <c r="I3159" s="254">
        <v>2216</v>
      </c>
      <c r="J3159" s="254">
        <v>780.31823789323926</v>
      </c>
      <c r="K3159" s="945">
        <f t="shared" si="375"/>
        <v>1729185</v>
      </c>
      <c r="L3159" s="910" t="s">
        <v>167</v>
      </c>
      <c r="M3159" s="910" t="s">
        <v>165</v>
      </c>
      <c r="N3159" s="52" t="str">
        <f>IF(AND('331-CT'!$E$7=TH!H3159,OR(L3159="331",M3159="331")),"331",IF(AND(OR(L3159="131",M3159="131"),H3159='131-CT'!$E$7),"131",""))</f>
        <v/>
      </c>
      <c r="O3159" s="910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837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373"/>
        <v>6</v>
      </c>
      <c r="C3160" s="940">
        <f t="shared" si="374"/>
        <v>42184</v>
      </c>
      <c r="D3160" s="941" t="s">
        <v>2039</v>
      </c>
      <c r="E3160" s="941">
        <v>42184</v>
      </c>
      <c r="F3160" s="948" t="s">
        <v>1776</v>
      </c>
      <c r="G3160" s="943" t="s">
        <v>892</v>
      </c>
      <c r="H3160" s="954" t="s">
        <v>2040</v>
      </c>
      <c r="I3160" s="254">
        <v>230</v>
      </c>
      <c r="J3160" s="254">
        <v>11002.487154294671</v>
      </c>
      <c r="K3160" s="945">
        <f t="shared" si="375"/>
        <v>2530572</v>
      </c>
      <c r="L3160" s="910" t="s">
        <v>167</v>
      </c>
      <c r="M3160" s="910" t="s">
        <v>165</v>
      </c>
      <c r="N3160" s="52" t="str">
        <f>IF(AND('331-CT'!$E$7=TH!H3160,OR(L3160="331",M3160="331")),"331",IF(AND(OR(L3160="131",M3160="131"),H3160='131-CT'!$E$7),"131",""))</f>
        <v/>
      </c>
      <c r="O3160" s="910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837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373"/>
        <v>6</v>
      </c>
      <c r="C3161" s="940">
        <f t="shared" si="374"/>
        <v>42185</v>
      </c>
      <c r="D3161" s="941" t="s">
        <v>2039</v>
      </c>
      <c r="E3161" s="941">
        <v>42185</v>
      </c>
      <c r="F3161" s="948" t="s">
        <v>520</v>
      </c>
      <c r="G3161" s="943" t="s">
        <v>893</v>
      </c>
      <c r="H3161" s="954" t="s">
        <v>2040</v>
      </c>
      <c r="I3161" s="254">
        <v>2016</v>
      </c>
      <c r="J3161" s="254">
        <v>5306.1640176740266</v>
      </c>
      <c r="K3161" s="945">
        <f t="shared" si="375"/>
        <v>10697227</v>
      </c>
      <c r="L3161" s="910" t="s">
        <v>167</v>
      </c>
      <c r="M3161" s="910" t="s">
        <v>165</v>
      </c>
      <c r="N3161" s="52" t="str">
        <f>IF(AND('331-CT'!$E$7=TH!H3161,OR(L3161="331",M3161="331")),"331",IF(AND(OR(L3161="131",M3161="131"),H3161='131-CT'!$E$7),"131",""))</f>
        <v/>
      </c>
      <c r="O3161" s="910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837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373"/>
        <v>6</v>
      </c>
      <c r="C3162" s="940">
        <f t="shared" si="374"/>
        <v>42185</v>
      </c>
      <c r="D3162" s="941" t="s">
        <v>2039</v>
      </c>
      <c r="E3162" s="941">
        <v>42185</v>
      </c>
      <c r="F3162" s="948" t="s">
        <v>536</v>
      </c>
      <c r="G3162" s="943" t="s">
        <v>894</v>
      </c>
      <c r="H3162" s="954" t="s">
        <v>2040</v>
      </c>
      <c r="I3162" s="254">
        <v>250</v>
      </c>
      <c r="J3162" s="254">
        <v>8583.5006168256314</v>
      </c>
      <c r="K3162" s="945">
        <f t="shared" si="375"/>
        <v>2145875</v>
      </c>
      <c r="L3162" s="910" t="s">
        <v>167</v>
      </c>
      <c r="M3162" s="910" t="s">
        <v>165</v>
      </c>
      <c r="N3162" s="52" t="str">
        <f>IF(AND('331-CT'!$E$7=TH!H3162,OR(L3162="331",M3162="331")),"331",IF(AND(OR(L3162="131",M3162="131"),H3162='131-CT'!$E$7),"131",""))</f>
        <v/>
      </c>
      <c r="O3162" s="910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837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373"/>
        <v>6</v>
      </c>
      <c r="C3163" s="940">
        <f t="shared" si="374"/>
        <v>42185</v>
      </c>
      <c r="D3163" s="941" t="s">
        <v>2039</v>
      </c>
      <c r="E3163" s="941">
        <v>42185</v>
      </c>
      <c r="F3163" s="948" t="s">
        <v>538</v>
      </c>
      <c r="G3163" s="943" t="s">
        <v>894</v>
      </c>
      <c r="H3163" s="954" t="s">
        <v>2040</v>
      </c>
      <c r="I3163" s="254">
        <v>570</v>
      </c>
      <c r="J3163" s="254">
        <v>8817.5960881936026</v>
      </c>
      <c r="K3163" s="945">
        <f t="shared" si="375"/>
        <v>5026030</v>
      </c>
      <c r="L3163" s="910" t="s">
        <v>167</v>
      </c>
      <c r="M3163" s="910" t="s">
        <v>165</v>
      </c>
      <c r="N3163" s="52" t="str">
        <f>IF(AND('331-CT'!$E$7=TH!H3163,OR(L3163="331",M3163="331")),"331",IF(AND(OR(L3163="131",M3163="131"),H3163='131-CT'!$E$7),"131",""))</f>
        <v/>
      </c>
      <c r="O3163" s="910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837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373"/>
        <v>6</v>
      </c>
      <c r="C3164" s="940">
        <f t="shared" si="374"/>
        <v>42185</v>
      </c>
      <c r="D3164" s="941" t="s">
        <v>2039</v>
      </c>
      <c r="E3164" s="941">
        <v>42185</v>
      </c>
      <c r="F3164" s="948" t="s">
        <v>539</v>
      </c>
      <c r="G3164" s="943" t="s">
        <v>894</v>
      </c>
      <c r="H3164" s="954" t="s">
        <v>2040</v>
      </c>
      <c r="I3164" s="254">
        <v>1050</v>
      </c>
      <c r="J3164" s="254">
        <v>8973.6597357722494</v>
      </c>
      <c r="K3164" s="945">
        <f t="shared" si="375"/>
        <v>9422343</v>
      </c>
      <c r="L3164" s="910" t="s">
        <v>167</v>
      </c>
      <c r="M3164" s="910" t="s">
        <v>165</v>
      </c>
      <c r="N3164" s="52" t="str">
        <f>IF(AND('331-CT'!$E$7=TH!H3164,OR(L3164="331",M3164="331")),"331",IF(AND(OR(L3164="131",M3164="131"),H3164='131-CT'!$E$7),"131",""))</f>
        <v/>
      </c>
      <c r="O3164" s="910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837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373"/>
        <v>6</v>
      </c>
      <c r="C3165" s="940">
        <f t="shared" si="374"/>
        <v>42185</v>
      </c>
      <c r="D3165" s="941" t="s">
        <v>2039</v>
      </c>
      <c r="E3165" s="941">
        <v>42185</v>
      </c>
      <c r="F3165" s="948" t="s">
        <v>540</v>
      </c>
      <c r="G3165" s="943" t="s">
        <v>894</v>
      </c>
      <c r="H3165" s="954" t="s">
        <v>2040</v>
      </c>
      <c r="I3165" s="254">
        <v>537</v>
      </c>
      <c r="J3165" s="254">
        <v>7491.0550837750961</v>
      </c>
      <c r="K3165" s="945">
        <f t="shared" si="375"/>
        <v>4022697</v>
      </c>
      <c r="L3165" s="910" t="s">
        <v>167</v>
      </c>
      <c r="M3165" s="910" t="s">
        <v>165</v>
      </c>
      <c r="N3165" s="52" t="str">
        <f>IF(AND('331-CT'!$E$7=TH!H3165,OR(L3165="331",M3165="331")),"331",IF(AND(OR(L3165="131",M3165="131"),H3165='131-CT'!$E$7),"131",""))</f>
        <v/>
      </c>
      <c r="O3165" s="910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837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373"/>
        <v>6</v>
      </c>
      <c r="C3166" s="940">
        <f t="shared" si="374"/>
        <v>42185</v>
      </c>
      <c r="D3166" s="941" t="s">
        <v>2039</v>
      </c>
      <c r="E3166" s="941">
        <v>42185</v>
      </c>
      <c r="F3166" s="948" t="s">
        <v>536</v>
      </c>
      <c r="G3166" s="943" t="s">
        <v>894</v>
      </c>
      <c r="H3166" s="954" t="s">
        <v>2040</v>
      </c>
      <c r="I3166" s="254">
        <v>150</v>
      </c>
      <c r="J3166" s="254">
        <v>8583.5006168256314</v>
      </c>
      <c r="K3166" s="945">
        <f t="shared" si="375"/>
        <v>1287525</v>
      </c>
      <c r="L3166" s="910" t="s">
        <v>167</v>
      </c>
      <c r="M3166" s="910" t="s">
        <v>165</v>
      </c>
      <c r="N3166" s="52" t="str">
        <f>IF(AND('331-CT'!$E$7=TH!H3166,OR(L3166="331",M3166="331")),"331",IF(AND(OR(L3166="131",M3166="131"),H3166='131-CT'!$E$7),"131",""))</f>
        <v/>
      </c>
      <c r="O3166" s="910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837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373"/>
        <v>6</v>
      </c>
      <c r="C3167" s="940">
        <f t="shared" si="374"/>
        <v>42185</v>
      </c>
      <c r="D3167" s="941" t="s">
        <v>2039</v>
      </c>
      <c r="E3167" s="941">
        <v>42185</v>
      </c>
      <c r="F3167" s="948" t="s">
        <v>538</v>
      </c>
      <c r="G3167" s="943" t="s">
        <v>894</v>
      </c>
      <c r="H3167" s="954" t="s">
        <v>2040</v>
      </c>
      <c r="I3167" s="254">
        <v>980</v>
      </c>
      <c r="J3167" s="254">
        <v>8817.5960881936026</v>
      </c>
      <c r="K3167" s="945">
        <f t="shared" si="375"/>
        <v>8641244</v>
      </c>
      <c r="L3167" s="910" t="s">
        <v>167</v>
      </c>
      <c r="M3167" s="910" t="s">
        <v>165</v>
      </c>
      <c r="N3167" s="52" t="str">
        <f>IF(AND('331-CT'!$E$7=TH!H3167,OR(L3167="331",M3167="331")),"331",IF(AND(OR(L3167="131",M3167="131"),H3167='131-CT'!$E$7),"131",""))</f>
        <v/>
      </c>
      <c r="O3167" s="910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837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373"/>
        <v>6</v>
      </c>
      <c r="C3168" s="940">
        <f t="shared" si="374"/>
        <v>42185</v>
      </c>
      <c r="D3168" s="941" t="s">
        <v>2039</v>
      </c>
      <c r="E3168" s="941">
        <v>42185</v>
      </c>
      <c r="F3168" s="948" t="s">
        <v>539</v>
      </c>
      <c r="G3168" s="943" t="s">
        <v>894</v>
      </c>
      <c r="H3168" s="954" t="s">
        <v>2040</v>
      </c>
      <c r="I3168" s="254">
        <v>290</v>
      </c>
      <c r="J3168" s="254">
        <v>8973.6597357722494</v>
      </c>
      <c r="K3168" s="945">
        <f t="shared" si="375"/>
        <v>2602361</v>
      </c>
      <c r="L3168" s="910" t="s">
        <v>167</v>
      </c>
      <c r="M3168" s="910" t="s">
        <v>165</v>
      </c>
      <c r="N3168" s="52" t="str">
        <f>IF(AND('331-CT'!$E$7=TH!H3168,OR(L3168="331",M3168="331")),"331",IF(AND(OR(L3168="131",M3168="131"),H3168='131-CT'!$E$7),"131",""))</f>
        <v/>
      </c>
      <c r="O3168" s="910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837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373"/>
        <v>6</v>
      </c>
      <c r="C3169" s="940">
        <f t="shared" si="374"/>
        <v>42185</v>
      </c>
      <c r="D3169" s="941" t="s">
        <v>2039</v>
      </c>
      <c r="E3169" s="941">
        <v>42185</v>
      </c>
      <c r="F3169" s="948" t="s">
        <v>540</v>
      </c>
      <c r="G3169" s="943" t="s">
        <v>894</v>
      </c>
      <c r="H3169" s="954" t="s">
        <v>2040</v>
      </c>
      <c r="I3169" s="254">
        <v>409</v>
      </c>
      <c r="J3169" s="254">
        <v>7491.0550837750961</v>
      </c>
      <c r="K3169" s="945">
        <f t="shared" si="375"/>
        <v>3063842</v>
      </c>
      <c r="L3169" s="910" t="s">
        <v>167</v>
      </c>
      <c r="M3169" s="910" t="s">
        <v>165</v>
      </c>
      <c r="N3169" s="52" t="str">
        <f>IF(AND('331-CT'!$E$7=TH!H3169,OR(L3169="331",M3169="331")),"331",IF(AND(OR(L3169="131",M3169="131"),H3169='131-CT'!$E$7),"131",""))</f>
        <v/>
      </c>
      <c r="O3169" s="910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837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373"/>
        <v>6</v>
      </c>
      <c r="C3170" s="940">
        <f t="shared" si="374"/>
        <v>42185</v>
      </c>
      <c r="D3170" s="941" t="s">
        <v>2039</v>
      </c>
      <c r="E3170" s="941">
        <v>42185</v>
      </c>
      <c r="F3170" s="948" t="s">
        <v>536</v>
      </c>
      <c r="G3170" s="943" t="s">
        <v>894</v>
      </c>
      <c r="H3170" s="954" t="s">
        <v>2040</v>
      </c>
      <c r="I3170" s="254">
        <v>400</v>
      </c>
      <c r="J3170" s="254">
        <v>8583.5006168256314</v>
      </c>
      <c r="K3170" s="945">
        <f t="shared" si="375"/>
        <v>3433400</v>
      </c>
      <c r="L3170" s="910" t="s">
        <v>167</v>
      </c>
      <c r="M3170" s="910" t="s">
        <v>165</v>
      </c>
      <c r="N3170" s="52" t="str">
        <f>IF(AND('331-CT'!$E$7=TH!H3170,OR(L3170="331",M3170="331")),"331",IF(AND(OR(L3170="131",M3170="131"),H3170='131-CT'!$E$7),"131",""))</f>
        <v/>
      </c>
      <c r="O3170" s="910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837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373"/>
        <v>6</v>
      </c>
      <c r="C3171" s="940">
        <f t="shared" si="374"/>
        <v>42185</v>
      </c>
      <c r="D3171" s="941" t="s">
        <v>2039</v>
      </c>
      <c r="E3171" s="941">
        <v>42185</v>
      </c>
      <c r="F3171" s="948" t="s">
        <v>538</v>
      </c>
      <c r="G3171" s="943" t="s">
        <v>894</v>
      </c>
      <c r="H3171" s="954" t="s">
        <v>2040</v>
      </c>
      <c r="I3171" s="254">
        <v>120</v>
      </c>
      <c r="J3171" s="254">
        <v>8817.5960881936026</v>
      </c>
      <c r="K3171" s="945">
        <f t="shared" si="375"/>
        <v>1058112</v>
      </c>
      <c r="L3171" s="910" t="s">
        <v>167</v>
      </c>
      <c r="M3171" s="910" t="s">
        <v>165</v>
      </c>
      <c r="N3171" s="52" t="str">
        <f>IF(AND('331-CT'!$E$7=TH!H3171,OR(L3171="331",M3171="331")),"331",IF(AND(OR(L3171="131",M3171="131"),H3171='131-CT'!$E$7),"131",""))</f>
        <v/>
      </c>
      <c r="O3171" s="910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837"/>
    </row>
    <row r="3172" spans="1:28" s="875" customFormat="1" ht="15.75" customHeight="1">
      <c r="A3172" s="204" t="str">
        <f>IF(B3172&lt;&gt;"",IF(AND(B3172&gt;=_TM1,B3172&lt;=_TM2,OR(TH!L3172="1111",TH!M3172="1111")),TH!D3172,""),"")</f>
        <v/>
      </c>
      <c r="B3172" s="864">
        <f t="shared" si="373"/>
        <v>7</v>
      </c>
      <c r="C3172" s="865">
        <f t="shared" si="374"/>
        <v>42186</v>
      </c>
      <c r="D3172" s="866" t="s">
        <v>2039</v>
      </c>
      <c r="E3172" s="866">
        <v>42186</v>
      </c>
      <c r="F3172" s="867" t="s">
        <v>896</v>
      </c>
      <c r="G3172" s="868" t="s">
        <v>897</v>
      </c>
      <c r="H3172" s="877" t="s">
        <v>2040</v>
      </c>
      <c r="I3172" s="870">
        <v>22</v>
      </c>
      <c r="J3172" s="870">
        <v>5299.563299459076</v>
      </c>
      <c r="K3172" s="871">
        <f t="shared" si="375"/>
        <v>116590</v>
      </c>
      <c r="L3172" s="927" t="s">
        <v>167</v>
      </c>
      <c r="M3172" s="927" t="s">
        <v>165</v>
      </c>
      <c r="N3172" s="52" t="str">
        <f>IF(AND('331-CT'!$E$7=TH!H3172,OR(L3172="331",M3172="331")),"331",IF(AND(OR(L3172="131",M3172="131"),H3172='131-CT'!$E$7),"131",""))</f>
        <v/>
      </c>
      <c r="O3172" s="910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73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373"/>
        <v>7</v>
      </c>
      <c r="C3173" s="940">
        <f t="shared" si="374"/>
        <v>42186</v>
      </c>
      <c r="D3173" s="941" t="s">
        <v>2039</v>
      </c>
      <c r="E3173" s="941">
        <v>42186</v>
      </c>
      <c r="F3173" s="948" t="s">
        <v>899</v>
      </c>
      <c r="G3173" s="943" t="s">
        <v>897</v>
      </c>
      <c r="H3173" s="954" t="s">
        <v>2040</v>
      </c>
      <c r="I3173" s="254">
        <v>11</v>
      </c>
      <c r="J3173" s="254">
        <v>7949.3449491886131</v>
      </c>
      <c r="K3173" s="945">
        <f t="shared" si="375"/>
        <v>87443</v>
      </c>
      <c r="L3173" s="910" t="s">
        <v>167</v>
      </c>
      <c r="M3173" s="910" t="s">
        <v>165</v>
      </c>
      <c r="N3173" s="52" t="str">
        <f>IF(AND('331-CT'!$E$7=TH!H3173,OR(L3173="331",M3173="331")),"331",IF(AND(OR(L3173="131",M3173="131"),H3173='131-CT'!$E$7),"131",""))</f>
        <v/>
      </c>
      <c r="O3173" s="910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37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373"/>
        <v>7</v>
      </c>
      <c r="C3174" s="940">
        <f t="shared" si="374"/>
        <v>42186</v>
      </c>
      <c r="D3174" s="941" t="s">
        <v>2039</v>
      </c>
      <c r="E3174" s="941">
        <v>42186</v>
      </c>
      <c r="F3174" s="948" t="s">
        <v>896</v>
      </c>
      <c r="G3174" s="943" t="s">
        <v>897</v>
      </c>
      <c r="H3174" s="954" t="s">
        <v>2040</v>
      </c>
      <c r="I3174" s="254">
        <v>75</v>
      </c>
      <c r="J3174" s="254">
        <v>5299.563299459076</v>
      </c>
      <c r="K3174" s="945">
        <f t="shared" si="375"/>
        <v>397467</v>
      </c>
      <c r="L3174" s="910" t="s">
        <v>167</v>
      </c>
      <c r="M3174" s="910" t="s">
        <v>165</v>
      </c>
      <c r="N3174" s="52" t="str">
        <f>IF(AND('331-CT'!$E$7=TH!H3174,OR(L3174="331",M3174="331")),"331",IF(AND(OR(L3174="131",M3174="131"),H3174='131-CT'!$E$7),"131",""))</f>
        <v/>
      </c>
      <c r="O3174" s="910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37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373"/>
        <v>7</v>
      </c>
      <c r="C3175" s="940">
        <f t="shared" si="374"/>
        <v>42186</v>
      </c>
      <c r="D3175" s="941" t="s">
        <v>2039</v>
      </c>
      <c r="E3175" s="941">
        <v>42186</v>
      </c>
      <c r="F3175" s="948" t="s">
        <v>900</v>
      </c>
      <c r="G3175" s="943" t="s">
        <v>897</v>
      </c>
      <c r="H3175" s="954" t="s">
        <v>2040</v>
      </c>
      <c r="I3175" s="254">
        <v>5</v>
      </c>
      <c r="J3175" s="254">
        <v>7066.0843992787677</v>
      </c>
      <c r="K3175" s="945">
        <f t="shared" si="375"/>
        <v>35330</v>
      </c>
      <c r="L3175" s="910" t="s">
        <v>167</v>
      </c>
      <c r="M3175" s="910" t="s">
        <v>165</v>
      </c>
      <c r="N3175" s="52" t="str">
        <f>IF(AND('331-CT'!$E$7=TH!H3175,OR(L3175="331",M3175="331")),"331",IF(AND(OR(L3175="131",M3175="131"),H3175='131-CT'!$E$7),"131",""))</f>
        <v/>
      </c>
      <c r="O3175" s="910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37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373"/>
        <v>7</v>
      </c>
      <c r="C3176" s="940">
        <f t="shared" si="374"/>
        <v>42186</v>
      </c>
      <c r="D3176" s="941" t="s">
        <v>2039</v>
      </c>
      <c r="E3176" s="941">
        <v>42186</v>
      </c>
      <c r="F3176" s="948" t="s">
        <v>901</v>
      </c>
      <c r="G3176" s="943" t="s">
        <v>897</v>
      </c>
      <c r="H3176" s="954" t="s">
        <v>2040</v>
      </c>
      <c r="I3176" s="254">
        <v>5</v>
      </c>
      <c r="J3176" s="254">
        <v>6182.8238493689214</v>
      </c>
      <c r="K3176" s="945">
        <f t="shared" si="375"/>
        <v>30914</v>
      </c>
      <c r="L3176" s="910" t="s">
        <v>167</v>
      </c>
      <c r="M3176" s="910" t="s">
        <v>165</v>
      </c>
      <c r="N3176" s="52" t="str">
        <f>IF(AND('331-CT'!$E$7=TH!H3176,OR(L3176="331",M3176="331")),"331",IF(AND(OR(L3176="131",M3176="131"),H3176='131-CT'!$E$7),"131",""))</f>
        <v/>
      </c>
      <c r="O3176" s="910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37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373"/>
        <v>7</v>
      </c>
      <c r="C3177" s="940">
        <f t="shared" si="374"/>
        <v>42186</v>
      </c>
      <c r="D3177" s="941" t="s">
        <v>2039</v>
      </c>
      <c r="E3177" s="941">
        <v>42186</v>
      </c>
      <c r="F3177" s="948" t="s">
        <v>899</v>
      </c>
      <c r="G3177" s="943" t="s">
        <v>897</v>
      </c>
      <c r="H3177" s="954" t="s">
        <v>2040</v>
      </c>
      <c r="I3177" s="254">
        <v>55</v>
      </c>
      <c r="J3177" s="254">
        <v>7949.3449491886131</v>
      </c>
      <c r="K3177" s="945">
        <f t="shared" si="375"/>
        <v>437214</v>
      </c>
      <c r="L3177" s="910" t="s">
        <v>167</v>
      </c>
      <c r="M3177" s="910" t="s">
        <v>165</v>
      </c>
      <c r="N3177" s="52" t="str">
        <f>IF(AND('331-CT'!$E$7=TH!H3177,OR(L3177="331",M3177="331")),"331",IF(AND(OR(L3177="131",M3177="131"),H3177='131-CT'!$E$7),"131",""))</f>
        <v/>
      </c>
      <c r="O3177" s="910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37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373"/>
        <v>7</v>
      </c>
      <c r="C3178" s="940">
        <f t="shared" si="374"/>
        <v>42186</v>
      </c>
      <c r="D3178" s="941" t="s">
        <v>2039</v>
      </c>
      <c r="E3178" s="941">
        <v>42186</v>
      </c>
      <c r="F3178" s="948" t="s">
        <v>902</v>
      </c>
      <c r="G3178" s="943" t="s">
        <v>903</v>
      </c>
      <c r="H3178" s="954" t="s">
        <v>2040</v>
      </c>
      <c r="I3178" s="254">
        <v>510</v>
      </c>
      <c r="J3178" s="254">
        <v>7949.3449491886131</v>
      </c>
      <c r="K3178" s="945">
        <f t="shared" si="375"/>
        <v>4054166</v>
      </c>
      <c r="L3178" s="910" t="s">
        <v>167</v>
      </c>
      <c r="M3178" s="910" t="s">
        <v>165</v>
      </c>
      <c r="N3178" s="52" t="str">
        <f>IF(AND('331-CT'!$E$7=TH!H3178,OR(L3178="331",M3178="331")),"331",IF(AND(OR(L3178="131",M3178="131"),H3178='131-CT'!$E$7),"131",""))</f>
        <v/>
      </c>
      <c r="O3178" s="910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37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373"/>
        <v>7</v>
      </c>
      <c r="C3179" s="940">
        <f t="shared" si="374"/>
        <v>42186</v>
      </c>
      <c r="D3179" s="941" t="s">
        <v>2039</v>
      </c>
      <c r="E3179" s="941">
        <v>42186</v>
      </c>
      <c r="F3179" s="948" t="s">
        <v>465</v>
      </c>
      <c r="G3179" s="943" t="s">
        <v>904</v>
      </c>
      <c r="H3179" s="954" t="s">
        <v>2040</v>
      </c>
      <c r="I3179" s="254">
        <v>508</v>
      </c>
      <c r="J3179" s="254">
        <v>5138.97047220274</v>
      </c>
      <c r="K3179" s="945">
        <f t="shared" si="375"/>
        <v>2610597</v>
      </c>
      <c r="L3179" s="910" t="s">
        <v>167</v>
      </c>
      <c r="M3179" s="910" t="s">
        <v>165</v>
      </c>
      <c r="N3179" s="52" t="str">
        <f>IF(AND('331-CT'!$E$7=TH!H3179,OR(L3179="331",M3179="331")),"331",IF(AND(OR(L3179="131",M3179="131"),H3179='131-CT'!$E$7),"131",""))</f>
        <v/>
      </c>
      <c r="O3179" s="910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37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373"/>
        <v>7</v>
      </c>
      <c r="C3180" s="940">
        <f t="shared" si="374"/>
        <v>42186</v>
      </c>
      <c r="D3180" s="941" t="s">
        <v>2039</v>
      </c>
      <c r="E3180" s="941">
        <v>42186</v>
      </c>
      <c r="F3180" s="948" t="s">
        <v>467</v>
      </c>
      <c r="G3180" s="943" t="s">
        <v>904</v>
      </c>
      <c r="H3180" s="954" t="s">
        <v>2040</v>
      </c>
      <c r="I3180" s="254">
        <v>998</v>
      </c>
      <c r="J3180" s="254">
        <v>4095.1170950365586</v>
      </c>
      <c r="K3180" s="945">
        <f t="shared" si="375"/>
        <v>4086927</v>
      </c>
      <c r="L3180" s="910" t="s">
        <v>167</v>
      </c>
      <c r="M3180" s="910" t="s">
        <v>165</v>
      </c>
      <c r="N3180" s="52" t="str">
        <f>IF(AND('331-CT'!$E$7=TH!H3180,OR(L3180="331",M3180="331")),"331",IF(AND(OR(L3180="131",M3180="131"),H3180='131-CT'!$E$7),"131",""))</f>
        <v/>
      </c>
      <c r="O3180" s="910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37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373"/>
        <v>7</v>
      </c>
      <c r="C3181" s="940">
        <f t="shared" si="374"/>
        <v>42186</v>
      </c>
      <c r="D3181" s="941" t="s">
        <v>2039</v>
      </c>
      <c r="E3181" s="941">
        <v>42186</v>
      </c>
      <c r="F3181" s="948" t="s">
        <v>905</v>
      </c>
      <c r="G3181" s="943" t="s">
        <v>904</v>
      </c>
      <c r="H3181" s="954" t="s">
        <v>2040</v>
      </c>
      <c r="I3181" s="254">
        <v>430</v>
      </c>
      <c r="J3181" s="254">
        <v>4737.4884040619008</v>
      </c>
      <c r="K3181" s="945">
        <f t="shared" si="375"/>
        <v>2037120</v>
      </c>
      <c r="L3181" s="910" t="s">
        <v>167</v>
      </c>
      <c r="M3181" s="910" t="s">
        <v>165</v>
      </c>
      <c r="N3181" s="52" t="str">
        <f>IF(AND('331-CT'!$E$7=TH!H3181,OR(L3181="331",M3181="331")),"331",IF(AND(OR(L3181="131",M3181="131"),H3181='131-CT'!$E$7),"131",""))</f>
        <v/>
      </c>
      <c r="O3181" s="910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37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373"/>
        <v>7</v>
      </c>
      <c r="C3182" s="940">
        <f t="shared" si="374"/>
        <v>42186</v>
      </c>
      <c r="D3182" s="941" t="s">
        <v>2039</v>
      </c>
      <c r="E3182" s="941">
        <v>42186</v>
      </c>
      <c r="F3182" s="948" t="s">
        <v>906</v>
      </c>
      <c r="G3182" s="943" t="s">
        <v>907</v>
      </c>
      <c r="H3182" s="954" t="s">
        <v>2040</v>
      </c>
      <c r="I3182" s="254">
        <v>209</v>
      </c>
      <c r="J3182" s="254">
        <v>8109.9377764449491</v>
      </c>
      <c r="K3182" s="945">
        <f t="shared" si="375"/>
        <v>1694977</v>
      </c>
      <c r="L3182" s="910" t="s">
        <v>167</v>
      </c>
      <c r="M3182" s="910" t="s">
        <v>165</v>
      </c>
      <c r="N3182" s="52" t="str">
        <f>IF(AND('331-CT'!$E$7=TH!H3182,OR(L3182="331",M3182="331")),"331",IF(AND(OR(L3182="131",M3182="131"),H3182='131-CT'!$E$7),"131",""))</f>
        <v/>
      </c>
      <c r="O3182" s="910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37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373"/>
        <v>7</v>
      </c>
      <c r="C3183" s="940">
        <f t="shared" si="374"/>
        <v>42186</v>
      </c>
      <c r="D3183" s="941" t="s">
        <v>2039</v>
      </c>
      <c r="E3183" s="941">
        <v>42186</v>
      </c>
      <c r="F3183" s="948" t="s">
        <v>1698</v>
      </c>
      <c r="G3183" s="943" t="s">
        <v>907</v>
      </c>
      <c r="H3183" s="954" t="s">
        <v>2040</v>
      </c>
      <c r="I3183" s="254">
        <v>209</v>
      </c>
      <c r="J3183" s="254">
        <v>1445.3354453070206</v>
      </c>
      <c r="K3183" s="945">
        <f t="shared" si="375"/>
        <v>302075</v>
      </c>
      <c r="L3183" s="910" t="s">
        <v>167</v>
      </c>
      <c r="M3183" s="910" t="s">
        <v>165</v>
      </c>
      <c r="N3183" s="52" t="str">
        <f>IF(AND('331-CT'!$E$7=TH!H3183,OR(L3183="331",M3183="331")),"331",IF(AND(OR(L3183="131",M3183="131"),H3183='131-CT'!$E$7),"131",""))</f>
        <v/>
      </c>
      <c r="O3183" s="910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37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373"/>
        <v>7</v>
      </c>
      <c r="C3184" s="940">
        <f t="shared" si="374"/>
        <v>42187</v>
      </c>
      <c r="D3184" s="941" t="s">
        <v>2039</v>
      </c>
      <c r="E3184" s="941">
        <v>42187</v>
      </c>
      <c r="F3184" s="948" t="s">
        <v>908</v>
      </c>
      <c r="G3184" s="943" t="s">
        <v>909</v>
      </c>
      <c r="H3184" s="954" t="s">
        <v>2040</v>
      </c>
      <c r="I3184" s="254">
        <v>380</v>
      </c>
      <c r="J3184" s="254">
        <v>4014.8206814083906</v>
      </c>
      <c r="K3184" s="945">
        <f t="shared" si="375"/>
        <v>1525632</v>
      </c>
      <c r="L3184" s="910" t="s">
        <v>167</v>
      </c>
      <c r="M3184" s="910" t="s">
        <v>165</v>
      </c>
      <c r="N3184" s="52" t="str">
        <f>IF(AND('331-CT'!$E$7=TH!H3184,OR(L3184="331",M3184="331")),"331",IF(AND(OR(L3184="131",M3184="131"),H3184='131-CT'!$E$7),"131",""))</f>
        <v/>
      </c>
      <c r="O3184" s="910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37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373"/>
        <v>7</v>
      </c>
      <c r="C3185" s="940">
        <f t="shared" si="374"/>
        <v>42187</v>
      </c>
      <c r="D3185" s="941" t="s">
        <v>2039</v>
      </c>
      <c r="E3185" s="941">
        <v>42187</v>
      </c>
      <c r="F3185" s="948" t="s">
        <v>439</v>
      </c>
      <c r="G3185" s="943" t="s">
        <v>910</v>
      </c>
      <c r="H3185" s="954" t="s">
        <v>2040</v>
      </c>
      <c r="I3185" s="254">
        <v>205</v>
      </c>
      <c r="J3185" s="254">
        <v>7628.159294675942</v>
      </c>
      <c r="K3185" s="945">
        <f t="shared" si="375"/>
        <v>1563773</v>
      </c>
      <c r="L3185" s="910" t="s">
        <v>167</v>
      </c>
      <c r="M3185" s="910" t="s">
        <v>165</v>
      </c>
      <c r="N3185" s="52" t="str">
        <f>IF(AND('331-CT'!$E$7=TH!H3185,OR(L3185="331",M3185="331")),"331",IF(AND(OR(L3185="131",M3185="131"),H3185='131-CT'!$E$7),"131",""))</f>
        <v/>
      </c>
      <c r="O3185" s="910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37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373"/>
        <v>7</v>
      </c>
      <c r="C3186" s="940">
        <f t="shared" si="374"/>
        <v>42189</v>
      </c>
      <c r="D3186" s="941" t="s">
        <v>2039</v>
      </c>
      <c r="E3186" s="941">
        <v>42189</v>
      </c>
      <c r="F3186" s="948" t="s">
        <v>472</v>
      </c>
      <c r="G3186" s="943" t="s">
        <v>911</v>
      </c>
      <c r="H3186" s="954" t="s">
        <v>2040</v>
      </c>
      <c r="I3186" s="254">
        <v>299</v>
      </c>
      <c r="J3186" s="254">
        <v>7306.9736401632708</v>
      </c>
      <c r="K3186" s="945">
        <f t="shared" si="375"/>
        <v>2184785</v>
      </c>
      <c r="L3186" s="910" t="s">
        <v>167</v>
      </c>
      <c r="M3186" s="910" t="s">
        <v>165</v>
      </c>
      <c r="N3186" s="52" t="str">
        <f>IF(AND('331-CT'!$E$7=TH!H3186,OR(L3186="331",M3186="331")),"331",IF(AND(OR(L3186="131",M3186="131"),H3186='131-CT'!$E$7),"131",""))</f>
        <v/>
      </c>
      <c r="O3186" s="910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37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373"/>
        <v>7</v>
      </c>
      <c r="C3187" s="940">
        <f t="shared" si="374"/>
        <v>42189</v>
      </c>
      <c r="D3187" s="941" t="s">
        <v>2039</v>
      </c>
      <c r="E3187" s="941">
        <v>42189</v>
      </c>
      <c r="F3187" s="948" t="s">
        <v>427</v>
      </c>
      <c r="G3187" s="943" t="s">
        <v>911</v>
      </c>
      <c r="H3187" s="954" t="s">
        <v>2040</v>
      </c>
      <c r="I3187" s="254">
        <v>312</v>
      </c>
      <c r="J3187" s="254">
        <v>7788.7521219322771</v>
      </c>
      <c r="K3187" s="945">
        <f t="shared" si="375"/>
        <v>2430091</v>
      </c>
      <c r="L3187" s="910" t="s">
        <v>167</v>
      </c>
      <c r="M3187" s="910" t="s">
        <v>165</v>
      </c>
      <c r="N3187" s="52" t="str">
        <f>IF(AND('331-CT'!$E$7=TH!H3187,OR(L3187="331",M3187="331")),"331",IF(AND(OR(L3187="131",M3187="131"),H3187='131-CT'!$E$7),"131",""))</f>
        <v/>
      </c>
      <c r="O3187" s="910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37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373"/>
        <v>7</v>
      </c>
      <c r="C3188" s="940">
        <f t="shared" si="374"/>
        <v>42189</v>
      </c>
      <c r="D3188" s="941" t="s">
        <v>2039</v>
      </c>
      <c r="E3188" s="941">
        <v>42189</v>
      </c>
      <c r="F3188" s="948" t="s">
        <v>424</v>
      </c>
      <c r="G3188" s="943" t="s">
        <v>911</v>
      </c>
      <c r="H3188" s="954" t="s">
        <v>2040</v>
      </c>
      <c r="I3188" s="254">
        <v>585</v>
      </c>
      <c r="J3188" s="254">
        <v>6584.3059175097605</v>
      </c>
      <c r="K3188" s="945">
        <f t="shared" si="375"/>
        <v>3851819</v>
      </c>
      <c r="L3188" s="910" t="s">
        <v>167</v>
      </c>
      <c r="M3188" s="910" t="s">
        <v>165</v>
      </c>
      <c r="N3188" s="52" t="str">
        <f>IF(AND('331-CT'!$E$7=TH!H3188,OR(L3188="331",M3188="331")),"331",IF(AND(OR(L3188="131",M3188="131"),H3188='131-CT'!$E$7),"131",""))</f>
        <v/>
      </c>
      <c r="O3188" s="910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37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373"/>
        <v>7</v>
      </c>
      <c r="C3189" s="940">
        <f t="shared" si="374"/>
        <v>42189</v>
      </c>
      <c r="D3189" s="941" t="s">
        <v>2039</v>
      </c>
      <c r="E3189" s="941">
        <v>42189</v>
      </c>
      <c r="F3189" s="948" t="s">
        <v>527</v>
      </c>
      <c r="G3189" s="943" t="s">
        <v>911</v>
      </c>
      <c r="H3189" s="954" t="s">
        <v>2040</v>
      </c>
      <c r="I3189" s="254">
        <v>207</v>
      </c>
      <c r="J3189" s="254">
        <v>12686.833353250515</v>
      </c>
      <c r="K3189" s="945">
        <f t="shared" si="375"/>
        <v>2626175</v>
      </c>
      <c r="L3189" s="910" t="s">
        <v>167</v>
      </c>
      <c r="M3189" s="910" t="s">
        <v>165</v>
      </c>
      <c r="N3189" s="52" t="str">
        <f>IF(AND('331-CT'!$E$7=TH!H3189,OR(L3189="331",M3189="331")),"331",IF(AND(OR(L3189="131",M3189="131"),H3189='131-CT'!$E$7),"131",""))</f>
        <v/>
      </c>
      <c r="O3189" s="910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37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373"/>
        <v>7</v>
      </c>
      <c r="C3190" s="940">
        <f t="shared" si="374"/>
        <v>42189</v>
      </c>
      <c r="D3190" s="941" t="s">
        <v>2039</v>
      </c>
      <c r="E3190" s="941">
        <v>42189</v>
      </c>
      <c r="F3190" s="948" t="s">
        <v>856</v>
      </c>
      <c r="G3190" s="943" t="s">
        <v>912</v>
      </c>
      <c r="H3190" s="954" t="s">
        <v>2040</v>
      </c>
      <c r="I3190" s="254">
        <v>50</v>
      </c>
      <c r="J3190" s="254">
        <v>11402.090735199828</v>
      </c>
      <c r="K3190" s="945">
        <f t="shared" si="375"/>
        <v>570105</v>
      </c>
      <c r="L3190" s="910" t="s">
        <v>167</v>
      </c>
      <c r="M3190" s="910" t="s">
        <v>165</v>
      </c>
      <c r="N3190" s="52" t="str">
        <f>IF(AND('331-CT'!$E$7=TH!H3190,OR(L3190="331",M3190="331")),"331",IF(AND(OR(L3190="131",M3190="131"),H3190='131-CT'!$E$7),"131",""))</f>
        <v/>
      </c>
      <c r="O3190" s="910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37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373"/>
        <v>7</v>
      </c>
      <c r="C3191" s="940">
        <f t="shared" si="374"/>
        <v>42192</v>
      </c>
      <c r="D3191" s="941" t="s">
        <v>2039</v>
      </c>
      <c r="E3191" s="941">
        <v>42192</v>
      </c>
      <c r="F3191" s="948" t="s">
        <v>913</v>
      </c>
      <c r="G3191" s="943" t="s">
        <v>914</v>
      </c>
      <c r="H3191" s="954" t="s">
        <v>2040</v>
      </c>
      <c r="I3191" s="254">
        <v>380</v>
      </c>
      <c r="J3191" s="254">
        <v>4014.8206814083906</v>
      </c>
      <c r="K3191" s="945">
        <f t="shared" si="375"/>
        <v>1525632</v>
      </c>
      <c r="L3191" s="910" t="s">
        <v>167</v>
      </c>
      <c r="M3191" s="910" t="s">
        <v>165</v>
      </c>
      <c r="N3191" s="52" t="str">
        <f>IF(AND('331-CT'!$E$7=TH!H3191,OR(L3191="331",M3191="331")),"331",IF(AND(OR(L3191="131",M3191="131"),H3191='131-CT'!$E$7),"131",""))</f>
        <v/>
      </c>
      <c r="O3191" s="910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37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373"/>
        <v>7</v>
      </c>
      <c r="C3192" s="940">
        <f t="shared" si="374"/>
        <v>42193</v>
      </c>
      <c r="D3192" s="941" t="s">
        <v>2039</v>
      </c>
      <c r="E3192" s="941">
        <v>42193</v>
      </c>
      <c r="F3192" s="948" t="s">
        <v>1699</v>
      </c>
      <c r="G3192" s="943" t="s">
        <v>915</v>
      </c>
      <c r="H3192" s="954" t="s">
        <v>2040</v>
      </c>
      <c r="I3192" s="254">
        <v>100</v>
      </c>
      <c r="J3192" s="254">
        <v>4817.7848176900688</v>
      </c>
      <c r="K3192" s="945">
        <f t="shared" si="375"/>
        <v>481778</v>
      </c>
      <c r="L3192" s="910" t="s">
        <v>167</v>
      </c>
      <c r="M3192" s="910" t="s">
        <v>165</v>
      </c>
      <c r="N3192" s="52" t="str">
        <f>IF(AND('331-CT'!$E$7=TH!H3192,OR(L3192="331",M3192="331")),"331",IF(AND(OR(L3192="131",M3192="131"),H3192='131-CT'!$E$7),"131",""))</f>
        <v/>
      </c>
      <c r="O3192" s="910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37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373"/>
        <v>7</v>
      </c>
      <c r="C3193" s="940">
        <f t="shared" si="374"/>
        <v>42195</v>
      </c>
      <c r="D3193" s="941" t="s">
        <v>2039</v>
      </c>
      <c r="E3193" s="941">
        <v>42195</v>
      </c>
      <c r="F3193" s="948" t="s">
        <v>520</v>
      </c>
      <c r="G3193" s="943" t="s">
        <v>916</v>
      </c>
      <c r="H3193" s="954" t="s">
        <v>2040</v>
      </c>
      <c r="I3193" s="254">
        <v>1194</v>
      </c>
      <c r="J3193" s="254">
        <v>5460.1561267154111</v>
      </c>
      <c r="K3193" s="945">
        <f t="shared" si="375"/>
        <v>6519426</v>
      </c>
      <c r="L3193" s="910" t="s">
        <v>167</v>
      </c>
      <c r="M3193" s="910" t="s">
        <v>165</v>
      </c>
      <c r="N3193" s="52" t="str">
        <f>IF(AND('331-CT'!$E$7=TH!H3193,OR(L3193="331",M3193="331")),"331",IF(AND(OR(L3193="131",M3193="131"),H3193='131-CT'!$E$7),"131",""))</f>
        <v/>
      </c>
      <c r="O3193" s="910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37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373"/>
        <v>7</v>
      </c>
      <c r="C3194" s="940">
        <f t="shared" si="374"/>
        <v>42195</v>
      </c>
      <c r="D3194" s="941" t="s">
        <v>2039</v>
      </c>
      <c r="E3194" s="941">
        <v>42195</v>
      </c>
      <c r="F3194" s="948" t="s">
        <v>704</v>
      </c>
      <c r="G3194" s="943" t="s">
        <v>917</v>
      </c>
      <c r="H3194" s="954" t="s">
        <v>2040</v>
      </c>
      <c r="I3194" s="254">
        <v>261</v>
      </c>
      <c r="J3194" s="254">
        <v>5861.6381948562503</v>
      </c>
      <c r="K3194" s="945">
        <f t="shared" si="375"/>
        <v>1529888</v>
      </c>
      <c r="L3194" s="910" t="s">
        <v>167</v>
      </c>
      <c r="M3194" s="910" t="s">
        <v>165</v>
      </c>
      <c r="N3194" s="52" t="str">
        <f>IF(AND('331-CT'!$E$7=TH!H3194,OR(L3194="331",M3194="331")),"331",IF(AND(OR(L3194="131",M3194="131"),H3194='131-CT'!$E$7),"131",""))</f>
        <v/>
      </c>
      <c r="O3194" s="910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37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373"/>
        <v>7</v>
      </c>
      <c r="C3195" s="940">
        <f t="shared" si="374"/>
        <v>42195</v>
      </c>
      <c r="D3195" s="941" t="s">
        <v>2039</v>
      </c>
      <c r="E3195" s="941">
        <v>42195</v>
      </c>
      <c r="F3195" s="948" t="s">
        <v>918</v>
      </c>
      <c r="G3195" s="943" t="s">
        <v>919</v>
      </c>
      <c r="H3195" s="954" t="s">
        <v>2040</v>
      </c>
      <c r="I3195" s="254">
        <v>303</v>
      </c>
      <c r="J3195" s="254">
        <v>4978.377644946404</v>
      </c>
      <c r="K3195" s="945">
        <f t="shared" si="375"/>
        <v>1508448</v>
      </c>
      <c r="L3195" s="910" t="s">
        <v>167</v>
      </c>
      <c r="M3195" s="910" t="s">
        <v>165</v>
      </c>
      <c r="N3195" s="52" t="str">
        <f>IF(AND('331-CT'!$E$7=TH!H3195,OR(L3195="331",M3195="331")),"331",IF(AND(OR(L3195="131",M3195="131"),H3195='131-CT'!$E$7),"131",""))</f>
        <v/>
      </c>
      <c r="O3195" s="910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37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373"/>
        <v>7</v>
      </c>
      <c r="C3196" s="940">
        <f t="shared" si="374"/>
        <v>42195</v>
      </c>
      <c r="D3196" s="941" t="s">
        <v>2039</v>
      </c>
      <c r="E3196" s="941">
        <v>42195</v>
      </c>
      <c r="F3196" s="948" t="s">
        <v>548</v>
      </c>
      <c r="G3196" s="943" t="s">
        <v>920</v>
      </c>
      <c r="H3196" s="954" t="s">
        <v>2040</v>
      </c>
      <c r="I3196" s="254">
        <v>532</v>
      </c>
      <c r="J3196" s="254">
        <v>4336.0063359210617</v>
      </c>
      <c r="K3196" s="945">
        <f t="shared" si="375"/>
        <v>2306755</v>
      </c>
      <c r="L3196" s="910" t="s">
        <v>167</v>
      </c>
      <c r="M3196" s="910" t="s">
        <v>165</v>
      </c>
      <c r="N3196" s="52" t="str">
        <f>IF(AND('331-CT'!$E$7=TH!H3196,OR(L3196="331",M3196="331")),"331",IF(AND(OR(L3196="131",M3196="131"),H3196='131-CT'!$E$7),"131",""))</f>
        <v/>
      </c>
      <c r="O3196" s="910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37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373"/>
        <v>7</v>
      </c>
      <c r="C3197" s="940">
        <f t="shared" si="374"/>
        <v>42195</v>
      </c>
      <c r="D3197" s="941" t="s">
        <v>2039</v>
      </c>
      <c r="E3197" s="941">
        <v>42195</v>
      </c>
      <c r="F3197" s="948" t="s">
        <v>921</v>
      </c>
      <c r="G3197" s="943" t="s">
        <v>920</v>
      </c>
      <c r="H3197" s="954" t="s">
        <v>2040</v>
      </c>
      <c r="I3197" s="254">
        <v>161</v>
      </c>
      <c r="J3197" s="254">
        <v>6102.5274357407534</v>
      </c>
      <c r="K3197" s="945">
        <f t="shared" si="375"/>
        <v>982507</v>
      </c>
      <c r="L3197" s="910" t="s">
        <v>167</v>
      </c>
      <c r="M3197" s="910" t="s">
        <v>165</v>
      </c>
      <c r="N3197" s="52" t="str">
        <f>IF(AND('331-CT'!$E$7=TH!H3197,OR(L3197="331",M3197="331")),"331",IF(AND(OR(L3197="131",M3197="131"),H3197='131-CT'!$E$7),"131",""))</f>
        <v/>
      </c>
      <c r="O3197" s="910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37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373"/>
        <v>7</v>
      </c>
      <c r="C3198" s="940">
        <f t="shared" si="374"/>
        <v>42195</v>
      </c>
      <c r="D3198" s="941" t="s">
        <v>2039</v>
      </c>
      <c r="E3198" s="941">
        <v>42195</v>
      </c>
      <c r="F3198" s="948" t="s">
        <v>922</v>
      </c>
      <c r="G3198" s="943" t="s">
        <v>920</v>
      </c>
      <c r="H3198" s="954" t="s">
        <v>2040</v>
      </c>
      <c r="I3198" s="254">
        <v>150</v>
      </c>
      <c r="J3198" s="254">
        <v>6504.0095038815934</v>
      </c>
      <c r="K3198" s="945">
        <f t="shared" si="375"/>
        <v>975601</v>
      </c>
      <c r="L3198" s="910" t="s">
        <v>167</v>
      </c>
      <c r="M3198" s="910" t="s">
        <v>165</v>
      </c>
      <c r="N3198" s="52" t="str">
        <f>IF(AND('331-CT'!$E$7=TH!H3198,OR(L3198="331",M3198="331")),"331",IF(AND(OR(L3198="131",M3198="131"),H3198='131-CT'!$E$7),"131",""))</f>
        <v/>
      </c>
      <c r="O3198" s="910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37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373"/>
        <v>7</v>
      </c>
      <c r="C3199" s="940">
        <f t="shared" si="374"/>
        <v>42199</v>
      </c>
      <c r="D3199" s="941" t="s">
        <v>2039</v>
      </c>
      <c r="E3199" s="941">
        <v>42199</v>
      </c>
      <c r="F3199" s="948" t="s">
        <v>923</v>
      </c>
      <c r="G3199" s="943" t="s">
        <v>924</v>
      </c>
      <c r="H3199" s="954" t="s">
        <v>2040</v>
      </c>
      <c r="I3199" s="254">
        <v>2020</v>
      </c>
      <c r="J3199" s="254">
        <v>5941.9346084844183</v>
      </c>
      <c r="K3199" s="945">
        <f t="shared" si="375"/>
        <v>12002708</v>
      </c>
      <c r="L3199" s="910" t="s">
        <v>167</v>
      </c>
      <c r="M3199" s="910" t="s">
        <v>165</v>
      </c>
      <c r="N3199" s="52" t="str">
        <f>IF(AND('331-CT'!$E$7=TH!H3199,OR(L3199="331",M3199="331")),"331",IF(AND(OR(L3199="131",M3199="131"),H3199='131-CT'!$E$7),"131",""))</f>
        <v/>
      </c>
      <c r="O3199" s="910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37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373"/>
        <v>7</v>
      </c>
      <c r="C3200" s="940">
        <f t="shared" si="374"/>
        <v>42199</v>
      </c>
      <c r="D3200" s="941" t="s">
        <v>2039</v>
      </c>
      <c r="E3200" s="941">
        <v>42199</v>
      </c>
      <c r="F3200" s="948" t="s">
        <v>548</v>
      </c>
      <c r="G3200" s="943" t="s">
        <v>925</v>
      </c>
      <c r="H3200" s="954" t="s">
        <v>2040</v>
      </c>
      <c r="I3200" s="254">
        <v>532</v>
      </c>
      <c r="J3200" s="254">
        <v>4336.0063359210617</v>
      </c>
      <c r="K3200" s="945">
        <f t="shared" si="375"/>
        <v>2306755</v>
      </c>
      <c r="L3200" s="910" t="s">
        <v>167</v>
      </c>
      <c r="M3200" s="910" t="s">
        <v>165</v>
      </c>
      <c r="N3200" s="52" t="str">
        <f>IF(AND('331-CT'!$E$7=TH!H3200,OR(L3200="331",M3200="331")),"331",IF(AND(OR(L3200="131",M3200="131"),H3200='131-CT'!$E$7),"131",""))</f>
        <v/>
      </c>
      <c r="O3200" s="910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37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373"/>
        <v>7</v>
      </c>
      <c r="C3201" s="940">
        <f t="shared" si="374"/>
        <v>42200</v>
      </c>
      <c r="D3201" s="941" t="s">
        <v>2039</v>
      </c>
      <c r="E3201" s="941">
        <v>42200</v>
      </c>
      <c r="F3201" s="948" t="s">
        <v>737</v>
      </c>
      <c r="G3201" s="943" t="s">
        <v>926</v>
      </c>
      <c r="H3201" s="954" t="s">
        <v>2040</v>
      </c>
      <c r="I3201" s="254">
        <v>156</v>
      </c>
      <c r="J3201" s="254">
        <v>11241.497907943492</v>
      </c>
      <c r="K3201" s="945">
        <f t="shared" si="375"/>
        <v>1753674</v>
      </c>
      <c r="L3201" s="910" t="s">
        <v>167</v>
      </c>
      <c r="M3201" s="910" t="s">
        <v>165</v>
      </c>
      <c r="N3201" s="52" t="str">
        <f>IF(AND('331-CT'!$E$7=TH!H3201,OR(L3201="331",M3201="331")),"331",IF(AND(OR(L3201="131",M3201="131"),H3201='131-CT'!$E$7),"131",""))</f>
        <v/>
      </c>
      <c r="O3201" s="910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37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373"/>
        <v>7</v>
      </c>
      <c r="C3202" s="940">
        <f t="shared" si="374"/>
        <v>42200</v>
      </c>
      <c r="D3202" s="941" t="s">
        <v>2039</v>
      </c>
      <c r="E3202" s="941">
        <v>42200</v>
      </c>
      <c r="F3202" s="948" t="s">
        <v>520</v>
      </c>
      <c r="G3202" s="943" t="s">
        <v>927</v>
      </c>
      <c r="H3202" s="954" t="s">
        <v>2040</v>
      </c>
      <c r="I3202" s="254">
        <v>1225</v>
      </c>
      <c r="J3202" s="254">
        <v>5460.1561267154111</v>
      </c>
      <c r="K3202" s="945">
        <f t="shared" si="375"/>
        <v>6688691</v>
      </c>
      <c r="L3202" s="910" t="s">
        <v>167</v>
      </c>
      <c r="M3202" s="910" t="s">
        <v>165</v>
      </c>
      <c r="N3202" s="52" t="str">
        <f>IF(AND('331-CT'!$E$7=TH!H3202,OR(L3202="331",M3202="331")),"331",IF(AND(OR(L3202="131",M3202="131"),H3202='131-CT'!$E$7),"131",""))</f>
        <v/>
      </c>
      <c r="O3202" s="910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37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373"/>
        <v>7</v>
      </c>
      <c r="C3203" s="940">
        <f t="shared" si="374"/>
        <v>42200</v>
      </c>
      <c r="D3203" s="941" t="s">
        <v>2039</v>
      </c>
      <c r="E3203" s="941">
        <v>42200</v>
      </c>
      <c r="F3203" s="948" t="s">
        <v>500</v>
      </c>
      <c r="G3203" s="943" t="s">
        <v>928</v>
      </c>
      <c r="H3203" s="954" t="s">
        <v>2040</v>
      </c>
      <c r="I3203" s="254">
        <v>342</v>
      </c>
      <c r="J3203" s="254">
        <v>9715.8660490083057</v>
      </c>
      <c r="K3203" s="945">
        <f t="shared" si="375"/>
        <v>3322826</v>
      </c>
      <c r="L3203" s="910" t="s">
        <v>167</v>
      </c>
      <c r="M3203" s="910" t="s">
        <v>165</v>
      </c>
      <c r="N3203" s="52" t="str">
        <f>IF(AND('331-CT'!$E$7=TH!H3203,OR(L3203="331",M3203="331")),"331",IF(AND(OR(L3203="131",M3203="131"),H3203='131-CT'!$E$7),"131",""))</f>
        <v/>
      </c>
      <c r="O3203" s="910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37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373"/>
        <v>7</v>
      </c>
      <c r="C3204" s="940">
        <f t="shared" si="374"/>
        <v>42200</v>
      </c>
      <c r="D3204" s="941" t="s">
        <v>2039</v>
      </c>
      <c r="E3204" s="941">
        <v>42200</v>
      </c>
      <c r="F3204" s="948" t="s">
        <v>929</v>
      </c>
      <c r="G3204" s="943" t="s">
        <v>930</v>
      </c>
      <c r="H3204" s="954" t="s">
        <v>2040</v>
      </c>
      <c r="I3204" s="254">
        <v>300</v>
      </c>
      <c r="J3204" s="254">
        <v>33242.715242061473</v>
      </c>
      <c r="K3204" s="945">
        <f t="shared" si="375"/>
        <v>9972815</v>
      </c>
      <c r="L3204" s="910" t="s">
        <v>167</v>
      </c>
      <c r="M3204" s="910" t="s">
        <v>165</v>
      </c>
      <c r="N3204" s="52" t="str">
        <f>IF(AND('331-CT'!$E$7=TH!H3204,OR(L3204="331",M3204="331")),"331",IF(AND(OR(L3204="131",M3204="131"),H3204='131-CT'!$E$7),"131",""))</f>
        <v/>
      </c>
      <c r="O3204" s="910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37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373"/>
        <v>7</v>
      </c>
      <c r="C3205" s="940">
        <f t="shared" si="374"/>
        <v>42200</v>
      </c>
      <c r="D3205" s="941" t="s">
        <v>2039</v>
      </c>
      <c r="E3205" s="941">
        <v>42200</v>
      </c>
      <c r="F3205" s="948" t="s">
        <v>754</v>
      </c>
      <c r="G3205" s="943" t="s">
        <v>931</v>
      </c>
      <c r="H3205" s="954" t="s">
        <v>2040</v>
      </c>
      <c r="I3205" s="254">
        <v>200</v>
      </c>
      <c r="J3205" s="254">
        <v>13650.390316788527</v>
      </c>
      <c r="K3205" s="945">
        <f t="shared" si="375"/>
        <v>2730078</v>
      </c>
      <c r="L3205" s="910" t="s">
        <v>167</v>
      </c>
      <c r="M3205" s="910" t="s">
        <v>165</v>
      </c>
      <c r="N3205" s="52" t="str">
        <f>IF(AND('331-CT'!$E$7=TH!H3205,OR(L3205="331",M3205="331")),"331",IF(AND(OR(L3205="131",M3205="131"),H3205='131-CT'!$E$7),"131",""))</f>
        <v/>
      </c>
      <c r="O3205" s="910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37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373"/>
        <v>7</v>
      </c>
      <c r="C3206" s="940">
        <f t="shared" si="374"/>
        <v>42200</v>
      </c>
      <c r="D3206" s="941" t="s">
        <v>2039</v>
      </c>
      <c r="E3206" s="941">
        <v>42200</v>
      </c>
      <c r="F3206" s="948" t="s">
        <v>1777</v>
      </c>
      <c r="G3206" s="943" t="s">
        <v>931</v>
      </c>
      <c r="H3206" s="954" t="s">
        <v>2040</v>
      </c>
      <c r="I3206" s="254">
        <v>150</v>
      </c>
      <c r="J3206" s="254">
        <v>12927.722594135019</v>
      </c>
      <c r="K3206" s="945">
        <f t="shared" si="375"/>
        <v>1939158</v>
      </c>
      <c r="L3206" s="910" t="s">
        <v>167</v>
      </c>
      <c r="M3206" s="910" t="s">
        <v>165</v>
      </c>
      <c r="N3206" s="52" t="str">
        <f>IF(AND('331-CT'!$E$7=TH!H3206,OR(L3206="331",M3206="331")),"331",IF(AND(OR(L3206="131",M3206="131"),H3206='131-CT'!$E$7),"131",""))</f>
        <v/>
      </c>
      <c r="O3206" s="910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37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373"/>
        <v>7</v>
      </c>
      <c r="C3207" s="940">
        <f t="shared" si="374"/>
        <v>42200</v>
      </c>
      <c r="D3207" s="941" t="s">
        <v>2039</v>
      </c>
      <c r="E3207" s="941">
        <v>42200</v>
      </c>
      <c r="F3207" s="948" t="s">
        <v>1778</v>
      </c>
      <c r="G3207" s="943" t="s">
        <v>931</v>
      </c>
      <c r="H3207" s="954" t="s">
        <v>2040</v>
      </c>
      <c r="I3207" s="254">
        <v>75</v>
      </c>
      <c r="J3207" s="254">
        <v>12686.833353250515</v>
      </c>
      <c r="K3207" s="945">
        <f t="shared" si="375"/>
        <v>951513</v>
      </c>
      <c r="L3207" s="910" t="s">
        <v>167</v>
      </c>
      <c r="M3207" s="910" t="s">
        <v>165</v>
      </c>
      <c r="N3207" s="52" t="str">
        <f>IF(AND('331-CT'!$E$7=TH!H3207,OR(L3207="331",M3207="331")),"331",IF(AND(OR(L3207="131",M3207="131"),H3207='131-CT'!$E$7),"131",""))</f>
        <v/>
      </c>
      <c r="O3207" s="910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37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373"/>
        <v>7</v>
      </c>
      <c r="C3208" s="940">
        <f t="shared" si="374"/>
        <v>42200</v>
      </c>
      <c r="D3208" s="941" t="s">
        <v>2039</v>
      </c>
      <c r="E3208" s="941">
        <v>42200</v>
      </c>
      <c r="F3208" s="948" t="s">
        <v>1730</v>
      </c>
      <c r="G3208" s="943" t="s">
        <v>931</v>
      </c>
      <c r="H3208" s="954" t="s">
        <v>2040</v>
      </c>
      <c r="I3208" s="254">
        <v>25</v>
      </c>
      <c r="J3208" s="254">
        <v>13329.204662275855</v>
      </c>
      <c r="K3208" s="945">
        <f t="shared" si="375"/>
        <v>333230</v>
      </c>
      <c r="L3208" s="910" t="s">
        <v>167</v>
      </c>
      <c r="M3208" s="910" t="s">
        <v>165</v>
      </c>
      <c r="N3208" s="52" t="str">
        <f>IF(AND('331-CT'!$E$7=TH!H3208,OR(L3208="331",M3208="331")),"331",IF(AND(OR(L3208="131",M3208="131"),H3208='131-CT'!$E$7),"131",""))</f>
        <v/>
      </c>
      <c r="O3208" s="910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37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373"/>
        <v>7</v>
      </c>
      <c r="C3209" s="940">
        <f t="shared" si="374"/>
        <v>42200</v>
      </c>
      <c r="D3209" s="941" t="s">
        <v>2039</v>
      </c>
      <c r="E3209" s="941">
        <v>42200</v>
      </c>
      <c r="F3209" s="948" t="s">
        <v>694</v>
      </c>
      <c r="G3209" s="943" t="s">
        <v>931</v>
      </c>
      <c r="H3209" s="954" t="s">
        <v>2040</v>
      </c>
      <c r="I3209" s="254">
        <v>25</v>
      </c>
      <c r="J3209" s="254">
        <v>17906.100239081421</v>
      </c>
      <c r="K3209" s="945">
        <f t="shared" si="375"/>
        <v>447653</v>
      </c>
      <c r="L3209" s="910" t="s">
        <v>167</v>
      </c>
      <c r="M3209" s="910" t="s">
        <v>165</v>
      </c>
      <c r="N3209" s="52" t="str">
        <f>IF(AND('331-CT'!$E$7=TH!H3209,OR(L3209="331",M3209="331")),"331",IF(AND(OR(L3209="131",M3209="131"),H3209='131-CT'!$E$7),"131",""))</f>
        <v/>
      </c>
      <c r="O3209" s="910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37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373"/>
        <v>7</v>
      </c>
      <c r="C3210" s="940">
        <f t="shared" si="374"/>
        <v>42200</v>
      </c>
      <c r="D3210" s="941" t="s">
        <v>2039</v>
      </c>
      <c r="E3210" s="941">
        <v>42200</v>
      </c>
      <c r="F3210" s="948" t="s">
        <v>1779</v>
      </c>
      <c r="G3210" s="943" t="s">
        <v>931</v>
      </c>
      <c r="H3210" s="954" t="s">
        <v>2040</v>
      </c>
      <c r="I3210" s="254">
        <v>50</v>
      </c>
      <c r="J3210" s="254">
        <v>14694.24369395471</v>
      </c>
      <c r="K3210" s="945">
        <f t="shared" si="375"/>
        <v>734712</v>
      </c>
      <c r="L3210" s="910" t="s">
        <v>167</v>
      </c>
      <c r="M3210" s="910" t="s">
        <v>165</v>
      </c>
      <c r="N3210" s="52" t="str">
        <f>IF(AND('331-CT'!$E$7=TH!H3210,OR(L3210="331",M3210="331")),"331",IF(AND(OR(L3210="131",M3210="131"),H3210='131-CT'!$E$7),"131",""))</f>
        <v/>
      </c>
      <c r="O3210" s="910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37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373"/>
        <v>7</v>
      </c>
      <c r="C3211" s="940">
        <f t="shared" si="374"/>
        <v>42200</v>
      </c>
      <c r="D3211" s="941" t="s">
        <v>2039</v>
      </c>
      <c r="E3211" s="941">
        <v>42200</v>
      </c>
      <c r="F3211" s="948" t="s">
        <v>1780</v>
      </c>
      <c r="G3211" s="943" t="s">
        <v>931</v>
      </c>
      <c r="H3211" s="954" t="s">
        <v>2040</v>
      </c>
      <c r="I3211" s="254">
        <v>25</v>
      </c>
      <c r="J3211" s="254">
        <v>18066.693066337757</v>
      </c>
      <c r="K3211" s="945">
        <f t="shared" si="375"/>
        <v>451667</v>
      </c>
      <c r="L3211" s="910" t="s">
        <v>167</v>
      </c>
      <c r="M3211" s="910" t="s">
        <v>165</v>
      </c>
      <c r="N3211" s="52" t="str">
        <f>IF(AND('331-CT'!$E$7=TH!H3211,OR(L3211="331",M3211="331")),"331",IF(AND(OR(L3211="131",M3211="131"),H3211='131-CT'!$E$7),"131",""))</f>
        <v/>
      </c>
      <c r="O3211" s="910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37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373"/>
        <v>7</v>
      </c>
      <c r="C3212" s="940">
        <f t="shared" si="374"/>
        <v>42200</v>
      </c>
      <c r="D3212" s="941" t="s">
        <v>2039</v>
      </c>
      <c r="E3212" s="941">
        <v>42200</v>
      </c>
      <c r="F3212" s="948" t="s">
        <v>1781</v>
      </c>
      <c r="G3212" s="943" t="s">
        <v>931</v>
      </c>
      <c r="H3212" s="954" t="s">
        <v>2040</v>
      </c>
      <c r="I3212" s="254">
        <v>247</v>
      </c>
      <c r="J3212" s="254">
        <v>12285.351285109675</v>
      </c>
      <c r="K3212" s="945">
        <f t="shared" si="375"/>
        <v>3034482</v>
      </c>
      <c r="L3212" s="910" t="s">
        <v>167</v>
      </c>
      <c r="M3212" s="910" t="s">
        <v>165</v>
      </c>
      <c r="N3212" s="52" t="str">
        <f>IF(AND('331-CT'!$E$7=TH!H3212,OR(L3212="331",M3212="331")),"331",IF(AND(OR(L3212="131",M3212="131"),H3212='131-CT'!$E$7),"131",""))</f>
        <v/>
      </c>
      <c r="O3212" s="910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37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373"/>
        <v>7</v>
      </c>
      <c r="C3213" s="940">
        <f t="shared" si="374"/>
        <v>42200</v>
      </c>
      <c r="D3213" s="941" t="s">
        <v>2039</v>
      </c>
      <c r="E3213" s="941">
        <v>42200</v>
      </c>
      <c r="F3213" s="948" t="s">
        <v>767</v>
      </c>
      <c r="G3213" s="943" t="s">
        <v>931</v>
      </c>
      <c r="H3213" s="954" t="s">
        <v>2040</v>
      </c>
      <c r="I3213" s="254">
        <v>240</v>
      </c>
      <c r="J3213" s="254">
        <v>7949.3449491886131</v>
      </c>
      <c r="K3213" s="945">
        <f t="shared" si="375"/>
        <v>1907843</v>
      </c>
      <c r="L3213" s="910" t="s">
        <v>167</v>
      </c>
      <c r="M3213" s="910" t="s">
        <v>165</v>
      </c>
      <c r="N3213" s="52" t="str">
        <f>IF(AND('331-CT'!$E$7=TH!H3213,OR(L3213="331",M3213="331")),"331",IF(AND(OR(L3213="131",M3213="131"),H3213='131-CT'!$E$7),"131",""))</f>
        <v/>
      </c>
      <c r="O3213" s="910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37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373"/>
        <v>7</v>
      </c>
      <c r="C3214" s="940">
        <f t="shared" si="374"/>
        <v>42200</v>
      </c>
      <c r="D3214" s="941" t="s">
        <v>2039</v>
      </c>
      <c r="E3214" s="941">
        <v>42200</v>
      </c>
      <c r="F3214" s="948" t="s">
        <v>713</v>
      </c>
      <c r="G3214" s="943" t="s">
        <v>931</v>
      </c>
      <c r="H3214" s="954" t="s">
        <v>2040</v>
      </c>
      <c r="I3214" s="254">
        <v>280</v>
      </c>
      <c r="J3214" s="254">
        <v>10518.830185289984</v>
      </c>
      <c r="K3214" s="945">
        <f t="shared" si="375"/>
        <v>2945272</v>
      </c>
      <c r="L3214" s="910" t="s">
        <v>167</v>
      </c>
      <c r="M3214" s="910" t="s">
        <v>165</v>
      </c>
      <c r="N3214" s="52" t="str">
        <f>IF(AND('331-CT'!$E$7=TH!H3214,OR(L3214="331",M3214="331")),"331",IF(AND(OR(L3214="131",M3214="131"),H3214='131-CT'!$E$7),"131",""))</f>
        <v/>
      </c>
      <c r="O3214" s="910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37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373"/>
        <v>7</v>
      </c>
      <c r="C3215" s="940">
        <f t="shared" si="374"/>
        <v>42202</v>
      </c>
      <c r="D3215" s="941" t="s">
        <v>2039</v>
      </c>
      <c r="E3215" s="941">
        <v>42202</v>
      </c>
      <c r="F3215" s="948" t="s">
        <v>932</v>
      </c>
      <c r="G3215" s="943" t="s">
        <v>933</v>
      </c>
      <c r="H3215" s="954" t="s">
        <v>2040</v>
      </c>
      <c r="I3215" s="254">
        <v>250</v>
      </c>
      <c r="J3215" s="254">
        <v>7306.9736401632708</v>
      </c>
      <c r="K3215" s="945">
        <f t="shared" si="375"/>
        <v>1826743</v>
      </c>
      <c r="L3215" s="910" t="s">
        <v>167</v>
      </c>
      <c r="M3215" s="910" t="s">
        <v>165</v>
      </c>
      <c r="N3215" s="52" t="str">
        <f>IF(AND('331-CT'!$E$7=TH!H3215,OR(L3215="331",M3215="331")),"331",IF(AND(OR(L3215="131",M3215="131"),H3215='131-CT'!$E$7),"131",""))</f>
        <v/>
      </c>
      <c r="O3215" s="910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37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373"/>
        <v>7</v>
      </c>
      <c r="C3216" s="940">
        <f t="shared" si="374"/>
        <v>42202</v>
      </c>
      <c r="D3216" s="941" t="s">
        <v>2039</v>
      </c>
      <c r="E3216" s="941">
        <v>42202</v>
      </c>
      <c r="F3216" s="948" t="s">
        <v>932</v>
      </c>
      <c r="G3216" s="943" t="s">
        <v>933</v>
      </c>
      <c r="H3216" s="954" t="s">
        <v>2040</v>
      </c>
      <c r="I3216" s="254">
        <v>252</v>
      </c>
      <c r="J3216" s="254">
        <v>7306.9736401632708</v>
      </c>
      <c r="K3216" s="945">
        <f t="shared" si="375"/>
        <v>1841357</v>
      </c>
      <c r="L3216" s="910" t="s">
        <v>167</v>
      </c>
      <c r="M3216" s="910" t="s">
        <v>165</v>
      </c>
      <c r="N3216" s="52" t="str">
        <f>IF(AND('331-CT'!$E$7=TH!H3216,OR(L3216="331",M3216="331")),"331",IF(AND(OR(L3216="131",M3216="131"),H3216='131-CT'!$E$7),"131",""))</f>
        <v/>
      </c>
      <c r="O3216" s="910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37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373"/>
        <v>7</v>
      </c>
      <c r="C3217" s="940">
        <f t="shared" si="374"/>
        <v>42202</v>
      </c>
      <c r="D3217" s="941" t="s">
        <v>2039</v>
      </c>
      <c r="E3217" s="941">
        <v>42202</v>
      </c>
      <c r="F3217" s="948" t="s">
        <v>640</v>
      </c>
      <c r="G3217" s="943" t="s">
        <v>933</v>
      </c>
      <c r="H3217" s="954" t="s">
        <v>2040</v>
      </c>
      <c r="I3217" s="254">
        <v>247</v>
      </c>
      <c r="J3217" s="254">
        <v>5299.563299459076</v>
      </c>
      <c r="K3217" s="945">
        <f t="shared" si="375"/>
        <v>1308992</v>
      </c>
      <c r="L3217" s="910" t="s">
        <v>167</v>
      </c>
      <c r="M3217" s="910" t="s">
        <v>165</v>
      </c>
      <c r="N3217" s="52" t="str">
        <f>IF(AND('331-CT'!$E$7=TH!H3217,OR(L3217="331",M3217="331")),"331",IF(AND(OR(L3217="131",M3217="131"),H3217='131-CT'!$E$7),"131",""))</f>
        <v/>
      </c>
      <c r="O3217" s="910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37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373"/>
        <v>7</v>
      </c>
      <c r="C3218" s="940">
        <f t="shared" si="374"/>
        <v>42202</v>
      </c>
      <c r="D3218" s="941" t="s">
        <v>2039</v>
      </c>
      <c r="E3218" s="941">
        <v>42202</v>
      </c>
      <c r="F3218" s="948" t="s">
        <v>640</v>
      </c>
      <c r="G3218" s="943" t="s">
        <v>933</v>
      </c>
      <c r="H3218" s="954" t="s">
        <v>2040</v>
      </c>
      <c r="I3218" s="254">
        <v>248</v>
      </c>
      <c r="J3218" s="254">
        <v>5299.563299459076</v>
      </c>
      <c r="K3218" s="945">
        <f t="shared" si="375"/>
        <v>1314292</v>
      </c>
      <c r="L3218" s="910" t="s">
        <v>167</v>
      </c>
      <c r="M3218" s="910" t="s">
        <v>165</v>
      </c>
      <c r="N3218" s="52" t="str">
        <f>IF(AND('331-CT'!$E$7=TH!H3218,OR(L3218="331",M3218="331")),"331",IF(AND(OR(L3218="131",M3218="131"),H3218='131-CT'!$E$7),"131",""))</f>
        <v/>
      </c>
      <c r="O3218" s="910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37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373"/>
        <v>7</v>
      </c>
      <c r="C3219" s="940">
        <f t="shared" si="374"/>
        <v>42202</v>
      </c>
      <c r="D3219" s="941" t="s">
        <v>2039</v>
      </c>
      <c r="E3219" s="941">
        <v>42202</v>
      </c>
      <c r="F3219" s="948" t="s">
        <v>642</v>
      </c>
      <c r="G3219" s="943" t="s">
        <v>933</v>
      </c>
      <c r="H3219" s="954" t="s">
        <v>2040</v>
      </c>
      <c r="I3219" s="254">
        <v>503</v>
      </c>
      <c r="J3219" s="254">
        <v>5299.563299459076</v>
      </c>
      <c r="K3219" s="945">
        <f t="shared" si="375"/>
        <v>2665680</v>
      </c>
      <c r="L3219" s="910" t="s">
        <v>167</v>
      </c>
      <c r="M3219" s="910" t="s">
        <v>165</v>
      </c>
      <c r="N3219" s="52" t="str">
        <f>IF(AND('331-CT'!$E$7=TH!H3219,OR(L3219="331",M3219="331")),"331",IF(AND(OR(L3219="131",M3219="131"),H3219='131-CT'!$E$7),"131",""))</f>
        <v/>
      </c>
      <c r="O3219" s="910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37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373"/>
        <v>7</v>
      </c>
      <c r="C3220" s="940">
        <f t="shared" si="374"/>
        <v>42202</v>
      </c>
      <c r="D3220" s="941" t="s">
        <v>2039</v>
      </c>
      <c r="E3220" s="941">
        <v>42202</v>
      </c>
      <c r="F3220" s="948" t="s">
        <v>642</v>
      </c>
      <c r="G3220" s="943" t="s">
        <v>933</v>
      </c>
      <c r="H3220" s="954" t="s">
        <v>2040</v>
      </c>
      <c r="I3220" s="254">
        <v>495</v>
      </c>
      <c r="J3220" s="254">
        <v>5299.563299459076</v>
      </c>
      <c r="K3220" s="945">
        <f t="shared" si="375"/>
        <v>2623284</v>
      </c>
      <c r="L3220" s="910" t="s">
        <v>167</v>
      </c>
      <c r="M3220" s="910" t="s">
        <v>165</v>
      </c>
      <c r="N3220" s="52" t="str">
        <f>IF(AND('331-CT'!$E$7=TH!H3220,OR(L3220="331",M3220="331")),"331",IF(AND(OR(L3220="131",M3220="131"),H3220='131-CT'!$E$7),"131",""))</f>
        <v/>
      </c>
      <c r="O3220" s="910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37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373"/>
        <v>7</v>
      </c>
      <c r="C3221" s="940">
        <f t="shared" si="374"/>
        <v>42202</v>
      </c>
      <c r="D3221" s="941" t="s">
        <v>2039</v>
      </c>
      <c r="E3221" s="941">
        <v>42202</v>
      </c>
      <c r="F3221" s="948" t="s">
        <v>640</v>
      </c>
      <c r="G3221" s="943" t="s">
        <v>933</v>
      </c>
      <c r="H3221" s="954" t="s">
        <v>2040</v>
      </c>
      <c r="I3221" s="254">
        <v>268</v>
      </c>
      <c r="J3221" s="254">
        <v>5299.563299459076</v>
      </c>
      <c r="K3221" s="945">
        <f t="shared" si="375"/>
        <v>1420283</v>
      </c>
      <c r="L3221" s="910" t="s">
        <v>167</v>
      </c>
      <c r="M3221" s="910" t="s">
        <v>165</v>
      </c>
      <c r="N3221" s="52" t="str">
        <f>IF(AND('331-CT'!$E$7=TH!H3221,OR(L3221="331",M3221="331")),"331",IF(AND(OR(L3221="131",M3221="131"),H3221='131-CT'!$E$7),"131",""))</f>
        <v/>
      </c>
      <c r="O3221" s="910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37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373"/>
        <v>7</v>
      </c>
      <c r="C3222" s="940">
        <f t="shared" si="374"/>
        <v>42202</v>
      </c>
      <c r="D3222" s="941" t="s">
        <v>2039</v>
      </c>
      <c r="E3222" s="941">
        <v>42202</v>
      </c>
      <c r="F3222" s="948" t="s">
        <v>640</v>
      </c>
      <c r="G3222" s="943" t="s">
        <v>933</v>
      </c>
      <c r="H3222" s="954" t="s">
        <v>2040</v>
      </c>
      <c r="I3222" s="254">
        <v>273</v>
      </c>
      <c r="J3222" s="254">
        <v>5299.563299459076</v>
      </c>
      <c r="K3222" s="945">
        <f t="shared" si="375"/>
        <v>1446781</v>
      </c>
      <c r="L3222" s="910" t="s">
        <v>167</v>
      </c>
      <c r="M3222" s="910" t="s">
        <v>165</v>
      </c>
      <c r="N3222" s="52" t="str">
        <f>IF(AND('331-CT'!$E$7=TH!H3222,OR(L3222="331",M3222="331")),"331",IF(AND(OR(L3222="131",M3222="131"),H3222='131-CT'!$E$7),"131",""))</f>
        <v/>
      </c>
      <c r="O3222" s="910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37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373"/>
        <v>7</v>
      </c>
      <c r="C3223" s="940">
        <f t="shared" si="374"/>
        <v>42202</v>
      </c>
      <c r="D3223" s="941" t="s">
        <v>2039</v>
      </c>
      <c r="E3223" s="941">
        <v>42202</v>
      </c>
      <c r="F3223" s="948" t="s">
        <v>1782</v>
      </c>
      <c r="G3223" s="943" t="s">
        <v>934</v>
      </c>
      <c r="H3223" s="954" t="s">
        <v>2040</v>
      </c>
      <c r="I3223" s="254">
        <v>25</v>
      </c>
      <c r="J3223" s="254">
        <v>12686.833353250515</v>
      </c>
      <c r="K3223" s="945">
        <f t="shared" si="375"/>
        <v>317171</v>
      </c>
      <c r="L3223" s="910" t="s">
        <v>167</v>
      </c>
      <c r="M3223" s="910" t="s">
        <v>165</v>
      </c>
      <c r="N3223" s="52" t="str">
        <f>IF(AND('331-CT'!$E$7=TH!H3223,OR(L3223="331",M3223="331")),"331",IF(AND(OR(L3223="131",M3223="131"),H3223='131-CT'!$E$7),"131",""))</f>
        <v/>
      </c>
      <c r="O3223" s="910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37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373"/>
        <v>7</v>
      </c>
      <c r="C3224" s="940">
        <f t="shared" si="374"/>
        <v>42202</v>
      </c>
      <c r="D3224" s="941" t="s">
        <v>2039</v>
      </c>
      <c r="E3224" s="941">
        <v>42202</v>
      </c>
      <c r="F3224" s="948" t="s">
        <v>1767</v>
      </c>
      <c r="G3224" s="943" t="s">
        <v>934</v>
      </c>
      <c r="H3224" s="954" t="s">
        <v>2040</v>
      </c>
      <c r="I3224" s="254">
        <v>45</v>
      </c>
      <c r="J3224" s="254">
        <v>8912.9019127266274</v>
      </c>
      <c r="K3224" s="945">
        <f t="shared" si="375"/>
        <v>401081</v>
      </c>
      <c r="L3224" s="910" t="s">
        <v>167</v>
      </c>
      <c r="M3224" s="910" t="s">
        <v>165</v>
      </c>
      <c r="N3224" s="52" t="str">
        <f>IF(AND('331-CT'!$E$7=TH!H3224,OR(L3224="331",M3224="331")),"331",IF(AND(OR(L3224="131",M3224="131"),H3224='131-CT'!$E$7),"131",""))</f>
        <v/>
      </c>
      <c r="O3224" s="910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37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373"/>
        <v>7</v>
      </c>
      <c r="C3225" s="940">
        <f t="shared" si="374"/>
        <v>42202</v>
      </c>
      <c r="D3225" s="941" t="s">
        <v>2039</v>
      </c>
      <c r="E3225" s="941">
        <v>42202</v>
      </c>
      <c r="F3225" s="948" t="s">
        <v>1762</v>
      </c>
      <c r="G3225" s="943" t="s">
        <v>934</v>
      </c>
      <c r="H3225" s="954" t="s">
        <v>2040</v>
      </c>
      <c r="I3225" s="254">
        <v>25</v>
      </c>
      <c r="J3225" s="254">
        <v>14453.354453070206</v>
      </c>
      <c r="K3225" s="945">
        <f t="shared" si="375"/>
        <v>361334</v>
      </c>
      <c r="L3225" s="910" t="s">
        <v>167</v>
      </c>
      <c r="M3225" s="910" t="s">
        <v>165</v>
      </c>
      <c r="N3225" s="52" t="str">
        <f>IF(AND('331-CT'!$E$7=TH!H3225,OR(L3225="331",M3225="331")),"331",IF(AND(OR(L3225="131",M3225="131"),H3225='131-CT'!$E$7),"131",""))</f>
        <v/>
      </c>
      <c r="O3225" s="910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37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373"/>
        <v>7</v>
      </c>
      <c r="C3226" s="940">
        <f t="shared" si="374"/>
        <v>42202</v>
      </c>
      <c r="D3226" s="941" t="s">
        <v>2039</v>
      </c>
      <c r="E3226" s="941">
        <v>42202</v>
      </c>
      <c r="F3226" s="948" t="s">
        <v>716</v>
      </c>
      <c r="G3226" s="943" t="s">
        <v>934</v>
      </c>
      <c r="H3226" s="954" t="s">
        <v>2040</v>
      </c>
      <c r="I3226" s="254">
        <v>25</v>
      </c>
      <c r="J3226" s="254">
        <v>16059.282725633562</v>
      </c>
      <c r="K3226" s="945">
        <f t="shared" si="375"/>
        <v>401482</v>
      </c>
      <c r="L3226" s="910" t="s">
        <v>167</v>
      </c>
      <c r="M3226" s="910" t="s">
        <v>165</v>
      </c>
      <c r="N3226" s="52" t="str">
        <f>IF(AND('331-CT'!$E$7=TH!H3226,OR(L3226="331",M3226="331")),"331",IF(AND(OR(L3226="131",M3226="131"),H3226='131-CT'!$E$7),"131",""))</f>
        <v/>
      </c>
      <c r="O3226" s="910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37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373"/>
        <v>7</v>
      </c>
      <c r="C3227" s="940">
        <f t="shared" si="374"/>
        <v>42202</v>
      </c>
      <c r="D3227" s="941" t="s">
        <v>2039</v>
      </c>
      <c r="E3227" s="941">
        <v>42202</v>
      </c>
      <c r="F3227" s="948" t="s">
        <v>1731</v>
      </c>
      <c r="G3227" s="943" t="s">
        <v>934</v>
      </c>
      <c r="H3227" s="954" t="s">
        <v>2040</v>
      </c>
      <c r="I3227" s="254">
        <v>100</v>
      </c>
      <c r="J3227" s="254">
        <v>7306.9736401632708</v>
      </c>
      <c r="K3227" s="945">
        <f t="shared" si="375"/>
        <v>730697</v>
      </c>
      <c r="L3227" s="910" t="s">
        <v>167</v>
      </c>
      <c r="M3227" s="910" t="s">
        <v>165</v>
      </c>
      <c r="N3227" s="52" t="str">
        <f>IF(AND('331-CT'!$E$7=TH!H3227,OR(L3227="331",M3227="331")),"331",IF(AND(OR(L3227="131",M3227="131"),H3227='131-CT'!$E$7),"131",""))</f>
        <v/>
      </c>
      <c r="O3227" s="910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37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373"/>
        <v>7</v>
      </c>
      <c r="C3228" s="940">
        <f t="shared" si="374"/>
        <v>42202</v>
      </c>
      <c r="D3228" s="941" t="s">
        <v>2039</v>
      </c>
      <c r="E3228" s="941">
        <v>42202</v>
      </c>
      <c r="F3228" s="948" t="s">
        <v>1783</v>
      </c>
      <c r="G3228" s="943" t="s">
        <v>934</v>
      </c>
      <c r="H3228" s="954" t="s">
        <v>2040</v>
      </c>
      <c r="I3228" s="254">
        <v>220</v>
      </c>
      <c r="J3228" s="254">
        <v>7788.7521219322771</v>
      </c>
      <c r="K3228" s="945">
        <f t="shared" si="375"/>
        <v>1713525</v>
      </c>
      <c r="L3228" s="910" t="s">
        <v>167</v>
      </c>
      <c r="M3228" s="910" t="s">
        <v>165</v>
      </c>
      <c r="N3228" s="52" t="str">
        <f>IF(AND('331-CT'!$E$7=TH!H3228,OR(L3228="331",M3228="331")),"331",IF(AND(OR(L3228="131",M3228="131"),H3228='131-CT'!$E$7),"131",""))</f>
        <v/>
      </c>
      <c r="O3228" s="910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37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373"/>
        <v>7</v>
      </c>
      <c r="C3229" s="940">
        <f t="shared" si="374"/>
        <v>42202</v>
      </c>
      <c r="D3229" s="941" t="s">
        <v>2039</v>
      </c>
      <c r="E3229" s="941">
        <v>42202</v>
      </c>
      <c r="F3229" s="948" t="s">
        <v>1784</v>
      </c>
      <c r="G3229" s="943" t="s">
        <v>934</v>
      </c>
      <c r="H3229" s="954" t="s">
        <v>2040</v>
      </c>
      <c r="I3229" s="254">
        <v>160</v>
      </c>
      <c r="J3229" s="254">
        <v>12285.351285109675</v>
      </c>
      <c r="K3229" s="945">
        <f t="shared" si="375"/>
        <v>1965656</v>
      </c>
      <c r="L3229" s="910" t="s">
        <v>167</v>
      </c>
      <c r="M3229" s="910" t="s">
        <v>165</v>
      </c>
      <c r="N3229" s="52" t="str">
        <f>IF(AND('331-CT'!$E$7=TH!H3229,OR(L3229="331",M3229="331")),"331",IF(AND(OR(L3229="131",M3229="131"),H3229='131-CT'!$E$7),"131",""))</f>
        <v/>
      </c>
      <c r="O3229" s="910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37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373"/>
        <v>7</v>
      </c>
      <c r="C3230" s="940">
        <f t="shared" si="374"/>
        <v>42202</v>
      </c>
      <c r="D3230" s="941" t="s">
        <v>2039</v>
      </c>
      <c r="E3230" s="941">
        <v>42202</v>
      </c>
      <c r="F3230" s="948" t="s">
        <v>1785</v>
      </c>
      <c r="G3230" s="943" t="s">
        <v>934</v>
      </c>
      <c r="H3230" s="954" t="s">
        <v>2040</v>
      </c>
      <c r="I3230" s="254">
        <v>270</v>
      </c>
      <c r="J3230" s="254">
        <v>9073.4947399829616</v>
      </c>
      <c r="K3230" s="945">
        <f t="shared" si="375"/>
        <v>2449844</v>
      </c>
      <c r="L3230" s="910" t="s">
        <v>167</v>
      </c>
      <c r="M3230" s="910" t="s">
        <v>165</v>
      </c>
      <c r="N3230" s="52" t="str">
        <f>IF(AND('331-CT'!$E$7=TH!H3230,OR(L3230="331",M3230="331")),"331",IF(AND(OR(L3230="131",M3230="131"),H3230='131-CT'!$E$7),"131",""))</f>
        <v/>
      </c>
      <c r="O3230" s="910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37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373"/>
        <v>7</v>
      </c>
      <c r="C3231" s="940">
        <f t="shared" si="374"/>
        <v>42202</v>
      </c>
      <c r="D3231" s="941" t="s">
        <v>2039</v>
      </c>
      <c r="E3231" s="941">
        <v>42202</v>
      </c>
      <c r="F3231" s="948" t="s">
        <v>1786</v>
      </c>
      <c r="G3231" s="943" t="s">
        <v>934</v>
      </c>
      <c r="H3231" s="954" t="s">
        <v>2040</v>
      </c>
      <c r="I3231" s="254">
        <v>190</v>
      </c>
      <c r="J3231" s="254">
        <v>10599.126598918152</v>
      </c>
      <c r="K3231" s="945">
        <f t="shared" si="375"/>
        <v>2013834</v>
      </c>
      <c r="L3231" s="910" t="s">
        <v>167</v>
      </c>
      <c r="M3231" s="910" t="s">
        <v>165</v>
      </c>
      <c r="N3231" s="52" t="str">
        <f>IF(AND('331-CT'!$E$7=TH!H3231,OR(L3231="331",M3231="331")),"331",IF(AND(OR(L3231="131",M3231="131"),H3231='131-CT'!$E$7),"131",""))</f>
        <v/>
      </c>
      <c r="O3231" s="910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37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373"/>
        <v>7</v>
      </c>
      <c r="C3232" s="940">
        <f t="shared" si="374"/>
        <v>42205</v>
      </c>
      <c r="D3232" s="941" t="s">
        <v>2039</v>
      </c>
      <c r="E3232" s="941">
        <v>42205</v>
      </c>
      <c r="F3232" s="948" t="s">
        <v>439</v>
      </c>
      <c r="G3232" s="943" t="s">
        <v>935</v>
      </c>
      <c r="H3232" s="954" t="s">
        <v>2040</v>
      </c>
      <c r="I3232" s="254">
        <v>311</v>
      </c>
      <c r="J3232" s="254">
        <v>7628.159294675942</v>
      </c>
      <c r="K3232" s="945">
        <f t="shared" si="375"/>
        <v>2372358</v>
      </c>
      <c r="L3232" s="910" t="s">
        <v>167</v>
      </c>
      <c r="M3232" s="910" t="s">
        <v>165</v>
      </c>
      <c r="N3232" s="52" t="str">
        <f>IF(AND('331-CT'!$E$7=TH!H3232,OR(L3232="331",M3232="331")),"331",IF(AND(OR(L3232="131",M3232="131"),H3232='131-CT'!$E$7),"131",""))</f>
        <v/>
      </c>
      <c r="O3232" s="910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37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373"/>
        <v>7</v>
      </c>
      <c r="C3233" s="940">
        <f t="shared" si="374"/>
        <v>42205</v>
      </c>
      <c r="D3233" s="941" t="s">
        <v>2039</v>
      </c>
      <c r="E3233" s="941">
        <v>42205</v>
      </c>
      <c r="F3233" s="948" t="s">
        <v>439</v>
      </c>
      <c r="G3233" s="943" t="s">
        <v>935</v>
      </c>
      <c r="H3233" s="954" t="s">
        <v>2040</v>
      </c>
      <c r="I3233" s="254">
        <v>497</v>
      </c>
      <c r="J3233" s="254">
        <v>7628.159294675942</v>
      </c>
      <c r="K3233" s="945">
        <f t="shared" si="375"/>
        <v>3791195</v>
      </c>
      <c r="L3233" s="910" t="s">
        <v>167</v>
      </c>
      <c r="M3233" s="910" t="s">
        <v>165</v>
      </c>
      <c r="N3233" s="52" t="str">
        <f>IF(AND('331-CT'!$E$7=TH!H3233,OR(L3233="331",M3233="331")),"331",IF(AND(OR(L3233="131",M3233="131"),H3233='131-CT'!$E$7),"131",""))</f>
        <v/>
      </c>
      <c r="O3233" s="910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37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373"/>
        <v>7</v>
      </c>
      <c r="C3234" s="940">
        <f t="shared" si="374"/>
        <v>42205</v>
      </c>
      <c r="D3234" s="941" t="s">
        <v>2039</v>
      </c>
      <c r="E3234" s="941">
        <v>42205</v>
      </c>
      <c r="F3234" s="948" t="s">
        <v>936</v>
      </c>
      <c r="G3234" s="943" t="s">
        <v>937</v>
      </c>
      <c r="H3234" s="954" t="s">
        <v>2040</v>
      </c>
      <c r="I3234" s="254">
        <v>574</v>
      </c>
      <c r="J3234" s="254">
        <v>5379.859713087244</v>
      </c>
      <c r="K3234" s="945">
        <f t="shared" si="375"/>
        <v>3088039</v>
      </c>
      <c r="L3234" s="910" t="s">
        <v>167</v>
      </c>
      <c r="M3234" s="910" t="s">
        <v>165</v>
      </c>
      <c r="N3234" s="52" t="str">
        <f>IF(AND('331-CT'!$E$7=TH!H3234,OR(L3234="331",M3234="331")),"331",IF(AND(OR(L3234="131",M3234="131"),H3234='131-CT'!$E$7),"131",""))</f>
        <v/>
      </c>
      <c r="O3234" s="910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37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373"/>
        <v>7</v>
      </c>
      <c r="C3235" s="940">
        <f t="shared" si="374"/>
        <v>42205</v>
      </c>
      <c r="D3235" s="941" t="s">
        <v>2039</v>
      </c>
      <c r="E3235" s="941">
        <v>42205</v>
      </c>
      <c r="F3235" s="948" t="s">
        <v>936</v>
      </c>
      <c r="G3235" s="943" t="s">
        <v>937</v>
      </c>
      <c r="H3235" s="954" t="s">
        <v>2040</v>
      </c>
      <c r="I3235" s="254">
        <v>588</v>
      </c>
      <c r="J3235" s="254">
        <v>5379.859713087244</v>
      </c>
      <c r="K3235" s="945">
        <f t="shared" si="375"/>
        <v>3163358</v>
      </c>
      <c r="L3235" s="910" t="s">
        <v>167</v>
      </c>
      <c r="M3235" s="910" t="s">
        <v>165</v>
      </c>
      <c r="N3235" s="52" t="str">
        <f>IF(AND('331-CT'!$E$7=TH!H3235,OR(L3235="331",M3235="331")),"331",IF(AND(OR(L3235="131",M3235="131"),H3235='131-CT'!$E$7),"131",""))</f>
        <v/>
      </c>
      <c r="O3235" s="910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37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373"/>
        <v>7</v>
      </c>
      <c r="C3236" s="940">
        <f t="shared" si="374"/>
        <v>42205</v>
      </c>
      <c r="D3236" s="941" t="s">
        <v>2039</v>
      </c>
      <c r="E3236" s="941">
        <v>42205</v>
      </c>
      <c r="F3236" s="948" t="s">
        <v>856</v>
      </c>
      <c r="G3236" s="943" t="s">
        <v>938</v>
      </c>
      <c r="H3236" s="954" t="s">
        <v>2040</v>
      </c>
      <c r="I3236" s="254">
        <v>280</v>
      </c>
      <c r="J3236" s="254">
        <v>11402.090735199828</v>
      </c>
      <c r="K3236" s="945">
        <f t="shared" si="375"/>
        <v>3192585</v>
      </c>
      <c r="L3236" s="910" t="s">
        <v>167</v>
      </c>
      <c r="M3236" s="910" t="s">
        <v>165</v>
      </c>
      <c r="N3236" s="52" t="str">
        <f>IF(AND('331-CT'!$E$7=TH!H3236,OR(L3236="331",M3236="331")),"331",IF(AND(OR(L3236="131",M3236="131"),H3236='131-CT'!$E$7),"131",""))</f>
        <v/>
      </c>
      <c r="O3236" s="910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37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373"/>
        <v>7</v>
      </c>
      <c r="C3237" s="940">
        <f t="shared" si="374"/>
        <v>42205</v>
      </c>
      <c r="D3237" s="941" t="s">
        <v>2039</v>
      </c>
      <c r="E3237" s="941">
        <v>42205</v>
      </c>
      <c r="F3237" s="948" t="s">
        <v>878</v>
      </c>
      <c r="G3237" s="943" t="s">
        <v>939</v>
      </c>
      <c r="H3237" s="954" t="s">
        <v>2040</v>
      </c>
      <c r="I3237" s="254">
        <v>465</v>
      </c>
      <c r="J3237" s="254">
        <v>15336.615002980052</v>
      </c>
      <c r="K3237" s="945">
        <f t="shared" si="375"/>
        <v>7131526</v>
      </c>
      <c r="L3237" s="910" t="s">
        <v>167</v>
      </c>
      <c r="M3237" s="910" t="s">
        <v>165</v>
      </c>
      <c r="N3237" s="52" t="str">
        <f>IF(AND('331-CT'!$E$7=TH!H3237,OR(L3237="331",M3237="331")),"331",IF(AND(OR(L3237="131",M3237="131"),H3237='131-CT'!$E$7),"131",""))</f>
        <v/>
      </c>
      <c r="O3237" s="910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37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373"/>
        <v>7</v>
      </c>
      <c r="C3238" s="940">
        <f t="shared" si="374"/>
        <v>42205</v>
      </c>
      <c r="D3238" s="941" t="s">
        <v>2039</v>
      </c>
      <c r="E3238" s="941">
        <v>42205</v>
      </c>
      <c r="F3238" s="948" t="s">
        <v>875</v>
      </c>
      <c r="G3238" s="943" t="s">
        <v>939</v>
      </c>
      <c r="H3238" s="954" t="s">
        <v>2040</v>
      </c>
      <c r="I3238" s="254">
        <v>92</v>
      </c>
      <c r="J3238" s="254">
        <v>13409.501075904023</v>
      </c>
      <c r="K3238" s="945">
        <f t="shared" si="375"/>
        <v>1233674</v>
      </c>
      <c r="L3238" s="910" t="s">
        <v>167</v>
      </c>
      <c r="M3238" s="910" t="s">
        <v>165</v>
      </c>
      <c r="N3238" s="52" t="str">
        <f>IF(AND('331-CT'!$E$7=TH!H3238,OR(L3238="331",M3238="331")),"331",IF(AND(OR(L3238="131",M3238="131"),H3238='131-CT'!$E$7),"131",""))</f>
        <v/>
      </c>
      <c r="O3238" s="910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37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373"/>
        <v>7</v>
      </c>
      <c r="C3239" s="940">
        <f t="shared" si="374"/>
        <v>42205</v>
      </c>
      <c r="D3239" s="941" t="s">
        <v>2039</v>
      </c>
      <c r="E3239" s="941">
        <v>42205</v>
      </c>
      <c r="F3239" s="948" t="s">
        <v>879</v>
      </c>
      <c r="G3239" s="943" t="s">
        <v>939</v>
      </c>
      <c r="H3239" s="954" t="s">
        <v>2040</v>
      </c>
      <c r="I3239" s="254">
        <v>268</v>
      </c>
      <c r="J3239" s="254">
        <v>17183.432516427914</v>
      </c>
      <c r="K3239" s="945">
        <f t="shared" si="375"/>
        <v>4605160</v>
      </c>
      <c r="L3239" s="910" t="s">
        <v>167</v>
      </c>
      <c r="M3239" s="910" t="s">
        <v>165</v>
      </c>
      <c r="N3239" s="52" t="str">
        <f>IF(AND('331-CT'!$E$7=TH!H3239,OR(L3239="331",M3239="331")),"331",IF(AND(OR(L3239="131",M3239="131"),H3239='131-CT'!$E$7),"131",""))</f>
        <v/>
      </c>
      <c r="O3239" s="910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37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373"/>
        <v>7</v>
      </c>
      <c r="C3240" s="940">
        <f t="shared" si="374"/>
        <v>42205</v>
      </c>
      <c r="D3240" s="941" t="s">
        <v>2039</v>
      </c>
      <c r="E3240" s="941">
        <v>42205</v>
      </c>
      <c r="F3240" s="948" t="s">
        <v>940</v>
      </c>
      <c r="G3240" s="943" t="s">
        <v>941</v>
      </c>
      <c r="H3240" s="954" t="s">
        <v>2040</v>
      </c>
      <c r="I3240" s="254">
        <v>80</v>
      </c>
      <c r="J3240" s="254">
        <v>22482.995815886985</v>
      </c>
      <c r="K3240" s="945">
        <f t="shared" si="375"/>
        <v>1798640</v>
      </c>
      <c r="L3240" s="910" t="s">
        <v>167</v>
      </c>
      <c r="M3240" s="910" t="s">
        <v>165</v>
      </c>
      <c r="N3240" s="52" t="str">
        <f>IF(AND('331-CT'!$E$7=TH!H3240,OR(L3240="331",M3240="331")),"331",IF(AND(OR(L3240="131",M3240="131"),H3240='131-CT'!$E$7),"131",""))</f>
        <v/>
      </c>
      <c r="O3240" s="910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37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373"/>
        <v>7</v>
      </c>
      <c r="C3241" s="940">
        <f t="shared" si="374"/>
        <v>42205</v>
      </c>
      <c r="D3241" s="941" t="s">
        <v>2039</v>
      </c>
      <c r="E3241" s="941">
        <v>42205</v>
      </c>
      <c r="F3241" s="948" t="s">
        <v>1700</v>
      </c>
      <c r="G3241" s="943" t="s">
        <v>941</v>
      </c>
      <c r="H3241" s="954" t="s">
        <v>2040</v>
      </c>
      <c r="I3241" s="254">
        <v>160</v>
      </c>
      <c r="J3241" s="254">
        <v>963.55696353801375</v>
      </c>
      <c r="K3241" s="945">
        <f t="shared" si="375"/>
        <v>154169</v>
      </c>
      <c r="L3241" s="910" t="s">
        <v>167</v>
      </c>
      <c r="M3241" s="910" t="s">
        <v>165</v>
      </c>
      <c r="N3241" s="52" t="str">
        <f>IF(AND('331-CT'!$E$7=TH!H3241,OR(L3241="331",M3241="331")),"331",IF(AND(OR(L3241="131",M3241="131"),H3241='131-CT'!$E$7),"131",""))</f>
        <v/>
      </c>
      <c r="O3241" s="910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37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373"/>
        <v>7</v>
      </c>
      <c r="C3242" s="940">
        <f t="shared" si="374"/>
        <v>42205</v>
      </c>
      <c r="D3242" s="941" t="s">
        <v>2039</v>
      </c>
      <c r="E3242" s="941">
        <v>42205</v>
      </c>
      <c r="F3242" s="948" t="s">
        <v>942</v>
      </c>
      <c r="G3242" s="943" t="s">
        <v>943</v>
      </c>
      <c r="H3242" s="954" t="s">
        <v>2040</v>
      </c>
      <c r="I3242" s="254">
        <v>300</v>
      </c>
      <c r="J3242" s="254">
        <v>19030.250029875773</v>
      </c>
      <c r="K3242" s="945">
        <f t="shared" si="375"/>
        <v>5709075</v>
      </c>
      <c r="L3242" s="910" t="s">
        <v>167</v>
      </c>
      <c r="M3242" s="910" t="s">
        <v>165</v>
      </c>
      <c r="N3242" s="52" t="str">
        <f>IF(AND('331-CT'!$E$7=TH!H3242,OR(L3242="331",M3242="331")),"331",IF(AND(OR(L3242="131",M3242="131"),H3242='131-CT'!$E$7),"131",""))</f>
        <v/>
      </c>
      <c r="O3242" s="910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37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373"/>
        <v>7</v>
      </c>
      <c r="C3243" s="940">
        <f t="shared" si="374"/>
        <v>42205</v>
      </c>
      <c r="D3243" s="941" t="s">
        <v>2039</v>
      </c>
      <c r="E3243" s="941">
        <v>42205</v>
      </c>
      <c r="F3243" s="948" t="s">
        <v>1690</v>
      </c>
      <c r="G3243" s="943" t="s">
        <v>943</v>
      </c>
      <c r="H3243" s="954" t="s">
        <v>2040</v>
      </c>
      <c r="I3243" s="254">
        <v>600</v>
      </c>
      <c r="J3243" s="254">
        <v>642.3713090253425</v>
      </c>
      <c r="K3243" s="945">
        <f t="shared" si="375"/>
        <v>385423</v>
      </c>
      <c r="L3243" s="910" t="s">
        <v>167</v>
      </c>
      <c r="M3243" s="910" t="s">
        <v>165</v>
      </c>
      <c r="N3243" s="52" t="str">
        <f>IF(AND('331-CT'!$E$7=TH!H3243,OR(L3243="331",M3243="331")),"331",IF(AND(OR(L3243="131",M3243="131"),H3243='131-CT'!$E$7),"131",""))</f>
        <v/>
      </c>
      <c r="O3243" s="910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37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373"/>
        <v>7</v>
      </c>
      <c r="C3244" s="940">
        <f t="shared" si="374"/>
        <v>42205</v>
      </c>
      <c r="D3244" s="941" t="s">
        <v>2039</v>
      </c>
      <c r="E3244" s="941">
        <v>42205</v>
      </c>
      <c r="F3244" s="948" t="s">
        <v>424</v>
      </c>
      <c r="G3244" s="943" t="s">
        <v>944</v>
      </c>
      <c r="H3244" s="954" t="s">
        <v>2040</v>
      </c>
      <c r="I3244" s="254">
        <v>607</v>
      </c>
      <c r="J3244" s="254">
        <v>6584.3059175097605</v>
      </c>
      <c r="K3244" s="945">
        <f t="shared" si="375"/>
        <v>3996674</v>
      </c>
      <c r="L3244" s="910" t="s">
        <v>167</v>
      </c>
      <c r="M3244" s="910" t="s">
        <v>165</v>
      </c>
      <c r="N3244" s="52" t="str">
        <f>IF(AND('331-CT'!$E$7=TH!H3244,OR(L3244="331",M3244="331")),"331",IF(AND(OR(L3244="131",M3244="131"),H3244='131-CT'!$E$7),"131",""))</f>
        <v/>
      </c>
      <c r="O3244" s="910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37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373"/>
        <v>7</v>
      </c>
      <c r="C3245" s="940">
        <f t="shared" si="374"/>
        <v>42205</v>
      </c>
      <c r="D3245" s="941" t="s">
        <v>2039</v>
      </c>
      <c r="E3245" s="941">
        <v>42205</v>
      </c>
      <c r="F3245" s="948" t="s">
        <v>527</v>
      </c>
      <c r="G3245" s="943" t="s">
        <v>944</v>
      </c>
      <c r="H3245" s="954" t="s">
        <v>2040</v>
      </c>
      <c r="I3245" s="254">
        <v>310</v>
      </c>
      <c r="J3245" s="254">
        <v>12686.833353250515</v>
      </c>
      <c r="K3245" s="945">
        <f t="shared" si="375"/>
        <v>3932918</v>
      </c>
      <c r="L3245" s="910" t="s">
        <v>167</v>
      </c>
      <c r="M3245" s="910" t="s">
        <v>165</v>
      </c>
      <c r="N3245" s="52" t="str">
        <f>IF(AND('331-CT'!$E$7=TH!H3245,OR(L3245="331",M3245="331")),"331",IF(AND(OR(L3245="131",M3245="131"),H3245='131-CT'!$E$7),"131",""))</f>
        <v/>
      </c>
      <c r="O3245" s="910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37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373"/>
        <v>7</v>
      </c>
      <c r="C3246" s="940">
        <f t="shared" si="374"/>
        <v>42205</v>
      </c>
      <c r="D3246" s="941" t="s">
        <v>2039</v>
      </c>
      <c r="E3246" s="941">
        <v>42205</v>
      </c>
      <c r="F3246" s="948" t="s">
        <v>945</v>
      </c>
      <c r="G3246" s="943" t="s">
        <v>944</v>
      </c>
      <c r="H3246" s="954" t="s">
        <v>2040</v>
      </c>
      <c r="I3246" s="254">
        <v>295</v>
      </c>
      <c r="J3246" s="254">
        <v>7226.6772265351028</v>
      </c>
      <c r="K3246" s="945">
        <f t="shared" si="375"/>
        <v>2131870</v>
      </c>
      <c r="L3246" s="910" t="s">
        <v>167</v>
      </c>
      <c r="M3246" s="910" t="s">
        <v>165</v>
      </c>
      <c r="N3246" s="52" t="str">
        <f>IF(AND('331-CT'!$E$7=TH!H3246,OR(L3246="331",M3246="331")),"331",IF(AND(OR(L3246="131",M3246="131"),H3246='131-CT'!$E$7),"131",""))</f>
        <v/>
      </c>
      <c r="O3246" s="910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37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373"/>
        <v>7</v>
      </c>
      <c r="C3247" s="940">
        <f t="shared" si="374"/>
        <v>42205</v>
      </c>
      <c r="D3247" s="941" t="s">
        <v>2039</v>
      </c>
      <c r="E3247" s="941">
        <v>42205</v>
      </c>
      <c r="F3247" s="948" t="s">
        <v>1787</v>
      </c>
      <c r="G3247" s="943" t="s">
        <v>946</v>
      </c>
      <c r="H3247" s="954" t="s">
        <v>2040</v>
      </c>
      <c r="I3247" s="254">
        <v>40</v>
      </c>
      <c r="J3247" s="254">
        <v>11642.979976084333</v>
      </c>
      <c r="K3247" s="945">
        <f t="shared" si="375"/>
        <v>465719</v>
      </c>
      <c r="L3247" s="910" t="s">
        <v>167</v>
      </c>
      <c r="M3247" s="910" t="s">
        <v>165</v>
      </c>
      <c r="N3247" s="52" t="str">
        <f>IF(AND('331-CT'!$E$7=TH!H3247,OR(L3247="331",M3247="331")),"331",IF(AND(OR(L3247="131",M3247="131"),H3247='131-CT'!$E$7),"131",""))</f>
        <v/>
      </c>
      <c r="O3247" s="910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37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373"/>
        <v>7</v>
      </c>
      <c r="C3248" s="940">
        <f t="shared" si="374"/>
        <v>42205</v>
      </c>
      <c r="D3248" s="941" t="s">
        <v>2039</v>
      </c>
      <c r="E3248" s="941">
        <v>42205</v>
      </c>
      <c r="F3248" s="948" t="s">
        <v>768</v>
      </c>
      <c r="G3248" s="943" t="s">
        <v>946</v>
      </c>
      <c r="H3248" s="954" t="s">
        <v>2040</v>
      </c>
      <c r="I3248" s="254">
        <v>65</v>
      </c>
      <c r="J3248" s="254">
        <v>15738.09707112089</v>
      </c>
      <c r="K3248" s="945">
        <f t="shared" si="375"/>
        <v>1022976</v>
      </c>
      <c r="L3248" s="910" t="s">
        <v>167</v>
      </c>
      <c r="M3248" s="910" t="s">
        <v>165</v>
      </c>
      <c r="N3248" s="52" t="str">
        <f>IF(AND('331-CT'!$E$7=TH!H3248,OR(L3248="331",M3248="331")),"331",IF(AND(OR(L3248="131",M3248="131"),H3248='131-CT'!$E$7),"131",""))</f>
        <v/>
      </c>
      <c r="O3248" s="910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37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si="373"/>
        <v>7</v>
      </c>
      <c r="C3249" s="940">
        <f t="shared" si="374"/>
        <v>42205</v>
      </c>
      <c r="D3249" s="941" t="s">
        <v>2039</v>
      </c>
      <c r="E3249" s="941">
        <v>42205</v>
      </c>
      <c r="F3249" s="948" t="s">
        <v>1788</v>
      </c>
      <c r="G3249" s="943" t="s">
        <v>946</v>
      </c>
      <c r="H3249" s="954" t="s">
        <v>2040</v>
      </c>
      <c r="I3249" s="254">
        <v>35</v>
      </c>
      <c r="J3249" s="254">
        <v>11000.60866705899</v>
      </c>
      <c r="K3249" s="945">
        <f t="shared" si="375"/>
        <v>385021</v>
      </c>
      <c r="L3249" s="910" t="s">
        <v>167</v>
      </c>
      <c r="M3249" s="910" t="s">
        <v>165</v>
      </c>
      <c r="N3249" s="52" t="str">
        <f>IF(AND('331-CT'!$E$7=TH!H3249,OR(L3249="331",M3249="331")),"331",IF(AND(OR(L3249="131",M3249="131"),H3249='131-CT'!$E$7),"131",""))</f>
        <v/>
      </c>
      <c r="O3249" s="910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37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373"/>
        <v>7</v>
      </c>
      <c r="C3250" s="940">
        <f t="shared" si="374"/>
        <v>42205</v>
      </c>
      <c r="D3250" s="941" t="s">
        <v>2039</v>
      </c>
      <c r="E3250" s="941">
        <v>42205</v>
      </c>
      <c r="F3250" s="948" t="s">
        <v>1789</v>
      </c>
      <c r="G3250" s="943" t="s">
        <v>946</v>
      </c>
      <c r="H3250" s="954" t="s">
        <v>2040</v>
      </c>
      <c r="I3250" s="254">
        <v>35</v>
      </c>
      <c r="J3250" s="254">
        <v>10277.94094440548</v>
      </c>
      <c r="K3250" s="945">
        <f t="shared" si="375"/>
        <v>359728</v>
      </c>
      <c r="L3250" s="910" t="s">
        <v>167</v>
      </c>
      <c r="M3250" s="910" t="s">
        <v>165</v>
      </c>
      <c r="N3250" s="52" t="str">
        <f>IF(AND('331-CT'!$E$7=TH!H3250,OR(L3250="331",M3250="331")),"331",IF(AND(OR(L3250="131",M3250="131"),H3250='131-CT'!$E$7),"131",""))</f>
        <v/>
      </c>
      <c r="O3250" s="910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37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373"/>
        <v>7</v>
      </c>
      <c r="C3251" s="940">
        <f t="shared" si="374"/>
        <v>42205</v>
      </c>
      <c r="D3251" s="941" t="s">
        <v>2039</v>
      </c>
      <c r="E3251" s="941">
        <v>42205</v>
      </c>
      <c r="F3251" s="948" t="s">
        <v>1790</v>
      </c>
      <c r="G3251" s="943" t="s">
        <v>946</v>
      </c>
      <c r="H3251" s="954" t="s">
        <v>2040</v>
      </c>
      <c r="I3251" s="254">
        <v>335</v>
      </c>
      <c r="J3251" s="254">
        <v>17103.136102799745</v>
      </c>
      <c r="K3251" s="945">
        <f t="shared" si="375"/>
        <v>5729551</v>
      </c>
      <c r="L3251" s="910" t="s">
        <v>167</v>
      </c>
      <c r="M3251" s="910" t="s">
        <v>165</v>
      </c>
      <c r="N3251" s="52" t="str">
        <f>IF(AND('331-CT'!$E$7=TH!H3251,OR(L3251="331",M3251="331")),"331",IF(AND(OR(L3251="131",M3251="131"),H3251='131-CT'!$E$7),"131",""))</f>
        <v/>
      </c>
      <c r="O3251" s="910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37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373"/>
        <v>7</v>
      </c>
      <c r="C3252" s="940">
        <f t="shared" si="374"/>
        <v>42205</v>
      </c>
      <c r="D3252" s="941" t="s">
        <v>2039</v>
      </c>
      <c r="E3252" s="941">
        <v>42205</v>
      </c>
      <c r="F3252" s="948" t="s">
        <v>1786</v>
      </c>
      <c r="G3252" s="943" t="s">
        <v>946</v>
      </c>
      <c r="H3252" s="954" t="s">
        <v>2040</v>
      </c>
      <c r="I3252" s="254">
        <v>25</v>
      </c>
      <c r="J3252" s="254">
        <v>10599.126598918152</v>
      </c>
      <c r="K3252" s="945">
        <f t="shared" si="375"/>
        <v>264978</v>
      </c>
      <c r="L3252" s="910" t="s">
        <v>167</v>
      </c>
      <c r="M3252" s="910" t="s">
        <v>165</v>
      </c>
      <c r="N3252" s="52" t="str">
        <f>IF(AND('331-CT'!$E$7=TH!H3252,OR(L3252="331",M3252="331")),"331",IF(AND(OR(L3252="131",M3252="131"),H3252='131-CT'!$E$7),"131",""))</f>
        <v/>
      </c>
      <c r="O3252" s="910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37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373"/>
        <v>7</v>
      </c>
      <c r="C3253" s="940">
        <f t="shared" si="374"/>
        <v>42205</v>
      </c>
      <c r="D3253" s="941" t="s">
        <v>2039</v>
      </c>
      <c r="E3253" s="941">
        <v>42205</v>
      </c>
      <c r="F3253" s="948" t="s">
        <v>1791</v>
      </c>
      <c r="G3253" s="943" t="s">
        <v>946</v>
      </c>
      <c r="H3253" s="954" t="s">
        <v>2040</v>
      </c>
      <c r="I3253" s="254">
        <v>600</v>
      </c>
      <c r="J3253" s="254">
        <v>8350.8270173294532</v>
      </c>
      <c r="K3253" s="945">
        <f t="shared" si="375"/>
        <v>5010496</v>
      </c>
      <c r="L3253" s="910" t="s">
        <v>167</v>
      </c>
      <c r="M3253" s="910" t="s">
        <v>165</v>
      </c>
      <c r="N3253" s="52" t="str">
        <f>IF(AND('331-CT'!$E$7=TH!H3253,OR(L3253="331",M3253="331")),"331",IF(AND(OR(L3253="131",M3253="131"),H3253='131-CT'!$E$7),"131",""))</f>
        <v/>
      </c>
      <c r="O3253" s="910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37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373"/>
        <v>7</v>
      </c>
      <c r="C3254" s="940">
        <f t="shared" si="374"/>
        <v>42205</v>
      </c>
      <c r="D3254" s="941" t="s">
        <v>2039</v>
      </c>
      <c r="E3254" s="941">
        <v>42205</v>
      </c>
      <c r="F3254" s="948" t="s">
        <v>721</v>
      </c>
      <c r="G3254" s="943" t="s">
        <v>946</v>
      </c>
      <c r="H3254" s="954" t="s">
        <v>2040</v>
      </c>
      <c r="I3254" s="254">
        <v>63</v>
      </c>
      <c r="J3254" s="254">
        <v>14132.168798557535</v>
      </c>
      <c r="K3254" s="945">
        <f t="shared" si="375"/>
        <v>890327</v>
      </c>
      <c r="L3254" s="910" t="s">
        <v>167</v>
      </c>
      <c r="M3254" s="910" t="s">
        <v>165</v>
      </c>
      <c r="N3254" s="52" t="str">
        <f>IF(AND('331-CT'!$E$7=TH!H3254,OR(L3254="331",M3254="331")),"331",IF(AND(OR(L3254="131",M3254="131"),H3254='131-CT'!$E$7),"131",""))</f>
        <v/>
      </c>
      <c r="O3254" s="910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37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373"/>
        <v>7</v>
      </c>
      <c r="C3255" s="940">
        <f t="shared" si="374"/>
        <v>42205</v>
      </c>
      <c r="D3255" s="941" t="s">
        <v>2039</v>
      </c>
      <c r="E3255" s="941">
        <v>42205</v>
      </c>
      <c r="F3255" s="948" t="s">
        <v>746</v>
      </c>
      <c r="G3255" s="943" t="s">
        <v>946</v>
      </c>
      <c r="H3255" s="954" t="s">
        <v>2040</v>
      </c>
      <c r="I3255" s="254">
        <v>84</v>
      </c>
      <c r="J3255" s="254">
        <v>14051.872384929367</v>
      </c>
      <c r="K3255" s="945">
        <f t="shared" si="375"/>
        <v>1180357</v>
      </c>
      <c r="L3255" s="910" t="s">
        <v>167</v>
      </c>
      <c r="M3255" s="910" t="s">
        <v>165</v>
      </c>
      <c r="N3255" s="52" t="str">
        <f>IF(AND('331-CT'!$E$7=TH!H3255,OR(L3255="331",M3255="331")),"331",IF(AND(OR(L3255="131",M3255="131"),H3255='131-CT'!$E$7),"131",""))</f>
        <v/>
      </c>
      <c r="O3255" s="910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37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373"/>
        <v>7</v>
      </c>
      <c r="C3256" s="940">
        <f t="shared" si="374"/>
        <v>42205</v>
      </c>
      <c r="D3256" s="941" t="s">
        <v>2039</v>
      </c>
      <c r="E3256" s="941">
        <v>42205</v>
      </c>
      <c r="F3256" s="948" t="s">
        <v>748</v>
      </c>
      <c r="G3256" s="943" t="s">
        <v>946</v>
      </c>
      <c r="H3256" s="954" t="s">
        <v>2040</v>
      </c>
      <c r="I3256" s="254">
        <v>57</v>
      </c>
      <c r="J3256" s="254">
        <v>11562.683562456165</v>
      </c>
      <c r="K3256" s="945">
        <f t="shared" si="375"/>
        <v>659073</v>
      </c>
      <c r="L3256" s="910" t="s">
        <v>167</v>
      </c>
      <c r="M3256" s="910" t="s">
        <v>165</v>
      </c>
      <c r="N3256" s="52" t="str">
        <f>IF(AND('331-CT'!$E$7=TH!H3256,OR(L3256="331",M3256="331")),"331",IF(AND(OR(L3256="131",M3256="131"),H3256='131-CT'!$E$7),"131",""))</f>
        <v/>
      </c>
      <c r="O3256" s="910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37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373"/>
        <v>7</v>
      </c>
      <c r="C3257" s="940">
        <f t="shared" si="374"/>
        <v>42205</v>
      </c>
      <c r="D3257" s="941" t="s">
        <v>2039</v>
      </c>
      <c r="E3257" s="941">
        <v>42205</v>
      </c>
      <c r="F3257" s="948" t="s">
        <v>947</v>
      </c>
      <c r="G3257" s="943" t="s">
        <v>948</v>
      </c>
      <c r="H3257" s="954" t="s">
        <v>2040</v>
      </c>
      <c r="I3257" s="254">
        <v>31</v>
      </c>
      <c r="J3257" s="254">
        <v>15818.393484749058</v>
      </c>
      <c r="K3257" s="945">
        <f t="shared" si="375"/>
        <v>490370</v>
      </c>
      <c r="L3257" s="910" t="s">
        <v>167</v>
      </c>
      <c r="M3257" s="910" t="s">
        <v>165</v>
      </c>
      <c r="N3257" s="52" t="str">
        <f>IF(AND('331-CT'!$E$7=TH!H3257,OR(L3257="331",M3257="331")),"331",IF(AND(OR(L3257="131",M3257="131"),H3257='131-CT'!$E$7),"131",""))</f>
        <v/>
      </c>
      <c r="O3257" s="910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37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373"/>
        <v>7</v>
      </c>
      <c r="C3258" s="940">
        <f t="shared" si="374"/>
        <v>42205</v>
      </c>
      <c r="D3258" s="941" t="s">
        <v>2039</v>
      </c>
      <c r="E3258" s="941">
        <v>42205</v>
      </c>
      <c r="F3258" s="948" t="s">
        <v>949</v>
      </c>
      <c r="G3258" s="943" t="s">
        <v>948</v>
      </c>
      <c r="H3258" s="954" t="s">
        <v>2040</v>
      </c>
      <c r="I3258" s="254">
        <v>23</v>
      </c>
      <c r="J3258" s="254">
        <v>26417.520083667208</v>
      </c>
      <c r="K3258" s="945">
        <f t="shared" si="375"/>
        <v>607603</v>
      </c>
      <c r="L3258" s="910" t="s">
        <v>167</v>
      </c>
      <c r="M3258" s="910" t="s">
        <v>165</v>
      </c>
      <c r="N3258" s="52" t="str">
        <f>IF(AND('331-CT'!$E$7=TH!H3258,OR(L3258="331",M3258="331")),"331",IF(AND(OR(L3258="131",M3258="131"),H3258='131-CT'!$E$7),"131",""))</f>
        <v/>
      </c>
      <c r="O3258" s="910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37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373"/>
        <v>7</v>
      </c>
      <c r="C3259" s="940">
        <f t="shared" si="374"/>
        <v>42205</v>
      </c>
      <c r="D3259" s="941" t="s">
        <v>2039</v>
      </c>
      <c r="E3259" s="941">
        <v>42205</v>
      </c>
      <c r="F3259" s="948" t="s">
        <v>950</v>
      </c>
      <c r="G3259" s="943" t="s">
        <v>948</v>
      </c>
      <c r="H3259" s="954" t="s">
        <v>2040</v>
      </c>
      <c r="I3259" s="254">
        <v>100</v>
      </c>
      <c r="J3259" s="254">
        <v>47936.958936016184</v>
      </c>
      <c r="K3259" s="945">
        <f t="shared" si="375"/>
        <v>4793696</v>
      </c>
      <c r="L3259" s="910" t="s">
        <v>167</v>
      </c>
      <c r="M3259" s="910" t="s">
        <v>165</v>
      </c>
      <c r="N3259" s="52" t="str">
        <f>IF(AND('331-CT'!$E$7=TH!H3259,OR(L3259="331",M3259="331")),"331",IF(AND(OR(L3259="131",M3259="131"),H3259='131-CT'!$E$7),"131",""))</f>
        <v/>
      </c>
      <c r="O3259" s="910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37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373"/>
        <v>7</v>
      </c>
      <c r="C3260" s="940">
        <f t="shared" si="374"/>
        <v>42205</v>
      </c>
      <c r="D3260" s="941" t="s">
        <v>2039</v>
      </c>
      <c r="E3260" s="941">
        <v>42205</v>
      </c>
      <c r="F3260" s="948" t="s">
        <v>951</v>
      </c>
      <c r="G3260" s="943" t="s">
        <v>948</v>
      </c>
      <c r="H3260" s="954" t="s">
        <v>2040</v>
      </c>
      <c r="I3260" s="254">
        <v>10</v>
      </c>
      <c r="J3260" s="254">
        <v>31717.083383126286</v>
      </c>
      <c r="K3260" s="945">
        <f t="shared" si="375"/>
        <v>317171</v>
      </c>
      <c r="L3260" s="910" t="s">
        <v>167</v>
      </c>
      <c r="M3260" s="910" t="s">
        <v>165</v>
      </c>
      <c r="N3260" s="52" t="str">
        <f>IF(AND('331-CT'!$E$7=TH!H3260,OR(L3260="331",M3260="331")),"331",IF(AND(OR(L3260="131",M3260="131"),H3260='131-CT'!$E$7),"131",""))</f>
        <v/>
      </c>
      <c r="O3260" s="910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37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373"/>
        <v>7</v>
      </c>
      <c r="C3261" s="940">
        <f t="shared" si="374"/>
        <v>42205</v>
      </c>
      <c r="D3261" s="941" t="s">
        <v>2039</v>
      </c>
      <c r="E3261" s="941">
        <v>42205</v>
      </c>
      <c r="F3261" s="948" t="s">
        <v>952</v>
      </c>
      <c r="G3261" s="943" t="s">
        <v>948</v>
      </c>
      <c r="H3261" s="954" t="s">
        <v>2040</v>
      </c>
      <c r="I3261" s="254">
        <v>26</v>
      </c>
      <c r="J3261" s="254">
        <v>37819.610818867041</v>
      </c>
      <c r="K3261" s="945">
        <f t="shared" si="375"/>
        <v>983310</v>
      </c>
      <c r="L3261" s="910" t="s">
        <v>167</v>
      </c>
      <c r="M3261" s="910" t="s">
        <v>165</v>
      </c>
      <c r="N3261" s="52" t="str">
        <f>IF(AND('331-CT'!$E$7=TH!H3261,OR(L3261="331",M3261="331")),"331",IF(AND(OR(L3261="131",M3261="131"),H3261='131-CT'!$E$7),"131",""))</f>
        <v/>
      </c>
      <c r="O3261" s="910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37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373"/>
        <v>7</v>
      </c>
      <c r="C3262" s="940">
        <f t="shared" si="374"/>
        <v>42205</v>
      </c>
      <c r="D3262" s="941" t="s">
        <v>2039</v>
      </c>
      <c r="E3262" s="941">
        <v>42205</v>
      </c>
      <c r="F3262" s="948" t="s">
        <v>953</v>
      </c>
      <c r="G3262" s="943" t="s">
        <v>948</v>
      </c>
      <c r="H3262" s="954" t="s">
        <v>2040</v>
      </c>
      <c r="I3262" s="254">
        <v>116</v>
      </c>
      <c r="J3262" s="254">
        <v>68733.730065711658</v>
      </c>
      <c r="K3262" s="945">
        <f t="shared" si="375"/>
        <v>7973113</v>
      </c>
      <c r="L3262" s="910" t="s">
        <v>167</v>
      </c>
      <c r="M3262" s="910" t="s">
        <v>165</v>
      </c>
      <c r="N3262" s="52" t="str">
        <f>IF(AND('331-CT'!$E$7=TH!H3262,OR(L3262="331",M3262="331")),"331",IF(AND(OR(L3262="131",M3262="131"),H3262='131-CT'!$E$7),"131",""))</f>
        <v/>
      </c>
      <c r="O3262" s="910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37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373"/>
        <v>7</v>
      </c>
      <c r="C3263" s="940">
        <f t="shared" si="374"/>
        <v>42206</v>
      </c>
      <c r="D3263" s="941" t="s">
        <v>2039</v>
      </c>
      <c r="E3263" s="941">
        <v>42206</v>
      </c>
      <c r="F3263" s="948" t="s">
        <v>1792</v>
      </c>
      <c r="G3263" s="943" t="s">
        <v>954</v>
      </c>
      <c r="H3263" s="954" t="s">
        <v>2040</v>
      </c>
      <c r="I3263" s="254">
        <v>550</v>
      </c>
      <c r="J3263" s="254">
        <v>10037.051703520976</v>
      </c>
      <c r="K3263" s="945">
        <f t="shared" si="375"/>
        <v>5520378</v>
      </c>
      <c r="L3263" s="910" t="s">
        <v>167</v>
      </c>
      <c r="M3263" s="910" t="s">
        <v>165</v>
      </c>
      <c r="N3263" s="52" t="str">
        <f>IF(AND('331-CT'!$E$7=TH!H3263,OR(L3263="331",M3263="331")),"331",IF(AND(OR(L3263="131",M3263="131"),H3263='131-CT'!$E$7),"131",""))</f>
        <v/>
      </c>
      <c r="O3263" s="910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37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373"/>
        <v>7</v>
      </c>
      <c r="C3264" s="940">
        <f t="shared" si="374"/>
        <v>42206</v>
      </c>
      <c r="D3264" s="941" t="s">
        <v>2039</v>
      </c>
      <c r="E3264" s="941">
        <v>42206</v>
      </c>
      <c r="F3264" s="948" t="s">
        <v>1832</v>
      </c>
      <c r="G3264" s="943" t="s">
        <v>954</v>
      </c>
      <c r="H3264" s="954" t="s">
        <v>2040</v>
      </c>
      <c r="I3264" s="254">
        <v>200</v>
      </c>
      <c r="J3264" s="254">
        <v>9796.1624626364719</v>
      </c>
      <c r="K3264" s="945">
        <f t="shared" si="375"/>
        <v>1959232</v>
      </c>
      <c r="L3264" s="910" t="s">
        <v>167</v>
      </c>
      <c r="M3264" s="910" t="s">
        <v>165</v>
      </c>
      <c r="N3264" s="52" t="str">
        <f>IF(AND('331-CT'!$E$7=TH!H3264,OR(L3264="331",M3264="331")),"331",IF(AND(OR(L3264="131",M3264="131"),H3264='131-CT'!$E$7),"131",""))</f>
        <v/>
      </c>
      <c r="O3264" s="910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37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373"/>
        <v>7</v>
      </c>
      <c r="C3265" s="940">
        <f t="shared" si="374"/>
        <v>42206</v>
      </c>
      <c r="D3265" s="941" t="s">
        <v>2039</v>
      </c>
      <c r="E3265" s="941">
        <v>42206</v>
      </c>
      <c r="F3265" s="948" t="s">
        <v>1767</v>
      </c>
      <c r="G3265" s="943" t="s">
        <v>954</v>
      </c>
      <c r="H3265" s="954" t="s">
        <v>2040</v>
      </c>
      <c r="I3265" s="254">
        <v>270</v>
      </c>
      <c r="J3265" s="254">
        <v>8912.9019127266274</v>
      </c>
      <c r="K3265" s="945">
        <f t="shared" si="375"/>
        <v>2406484</v>
      </c>
      <c r="L3265" s="910" t="s">
        <v>167</v>
      </c>
      <c r="M3265" s="910" t="s">
        <v>165</v>
      </c>
      <c r="N3265" s="52" t="str">
        <f>IF(AND('331-CT'!$E$7=TH!H3265,OR(L3265="331",M3265="331")),"331",IF(AND(OR(L3265="131",M3265="131"),H3265='131-CT'!$E$7),"131",""))</f>
        <v/>
      </c>
      <c r="O3265" s="910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37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373"/>
        <v>7</v>
      </c>
      <c r="C3266" s="940">
        <f t="shared" si="374"/>
        <v>42206</v>
      </c>
      <c r="D3266" s="941" t="s">
        <v>2039</v>
      </c>
      <c r="E3266" s="941">
        <v>42206</v>
      </c>
      <c r="F3266" s="948" t="s">
        <v>751</v>
      </c>
      <c r="G3266" s="943" t="s">
        <v>954</v>
      </c>
      <c r="H3266" s="954" t="s">
        <v>2040</v>
      </c>
      <c r="I3266" s="254">
        <v>500</v>
      </c>
      <c r="J3266" s="254">
        <v>13248.908248647687</v>
      </c>
      <c r="K3266" s="945">
        <f t="shared" si="375"/>
        <v>6624454</v>
      </c>
      <c r="L3266" s="910" t="s">
        <v>167</v>
      </c>
      <c r="M3266" s="910" t="s">
        <v>165</v>
      </c>
      <c r="N3266" s="52" t="str">
        <f>IF(AND('331-CT'!$E$7=TH!H3266,OR(L3266="331",M3266="331")),"331",IF(AND(OR(L3266="131",M3266="131"),H3266='131-CT'!$E$7),"131",""))</f>
        <v/>
      </c>
      <c r="O3266" s="910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37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373"/>
        <v>7</v>
      </c>
      <c r="C3267" s="940">
        <f t="shared" si="374"/>
        <v>42206</v>
      </c>
      <c r="D3267" s="941" t="s">
        <v>2039</v>
      </c>
      <c r="E3267" s="941">
        <v>42206</v>
      </c>
      <c r="F3267" s="948" t="s">
        <v>698</v>
      </c>
      <c r="G3267" s="943" t="s">
        <v>954</v>
      </c>
      <c r="H3267" s="954" t="s">
        <v>2040</v>
      </c>
      <c r="I3267" s="254">
        <v>60</v>
      </c>
      <c r="J3267" s="254">
        <v>12044.462044225173</v>
      </c>
      <c r="K3267" s="945">
        <f t="shared" si="375"/>
        <v>722668</v>
      </c>
      <c r="L3267" s="910" t="s">
        <v>167</v>
      </c>
      <c r="M3267" s="910" t="s">
        <v>165</v>
      </c>
      <c r="N3267" s="52" t="str">
        <f>IF(AND('331-CT'!$E$7=TH!H3267,OR(L3267="331",M3267="331")),"331",IF(AND(OR(L3267="131",M3267="131"),H3267='131-CT'!$E$7),"131",""))</f>
        <v/>
      </c>
      <c r="O3267" s="910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37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373"/>
        <v>7</v>
      </c>
      <c r="C3268" s="940">
        <f t="shared" si="374"/>
        <v>42206</v>
      </c>
      <c r="D3268" s="941" t="s">
        <v>2039</v>
      </c>
      <c r="E3268" s="941">
        <v>42206</v>
      </c>
      <c r="F3268" s="948" t="s">
        <v>1871</v>
      </c>
      <c r="G3268" s="943" t="s">
        <v>954</v>
      </c>
      <c r="H3268" s="954" t="s">
        <v>2040</v>
      </c>
      <c r="I3268" s="254">
        <v>50</v>
      </c>
      <c r="J3268" s="254">
        <v>7869.0485355604451</v>
      </c>
      <c r="K3268" s="945">
        <f t="shared" si="375"/>
        <v>393452</v>
      </c>
      <c r="L3268" s="910" t="s">
        <v>167</v>
      </c>
      <c r="M3268" s="910" t="s">
        <v>165</v>
      </c>
      <c r="N3268" s="52" t="str">
        <f>IF(AND('331-CT'!$E$7=TH!H3268,OR(L3268="331",M3268="331")),"331",IF(AND(OR(L3268="131",M3268="131"),H3268='131-CT'!$E$7),"131",""))</f>
        <v/>
      </c>
      <c r="O3268" s="910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37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373"/>
        <v>7</v>
      </c>
      <c r="C3269" s="940">
        <f t="shared" si="374"/>
        <v>42206</v>
      </c>
      <c r="D3269" s="941" t="s">
        <v>2039</v>
      </c>
      <c r="E3269" s="941">
        <v>42206</v>
      </c>
      <c r="F3269" s="948" t="s">
        <v>1735</v>
      </c>
      <c r="G3269" s="943" t="s">
        <v>954</v>
      </c>
      <c r="H3269" s="954" t="s">
        <v>2040</v>
      </c>
      <c r="I3269" s="254">
        <v>80</v>
      </c>
      <c r="J3269" s="254">
        <v>6744.8987447660957</v>
      </c>
      <c r="K3269" s="945">
        <f t="shared" si="375"/>
        <v>539592</v>
      </c>
      <c r="L3269" s="910" t="s">
        <v>167</v>
      </c>
      <c r="M3269" s="910" t="s">
        <v>165</v>
      </c>
      <c r="N3269" s="52" t="str">
        <f>IF(AND('331-CT'!$E$7=TH!H3269,OR(L3269="331",M3269="331")),"331",IF(AND(OR(L3269="131",M3269="131"),H3269='131-CT'!$E$7),"131",""))</f>
        <v/>
      </c>
      <c r="O3269" s="910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37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373"/>
        <v>7</v>
      </c>
      <c r="C3270" s="940">
        <f t="shared" si="374"/>
        <v>42206</v>
      </c>
      <c r="D3270" s="941" t="s">
        <v>2039</v>
      </c>
      <c r="E3270" s="941">
        <v>42206</v>
      </c>
      <c r="F3270" s="948" t="s">
        <v>1795</v>
      </c>
      <c r="G3270" s="943" t="s">
        <v>954</v>
      </c>
      <c r="H3270" s="954" t="s">
        <v>2040</v>
      </c>
      <c r="I3270" s="254">
        <v>120</v>
      </c>
      <c r="J3270" s="254">
        <v>12526.240525994179</v>
      </c>
      <c r="K3270" s="945">
        <f t="shared" si="375"/>
        <v>1503149</v>
      </c>
      <c r="L3270" s="910" t="s">
        <v>167</v>
      </c>
      <c r="M3270" s="910" t="s">
        <v>165</v>
      </c>
      <c r="N3270" s="52" t="str">
        <f>IF(AND('331-CT'!$E$7=TH!H3270,OR(L3270="331",M3270="331")),"331",IF(AND(OR(L3270="131",M3270="131"),H3270='131-CT'!$E$7),"131",""))</f>
        <v/>
      </c>
      <c r="O3270" s="910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37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373"/>
        <v>7</v>
      </c>
      <c r="C3271" s="940">
        <f t="shared" si="374"/>
        <v>42208</v>
      </c>
      <c r="D3271" s="941" t="s">
        <v>2039</v>
      </c>
      <c r="E3271" s="941">
        <v>42208</v>
      </c>
      <c r="F3271" s="948" t="s">
        <v>955</v>
      </c>
      <c r="G3271" s="943" t="s">
        <v>956</v>
      </c>
      <c r="H3271" s="954" t="s">
        <v>2040</v>
      </c>
      <c r="I3271" s="254">
        <v>301</v>
      </c>
      <c r="J3271" s="254">
        <v>10759.719426174488</v>
      </c>
      <c r="K3271" s="945">
        <f t="shared" si="375"/>
        <v>3238676</v>
      </c>
      <c r="L3271" s="910" t="s">
        <v>167</v>
      </c>
      <c r="M3271" s="910" t="s">
        <v>165</v>
      </c>
      <c r="N3271" s="52" t="str">
        <f>IF(AND('331-CT'!$E$7=TH!H3271,OR(L3271="331",M3271="331")),"331",IF(AND(OR(L3271="131",M3271="131"),H3271='131-CT'!$E$7),"131",""))</f>
        <v/>
      </c>
      <c r="O3271" s="910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37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373"/>
        <v>7</v>
      </c>
      <c r="C3272" s="940">
        <f t="shared" si="374"/>
        <v>42208</v>
      </c>
      <c r="D3272" s="941" t="s">
        <v>2039</v>
      </c>
      <c r="E3272" s="941">
        <v>42208</v>
      </c>
      <c r="F3272" s="948" t="s">
        <v>957</v>
      </c>
      <c r="G3272" s="943" t="s">
        <v>956</v>
      </c>
      <c r="H3272" s="954" t="s">
        <v>2040</v>
      </c>
      <c r="I3272" s="254">
        <v>200</v>
      </c>
      <c r="J3272" s="254">
        <v>7788.7521219322771</v>
      </c>
      <c r="K3272" s="945">
        <f t="shared" si="375"/>
        <v>1557750</v>
      </c>
      <c r="L3272" s="910" t="s">
        <v>167</v>
      </c>
      <c r="M3272" s="910" t="s">
        <v>165</v>
      </c>
      <c r="N3272" s="52" t="str">
        <f>IF(AND('331-CT'!$E$7=TH!H3272,OR(L3272="331",M3272="331")),"331",IF(AND(OR(L3272="131",M3272="131"),H3272='131-CT'!$E$7),"131",""))</f>
        <v/>
      </c>
      <c r="O3272" s="910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37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373"/>
        <v>7</v>
      </c>
      <c r="C3273" s="940">
        <f t="shared" si="374"/>
        <v>42208</v>
      </c>
      <c r="D3273" s="941" t="s">
        <v>2039</v>
      </c>
      <c r="E3273" s="941">
        <v>42208</v>
      </c>
      <c r="F3273" s="948" t="s">
        <v>566</v>
      </c>
      <c r="G3273" s="943" t="s">
        <v>956</v>
      </c>
      <c r="H3273" s="954" t="s">
        <v>2040</v>
      </c>
      <c r="I3273" s="254">
        <v>204</v>
      </c>
      <c r="J3273" s="254">
        <v>6985.7879856505997</v>
      </c>
      <c r="K3273" s="945">
        <f t="shared" si="375"/>
        <v>1425101</v>
      </c>
      <c r="L3273" s="910" t="s">
        <v>167</v>
      </c>
      <c r="M3273" s="910" t="s">
        <v>165</v>
      </c>
      <c r="N3273" s="52" t="str">
        <f>IF(AND('331-CT'!$E$7=TH!H3273,OR(L3273="331",M3273="331")),"331",IF(AND(OR(L3273="131",M3273="131"),H3273='131-CT'!$E$7),"131",""))</f>
        <v/>
      </c>
      <c r="O3273" s="910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37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373"/>
        <v>7</v>
      </c>
      <c r="C3274" s="940">
        <f t="shared" si="374"/>
        <v>42208</v>
      </c>
      <c r="D3274" s="941" t="s">
        <v>2039</v>
      </c>
      <c r="E3274" s="941">
        <v>42208</v>
      </c>
      <c r="F3274" s="948" t="s">
        <v>807</v>
      </c>
      <c r="G3274" s="943" t="s">
        <v>958</v>
      </c>
      <c r="H3274" s="954" t="s">
        <v>2040</v>
      </c>
      <c r="I3274" s="254">
        <v>500</v>
      </c>
      <c r="J3274" s="254">
        <v>11161.201494315324</v>
      </c>
      <c r="K3274" s="945">
        <f t="shared" si="375"/>
        <v>5580601</v>
      </c>
      <c r="L3274" s="910" t="s">
        <v>167</v>
      </c>
      <c r="M3274" s="910" t="s">
        <v>165</v>
      </c>
      <c r="N3274" s="52" t="str">
        <f>IF(AND('331-CT'!$E$7=TH!H3274,OR(L3274="331",M3274="331")),"331",IF(AND(OR(L3274="131",M3274="131"),H3274='131-CT'!$E$7),"131",""))</f>
        <v/>
      </c>
      <c r="O3274" s="910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37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373"/>
        <v>7</v>
      </c>
      <c r="C3275" s="940">
        <f t="shared" si="374"/>
        <v>42208</v>
      </c>
      <c r="D3275" s="941" t="s">
        <v>2039</v>
      </c>
      <c r="E3275" s="941">
        <v>42208</v>
      </c>
      <c r="F3275" s="948" t="s">
        <v>1793</v>
      </c>
      <c r="G3275" s="943" t="s">
        <v>959</v>
      </c>
      <c r="H3275" s="954" t="s">
        <v>2040</v>
      </c>
      <c r="I3275" s="254">
        <v>100</v>
      </c>
      <c r="J3275" s="254">
        <v>19913.510579785616</v>
      </c>
      <c r="K3275" s="945">
        <f t="shared" si="375"/>
        <v>1991351</v>
      </c>
      <c r="L3275" s="910" t="s">
        <v>167</v>
      </c>
      <c r="M3275" s="910" t="s">
        <v>165</v>
      </c>
      <c r="N3275" s="52" t="str">
        <f>IF(AND('331-CT'!$E$7=TH!H3275,OR(L3275="331",M3275="331")),"331",IF(AND(OR(L3275="131",M3275="131"),H3275='131-CT'!$E$7),"131",""))</f>
        <v/>
      </c>
      <c r="O3275" s="910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37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373"/>
        <v>7</v>
      </c>
      <c r="C3276" s="940">
        <f t="shared" si="374"/>
        <v>42208</v>
      </c>
      <c r="D3276" s="941" t="s">
        <v>2039</v>
      </c>
      <c r="E3276" s="941">
        <v>42208</v>
      </c>
      <c r="F3276" s="948" t="s">
        <v>1794</v>
      </c>
      <c r="G3276" s="943" t="s">
        <v>958</v>
      </c>
      <c r="H3276" s="954" t="s">
        <v>2040</v>
      </c>
      <c r="I3276" s="254">
        <v>100</v>
      </c>
      <c r="J3276" s="254">
        <v>13088.315421391353</v>
      </c>
      <c r="K3276" s="945">
        <f t="shared" si="375"/>
        <v>1308832</v>
      </c>
      <c r="L3276" s="910" t="s">
        <v>167</v>
      </c>
      <c r="M3276" s="910" t="s">
        <v>165</v>
      </c>
      <c r="N3276" s="52" t="str">
        <f>IF(AND('331-CT'!$E$7=TH!H3276,OR(L3276="331",M3276="331")),"331",IF(AND(OR(L3276="131",M3276="131"),H3276='131-CT'!$E$7),"131",""))</f>
        <v/>
      </c>
      <c r="O3276" s="910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37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373"/>
        <v>7</v>
      </c>
      <c r="C3277" s="940">
        <f t="shared" si="374"/>
        <v>42208</v>
      </c>
      <c r="D3277" s="941" t="s">
        <v>2039</v>
      </c>
      <c r="E3277" s="941">
        <v>42208</v>
      </c>
      <c r="F3277" s="948" t="s">
        <v>720</v>
      </c>
      <c r="G3277" s="943" t="s">
        <v>959</v>
      </c>
      <c r="H3277" s="954" t="s">
        <v>2040</v>
      </c>
      <c r="I3277" s="254">
        <v>70</v>
      </c>
      <c r="J3277" s="254">
        <v>11803.572803340669</v>
      </c>
      <c r="K3277" s="945">
        <f t="shared" si="375"/>
        <v>826250</v>
      </c>
      <c r="L3277" s="910" t="s">
        <v>167</v>
      </c>
      <c r="M3277" s="910" t="s">
        <v>165</v>
      </c>
      <c r="N3277" s="52" t="str">
        <f>IF(AND('331-CT'!$E$7=TH!H3277,OR(L3277="331",M3277="331")),"331",IF(AND(OR(L3277="131",M3277="131"),H3277='131-CT'!$E$7),"131",""))</f>
        <v/>
      </c>
      <c r="O3277" s="910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37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373"/>
        <v>7</v>
      </c>
      <c r="C3278" s="940">
        <f t="shared" si="374"/>
        <v>42208</v>
      </c>
      <c r="D3278" s="941" t="s">
        <v>2039</v>
      </c>
      <c r="E3278" s="941">
        <v>42208</v>
      </c>
      <c r="F3278" s="948" t="s">
        <v>1795</v>
      </c>
      <c r="G3278" s="943" t="s">
        <v>958</v>
      </c>
      <c r="H3278" s="954" t="s">
        <v>2040</v>
      </c>
      <c r="I3278" s="254">
        <v>25</v>
      </c>
      <c r="J3278" s="254">
        <v>12526.240525994179</v>
      </c>
      <c r="K3278" s="945">
        <f t="shared" si="375"/>
        <v>313156</v>
      </c>
      <c r="L3278" s="910" t="s">
        <v>167</v>
      </c>
      <c r="M3278" s="910" t="s">
        <v>165</v>
      </c>
      <c r="N3278" s="52" t="str">
        <f>IF(AND('331-CT'!$E$7=TH!H3278,OR(L3278="331",M3278="331")),"331",IF(AND(OR(L3278="131",M3278="131"),H3278='131-CT'!$E$7),"131",""))</f>
        <v/>
      </c>
      <c r="O3278" s="910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37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373"/>
        <v>7</v>
      </c>
      <c r="C3279" s="940">
        <f t="shared" si="374"/>
        <v>42208</v>
      </c>
      <c r="D3279" s="941" t="s">
        <v>2039</v>
      </c>
      <c r="E3279" s="941">
        <v>42208</v>
      </c>
      <c r="F3279" s="948" t="s">
        <v>1796</v>
      </c>
      <c r="G3279" s="943" t="s">
        <v>959</v>
      </c>
      <c r="H3279" s="954" t="s">
        <v>2040</v>
      </c>
      <c r="I3279" s="254">
        <v>50</v>
      </c>
      <c r="J3279" s="254">
        <v>11723.276389712501</v>
      </c>
      <c r="K3279" s="945">
        <f t="shared" si="375"/>
        <v>586164</v>
      </c>
      <c r="L3279" s="910" t="s">
        <v>167</v>
      </c>
      <c r="M3279" s="910" t="s">
        <v>165</v>
      </c>
      <c r="N3279" s="52" t="str">
        <f>IF(AND('331-CT'!$E$7=TH!H3279,OR(L3279="331",M3279="331")),"331",IF(AND(OR(L3279="131",M3279="131"),H3279='131-CT'!$E$7),"131",""))</f>
        <v/>
      </c>
      <c r="O3279" s="910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37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373"/>
        <v>7</v>
      </c>
      <c r="C3280" s="940">
        <f t="shared" si="374"/>
        <v>42208</v>
      </c>
      <c r="D3280" s="941" t="s">
        <v>2039</v>
      </c>
      <c r="E3280" s="941">
        <v>42208</v>
      </c>
      <c r="F3280" s="948" t="s">
        <v>1797</v>
      </c>
      <c r="G3280" s="943" t="s">
        <v>958</v>
      </c>
      <c r="H3280" s="954" t="s">
        <v>2040</v>
      </c>
      <c r="I3280" s="254">
        <v>575</v>
      </c>
      <c r="J3280" s="254">
        <v>1043.8533771661816</v>
      </c>
      <c r="K3280" s="945">
        <f t="shared" si="375"/>
        <v>600216</v>
      </c>
      <c r="L3280" s="910" t="s">
        <v>167</v>
      </c>
      <c r="M3280" s="910" t="s">
        <v>165</v>
      </c>
      <c r="N3280" s="52" t="str">
        <f>IF(AND('331-CT'!$E$7=TH!H3280,OR(L3280="331",M3280="331")),"331",IF(AND(OR(L3280="131",M3280="131"),H3280='131-CT'!$E$7),"131",""))</f>
        <v/>
      </c>
      <c r="O3280" s="910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37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373"/>
        <v>7</v>
      </c>
      <c r="C3281" s="940">
        <f t="shared" si="374"/>
        <v>42208</v>
      </c>
      <c r="D3281" s="941" t="s">
        <v>2039</v>
      </c>
      <c r="E3281" s="941">
        <v>42208</v>
      </c>
      <c r="F3281" s="948" t="s">
        <v>1798</v>
      </c>
      <c r="G3281" s="943" t="s">
        <v>959</v>
      </c>
      <c r="H3281" s="954" t="s">
        <v>2040</v>
      </c>
      <c r="I3281" s="254">
        <v>500</v>
      </c>
      <c r="J3281" s="254">
        <v>8029.6413628167811</v>
      </c>
      <c r="K3281" s="945">
        <f t="shared" si="375"/>
        <v>4014821</v>
      </c>
      <c r="L3281" s="910" t="s">
        <v>167</v>
      </c>
      <c r="M3281" s="910" t="s">
        <v>165</v>
      </c>
      <c r="N3281" s="52" t="str">
        <f>IF(AND('331-CT'!$E$7=TH!H3281,OR(L3281="331",M3281="331")),"331",IF(AND(OR(L3281="131",M3281="131"),H3281='131-CT'!$E$7),"131",""))</f>
        <v/>
      </c>
      <c r="O3281" s="910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37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373"/>
        <v>7</v>
      </c>
      <c r="C3282" s="940">
        <f t="shared" si="374"/>
        <v>42208</v>
      </c>
      <c r="D3282" s="941" t="s">
        <v>2039</v>
      </c>
      <c r="E3282" s="941">
        <v>42208</v>
      </c>
      <c r="F3282" s="948" t="s">
        <v>1792</v>
      </c>
      <c r="G3282" s="943" t="s">
        <v>958</v>
      </c>
      <c r="H3282" s="954" t="s">
        <v>2040</v>
      </c>
      <c r="I3282" s="254">
        <v>900</v>
      </c>
      <c r="J3282" s="254">
        <v>10037.051703520976</v>
      </c>
      <c r="K3282" s="945">
        <f t="shared" si="375"/>
        <v>9033347</v>
      </c>
      <c r="L3282" s="910" t="s">
        <v>167</v>
      </c>
      <c r="M3282" s="910" t="s">
        <v>165</v>
      </c>
      <c r="N3282" s="52" t="str">
        <f>IF(AND('331-CT'!$E$7=TH!H3282,OR(L3282="331",M3282="331")),"331",IF(AND(OR(L3282="131",M3282="131"),H3282='131-CT'!$E$7),"131",""))</f>
        <v/>
      </c>
      <c r="O3282" s="910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37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373"/>
        <v>7</v>
      </c>
      <c r="C3283" s="940">
        <f t="shared" si="374"/>
        <v>42209</v>
      </c>
      <c r="D3283" s="941" t="s">
        <v>2039</v>
      </c>
      <c r="E3283" s="941">
        <v>42209</v>
      </c>
      <c r="F3283" s="948" t="s">
        <v>772</v>
      </c>
      <c r="G3283" s="943" t="s">
        <v>960</v>
      </c>
      <c r="H3283" s="954" t="s">
        <v>2040</v>
      </c>
      <c r="I3283" s="254">
        <v>1000</v>
      </c>
      <c r="J3283" s="254">
        <v>18548.471548106765</v>
      </c>
      <c r="K3283" s="945">
        <f t="shared" si="375"/>
        <v>18548472</v>
      </c>
      <c r="L3283" s="910" t="s">
        <v>167</v>
      </c>
      <c r="M3283" s="910" t="s">
        <v>165</v>
      </c>
      <c r="N3283" s="52" t="str">
        <f>IF(AND('331-CT'!$E$7=TH!H3283,OR(L3283="331",M3283="331")),"331",IF(AND(OR(L3283="131",M3283="131"),H3283='131-CT'!$E$7),"131",""))</f>
        <v/>
      </c>
      <c r="O3283" s="910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37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373"/>
        <v>7</v>
      </c>
      <c r="C3284" s="940">
        <f t="shared" si="374"/>
        <v>42209</v>
      </c>
      <c r="D3284" s="941" t="s">
        <v>2039</v>
      </c>
      <c r="E3284" s="941">
        <v>42209</v>
      </c>
      <c r="F3284" s="948" t="s">
        <v>1792</v>
      </c>
      <c r="G3284" s="943" t="s">
        <v>960</v>
      </c>
      <c r="H3284" s="954" t="s">
        <v>2040</v>
      </c>
      <c r="I3284" s="254">
        <v>550</v>
      </c>
      <c r="J3284" s="254">
        <v>10037.051703520976</v>
      </c>
      <c r="K3284" s="945">
        <f t="shared" si="375"/>
        <v>5520378</v>
      </c>
      <c r="L3284" s="910" t="s">
        <v>167</v>
      </c>
      <c r="M3284" s="910" t="s">
        <v>165</v>
      </c>
      <c r="N3284" s="52" t="str">
        <f>IF(AND('331-CT'!$E$7=TH!H3284,OR(L3284="331",M3284="331")),"331",IF(AND(OR(L3284="131",M3284="131"),H3284='131-CT'!$E$7),"131",""))</f>
        <v/>
      </c>
      <c r="O3284" s="910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37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373"/>
        <v>7</v>
      </c>
      <c r="C3285" s="940">
        <f t="shared" si="374"/>
        <v>42209</v>
      </c>
      <c r="D3285" s="941" t="s">
        <v>2039</v>
      </c>
      <c r="E3285" s="941">
        <v>42209</v>
      </c>
      <c r="F3285" s="948" t="s">
        <v>807</v>
      </c>
      <c r="G3285" s="943" t="s">
        <v>961</v>
      </c>
      <c r="H3285" s="954" t="s">
        <v>2040</v>
      </c>
      <c r="I3285" s="254">
        <v>498</v>
      </c>
      <c r="J3285" s="254">
        <v>11161.201494315324</v>
      </c>
      <c r="K3285" s="945">
        <f t="shared" si="375"/>
        <v>5558278</v>
      </c>
      <c r="L3285" s="910" t="s">
        <v>167</v>
      </c>
      <c r="M3285" s="910" t="s">
        <v>165</v>
      </c>
      <c r="N3285" s="52" t="str">
        <f>IF(AND('331-CT'!$E$7=TH!H3285,OR(L3285="331",M3285="331")),"331",IF(AND(OR(L3285="131",M3285="131"),H3285='131-CT'!$E$7),"131",""))</f>
        <v/>
      </c>
      <c r="O3285" s="910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37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ref="B3286:B3399" si="376">IF(C3286&lt;&gt;"",MONTH(C3286),"")</f>
        <v>7</v>
      </c>
      <c r="C3286" s="940">
        <f t="shared" ref="C3286:C3399" si="377">E3286</f>
        <v>42209</v>
      </c>
      <c r="D3286" s="941" t="s">
        <v>2039</v>
      </c>
      <c r="E3286" s="941">
        <v>42209</v>
      </c>
      <c r="F3286" s="948" t="s">
        <v>424</v>
      </c>
      <c r="G3286" s="943" t="s">
        <v>962</v>
      </c>
      <c r="H3286" s="954" t="s">
        <v>2040</v>
      </c>
      <c r="I3286" s="254">
        <v>600</v>
      </c>
      <c r="J3286" s="254">
        <v>6584.3059175097605</v>
      </c>
      <c r="K3286" s="945">
        <f t="shared" ref="K3286:K3399" si="378">ROUND(I3286*J3286,0)</f>
        <v>3950584</v>
      </c>
      <c r="L3286" s="910" t="s">
        <v>167</v>
      </c>
      <c r="M3286" s="910" t="s">
        <v>165</v>
      </c>
      <c r="N3286" s="52" t="str">
        <f>IF(AND('331-CT'!$E$7=TH!H3286,OR(L3286="331",M3286="331")),"331",IF(AND(OR(L3286="131",M3286="131"),H3286='131-CT'!$E$7),"131",""))</f>
        <v/>
      </c>
      <c r="O3286" s="910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37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376"/>
        <v>7</v>
      </c>
      <c r="C3287" s="940">
        <f t="shared" si="377"/>
        <v>42209</v>
      </c>
      <c r="D3287" s="941" t="s">
        <v>2039</v>
      </c>
      <c r="E3287" s="941">
        <v>42209</v>
      </c>
      <c r="F3287" s="948" t="s">
        <v>472</v>
      </c>
      <c r="G3287" s="943" t="s">
        <v>962</v>
      </c>
      <c r="H3287" s="954" t="s">
        <v>2040</v>
      </c>
      <c r="I3287" s="254">
        <v>299</v>
      </c>
      <c r="J3287" s="254">
        <v>7306.9736401632708</v>
      </c>
      <c r="K3287" s="945">
        <f t="shared" si="378"/>
        <v>2184785</v>
      </c>
      <c r="L3287" s="910" t="s">
        <v>167</v>
      </c>
      <c r="M3287" s="910" t="s">
        <v>165</v>
      </c>
      <c r="N3287" s="52" t="str">
        <f>IF(AND('331-CT'!$E$7=TH!H3287,OR(L3287="331",M3287="331")),"331",IF(AND(OR(L3287="131",M3287="131"),H3287='131-CT'!$E$7),"131",""))</f>
        <v/>
      </c>
      <c r="O3287" s="910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37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376"/>
        <v>7</v>
      </c>
      <c r="C3288" s="940">
        <f t="shared" si="377"/>
        <v>42209</v>
      </c>
      <c r="D3288" s="941" t="s">
        <v>2039</v>
      </c>
      <c r="E3288" s="941">
        <v>42209</v>
      </c>
      <c r="F3288" s="948" t="s">
        <v>527</v>
      </c>
      <c r="G3288" s="943" t="s">
        <v>962</v>
      </c>
      <c r="H3288" s="954" t="s">
        <v>2040</v>
      </c>
      <c r="I3288" s="254">
        <v>614</v>
      </c>
      <c r="J3288" s="254">
        <v>12686.833353250515</v>
      </c>
      <c r="K3288" s="945">
        <f t="shared" si="378"/>
        <v>7789716</v>
      </c>
      <c r="L3288" s="910" t="s">
        <v>167</v>
      </c>
      <c r="M3288" s="910" t="s">
        <v>165</v>
      </c>
      <c r="N3288" s="52" t="str">
        <f>IF(AND('331-CT'!$E$7=TH!H3288,OR(L3288="331",M3288="331")),"331",IF(AND(OR(L3288="131",M3288="131"),H3288='131-CT'!$E$7),"131",""))</f>
        <v/>
      </c>
      <c r="O3288" s="910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37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376"/>
        <v>7</v>
      </c>
      <c r="C3289" s="940">
        <f t="shared" si="377"/>
        <v>42209</v>
      </c>
      <c r="D3289" s="941" t="s">
        <v>2039</v>
      </c>
      <c r="E3289" s="941">
        <v>42209</v>
      </c>
      <c r="F3289" s="948" t="s">
        <v>424</v>
      </c>
      <c r="G3289" s="943" t="s">
        <v>963</v>
      </c>
      <c r="H3289" s="954" t="s">
        <v>2040</v>
      </c>
      <c r="I3289" s="254">
        <v>460</v>
      </c>
      <c r="J3289" s="254">
        <v>6584.3059175097605</v>
      </c>
      <c r="K3289" s="945">
        <f t="shared" si="378"/>
        <v>3028781</v>
      </c>
      <c r="L3289" s="910" t="s">
        <v>167</v>
      </c>
      <c r="M3289" s="910" t="s">
        <v>165</v>
      </c>
      <c r="N3289" s="52" t="str">
        <f>IF(AND('331-CT'!$E$7=TH!H3289,OR(L3289="331",M3289="331")),"331",IF(AND(OR(L3289="131",M3289="131"),H3289='131-CT'!$E$7),"131",""))</f>
        <v/>
      </c>
      <c r="O3289" s="910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37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376"/>
        <v>7</v>
      </c>
      <c r="C3290" s="940">
        <f t="shared" si="377"/>
        <v>42212</v>
      </c>
      <c r="D3290" s="941" t="s">
        <v>2039</v>
      </c>
      <c r="E3290" s="941">
        <v>42212</v>
      </c>
      <c r="F3290" s="948" t="s">
        <v>536</v>
      </c>
      <c r="G3290" s="943" t="s">
        <v>964</v>
      </c>
      <c r="H3290" s="954" t="s">
        <v>2040</v>
      </c>
      <c r="I3290" s="254">
        <v>48</v>
      </c>
      <c r="J3290" s="254">
        <v>8832.6054990984594</v>
      </c>
      <c r="K3290" s="945">
        <f t="shared" si="378"/>
        <v>423965</v>
      </c>
      <c r="L3290" s="910" t="s">
        <v>167</v>
      </c>
      <c r="M3290" s="910" t="s">
        <v>165</v>
      </c>
      <c r="N3290" s="52" t="str">
        <f>IF(AND('331-CT'!$E$7=TH!H3290,OR(L3290="331",M3290="331")),"331",IF(AND(OR(L3290="131",M3290="131"),H3290='131-CT'!$E$7),"131",""))</f>
        <v/>
      </c>
      <c r="O3290" s="910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37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376"/>
        <v>7</v>
      </c>
      <c r="C3291" s="940">
        <f t="shared" si="377"/>
        <v>42212</v>
      </c>
      <c r="D3291" s="941" t="s">
        <v>2039</v>
      </c>
      <c r="E3291" s="941">
        <v>42212</v>
      </c>
      <c r="F3291" s="948" t="s">
        <v>538</v>
      </c>
      <c r="G3291" s="943" t="s">
        <v>964</v>
      </c>
      <c r="H3291" s="954" t="s">
        <v>2040</v>
      </c>
      <c r="I3291" s="254">
        <v>150</v>
      </c>
      <c r="J3291" s="254">
        <v>9073.4947399829616</v>
      </c>
      <c r="K3291" s="945">
        <f t="shared" si="378"/>
        <v>1361024</v>
      </c>
      <c r="L3291" s="910" t="s">
        <v>167</v>
      </c>
      <c r="M3291" s="910" t="s">
        <v>165</v>
      </c>
      <c r="N3291" s="52" t="str">
        <f>IF(AND('331-CT'!$E$7=TH!H3291,OR(L3291="331",M3291="331")),"331",IF(AND(OR(L3291="131",M3291="131"),H3291='131-CT'!$E$7),"131",""))</f>
        <v/>
      </c>
      <c r="O3291" s="910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37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376"/>
        <v>7</v>
      </c>
      <c r="C3292" s="940">
        <f t="shared" si="377"/>
        <v>42212</v>
      </c>
      <c r="D3292" s="941" t="s">
        <v>2039</v>
      </c>
      <c r="E3292" s="941">
        <v>42212</v>
      </c>
      <c r="F3292" s="948" t="s">
        <v>539</v>
      </c>
      <c r="G3292" s="943" t="s">
        <v>964</v>
      </c>
      <c r="H3292" s="954" t="s">
        <v>2040</v>
      </c>
      <c r="I3292" s="254">
        <v>450</v>
      </c>
      <c r="J3292" s="254">
        <v>9234.0875672392976</v>
      </c>
      <c r="K3292" s="945">
        <f t="shared" si="378"/>
        <v>4155339</v>
      </c>
      <c r="L3292" s="910" t="s">
        <v>167</v>
      </c>
      <c r="M3292" s="910" t="s">
        <v>165</v>
      </c>
      <c r="N3292" s="52" t="str">
        <f>IF(AND('331-CT'!$E$7=TH!H3292,OR(L3292="331",M3292="331")),"331",IF(AND(OR(L3292="131",M3292="131"),H3292='131-CT'!$E$7),"131",""))</f>
        <v/>
      </c>
      <c r="O3292" s="910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37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376"/>
        <v>7</v>
      </c>
      <c r="C3293" s="940">
        <f t="shared" si="377"/>
        <v>42212</v>
      </c>
      <c r="D3293" s="941" t="s">
        <v>2039</v>
      </c>
      <c r="E3293" s="941">
        <v>42212</v>
      </c>
      <c r="F3293" s="948" t="s">
        <v>540</v>
      </c>
      <c r="G3293" s="943" t="s">
        <v>964</v>
      </c>
      <c r="H3293" s="954" t="s">
        <v>2040</v>
      </c>
      <c r="I3293" s="254">
        <v>390</v>
      </c>
      <c r="J3293" s="254">
        <v>7708.45570830411</v>
      </c>
      <c r="K3293" s="945">
        <f t="shared" si="378"/>
        <v>3006298</v>
      </c>
      <c r="L3293" s="910" t="s">
        <v>167</v>
      </c>
      <c r="M3293" s="910" t="s">
        <v>165</v>
      </c>
      <c r="N3293" s="52" t="str">
        <f>IF(AND('331-CT'!$E$7=TH!H3293,OR(L3293="331",M3293="331")),"331",IF(AND(OR(L3293="131",M3293="131"),H3293='131-CT'!$E$7),"131",""))</f>
        <v/>
      </c>
      <c r="O3293" s="910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37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376"/>
        <v>7</v>
      </c>
      <c r="C3294" s="940">
        <f t="shared" si="377"/>
        <v>42212</v>
      </c>
      <c r="D3294" s="941" t="s">
        <v>2039</v>
      </c>
      <c r="E3294" s="941">
        <v>42212</v>
      </c>
      <c r="F3294" s="948" t="s">
        <v>536</v>
      </c>
      <c r="G3294" s="943" t="s">
        <v>964</v>
      </c>
      <c r="H3294" s="954" t="s">
        <v>2040</v>
      </c>
      <c r="I3294" s="254">
        <v>80</v>
      </c>
      <c r="J3294" s="254">
        <v>8832.6054990984594</v>
      </c>
      <c r="K3294" s="945">
        <f t="shared" si="378"/>
        <v>706608</v>
      </c>
      <c r="L3294" s="910" t="s">
        <v>167</v>
      </c>
      <c r="M3294" s="910" t="s">
        <v>165</v>
      </c>
      <c r="N3294" s="52" t="str">
        <f>IF(AND('331-CT'!$E$7=TH!H3294,OR(L3294="331",M3294="331")),"331",IF(AND(OR(L3294="131",M3294="131"),H3294='131-CT'!$E$7),"131",""))</f>
        <v/>
      </c>
      <c r="O3294" s="910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37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376"/>
        <v>7</v>
      </c>
      <c r="C3295" s="940">
        <f t="shared" si="377"/>
        <v>42212</v>
      </c>
      <c r="D3295" s="941" t="s">
        <v>2039</v>
      </c>
      <c r="E3295" s="941">
        <v>42212</v>
      </c>
      <c r="F3295" s="948" t="s">
        <v>538</v>
      </c>
      <c r="G3295" s="943" t="s">
        <v>964</v>
      </c>
      <c r="H3295" s="954" t="s">
        <v>2040</v>
      </c>
      <c r="I3295" s="254">
        <v>470</v>
      </c>
      <c r="J3295" s="254">
        <v>9073.4947399829616</v>
      </c>
      <c r="K3295" s="945">
        <f t="shared" si="378"/>
        <v>4264543</v>
      </c>
      <c r="L3295" s="910" t="s">
        <v>167</v>
      </c>
      <c r="M3295" s="910" t="s">
        <v>165</v>
      </c>
      <c r="N3295" s="52" t="str">
        <f>IF(AND('331-CT'!$E$7=TH!H3295,OR(L3295="331",M3295="331")),"331",IF(AND(OR(L3295="131",M3295="131"),H3295='131-CT'!$E$7),"131",""))</f>
        <v/>
      </c>
      <c r="O3295" s="910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37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376"/>
        <v>7</v>
      </c>
      <c r="C3296" s="940">
        <f t="shared" si="377"/>
        <v>42212</v>
      </c>
      <c r="D3296" s="941" t="s">
        <v>2039</v>
      </c>
      <c r="E3296" s="941">
        <v>42212</v>
      </c>
      <c r="F3296" s="948" t="s">
        <v>539</v>
      </c>
      <c r="G3296" s="943" t="s">
        <v>964</v>
      </c>
      <c r="H3296" s="954" t="s">
        <v>2040</v>
      </c>
      <c r="I3296" s="254">
        <v>350</v>
      </c>
      <c r="J3296" s="254">
        <v>9234.0875672392976</v>
      </c>
      <c r="K3296" s="945">
        <f t="shared" si="378"/>
        <v>3231931</v>
      </c>
      <c r="L3296" s="910" t="s">
        <v>167</v>
      </c>
      <c r="M3296" s="910" t="s">
        <v>165</v>
      </c>
      <c r="N3296" s="52" t="str">
        <f>IF(AND('331-CT'!$E$7=TH!H3296,OR(L3296="331",M3296="331")),"331",IF(AND(OR(L3296="131",M3296="131"),H3296='131-CT'!$E$7),"131",""))</f>
        <v/>
      </c>
      <c r="O3296" s="910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37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376"/>
        <v>7</v>
      </c>
      <c r="C3297" s="940">
        <f t="shared" si="377"/>
        <v>42212</v>
      </c>
      <c r="D3297" s="941" t="s">
        <v>2039</v>
      </c>
      <c r="E3297" s="941">
        <v>42212</v>
      </c>
      <c r="F3297" s="948" t="s">
        <v>540</v>
      </c>
      <c r="G3297" s="943" t="s">
        <v>964</v>
      </c>
      <c r="H3297" s="954" t="s">
        <v>2040</v>
      </c>
      <c r="I3297" s="254">
        <v>251</v>
      </c>
      <c r="J3297" s="254">
        <v>7708.45570830411</v>
      </c>
      <c r="K3297" s="945">
        <f t="shared" si="378"/>
        <v>1934822</v>
      </c>
      <c r="L3297" s="910" t="s">
        <v>167</v>
      </c>
      <c r="M3297" s="910" t="s">
        <v>165</v>
      </c>
      <c r="N3297" s="52" t="str">
        <f>IF(AND('331-CT'!$E$7=TH!H3297,OR(L3297="331",M3297="331")),"331",IF(AND(OR(L3297="131",M3297="131"),H3297='131-CT'!$E$7),"131",""))</f>
        <v/>
      </c>
      <c r="O3297" s="910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37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376"/>
        <v>7</v>
      </c>
      <c r="C3298" s="940">
        <f t="shared" si="377"/>
        <v>42212</v>
      </c>
      <c r="D3298" s="941" t="s">
        <v>2039</v>
      </c>
      <c r="E3298" s="941">
        <v>42212</v>
      </c>
      <c r="F3298" s="948" t="s">
        <v>536</v>
      </c>
      <c r="G3298" s="943" t="s">
        <v>964</v>
      </c>
      <c r="H3298" s="954" t="s">
        <v>2040</v>
      </c>
      <c r="I3298" s="254">
        <v>150</v>
      </c>
      <c r="J3298" s="254">
        <v>8832.6054990984594</v>
      </c>
      <c r="K3298" s="945">
        <f t="shared" si="378"/>
        <v>1324891</v>
      </c>
      <c r="L3298" s="910" t="s">
        <v>167</v>
      </c>
      <c r="M3298" s="910" t="s">
        <v>165</v>
      </c>
      <c r="N3298" s="52" t="str">
        <f>IF(AND('331-CT'!$E$7=TH!H3298,OR(L3298="331",M3298="331")),"331",IF(AND(OR(L3298="131",M3298="131"),H3298='131-CT'!$E$7),"131",""))</f>
        <v/>
      </c>
      <c r="O3298" s="910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37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376"/>
        <v>7</v>
      </c>
      <c r="C3299" s="940">
        <f t="shared" si="377"/>
        <v>42212</v>
      </c>
      <c r="D3299" s="941" t="s">
        <v>2039</v>
      </c>
      <c r="E3299" s="941">
        <v>42212</v>
      </c>
      <c r="F3299" s="948" t="s">
        <v>538</v>
      </c>
      <c r="G3299" s="943" t="s">
        <v>964</v>
      </c>
      <c r="H3299" s="954" t="s">
        <v>2040</v>
      </c>
      <c r="I3299" s="254">
        <v>200</v>
      </c>
      <c r="J3299" s="254">
        <v>9073.4947399829616</v>
      </c>
      <c r="K3299" s="945">
        <f t="shared" si="378"/>
        <v>1814699</v>
      </c>
      <c r="L3299" s="910" t="s">
        <v>167</v>
      </c>
      <c r="M3299" s="910" t="s">
        <v>165</v>
      </c>
      <c r="N3299" s="52" t="str">
        <f>IF(AND('331-CT'!$E$7=TH!H3299,OR(L3299="331",M3299="331")),"331",IF(AND(OR(L3299="131",M3299="131"),H3299='131-CT'!$E$7),"131",""))</f>
        <v/>
      </c>
      <c r="O3299" s="910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37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376"/>
        <v>7</v>
      </c>
      <c r="C3300" s="940">
        <f t="shared" si="377"/>
        <v>42212</v>
      </c>
      <c r="D3300" s="941" t="s">
        <v>2039</v>
      </c>
      <c r="E3300" s="941">
        <v>42212</v>
      </c>
      <c r="F3300" s="948" t="s">
        <v>708</v>
      </c>
      <c r="G3300" s="943" t="s">
        <v>965</v>
      </c>
      <c r="H3300" s="954" t="s">
        <v>2040</v>
      </c>
      <c r="I3300" s="254">
        <v>222</v>
      </c>
      <c r="J3300" s="254">
        <v>4255.7099222928946</v>
      </c>
      <c r="K3300" s="945">
        <f t="shared" si="378"/>
        <v>944768</v>
      </c>
      <c r="L3300" s="910" t="s">
        <v>167</v>
      </c>
      <c r="M3300" s="910" t="s">
        <v>165</v>
      </c>
      <c r="N3300" s="52" t="str">
        <f>IF(AND('331-CT'!$E$7=TH!H3300,OR(L3300="331",M3300="331")),"331",IF(AND(OR(L3300="131",M3300="131"),H3300='131-CT'!$E$7),"131",""))</f>
        <v/>
      </c>
      <c r="O3300" s="910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37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376"/>
        <v>7</v>
      </c>
      <c r="C3301" s="940">
        <f t="shared" si="377"/>
        <v>42212</v>
      </c>
      <c r="D3301" s="941" t="s">
        <v>2039</v>
      </c>
      <c r="E3301" s="941">
        <v>42212</v>
      </c>
      <c r="F3301" s="948" t="s">
        <v>936</v>
      </c>
      <c r="G3301" s="943" t="s">
        <v>965</v>
      </c>
      <c r="H3301" s="954" t="s">
        <v>2040</v>
      </c>
      <c r="I3301" s="254">
        <v>494</v>
      </c>
      <c r="J3301" s="254">
        <v>5379.859713087244</v>
      </c>
      <c r="K3301" s="945">
        <f t="shared" si="378"/>
        <v>2657651</v>
      </c>
      <c r="L3301" s="910" t="s">
        <v>167</v>
      </c>
      <c r="M3301" s="910" t="s">
        <v>165</v>
      </c>
      <c r="N3301" s="52" t="str">
        <f>IF(AND('331-CT'!$E$7=TH!H3301,OR(L3301="331",M3301="331")),"331",IF(AND(OR(L3301="131",M3301="131"),H3301='131-CT'!$E$7),"131",""))</f>
        <v/>
      </c>
      <c r="O3301" s="910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37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376"/>
        <v>7</v>
      </c>
      <c r="C3302" s="940">
        <f t="shared" si="377"/>
        <v>42214</v>
      </c>
      <c r="D3302" s="941" t="s">
        <v>2039</v>
      </c>
      <c r="E3302" s="941">
        <v>42214</v>
      </c>
      <c r="F3302" s="948" t="s">
        <v>1718</v>
      </c>
      <c r="G3302" s="943" t="s">
        <v>966</v>
      </c>
      <c r="H3302" s="954" t="s">
        <v>2040</v>
      </c>
      <c r="I3302" s="254">
        <v>400</v>
      </c>
      <c r="J3302" s="254">
        <v>642.3713090253425</v>
      </c>
      <c r="K3302" s="945">
        <f t="shared" si="378"/>
        <v>256949</v>
      </c>
      <c r="L3302" s="910" t="s">
        <v>167</v>
      </c>
      <c r="M3302" s="910" t="s">
        <v>165</v>
      </c>
      <c r="N3302" s="52" t="str">
        <f>IF(AND('331-CT'!$E$7=TH!H3302,OR(L3302="331",M3302="331")),"331",IF(AND(OR(L3302="131",M3302="131"),H3302='131-CT'!$E$7),"131",""))</f>
        <v/>
      </c>
      <c r="O3302" s="910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37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376"/>
        <v>7</v>
      </c>
      <c r="C3303" s="940">
        <f t="shared" si="377"/>
        <v>42216</v>
      </c>
      <c r="D3303" s="941" t="s">
        <v>2039</v>
      </c>
      <c r="E3303" s="941">
        <v>42216</v>
      </c>
      <c r="F3303" s="948" t="s">
        <v>918</v>
      </c>
      <c r="G3303" s="943" t="s">
        <v>967</v>
      </c>
      <c r="H3303" s="954" t="s">
        <v>2040</v>
      </c>
      <c r="I3303" s="254">
        <v>308</v>
      </c>
      <c r="J3303" s="254">
        <v>4978.377644946404</v>
      </c>
      <c r="K3303" s="945">
        <f t="shared" si="378"/>
        <v>1533340</v>
      </c>
      <c r="L3303" s="910" t="s">
        <v>167</v>
      </c>
      <c r="M3303" s="910" t="s">
        <v>165</v>
      </c>
      <c r="N3303" s="52" t="str">
        <f>IF(AND('331-CT'!$E$7=TH!H3303,OR(L3303="331",M3303="331")),"331",IF(AND(OR(L3303="131",M3303="131"),H3303='131-CT'!$E$7),"131",""))</f>
        <v/>
      </c>
      <c r="O3303" s="910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37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376"/>
        <v>7</v>
      </c>
      <c r="C3304" s="940">
        <f t="shared" si="377"/>
        <v>42216</v>
      </c>
      <c r="D3304" s="941" t="s">
        <v>2039</v>
      </c>
      <c r="E3304" s="941">
        <v>42216</v>
      </c>
      <c r="F3304" s="948" t="s">
        <v>622</v>
      </c>
      <c r="G3304" s="943" t="s">
        <v>968</v>
      </c>
      <c r="H3304" s="954" t="s">
        <v>2040</v>
      </c>
      <c r="I3304" s="254">
        <v>196</v>
      </c>
      <c r="J3304" s="254">
        <v>12767.129766878683</v>
      </c>
      <c r="K3304" s="945">
        <f t="shared" si="378"/>
        <v>2502357</v>
      </c>
      <c r="L3304" s="910" t="s">
        <v>167</v>
      </c>
      <c r="M3304" s="910" t="s">
        <v>165</v>
      </c>
      <c r="N3304" s="52" t="str">
        <f>IF(AND('331-CT'!$E$7=TH!H3304,OR(L3304="331",M3304="331")),"331",IF(AND(OR(L3304="131",M3304="131"),H3304='131-CT'!$E$7),"131",""))</f>
        <v/>
      </c>
      <c r="O3304" s="910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37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376"/>
        <v>7</v>
      </c>
      <c r="C3305" s="940">
        <f t="shared" si="377"/>
        <v>42216</v>
      </c>
      <c r="D3305" s="941" t="s">
        <v>2039</v>
      </c>
      <c r="E3305" s="941">
        <v>42216</v>
      </c>
      <c r="F3305" s="948" t="s">
        <v>1701</v>
      </c>
      <c r="G3305" s="943" t="s">
        <v>968</v>
      </c>
      <c r="H3305" s="954" t="s">
        <v>2040</v>
      </c>
      <c r="I3305" s="254">
        <v>500</v>
      </c>
      <c r="J3305" s="254">
        <v>1927.1139270760275</v>
      </c>
      <c r="K3305" s="945">
        <f t="shared" si="378"/>
        <v>963557</v>
      </c>
      <c r="L3305" s="910" t="s">
        <v>167</v>
      </c>
      <c r="M3305" s="910" t="s">
        <v>165</v>
      </c>
      <c r="N3305" s="52" t="str">
        <f>IF(AND('331-CT'!$E$7=TH!H3305,OR(L3305="331",M3305="331")),"331",IF(AND(OR(L3305="131",M3305="131"),H3305='131-CT'!$E$7),"131",""))</f>
        <v/>
      </c>
      <c r="O3305" s="910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37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376"/>
        <v>7</v>
      </c>
      <c r="C3306" s="940">
        <f t="shared" si="377"/>
        <v>42216</v>
      </c>
      <c r="D3306" s="941" t="s">
        <v>2039</v>
      </c>
      <c r="E3306" s="941">
        <v>42216</v>
      </c>
      <c r="F3306" s="948" t="s">
        <v>969</v>
      </c>
      <c r="G3306" s="943" t="s">
        <v>970</v>
      </c>
      <c r="H3306" s="954" t="s">
        <v>2040</v>
      </c>
      <c r="I3306" s="254">
        <v>61</v>
      </c>
      <c r="J3306" s="254">
        <v>16300.171966518064</v>
      </c>
      <c r="K3306" s="945">
        <f t="shared" si="378"/>
        <v>994310</v>
      </c>
      <c r="L3306" s="910" t="s">
        <v>167</v>
      </c>
      <c r="M3306" s="910" t="s">
        <v>165</v>
      </c>
      <c r="N3306" s="52" t="str">
        <f>IF(AND('331-CT'!$E$7=TH!H3306,OR(L3306="331",M3306="331")),"331",IF(AND(OR(L3306="131",M3306="131"),H3306='131-CT'!$E$7),"131",""))</f>
        <v/>
      </c>
      <c r="O3306" s="910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37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376"/>
        <v>7</v>
      </c>
      <c r="C3307" s="940">
        <f t="shared" si="377"/>
        <v>42216</v>
      </c>
      <c r="D3307" s="941" t="s">
        <v>2039</v>
      </c>
      <c r="E3307" s="941">
        <v>42216</v>
      </c>
      <c r="F3307" s="948" t="s">
        <v>565</v>
      </c>
      <c r="G3307" s="943" t="s">
        <v>970</v>
      </c>
      <c r="H3307" s="954" t="s">
        <v>2040</v>
      </c>
      <c r="I3307" s="254">
        <v>316</v>
      </c>
      <c r="J3307" s="254">
        <v>7547.862881047774</v>
      </c>
      <c r="K3307" s="945">
        <f t="shared" si="378"/>
        <v>2385125</v>
      </c>
      <c r="L3307" s="910" t="s">
        <v>167</v>
      </c>
      <c r="M3307" s="910" t="s">
        <v>165</v>
      </c>
      <c r="N3307" s="52" t="str">
        <f>IF(AND('331-CT'!$E$7=TH!H3307,OR(L3307="331",M3307="331")),"331",IF(AND(OR(L3307="131",M3307="131"),H3307='131-CT'!$E$7),"131",""))</f>
        <v/>
      </c>
      <c r="O3307" s="910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37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376"/>
        <v>8</v>
      </c>
      <c r="C3308" s="940">
        <f t="shared" si="377"/>
        <v>42219</v>
      </c>
      <c r="D3308" s="941" t="s">
        <v>2039</v>
      </c>
      <c r="E3308" s="941">
        <v>42219</v>
      </c>
      <c r="F3308" s="948" t="s">
        <v>465</v>
      </c>
      <c r="G3308" s="943" t="s">
        <v>971</v>
      </c>
      <c r="H3308" s="954" t="s">
        <v>2040</v>
      </c>
      <c r="I3308" s="254">
        <v>517</v>
      </c>
      <c r="J3308" s="254">
        <v>5138.97047220274</v>
      </c>
      <c r="K3308" s="945">
        <f t="shared" si="378"/>
        <v>2656848</v>
      </c>
      <c r="L3308" s="910" t="s">
        <v>167</v>
      </c>
      <c r="M3308" s="910" t="s">
        <v>165</v>
      </c>
      <c r="N3308" s="52" t="str">
        <f>IF(AND('331-CT'!$E$7=TH!H3308,OR(L3308="331",M3308="331")),"331",IF(AND(OR(L3308="131",M3308="131"),H3308='131-CT'!$E$7),"131",""))</f>
        <v/>
      </c>
      <c r="O3308" s="910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37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376"/>
        <v>8</v>
      </c>
      <c r="C3309" s="940">
        <f t="shared" si="377"/>
        <v>42219</v>
      </c>
      <c r="D3309" s="941" t="s">
        <v>2039</v>
      </c>
      <c r="E3309" s="941">
        <v>42219</v>
      </c>
      <c r="F3309" s="948" t="s">
        <v>548</v>
      </c>
      <c r="G3309" s="943" t="s">
        <v>971</v>
      </c>
      <c r="H3309" s="954" t="s">
        <v>2040</v>
      </c>
      <c r="I3309" s="254">
        <v>296</v>
      </c>
      <c r="J3309" s="254">
        <v>4336.0063359210617</v>
      </c>
      <c r="K3309" s="945">
        <f t="shared" si="378"/>
        <v>1283458</v>
      </c>
      <c r="L3309" s="910" t="s">
        <v>167</v>
      </c>
      <c r="M3309" s="910" t="s">
        <v>165</v>
      </c>
      <c r="N3309" s="52" t="str">
        <f>IF(AND('331-CT'!$E$7=TH!H3309,OR(L3309="331",M3309="331")),"331",IF(AND(OR(L3309="131",M3309="131"),H3309='131-CT'!$E$7),"131",""))</f>
        <v/>
      </c>
      <c r="O3309" s="910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37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376"/>
        <v>8</v>
      </c>
      <c r="C3310" s="940">
        <f t="shared" si="377"/>
        <v>42219</v>
      </c>
      <c r="D3310" s="941" t="s">
        <v>2039</v>
      </c>
      <c r="E3310" s="941">
        <v>42219</v>
      </c>
      <c r="F3310" s="948" t="s">
        <v>467</v>
      </c>
      <c r="G3310" s="943" t="s">
        <v>971</v>
      </c>
      <c r="H3310" s="954" t="s">
        <v>2040</v>
      </c>
      <c r="I3310" s="254">
        <v>518</v>
      </c>
      <c r="J3310" s="254">
        <v>4095.1170950365586</v>
      </c>
      <c r="K3310" s="945">
        <f t="shared" si="378"/>
        <v>2121271</v>
      </c>
      <c r="L3310" s="910" t="s">
        <v>167</v>
      </c>
      <c r="M3310" s="910" t="s">
        <v>165</v>
      </c>
      <c r="N3310" s="52" t="str">
        <f>IF(AND('331-CT'!$E$7=TH!H3310,OR(L3310="331",M3310="331")),"331",IF(AND(OR(L3310="131",M3310="131"),H3310='131-CT'!$E$7),"131",""))</f>
        <v/>
      </c>
      <c r="O3310" s="910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37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376"/>
        <v>8</v>
      </c>
      <c r="C3311" s="940">
        <f t="shared" si="377"/>
        <v>42219</v>
      </c>
      <c r="D3311" s="941" t="s">
        <v>2039</v>
      </c>
      <c r="E3311" s="941">
        <v>42219</v>
      </c>
      <c r="F3311" s="948" t="s">
        <v>972</v>
      </c>
      <c r="G3311" s="943" t="s">
        <v>971</v>
      </c>
      <c r="H3311" s="954" t="s">
        <v>2040</v>
      </c>
      <c r="I3311" s="254">
        <v>514</v>
      </c>
      <c r="J3311" s="254">
        <v>5941.9346084844183</v>
      </c>
      <c r="K3311" s="945">
        <f t="shared" si="378"/>
        <v>3054154</v>
      </c>
      <c r="L3311" s="910" t="s">
        <v>167</v>
      </c>
      <c r="M3311" s="910" t="s">
        <v>165</v>
      </c>
      <c r="N3311" s="52" t="str">
        <f>IF(AND('331-CT'!$E$7=TH!H3311,OR(L3311="331",M3311="331")),"331",IF(AND(OR(L3311="131",M3311="131"),H3311='131-CT'!$E$7),"131",""))</f>
        <v/>
      </c>
      <c r="O3311" s="910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37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376"/>
        <v>8</v>
      </c>
      <c r="C3312" s="940">
        <f t="shared" si="377"/>
        <v>42219</v>
      </c>
      <c r="D3312" s="941" t="s">
        <v>2039</v>
      </c>
      <c r="E3312" s="941">
        <v>42219</v>
      </c>
      <c r="F3312" s="948" t="s">
        <v>973</v>
      </c>
      <c r="G3312" s="943" t="s">
        <v>971</v>
      </c>
      <c r="H3312" s="954" t="s">
        <v>2040</v>
      </c>
      <c r="I3312" s="254">
        <v>106</v>
      </c>
      <c r="J3312" s="254">
        <v>19592.324925272944</v>
      </c>
      <c r="K3312" s="945">
        <f t="shared" si="378"/>
        <v>2076786</v>
      </c>
      <c r="L3312" s="910" t="s">
        <v>167</v>
      </c>
      <c r="M3312" s="910" t="s">
        <v>165</v>
      </c>
      <c r="N3312" s="52" t="str">
        <f>IF(AND('331-CT'!$E$7=TH!H3312,OR(L3312="331",M3312="331")),"331",IF(AND(OR(L3312="131",M3312="131"),H3312='131-CT'!$E$7),"131",""))</f>
        <v/>
      </c>
      <c r="O3312" s="910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37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376"/>
        <v>8</v>
      </c>
      <c r="C3313" s="940">
        <f t="shared" si="377"/>
        <v>42219</v>
      </c>
      <c r="D3313" s="941" t="s">
        <v>2039</v>
      </c>
      <c r="E3313" s="941">
        <v>42219</v>
      </c>
      <c r="F3313" s="948" t="s">
        <v>974</v>
      </c>
      <c r="G3313" s="943" t="s">
        <v>971</v>
      </c>
      <c r="H3313" s="954" t="s">
        <v>2040</v>
      </c>
      <c r="I3313" s="254">
        <v>116</v>
      </c>
      <c r="J3313" s="254">
        <v>5379.859713087244</v>
      </c>
      <c r="K3313" s="945">
        <f t="shared" si="378"/>
        <v>624064</v>
      </c>
      <c r="L3313" s="910" t="s">
        <v>167</v>
      </c>
      <c r="M3313" s="910" t="s">
        <v>165</v>
      </c>
      <c r="N3313" s="52" t="str">
        <f>IF(AND('331-CT'!$E$7=TH!H3313,OR(L3313="331",M3313="331")),"331",IF(AND(OR(L3313="131",M3313="131"),H3313='131-CT'!$E$7),"131",""))</f>
        <v/>
      </c>
      <c r="O3313" s="910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37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376"/>
        <v>8</v>
      </c>
      <c r="C3314" s="940">
        <f t="shared" si="377"/>
        <v>42219</v>
      </c>
      <c r="D3314" s="941" t="s">
        <v>2039</v>
      </c>
      <c r="E3314" s="941">
        <v>42219</v>
      </c>
      <c r="F3314" s="948" t="s">
        <v>628</v>
      </c>
      <c r="G3314" s="943" t="s">
        <v>975</v>
      </c>
      <c r="H3314" s="954" t="s">
        <v>2040</v>
      </c>
      <c r="I3314" s="254">
        <v>1131</v>
      </c>
      <c r="J3314" s="254">
        <v>10117.348117149144</v>
      </c>
      <c r="K3314" s="945">
        <f t="shared" si="378"/>
        <v>11442721</v>
      </c>
      <c r="L3314" s="910" t="s">
        <v>167</v>
      </c>
      <c r="M3314" s="910" t="s">
        <v>165</v>
      </c>
      <c r="N3314" s="52" t="str">
        <f>IF(AND('331-CT'!$E$7=TH!H3314,OR(L3314="331",M3314="331")),"331",IF(AND(OR(L3314="131",M3314="131"),H3314='131-CT'!$E$7),"131",""))</f>
        <v/>
      </c>
      <c r="O3314" s="910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37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376"/>
        <v>8</v>
      </c>
      <c r="C3315" s="940">
        <f t="shared" si="377"/>
        <v>42219</v>
      </c>
      <c r="D3315" s="941" t="s">
        <v>2039</v>
      </c>
      <c r="E3315" s="941">
        <v>42219</v>
      </c>
      <c r="F3315" s="948" t="s">
        <v>977</v>
      </c>
      <c r="G3315" s="943" t="s">
        <v>975</v>
      </c>
      <c r="H3315" s="954" t="s">
        <v>2040</v>
      </c>
      <c r="I3315" s="254">
        <v>210</v>
      </c>
      <c r="J3315" s="254">
        <v>10117.348117149144</v>
      </c>
      <c r="K3315" s="945">
        <f t="shared" si="378"/>
        <v>2124643</v>
      </c>
      <c r="L3315" s="910" t="s">
        <v>167</v>
      </c>
      <c r="M3315" s="910" t="s">
        <v>165</v>
      </c>
      <c r="N3315" s="52" t="str">
        <f>IF(AND('331-CT'!$E$7=TH!H3315,OR(L3315="331",M3315="331")),"331",IF(AND(OR(L3315="131",M3315="131"),H3315='131-CT'!$E$7),"131",""))</f>
        <v/>
      </c>
      <c r="O3315" s="910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37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376"/>
        <v>8</v>
      </c>
      <c r="C3316" s="940">
        <f t="shared" si="377"/>
        <v>42222</v>
      </c>
      <c r="D3316" s="941" t="s">
        <v>2039</v>
      </c>
      <c r="E3316" s="941">
        <v>42222</v>
      </c>
      <c r="F3316" s="948" t="s">
        <v>978</v>
      </c>
      <c r="G3316" s="943" t="s">
        <v>979</v>
      </c>
      <c r="H3316" s="954" t="s">
        <v>2040</v>
      </c>
      <c r="I3316" s="254">
        <v>157</v>
      </c>
      <c r="J3316" s="254">
        <v>25855.445188270038</v>
      </c>
      <c r="K3316" s="945">
        <f t="shared" si="378"/>
        <v>4059305</v>
      </c>
      <c r="L3316" s="910" t="s">
        <v>167</v>
      </c>
      <c r="M3316" s="910" t="s">
        <v>165</v>
      </c>
      <c r="N3316" s="52" t="str">
        <f>IF(AND('331-CT'!$E$7=TH!H3316,OR(L3316="331",M3316="331")),"331",IF(AND(OR(L3316="131",M3316="131"),H3316='131-CT'!$E$7),"131",""))</f>
        <v/>
      </c>
      <c r="O3316" s="910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37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376"/>
        <v>8</v>
      </c>
      <c r="C3317" s="940">
        <f t="shared" si="377"/>
        <v>42223</v>
      </c>
      <c r="D3317" s="941" t="s">
        <v>2039</v>
      </c>
      <c r="E3317" s="941">
        <v>42223</v>
      </c>
      <c r="F3317" s="948" t="s">
        <v>424</v>
      </c>
      <c r="G3317" s="943" t="s">
        <v>981</v>
      </c>
      <c r="H3317" s="954" t="s">
        <v>2040</v>
      </c>
      <c r="I3317" s="254">
        <v>922</v>
      </c>
      <c r="J3317" s="254">
        <v>6584.3059175097605</v>
      </c>
      <c r="K3317" s="945">
        <f t="shared" si="378"/>
        <v>6070730</v>
      </c>
      <c r="L3317" s="910" t="s">
        <v>167</v>
      </c>
      <c r="M3317" s="910" t="s">
        <v>165</v>
      </c>
      <c r="N3317" s="52" t="str">
        <f>IF(AND('331-CT'!$E$7=TH!H3317,OR(L3317="331",M3317="331")),"331",IF(AND(OR(L3317="131",M3317="131"),H3317='131-CT'!$E$7),"131",""))</f>
        <v/>
      </c>
      <c r="O3317" s="910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37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376"/>
        <v>8</v>
      </c>
      <c r="C3318" s="940">
        <f t="shared" si="377"/>
        <v>42223</v>
      </c>
      <c r="D3318" s="941" t="s">
        <v>2039</v>
      </c>
      <c r="E3318" s="941">
        <v>42223</v>
      </c>
      <c r="F3318" s="948" t="s">
        <v>472</v>
      </c>
      <c r="G3318" s="943" t="s">
        <v>981</v>
      </c>
      <c r="H3318" s="954" t="s">
        <v>2040</v>
      </c>
      <c r="I3318" s="254">
        <v>307</v>
      </c>
      <c r="J3318" s="254">
        <v>7306.9736401632708</v>
      </c>
      <c r="K3318" s="945">
        <f t="shared" si="378"/>
        <v>2243241</v>
      </c>
      <c r="L3318" s="910" t="s">
        <v>167</v>
      </c>
      <c r="M3318" s="910" t="s">
        <v>165</v>
      </c>
      <c r="N3318" s="52" t="str">
        <f>IF(AND('331-CT'!$E$7=TH!H3318,OR(L3318="331",M3318="331")),"331",IF(AND(OR(L3318="131",M3318="131"),H3318='131-CT'!$E$7),"131",""))</f>
        <v/>
      </c>
      <c r="O3318" s="910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37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376"/>
        <v>8</v>
      </c>
      <c r="C3319" s="940">
        <f t="shared" si="377"/>
        <v>42223</v>
      </c>
      <c r="D3319" s="941" t="s">
        <v>2039</v>
      </c>
      <c r="E3319" s="941">
        <v>42223</v>
      </c>
      <c r="F3319" s="948" t="s">
        <v>2036</v>
      </c>
      <c r="G3319" s="943" t="s">
        <v>982</v>
      </c>
      <c r="H3319" s="954" t="s">
        <v>2040</v>
      </c>
      <c r="I3319" s="254">
        <v>1667</v>
      </c>
      <c r="J3319" s="254">
        <v>9394.6803944956337</v>
      </c>
      <c r="K3319" s="945">
        <f t="shared" si="378"/>
        <v>15660932</v>
      </c>
      <c r="L3319" s="910" t="s">
        <v>167</v>
      </c>
      <c r="M3319" s="910" t="s">
        <v>165</v>
      </c>
      <c r="N3319" s="52" t="str">
        <f>IF(AND('331-CT'!$E$7=TH!H3319,OR(L3319="331",M3319="331")),"331",IF(AND(OR(L3319="131",M3319="131"),H3319='131-CT'!$E$7),"131",""))</f>
        <v/>
      </c>
      <c r="O3319" s="910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37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376"/>
        <v>8</v>
      </c>
      <c r="C3320" s="940">
        <f t="shared" si="377"/>
        <v>42223</v>
      </c>
      <c r="D3320" s="941" t="s">
        <v>2039</v>
      </c>
      <c r="E3320" s="941">
        <v>42223</v>
      </c>
      <c r="F3320" s="948" t="s">
        <v>1799</v>
      </c>
      <c r="G3320" s="943" t="s">
        <v>984</v>
      </c>
      <c r="H3320" s="954" t="s">
        <v>2040</v>
      </c>
      <c r="I3320" s="254">
        <v>450</v>
      </c>
      <c r="J3320" s="254">
        <v>8029.6413628167811</v>
      </c>
      <c r="K3320" s="945">
        <f t="shared" si="378"/>
        <v>3613339</v>
      </c>
      <c r="L3320" s="910" t="s">
        <v>167</v>
      </c>
      <c r="M3320" s="910" t="s">
        <v>165</v>
      </c>
      <c r="N3320" s="52" t="str">
        <f>IF(AND('331-CT'!$E$7=TH!H3320,OR(L3320="331",M3320="331")),"331",IF(AND(OR(L3320="131",M3320="131"),H3320='131-CT'!$E$7),"131",""))</f>
        <v/>
      </c>
      <c r="O3320" s="910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37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376"/>
        <v>8</v>
      </c>
      <c r="C3321" s="940">
        <f t="shared" si="377"/>
        <v>42223</v>
      </c>
      <c r="D3321" s="941" t="s">
        <v>2039</v>
      </c>
      <c r="E3321" s="941">
        <v>42223</v>
      </c>
      <c r="F3321" s="948" t="s">
        <v>1800</v>
      </c>
      <c r="G3321" s="943" t="s">
        <v>984</v>
      </c>
      <c r="H3321" s="954" t="s">
        <v>2040</v>
      </c>
      <c r="I3321" s="254">
        <v>58</v>
      </c>
      <c r="J3321" s="254">
        <v>14453.354453070206</v>
      </c>
      <c r="K3321" s="945">
        <f t="shared" si="378"/>
        <v>838295</v>
      </c>
      <c r="L3321" s="910" t="s">
        <v>167</v>
      </c>
      <c r="M3321" s="910" t="s">
        <v>165</v>
      </c>
      <c r="N3321" s="52" t="str">
        <f>IF(AND('331-CT'!$E$7=TH!H3321,OR(L3321="331",M3321="331")),"331",IF(AND(OR(L3321="131",M3321="131"),H3321='131-CT'!$E$7),"131",""))</f>
        <v/>
      </c>
      <c r="O3321" s="910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37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376"/>
        <v>8</v>
      </c>
      <c r="C3322" s="940">
        <f t="shared" si="377"/>
        <v>42223</v>
      </c>
      <c r="D3322" s="941" t="s">
        <v>2039</v>
      </c>
      <c r="E3322" s="941">
        <v>42223</v>
      </c>
      <c r="F3322" s="948" t="s">
        <v>1753</v>
      </c>
      <c r="G3322" s="943" t="s">
        <v>984</v>
      </c>
      <c r="H3322" s="954" t="s">
        <v>2040</v>
      </c>
      <c r="I3322" s="254">
        <v>10</v>
      </c>
      <c r="J3322" s="254">
        <v>15015.429348467382</v>
      </c>
      <c r="K3322" s="945">
        <f t="shared" si="378"/>
        <v>150154</v>
      </c>
      <c r="L3322" s="910" t="s">
        <v>167</v>
      </c>
      <c r="M3322" s="910" t="s">
        <v>165</v>
      </c>
      <c r="N3322" s="52" t="str">
        <f>IF(AND('331-CT'!$E$7=TH!H3322,OR(L3322="331",M3322="331")),"331",IF(AND(OR(L3322="131",M3322="131"),H3322='131-CT'!$E$7),"131",""))</f>
        <v/>
      </c>
      <c r="O3322" s="910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37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376"/>
        <v>8</v>
      </c>
      <c r="C3323" s="940">
        <f t="shared" si="377"/>
        <v>42223</v>
      </c>
      <c r="D3323" s="941" t="s">
        <v>2039</v>
      </c>
      <c r="E3323" s="941">
        <v>42223</v>
      </c>
      <c r="F3323" s="948" t="s">
        <v>1754</v>
      </c>
      <c r="G3323" s="943" t="s">
        <v>984</v>
      </c>
      <c r="H3323" s="954" t="s">
        <v>2040</v>
      </c>
      <c r="I3323" s="254">
        <v>10</v>
      </c>
      <c r="J3323" s="254">
        <v>13810.983144044863</v>
      </c>
      <c r="K3323" s="945">
        <f t="shared" si="378"/>
        <v>138110</v>
      </c>
      <c r="L3323" s="910" t="s">
        <v>167</v>
      </c>
      <c r="M3323" s="910" t="s">
        <v>165</v>
      </c>
      <c r="N3323" s="52" t="str">
        <f>IF(AND('331-CT'!$E$7=TH!H3323,OR(L3323="331",M3323="331")),"331",IF(AND(OR(L3323="131",M3323="131"),H3323='131-CT'!$E$7),"131",""))</f>
        <v/>
      </c>
      <c r="O3323" s="910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37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376"/>
        <v>8</v>
      </c>
      <c r="C3324" s="940">
        <f t="shared" si="377"/>
        <v>42223</v>
      </c>
      <c r="D3324" s="941" t="s">
        <v>2039</v>
      </c>
      <c r="E3324" s="941">
        <v>42223</v>
      </c>
      <c r="F3324" s="948" t="s">
        <v>1730</v>
      </c>
      <c r="G3324" s="943" t="s">
        <v>984</v>
      </c>
      <c r="H3324" s="954" t="s">
        <v>2040</v>
      </c>
      <c r="I3324" s="254">
        <v>10</v>
      </c>
      <c r="J3324" s="254">
        <v>13329.204662275855</v>
      </c>
      <c r="K3324" s="945">
        <f t="shared" si="378"/>
        <v>133292</v>
      </c>
      <c r="L3324" s="910" t="s">
        <v>167</v>
      </c>
      <c r="M3324" s="910" t="s">
        <v>165</v>
      </c>
      <c r="N3324" s="52" t="str">
        <f>IF(AND('331-CT'!$E$7=TH!H3324,OR(L3324="331",M3324="331")),"331",IF(AND(OR(L3324="131",M3324="131"),H3324='131-CT'!$E$7),"131",""))</f>
        <v/>
      </c>
      <c r="O3324" s="910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37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376"/>
        <v>8</v>
      </c>
      <c r="C3325" s="940">
        <f t="shared" si="377"/>
        <v>42223</v>
      </c>
      <c r="D3325" s="941" t="s">
        <v>2039</v>
      </c>
      <c r="E3325" s="941">
        <v>42223</v>
      </c>
      <c r="F3325" s="948" t="s">
        <v>1782</v>
      </c>
      <c r="G3325" s="943" t="s">
        <v>984</v>
      </c>
      <c r="H3325" s="954" t="s">
        <v>2040</v>
      </c>
      <c r="I3325" s="254">
        <v>10</v>
      </c>
      <c r="J3325" s="254">
        <v>12686.833353250515</v>
      </c>
      <c r="K3325" s="945">
        <f t="shared" si="378"/>
        <v>126868</v>
      </c>
      <c r="L3325" s="910" t="s">
        <v>167</v>
      </c>
      <c r="M3325" s="910" t="s">
        <v>165</v>
      </c>
      <c r="N3325" s="52" t="str">
        <f>IF(AND('331-CT'!$E$7=TH!H3325,OR(L3325="331",M3325="331")),"331",IF(AND(OR(L3325="131",M3325="131"),H3325='131-CT'!$E$7),"131",""))</f>
        <v/>
      </c>
      <c r="O3325" s="910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37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376"/>
        <v>8</v>
      </c>
      <c r="C3326" s="940">
        <f t="shared" si="377"/>
        <v>42223</v>
      </c>
      <c r="D3326" s="941" t="s">
        <v>2039</v>
      </c>
      <c r="E3326" s="941">
        <v>42223</v>
      </c>
      <c r="F3326" s="948" t="s">
        <v>1767</v>
      </c>
      <c r="G3326" s="943" t="s">
        <v>984</v>
      </c>
      <c r="H3326" s="954" t="s">
        <v>2040</v>
      </c>
      <c r="I3326" s="254">
        <v>10</v>
      </c>
      <c r="J3326" s="254">
        <v>8912.9019127266274</v>
      </c>
      <c r="K3326" s="945">
        <f t="shared" si="378"/>
        <v>89129</v>
      </c>
      <c r="L3326" s="910" t="s">
        <v>167</v>
      </c>
      <c r="M3326" s="910" t="s">
        <v>165</v>
      </c>
      <c r="N3326" s="52" t="str">
        <f>IF(AND('331-CT'!$E$7=TH!H3326,OR(L3326="331",M3326="331")),"331",IF(AND(OR(L3326="131",M3326="131"),H3326='131-CT'!$E$7),"131",""))</f>
        <v/>
      </c>
      <c r="O3326" s="910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37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376"/>
        <v>8</v>
      </c>
      <c r="C3327" s="940">
        <f t="shared" si="377"/>
        <v>42223</v>
      </c>
      <c r="D3327" s="941" t="s">
        <v>2039</v>
      </c>
      <c r="E3327" s="941">
        <v>42223</v>
      </c>
      <c r="F3327" s="948" t="s">
        <v>694</v>
      </c>
      <c r="G3327" s="943" t="s">
        <v>984</v>
      </c>
      <c r="H3327" s="954" t="s">
        <v>2040</v>
      </c>
      <c r="I3327" s="254">
        <v>40</v>
      </c>
      <c r="J3327" s="254">
        <v>17906.100239081421</v>
      </c>
      <c r="K3327" s="945">
        <f t="shared" si="378"/>
        <v>716244</v>
      </c>
      <c r="L3327" s="910" t="s">
        <v>167</v>
      </c>
      <c r="M3327" s="910" t="s">
        <v>165</v>
      </c>
      <c r="N3327" s="52" t="str">
        <f>IF(AND('331-CT'!$E$7=TH!H3327,OR(L3327="331",M3327="331")),"331",IF(AND(OR(L3327="131",M3327="131"),H3327='131-CT'!$E$7),"131",""))</f>
        <v/>
      </c>
      <c r="O3327" s="910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37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376"/>
        <v>8</v>
      </c>
      <c r="C3328" s="940">
        <f t="shared" si="377"/>
        <v>42223</v>
      </c>
      <c r="D3328" s="941" t="s">
        <v>2039</v>
      </c>
      <c r="E3328" s="941">
        <v>42223</v>
      </c>
      <c r="F3328" s="948" t="s">
        <v>1762</v>
      </c>
      <c r="G3328" s="943" t="s">
        <v>984</v>
      </c>
      <c r="H3328" s="954" t="s">
        <v>2040</v>
      </c>
      <c r="I3328" s="254">
        <v>10</v>
      </c>
      <c r="J3328" s="254">
        <v>14453.354453070206</v>
      </c>
      <c r="K3328" s="945">
        <f t="shared" si="378"/>
        <v>144534</v>
      </c>
      <c r="L3328" s="910" t="s">
        <v>167</v>
      </c>
      <c r="M3328" s="910" t="s">
        <v>165</v>
      </c>
      <c r="N3328" s="52" t="str">
        <f>IF(AND('331-CT'!$E$7=TH!H3328,OR(L3328="331",M3328="331")),"331",IF(AND(OR(L3328="131",M3328="131"),H3328='131-CT'!$E$7),"131",""))</f>
        <v/>
      </c>
      <c r="O3328" s="910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37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376"/>
        <v>8</v>
      </c>
      <c r="C3329" s="940">
        <f t="shared" si="377"/>
        <v>42223</v>
      </c>
      <c r="D3329" s="941" t="s">
        <v>2039</v>
      </c>
      <c r="E3329" s="941">
        <v>42223</v>
      </c>
      <c r="F3329" s="948" t="s">
        <v>1801</v>
      </c>
      <c r="G3329" s="943" t="s">
        <v>984</v>
      </c>
      <c r="H3329" s="954" t="s">
        <v>2040</v>
      </c>
      <c r="I3329" s="254">
        <v>10</v>
      </c>
      <c r="J3329" s="254">
        <v>17103.136102799745</v>
      </c>
      <c r="K3329" s="945">
        <f t="shared" si="378"/>
        <v>171031</v>
      </c>
      <c r="L3329" s="910" t="s">
        <v>167</v>
      </c>
      <c r="M3329" s="910" t="s">
        <v>165</v>
      </c>
      <c r="N3329" s="52" t="str">
        <f>IF(AND('331-CT'!$E$7=TH!H3329,OR(L3329="331",M3329="331")),"331",IF(AND(OR(L3329="131",M3329="131"),H3329='131-CT'!$E$7),"131",""))</f>
        <v/>
      </c>
      <c r="O3329" s="910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37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376"/>
        <v>8</v>
      </c>
      <c r="C3330" s="940">
        <f t="shared" si="377"/>
        <v>42223</v>
      </c>
      <c r="D3330" s="941" t="s">
        <v>2039</v>
      </c>
      <c r="E3330" s="941">
        <v>42223</v>
      </c>
      <c r="F3330" s="948" t="s">
        <v>480</v>
      </c>
      <c r="G3330" s="943" t="s">
        <v>985</v>
      </c>
      <c r="H3330" s="954" t="s">
        <v>2040</v>
      </c>
      <c r="I3330" s="254">
        <v>277</v>
      </c>
      <c r="J3330" s="254">
        <v>58214.899880421661</v>
      </c>
      <c r="K3330" s="945">
        <f t="shared" si="378"/>
        <v>16125527</v>
      </c>
      <c r="L3330" s="910" t="s">
        <v>167</v>
      </c>
      <c r="M3330" s="910" t="s">
        <v>165</v>
      </c>
      <c r="N3330" s="52" t="str">
        <f>IF(AND('331-CT'!$E$7=TH!H3330,OR(L3330="331",M3330="331")),"331",IF(AND(OR(L3330="131",M3330="131"),H3330='131-CT'!$E$7),"131",""))</f>
        <v/>
      </c>
      <c r="O3330" s="910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37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376"/>
        <v>8</v>
      </c>
      <c r="C3331" s="940">
        <f t="shared" si="377"/>
        <v>42227</v>
      </c>
      <c r="D3331" s="941" t="s">
        <v>2039</v>
      </c>
      <c r="E3331" s="941">
        <v>42227</v>
      </c>
      <c r="F3331" s="948" t="s">
        <v>767</v>
      </c>
      <c r="G3331" s="943" t="s">
        <v>986</v>
      </c>
      <c r="H3331" s="954" t="s">
        <v>2040</v>
      </c>
      <c r="I3331" s="254">
        <v>140</v>
      </c>
      <c r="J3331" s="254">
        <v>7949.3449491886131</v>
      </c>
      <c r="K3331" s="945">
        <f t="shared" si="378"/>
        <v>1112908</v>
      </c>
      <c r="L3331" s="910" t="s">
        <v>167</v>
      </c>
      <c r="M3331" s="910" t="s">
        <v>165</v>
      </c>
      <c r="N3331" s="52" t="str">
        <f>IF(AND('331-CT'!$E$7=TH!H3331,OR(L3331="331",M3331="331")),"331",IF(AND(OR(L3331="131",M3331="131"),H3331='131-CT'!$E$7),"131",""))</f>
        <v/>
      </c>
      <c r="O3331" s="910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37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376"/>
        <v>8</v>
      </c>
      <c r="C3332" s="940">
        <f t="shared" si="377"/>
        <v>42227</v>
      </c>
      <c r="D3332" s="941" t="s">
        <v>2039</v>
      </c>
      <c r="E3332" s="941">
        <v>42227</v>
      </c>
      <c r="F3332" s="948" t="s">
        <v>718</v>
      </c>
      <c r="G3332" s="943" t="s">
        <v>986</v>
      </c>
      <c r="H3332" s="954" t="s">
        <v>2040</v>
      </c>
      <c r="I3332" s="254">
        <v>60</v>
      </c>
      <c r="J3332" s="254">
        <v>14373.058039442038</v>
      </c>
      <c r="K3332" s="945">
        <f t="shared" si="378"/>
        <v>862383</v>
      </c>
      <c r="L3332" s="910" t="s">
        <v>167</v>
      </c>
      <c r="M3332" s="910" t="s">
        <v>165</v>
      </c>
      <c r="N3332" s="52" t="str">
        <f>IF(AND('331-CT'!$E$7=TH!H3332,OR(L3332="331",M3332="331")),"331",IF(AND(OR(L3332="131",M3332="131"),H3332='131-CT'!$E$7),"131",""))</f>
        <v/>
      </c>
      <c r="O3332" s="910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37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376"/>
        <v>8</v>
      </c>
      <c r="C3333" s="940">
        <f t="shared" si="377"/>
        <v>42227</v>
      </c>
      <c r="D3333" s="941" t="s">
        <v>2039</v>
      </c>
      <c r="E3333" s="941">
        <v>42227</v>
      </c>
      <c r="F3333" s="948" t="s">
        <v>720</v>
      </c>
      <c r="G3333" s="943" t="s">
        <v>986</v>
      </c>
      <c r="H3333" s="954" t="s">
        <v>2040</v>
      </c>
      <c r="I3333" s="254">
        <v>25</v>
      </c>
      <c r="J3333" s="254">
        <v>11803.572803340669</v>
      </c>
      <c r="K3333" s="945">
        <f t="shared" si="378"/>
        <v>295089</v>
      </c>
      <c r="L3333" s="910" t="s">
        <v>167</v>
      </c>
      <c r="M3333" s="910" t="s">
        <v>165</v>
      </c>
      <c r="N3333" s="52" t="str">
        <f>IF(AND('331-CT'!$E$7=TH!H3333,OR(L3333="331",M3333="331")),"331",IF(AND(OR(L3333="131",M3333="131"),H3333='131-CT'!$E$7),"131",""))</f>
        <v/>
      </c>
      <c r="O3333" s="910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37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376"/>
        <v>8</v>
      </c>
      <c r="C3334" s="940">
        <f t="shared" si="377"/>
        <v>42227</v>
      </c>
      <c r="D3334" s="941" t="s">
        <v>2039</v>
      </c>
      <c r="E3334" s="941">
        <v>42227</v>
      </c>
      <c r="F3334" s="948" t="s">
        <v>1802</v>
      </c>
      <c r="G3334" s="943" t="s">
        <v>986</v>
      </c>
      <c r="H3334" s="954" t="s">
        <v>2040</v>
      </c>
      <c r="I3334" s="254">
        <v>300</v>
      </c>
      <c r="J3334" s="254">
        <v>10599.126598918152</v>
      </c>
      <c r="K3334" s="945">
        <f t="shared" si="378"/>
        <v>3179738</v>
      </c>
      <c r="L3334" s="910" t="s">
        <v>167</v>
      </c>
      <c r="M3334" s="910" t="s">
        <v>165</v>
      </c>
      <c r="N3334" s="52" t="str">
        <f>IF(AND('331-CT'!$E$7=TH!H3334,OR(L3334="331",M3334="331")),"331",IF(AND(OR(L3334="131",M3334="131"),H3334='131-CT'!$E$7),"131",""))</f>
        <v/>
      </c>
      <c r="O3334" s="910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37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376"/>
        <v>8</v>
      </c>
      <c r="C3335" s="940">
        <f t="shared" si="377"/>
        <v>42227</v>
      </c>
      <c r="D3335" s="941" t="s">
        <v>2039</v>
      </c>
      <c r="E3335" s="941">
        <v>42227</v>
      </c>
      <c r="F3335" s="948" t="s">
        <v>1803</v>
      </c>
      <c r="G3335" s="943" t="s">
        <v>986</v>
      </c>
      <c r="H3335" s="954" t="s">
        <v>2040</v>
      </c>
      <c r="I3335" s="254">
        <v>305</v>
      </c>
      <c r="J3335" s="254">
        <v>12686.833353250515</v>
      </c>
      <c r="K3335" s="945">
        <f t="shared" si="378"/>
        <v>3869484</v>
      </c>
      <c r="L3335" s="910" t="s">
        <v>167</v>
      </c>
      <c r="M3335" s="910" t="s">
        <v>165</v>
      </c>
      <c r="N3335" s="52" t="str">
        <f>IF(AND('331-CT'!$E$7=TH!H3335,OR(L3335="331",M3335="331")),"331",IF(AND(OR(L3335="131",M3335="131"),H3335='131-CT'!$E$7),"131",""))</f>
        <v/>
      </c>
      <c r="O3335" s="910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37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376"/>
        <v>8</v>
      </c>
      <c r="C3336" s="940">
        <f t="shared" si="377"/>
        <v>42227</v>
      </c>
      <c r="D3336" s="941" t="s">
        <v>2039</v>
      </c>
      <c r="E3336" s="941">
        <v>42227</v>
      </c>
      <c r="F3336" s="948" t="s">
        <v>1739</v>
      </c>
      <c r="G3336" s="943" t="s">
        <v>986</v>
      </c>
      <c r="H3336" s="954" t="s">
        <v>2040</v>
      </c>
      <c r="I3336" s="254">
        <v>920</v>
      </c>
      <c r="J3336" s="254">
        <v>11642.979976084333</v>
      </c>
      <c r="K3336" s="945">
        <f t="shared" si="378"/>
        <v>10711542</v>
      </c>
      <c r="L3336" s="910" t="s">
        <v>167</v>
      </c>
      <c r="M3336" s="910" t="s">
        <v>165</v>
      </c>
      <c r="N3336" s="52" t="str">
        <f>IF(AND('331-CT'!$E$7=TH!H3336,OR(L3336="331",M3336="331")),"331",IF(AND(OR(L3336="131",M3336="131"),H3336='131-CT'!$E$7),"131",""))</f>
        <v/>
      </c>
      <c r="O3336" s="910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37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376"/>
        <v>8</v>
      </c>
      <c r="C3337" s="940">
        <f t="shared" si="377"/>
        <v>42227</v>
      </c>
      <c r="D3337" s="941" t="s">
        <v>2039</v>
      </c>
      <c r="E3337" s="941">
        <v>42227</v>
      </c>
      <c r="F3337" s="948" t="s">
        <v>1804</v>
      </c>
      <c r="G3337" s="943" t="s">
        <v>986</v>
      </c>
      <c r="H3337" s="954" t="s">
        <v>2040</v>
      </c>
      <c r="I3337" s="254">
        <v>124</v>
      </c>
      <c r="J3337" s="254">
        <v>9394.6803944956337</v>
      </c>
      <c r="K3337" s="945">
        <f t="shared" si="378"/>
        <v>1164940</v>
      </c>
      <c r="L3337" s="910" t="s">
        <v>167</v>
      </c>
      <c r="M3337" s="910" t="s">
        <v>165</v>
      </c>
      <c r="N3337" s="52" t="str">
        <f>IF(AND('331-CT'!$E$7=TH!H3337,OR(L3337="331",M3337="331")),"331",IF(AND(OR(L3337="131",M3337="131"),H3337='131-CT'!$E$7),"131",""))</f>
        <v/>
      </c>
      <c r="O3337" s="910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37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376"/>
        <v>8</v>
      </c>
      <c r="C3338" s="940">
        <f t="shared" si="377"/>
        <v>42227</v>
      </c>
      <c r="D3338" s="941" t="s">
        <v>2039</v>
      </c>
      <c r="E3338" s="941">
        <v>42227</v>
      </c>
      <c r="F3338" s="948" t="s">
        <v>1805</v>
      </c>
      <c r="G3338" s="943" t="s">
        <v>986</v>
      </c>
      <c r="H3338" s="954" t="s">
        <v>2040</v>
      </c>
      <c r="I3338" s="254">
        <v>50</v>
      </c>
      <c r="J3338" s="254">
        <v>11161.201494315324</v>
      </c>
      <c r="K3338" s="945">
        <f t="shared" si="378"/>
        <v>558060</v>
      </c>
      <c r="L3338" s="910" t="s">
        <v>167</v>
      </c>
      <c r="M3338" s="910" t="s">
        <v>165</v>
      </c>
      <c r="N3338" s="52" t="str">
        <f>IF(AND('331-CT'!$E$7=TH!H3338,OR(L3338="331",M3338="331")),"331",IF(AND(OR(L3338="131",M3338="131"),H3338='131-CT'!$E$7),"131",""))</f>
        <v/>
      </c>
      <c r="O3338" s="910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37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376"/>
        <v>8</v>
      </c>
      <c r="C3339" s="940">
        <f t="shared" si="377"/>
        <v>42227</v>
      </c>
      <c r="D3339" s="941" t="s">
        <v>2039</v>
      </c>
      <c r="E3339" s="941">
        <v>42227</v>
      </c>
      <c r="F3339" s="948" t="s">
        <v>1806</v>
      </c>
      <c r="G3339" s="943" t="s">
        <v>986</v>
      </c>
      <c r="H3339" s="954" t="s">
        <v>2040</v>
      </c>
      <c r="I3339" s="254">
        <v>100</v>
      </c>
      <c r="J3339" s="254">
        <v>6985.7879856505997</v>
      </c>
      <c r="K3339" s="945">
        <f t="shared" si="378"/>
        <v>698579</v>
      </c>
      <c r="L3339" s="910" t="s">
        <v>167</v>
      </c>
      <c r="M3339" s="910" t="s">
        <v>165</v>
      </c>
      <c r="N3339" s="52" t="str">
        <f>IF(AND('331-CT'!$E$7=TH!H3339,OR(L3339="331",M3339="331")),"331",IF(AND(OR(L3339="131",M3339="131"),H3339='131-CT'!$E$7),"131",""))</f>
        <v/>
      </c>
      <c r="O3339" s="910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37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376"/>
        <v>8</v>
      </c>
      <c r="C3340" s="940">
        <f t="shared" si="377"/>
        <v>42227</v>
      </c>
      <c r="D3340" s="941" t="s">
        <v>2039</v>
      </c>
      <c r="E3340" s="941">
        <v>42227</v>
      </c>
      <c r="F3340" s="948" t="s">
        <v>1166</v>
      </c>
      <c r="G3340" s="943" t="s">
        <v>987</v>
      </c>
      <c r="H3340" s="954" t="s">
        <v>2040</v>
      </c>
      <c r="I3340" s="254">
        <v>803</v>
      </c>
      <c r="J3340" s="254">
        <v>9153.7911536111296</v>
      </c>
      <c r="K3340" s="945">
        <f t="shared" si="378"/>
        <v>7350494</v>
      </c>
      <c r="L3340" s="910" t="s">
        <v>167</v>
      </c>
      <c r="M3340" s="910" t="s">
        <v>165</v>
      </c>
      <c r="N3340" s="52" t="str">
        <f>IF(AND('331-CT'!$E$7=TH!H3340,OR(L3340="331",M3340="331")),"331",IF(AND(OR(L3340="131",M3340="131"),H3340='131-CT'!$E$7),"131",""))</f>
        <v/>
      </c>
      <c r="O3340" s="910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37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376"/>
        <v>8</v>
      </c>
      <c r="C3341" s="940">
        <f t="shared" si="377"/>
        <v>42227</v>
      </c>
      <c r="D3341" s="941" t="s">
        <v>2039</v>
      </c>
      <c r="E3341" s="941">
        <v>42227</v>
      </c>
      <c r="F3341" s="948" t="s">
        <v>1166</v>
      </c>
      <c r="G3341" s="943" t="s">
        <v>987</v>
      </c>
      <c r="H3341" s="954" t="s">
        <v>2040</v>
      </c>
      <c r="I3341" s="254">
        <v>50</v>
      </c>
      <c r="J3341" s="254">
        <v>9153.7911536111296</v>
      </c>
      <c r="K3341" s="945">
        <f t="shared" si="378"/>
        <v>457690</v>
      </c>
      <c r="L3341" s="910" t="s">
        <v>167</v>
      </c>
      <c r="M3341" s="910" t="s">
        <v>165</v>
      </c>
      <c r="N3341" s="52" t="str">
        <f>IF(AND('331-CT'!$E$7=TH!H3341,OR(L3341="331",M3341="331")),"331",IF(AND(OR(L3341="131",M3341="131"),H3341='131-CT'!$E$7),"131",""))</f>
        <v/>
      </c>
      <c r="O3341" s="910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37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376"/>
        <v>8</v>
      </c>
      <c r="C3342" s="940">
        <f t="shared" si="377"/>
        <v>42227</v>
      </c>
      <c r="D3342" s="941" t="s">
        <v>2039</v>
      </c>
      <c r="E3342" s="941">
        <v>42227</v>
      </c>
      <c r="F3342" s="948" t="s">
        <v>1680</v>
      </c>
      <c r="G3342" s="943" t="s">
        <v>987</v>
      </c>
      <c r="H3342" s="954" t="s">
        <v>2040</v>
      </c>
      <c r="I3342" s="254">
        <v>1706</v>
      </c>
      <c r="J3342" s="254">
        <v>802.96413628167818</v>
      </c>
      <c r="K3342" s="945">
        <f t="shared" si="378"/>
        <v>1369857</v>
      </c>
      <c r="L3342" s="910" t="s">
        <v>167</v>
      </c>
      <c r="M3342" s="910" t="s">
        <v>165</v>
      </c>
      <c r="N3342" s="52" t="str">
        <f>IF(AND('331-CT'!$E$7=TH!H3342,OR(L3342="331",M3342="331")),"331",IF(AND(OR(L3342="131",M3342="131"),H3342='131-CT'!$E$7),"131",""))</f>
        <v/>
      </c>
      <c r="O3342" s="910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37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376"/>
        <v>8</v>
      </c>
      <c r="C3343" s="940">
        <f t="shared" si="377"/>
        <v>42227</v>
      </c>
      <c r="D3343" s="941" t="s">
        <v>2039</v>
      </c>
      <c r="E3343" s="941">
        <v>42227</v>
      </c>
      <c r="F3343" s="948" t="s">
        <v>988</v>
      </c>
      <c r="G3343" s="943" t="s">
        <v>989</v>
      </c>
      <c r="H3343" s="954" t="s">
        <v>2040</v>
      </c>
      <c r="I3343" s="254">
        <v>301</v>
      </c>
      <c r="J3343" s="254">
        <v>10438.533771661816</v>
      </c>
      <c r="K3343" s="945">
        <f t="shared" si="378"/>
        <v>3141999</v>
      </c>
      <c r="L3343" s="910" t="s">
        <v>167</v>
      </c>
      <c r="M3343" s="910" t="s">
        <v>165</v>
      </c>
      <c r="N3343" s="52" t="str">
        <f>IF(AND('331-CT'!$E$7=TH!H3343,OR(L3343="331",M3343="331")),"331",IF(AND(OR(L3343="131",M3343="131"),H3343='131-CT'!$E$7),"131",""))</f>
        <v/>
      </c>
      <c r="O3343" s="910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37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376"/>
        <v>8</v>
      </c>
      <c r="C3344" s="940">
        <f t="shared" si="377"/>
        <v>42227</v>
      </c>
      <c r="D3344" s="941" t="s">
        <v>2039</v>
      </c>
      <c r="E3344" s="941">
        <v>42227</v>
      </c>
      <c r="F3344" s="948" t="s">
        <v>988</v>
      </c>
      <c r="G3344" s="943" t="s">
        <v>989</v>
      </c>
      <c r="H3344" s="954" t="s">
        <v>2040</v>
      </c>
      <c r="I3344" s="254">
        <v>990</v>
      </c>
      <c r="J3344" s="254">
        <v>10438.533771661816</v>
      </c>
      <c r="K3344" s="945">
        <f t="shared" si="378"/>
        <v>10334148</v>
      </c>
      <c r="L3344" s="910" t="s">
        <v>167</v>
      </c>
      <c r="M3344" s="910" t="s">
        <v>165</v>
      </c>
      <c r="N3344" s="52" t="str">
        <f>IF(AND('331-CT'!$E$7=TH!H3344,OR(L3344="331",M3344="331")),"331",IF(AND(OR(L3344="131",M3344="131"),H3344='131-CT'!$E$7),"131",""))</f>
        <v/>
      </c>
      <c r="O3344" s="910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37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376"/>
        <v>8</v>
      </c>
      <c r="C3345" s="940">
        <f t="shared" si="377"/>
        <v>42229</v>
      </c>
      <c r="D3345" s="941" t="s">
        <v>2039</v>
      </c>
      <c r="E3345" s="941">
        <v>42229</v>
      </c>
      <c r="F3345" s="948" t="s">
        <v>991</v>
      </c>
      <c r="G3345" s="943" t="s">
        <v>992</v>
      </c>
      <c r="H3345" s="954" t="s">
        <v>2040</v>
      </c>
      <c r="I3345" s="254">
        <v>309</v>
      </c>
      <c r="J3345" s="254">
        <v>13971.575971301199</v>
      </c>
      <c r="K3345" s="945">
        <f t="shared" si="378"/>
        <v>4317217</v>
      </c>
      <c r="L3345" s="910" t="s">
        <v>167</v>
      </c>
      <c r="M3345" s="910" t="s">
        <v>165</v>
      </c>
      <c r="N3345" s="52" t="str">
        <f>IF(AND('331-CT'!$E$7=TH!H3345,OR(L3345="331",M3345="331")),"331",IF(AND(OR(L3345="131",M3345="131"),H3345='131-CT'!$E$7),"131",""))</f>
        <v/>
      </c>
      <c r="O3345" s="910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37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376"/>
        <v>8</v>
      </c>
      <c r="C3346" s="940">
        <f t="shared" si="377"/>
        <v>42229</v>
      </c>
      <c r="D3346" s="941" t="s">
        <v>2039</v>
      </c>
      <c r="E3346" s="941">
        <v>42229</v>
      </c>
      <c r="F3346" s="948" t="s">
        <v>936</v>
      </c>
      <c r="G3346" s="943" t="s">
        <v>994</v>
      </c>
      <c r="H3346" s="954" t="s">
        <v>2040</v>
      </c>
      <c r="I3346" s="254">
        <v>311</v>
      </c>
      <c r="J3346" s="254">
        <v>5379.859713087244</v>
      </c>
      <c r="K3346" s="945">
        <f t="shared" si="378"/>
        <v>1673136</v>
      </c>
      <c r="L3346" s="910" t="s">
        <v>167</v>
      </c>
      <c r="M3346" s="910" t="s">
        <v>165</v>
      </c>
      <c r="N3346" s="52" t="str">
        <f>IF(AND('331-CT'!$E$7=TH!H3346,OR(L3346="331",M3346="331")),"331",IF(AND(OR(L3346="131",M3346="131"),H3346='131-CT'!$E$7),"131",""))</f>
        <v/>
      </c>
      <c r="O3346" s="910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37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376"/>
        <v>8</v>
      </c>
      <c r="C3347" s="940">
        <f t="shared" si="377"/>
        <v>42229</v>
      </c>
      <c r="D3347" s="941" t="s">
        <v>2039</v>
      </c>
      <c r="E3347" s="941">
        <v>42229</v>
      </c>
      <c r="F3347" s="948" t="s">
        <v>786</v>
      </c>
      <c r="G3347" s="943" t="s">
        <v>995</v>
      </c>
      <c r="H3347" s="954" t="s">
        <v>2040</v>
      </c>
      <c r="I3347" s="254">
        <v>512</v>
      </c>
      <c r="J3347" s="254">
        <v>7788.7521219322771</v>
      </c>
      <c r="K3347" s="945">
        <f t="shared" si="378"/>
        <v>3987841</v>
      </c>
      <c r="L3347" s="910" t="s">
        <v>167</v>
      </c>
      <c r="M3347" s="910" t="s">
        <v>165</v>
      </c>
      <c r="N3347" s="52" t="str">
        <f>IF(AND('331-CT'!$E$7=TH!H3347,OR(L3347="331",M3347="331")),"331",IF(AND(OR(L3347="131",M3347="131"),H3347='131-CT'!$E$7),"131",""))</f>
        <v/>
      </c>
      <c r="O3347" s="910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37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376"/>
        <v>8</v>
      </c>
      <c r="C3348" s="940">
        <f t="shared" si="377"/>
        <v>42229</v>
      </c>
      <c r="D3348" s="941" t="s">
        <v>2039</v>
      </c>
      <c r="E3348" s="941">
        <v>42229</v>
      </c>
      <c r="F3348" s="948" t="s">
        <v>1779</v>
      </c>
      <c r="G3348" s="943" t="s">
        <v>996</v>
      </c>
      <c r="H3348" s="954" t="s">
        <v>2040</v>
      </c>
      <c r="I3348" s="254">
        <v>50</v>
      </c>
      <c r="J3348" s="254">
        <v>14694.24369395471</v>
      </c>
      <c r="K3348" s="945">
        <f t="shared" si="378"/>
        <v>734712</v>
      </c>
      <c r="L3348" s="910" t="s">
        <v>167</v>
      </c>
      <c r="M3348" s="910" t="s">
        <v>165</v>
      </c>
      <c r="N3348" s="52" t="str">
        <f>IF(AND('331-CT'!$E$7=TH!H3348,OR(L3348="331",M3348="331")),"331",IF(AND(OR(L3348="131",M3348="131"),H3348='131-CT'!$E$7),"131",""))</f>
        <v/>
      </c>
      <c r="O3348" s="910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37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376"/>
        <v>8</v>
      </c>
      <c r="C3349" s="940">
        <f t="shared" si="377"/>
        <v>42229</v>
      </c>
      <c r="D3349" s="941" t="s">
        <v>2039</v>
      </c>
      <c r="E3349" s="941">
        <v>42229</v>
      </c>
      <c r="F3349" s="948" t="s">
        <v>774</v>
      </c>
      <c r="G3349" s="943" t="s">
        <v>996</v>
      </c>
      <c r="H3349" s="954" t="s">
        <v>2040</v>
      </c>
      <c r="I3349" s="254">
        <v>100</v>
      </c>
      <c r="J3349" s="254">
        <v>15015.429348467382</v>
      </c>
      <c r="K3349" s="945">
        <f t="shared" si="378"/>
        <v>1501543</v>
      </c>
      <c r="L3349" s="910" t="s">
        <v>167</v>
      </c>
      <c r="M3349" s="910" t="s">
        <v>165</v>
      </c>
      <c r="N3349" s="52" t="str">
        <f>IF(AND('331-CT'!$E$7=TH!H3349,OR(L3349="331",M3349="331")),"331",IF(AND(OR(L3349="131",M3349="131"),H3349='131-CT'!$E$7),"131",""))</f>
        <v/>
      </c>
      <c r="O3349" s="910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37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376"/>
        <v>8</v>
      </c>
      <c r="C3350" s="940">
        <f t="shared" si="377"/>
        <v>42234</v>
      </c>
      <c r="D3350" s="941" t="s">
        <v>2039</v>
      </c>
      <c r="E3350" s="941">
        <v>42234</v>
      </c>
      <c r="F3350" s="948" t="s">
        <v>754</v>
      </c>
      <c r="G3350" s="943" t="s">
        <v>997</v>
      </c>
      <c r="H3350" s="954" t="s">
        <v>2040</v>
      </c>
      <c r="I3350" s="254">
        <v>600</v>
      </c>
      <c r="J3350" s="254">
        <v>13650.390316788527</v>
      </c>
      <c r="K3350" s="945">
        <f t="shared" si="378"/>
        <v>8190234</v>
      </c>
      <c r="L3350" s="910" t="s">
        <v>167</v>
      </c>
      <c r="M3350" s="910" t="s">
        <v>165</v>
      </c>
      <c r="N3350" s="52" t="str">
        <f>IF(AND('331-CT'!$E$7=TH!H3350,OR(L3350="331",M3350="331")),"331",IF(AND(OR(L3350="131",M3350="131"),H3350='131-CT'!$E$7),"131",""))</f>
        <v/>
      </c>
      <c r="O3350" s="910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37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376"/>
        <v>8</v>
      </c>
      <c r="C3351" s="940">
        <f t="shared" si="377"/>
        <v>42234</v>
      </c>
      <c r="D3351" s="941" t="s">
        <v>2039</v>
      </c>
      <c r="E3351" s="941">
        <v>42234</v>
      </c>
      <c r="F3351" s="948" t="s">
        <v>773</v>
      </c>
      <c r="G3351" s="943" t="s">
        <v>997</v>
      </c>
      <c r="H3351" s="954" t="s">
        <v>2040</v>
      </c>
      <c r="I3351" s="254">
        <v>300</v>
      </c>
      <c r="J3351" s="254">
        <v>4255.7099222928946</v>
      </c>
      <c r="K3351" s="945">
        <f t="shared" si="378"/>
        <v>1276713</v>
      </c>
      <c r="L3351" s="910" t="s">
        <v>167</v>
      </c>
      <c r="M3351" s="910" t="s">
        <v>165</v>
      </c>
      <c r="N3351" s="52" t="str">
        <f>IF(AND('331-CT'!$E$7=TH!H3351,OR(L3351="331",M3351="331")),"331",IF(AND(OR(L3351="131",M3351="131"),H3351='131-CT'!$E$7),"131",""))</f>
        <v/>
      </c>
      <c r="O3351" s="910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37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376"/>
        <v>8</v>
      </c>
      <c r="C3352" s="940">
        <f t="shared" si="377"/>
        <v>42234</v>
      </c>
      <c r="D3352" s="941" t="s">
        <v>2039</v>
      </c>
      <c r="E3352" s="941">
        <v>42234</v>
      </c>
      <c r="F3352" s="948" t="s">
        <v>1807</v>
      </c>
      <c r="G3352" s="943" t="s">
        <v>997</v>
      </c>
      <c r="H3352" s="954" t="s">
        <v>2040</v>
      </c>
      <c r="I3352" s="254">
        <v>200</v>
      </c>
      <c r="J3352" s="254">
        <v>15015.429348467382</v>
      </c>
      <c r="K3352" s="945">
        <f t="shared" si="378"/>
        <v>3003086</v>
      </c>
      <c r="L3352" s="910" t="s">
        <v>167</v>
      </c>
      <c r="M3352" s="910" t="s">
        <v>165</v>
      </c>
      <c r="N3352" s="52" t="str">
        <f>IF(AND('331-CT'!$E$7=TH!H3352,OR(L3352="331",M3352="331")),"331",IF(AND(OR(L3352="131",M3352="131"),H3352='131-CT'!$E$7),"131",""))</f>
        <v/>
      </c>
      <c r="O3352" s="910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37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376"/>
        <v>8</v>
      </c>
      <c r="C3353" s="940">
        <f t="shared" si="377"/>
        <v>42234</v>
      </c>
      <c r="D3353" s="941" t="s">
        <v>2039</v>
      </c>
      <c r="E3353" s="941">
        <v>42234</v>
      </c>
      <c r="F3353" s="948" t="s">
        <v>435</v>
      </c>
      <c r="G3353" s="943" t="s">
        <v>999</v>
      </c>
      <c r="H3353" s="954" t="s">
        <v>2040</v>
      </c>
      <c r="I3353" s="254">
        <v>1280</v>
      </c>
      <c r="J3353" s="254">
        <v>5941.9346084844183</v>
      </c>
      <c r="K3353" s="945">
        <f t="shared" si="378"/>
        <v>7605676</v>
      </c>
      <c r="L3353" s="910" t="s">
        <v>167</v>
      </c>
      <c r="M3353" s="910" t="s">
        <v>165</v>
      </c>
      <c r="N3353" s="52" t="str">
        <f>IF(AND('331-CT'!$E$7=TH!H3353,OR(L3353="331",M3353="331")),"331",IF(AND(OR(L3353="131",M3353="131"),H3353='131-CT'!$E$7),"131",""))</f>
        <v/>
      </c>
      <c r="O3353" s="910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37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376"/>
        <v>8</v>
      </c>
      <c r="C3354" s="940">
        <f t="shared" si="377"/>
        <v>42235</v>
      </c>
      <c r="D3354" s="941" t="s">
        <v>2039</v>
      </c>
      <c r="E3354" s="941">
        <v>42235</v>
      </c>
      <c r="F3354" s="948" t="s">
        <v>520</v>
      </c>
      <c r="G3354" s="943" t="s">
        <v>998</v>
      </c>
      <c r="H3354" s="954" t="s">
        <v>2040</v>
      </c>
      <c r="I3354" s="254">
        <v>710</v>
      </c>
      <c r="J3354" s="254">
        <v>5460.1561267154111</v>
      </c>
      <c r="K3354" s="945">
        <f t="shared" si="378"/>
        <v>3876711</v>
      </c>
      <c r="L3354" s="910" t="s">
        <v>167</v>
      </c>
      <c r="M3354" s="910" t="s">
        <v>165</v>
      </c>
      <c r="N3354" s="52" t="str">
        <f>IF(AND('331-CT'!$E$7=TH!H3354,OR(L3354="331",M3354="331")),"331",IF(AND(OR(L3354="131",M3354="131"),H3354='131-CT'!$E$7),"131",""))</f>
        <v/>
      </c>
      <c r="O3354" s="910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37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376"/>
        <v>8</v>
      </c>
      <c r="C3355" s="940">
        <f t="shared" si="377"/>
        <v>42236</v>
      </c>
      <c r="D3355" s="941" t="s">
        <v>2039</v>
      </c>
      <c r="E3355" s="941">
        <v>42236</v>
      </c>
      <c r="F3355" s="948" t="s">
        <v>621</v>
      </c>
      <c r="G3355" s="943" t="s">
        <v>1000</v>
      </c>
      <c r="H3355" s="954" t="s">
        <v>2040</v>
      </c>
      <c r="I3355" s="254">
        <v>169</v>
      </c>
      <c r="J3355" s="254">
        <v>7467.5664674196069</v>
      </c>
      <c r="K3355" s="945">
        <f t="shared" si="378"/>
        <v>1262019</v>
      </c>
      <c r="L3355" s="910" t="s">
        <v>167</v>
      </c>
      <c r="M3355" s="910" t="s">
        <v>165</v>
      </c>
      <c r="N3355" s="52" t="str">
        <f>IF(AND('331-CT'!$E$7=TH!H3355,OR(L3355="331",M3355="331")),"331",IF(AND(OR(L3355="131",M3355="131"),H3355='131-CT'!$E$7),"131",""))</f>
        <v/>
      </c>
      <c r="O3355" s="910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37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376"/>
        <v>8</v>
      </c>
      <c r="C3356" s="940">
        <f t="shared" si="377"/>
        <v>42236</v>
      </c>
      <c r="D3356" s="941" t="s">
        <v>2039</v>
      </c>
      <c r="E3356" s="941">
        <v>42236</v>
      </c>
      <c r="F3356" s="948" t="s">
        <v>565</v>
      </c>
      <c r="G3356" s="943" t="s">
        <v>1000</v>
      </c>
      <c r="H3356" s="954" t="s">
        <v>2040</v>
      </c>
      <c r="I3356" s="254">
        <v>315</v>
      </c>
      <c r="J3356" s="254">
        <v>7547.862881047774</v>
      </c>
      <c r="K3356" s="945">
        <f t="shared" si="378"/>
        <v>2377577</v>
      </c>
      <c r="L3356" s="910" t="s">
        <v>167</v>
      </c>
      <c r="M3356" s="910" t="s">
        <v>165</v>
      </c>
      <c r="N3356" s="52" t="str">
        <f>IF(AND('331-CT'!$E$7=TH!H3356,OR(L3356="331",M3356="331")),"331",IF(AND(OR(L3356="131",M3356="131"),H3356='131-CT'!$E$7),"131",""))</f>
        <v/>
      </c>
      <c r="O3356" s="910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37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376"/>
        <v>8</v>
      </c>
      <c r="C3357" s="940">
        <f t="shared" si="377"/>
        <v>42236</v>
      </c>
      <c r="D3357" s="941" t="s">
        <v>2039</v>
      </c>
      <c r="E3357" s="941">
        <v>42236</v>
      </c>
      <c r="F3357" s="948" t="s">
        <v>932</v>
      </c>
      <c r="G3357" s="943" t="s">
        <v>1001</v>
      </c>
      <c r="H3357" s="954" t="s">
        <v>2040</v>
      </c>
      <c r="I3357" s="254">
        <v>320</v>
      </c>
      <c r="J3357" s="254">
        <v>7306.9736401632708</v>
      </c>
      <c r="K3357" s="945">
        <f t="shared" si="378"/>
        <v>2338232</v>
      </c>
      <c r="L3357" s="910" t="s">
        <v>167</v>
      </c>
      <c r="M3357" s="910" t="s">
        <v>165</v>
      </c>
      <c r="N3357" s="52" t="str">
        <f>IF(AND('331-CT'!$E$7=TH!H3357,OR(L3357="331",M3357="331")),"331",IF(AND(OR(L3357="131",M3357="131"),H3357='131-CT'!$E$7),"131",""))</f>
        <v/>
      </c>
      <c r="O3357" s="910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37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376"/>
        <v>8</v>
      </c>
      <c r="C3358" s="940">
        <f t="shared" si="377"/>
        <v>42236</v>
      </c>
      <c r="D3358" s="941" t="s">
        <v>2039</v>
      </c>
      <c r="E3358" s="941">
        <v>42236</v>
      </c>
      <c r="F3358" s="948" t="s">
        <v>640</v>
      </c>
      <c r="G3358" s="943" t="s">
        <v>1001</v>
      </c>
      <c r="H3358" s="954" t="s">
        <v>2040</v>
      </c>
      <c r="I3358" s="254">
        <v>356</v>
      </c>
      <c r="J3358" s="254">
        <v>5299.563299459076</v>
      </c>
      <c r="K3358" s="945">
        <f t="shared" si="378"/>
        <v>1886645</v>
      </c>
      <c r="L3358" s="910" t="s">
        <v>167</v>
      </c>
      <c r="M3358" s="910" t="s">
        <v>165</v>
      </c>
      <c r="N3358" s="52" t="str">
        <f>IF(AND('331-CT'!$E$7=TH!H3358,OR(L3358="331",M3358="331")),"331",IF(AND(OR(L3358="131",M3358="131"),H3358='131-CT'!$E$7),"131",""))</f>
        <v/>
      </c>
      <c r="O3358" s="910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37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376"/>
        <v>8</v>
      </c>
      <c r="C3359" s="940">
        <f t="shared" si="377"/>
        <v>42236</v>
      </c>
      <c r="D3359" s="941" t="s">
        <v>2039</v>
      </c>
      <c r="E3359" s="941">
        <v>42236</v>
      </c>
      <c r="F3359" s="948" t="s">
        <v>1003</v>
      </c>
      <c r="G3359" s="943" t="s">
        <v>1004</v>
      </c>
      <c r="H3359" s="954" t="s">
        <v>2040</v>
      </c>
      <c r="I3359" s="254">
        <v>31</v>
      </c>
      <c r="J3359" s="254">
        <v>23607.145606681337</v>
      </c>
      <c r="K3359" s="945">
        <f t="shared" si="378"/>
        <v>731822</v>
      </c>
      <c r="L3359" s="910" t="s">
        <v>167</v>
      </c>
      <c r="M3359" s="910" t="s">
        <v>165</v>
      </c>
      <c r="N3359" s="52" t="str">
        <f>IF(AND('331-CT'!$E$7=TH!H3359,OR(L3359="331",M3359="331")),"331",IF(AND(OR(L3359="131",M3359="131"),H3359='131-CT'!$E$7),"131",""))</f>
        <v/>
      </c>
      <c r="O3359" s="910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37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376"/>
        <v>8</v>
      </c>
      <c r="C3360" s="940">
        <f t="shared" si="377"/>
        <v>42236</v>
      </c>
      <c r="D3360" s="941" t="s">
        <v>2039</v>
      </c>
      <c r="E3360" s="941">
        <v>42236</v>
      </c>
      <c r="F3360" s="948" t="s">
        <v>1005</v>
      </c>
      <c r="G3360" s="943" t="s">
        <v>1004</v>
      </c>
      <c r="H3360" s="954" t="s">
        <v>2040</v>
      </c>
      <c r="I3360" s="254">
        <v>60</v>
      </c>
      <c r="J3360" s="254">
        <v>9314.3839808674657</v>
      </c>
      <c r="K3360" s="945">
        <f t="shared" si="378"/>
        <v>558863</v>
      </c>
      <c r="L3360" s="910" t="s">
        <v>167</v>
      </c>
      <c r="M3360" s="910" t="s">
        <v>165</v>
      </c>
      <c r="N3360" s="52" t="str">
        <f>IF(AND('331-CT'!$E$7=TH!H3360,OR(L3360="331",M3360="331")),"331",IF(AND(OR(L3360="131",M3360="131"),H3360='131-CT'!$E$7),"131",""))</f>
        <v/>
      </c>
      <c r="O3360" s="910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37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376"/>
        <v>8</v>
      </c>
      <c r="C3361" s="940">
        <f t="shared" si="377"/>
        <v>42236</v>
      </c>
      <c r="D3361" s="941" t="s">
        <v>2039</v>
      </c>
      <c r="E3361" s="941">
        <v>42236</v>
      </c>
      <c r="F3361" s="948" t="s">
        <v>1687</v>
      </c>
      <c r="G3361" s="943" t="s">
        <v>1004</v>
      </c>
      <c r="H3361" s="954" t="s">
        <v>2040</v>
      </c>
      <c r="I3361" s="254">
        <v>120</v>
      </c>
      <c r="J3361" s="254">
        <v>481.77848176900687</v>
      </c>
      <c r="K3361" s="945">
        <f t="shared" si="378"/>
        <v>57813</v>
      </c>
      <c r="L3361" s="910" t="s">
        <v>167</v>
      </c>
      <c r="M3361" s="910" t="s">
        <v>165</v>
      </c>
      <c r="N3361" s="52" t="str">
        <f>IF(AND('331-CT'!$E$7=TH!H3361,OR(L3361="331",M3361="331")),"331",IF(AND(OR(L3361="131",M3361="131"),H3361='131-CT'!$E$7),"131",""))</f>
        <v/>
      </c>
      <c r="O3361" s="910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37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376"/>
        <v>8</v>
      </c>
      <c r="C3362" s="940">
        <f t="shared" si="377"/>
        <v>42236</v>
      </c>
      <c r="D3362" s="941" t="s">
        <v>2039</v>
      </c>
      <c r="E3362" s="941">
        <v>42236</v>
      </c>
      <c r="F3362" s="948" t="s">
        <v>772</v>
      </c>
      <c r="G3362" s="943" t="s">
        <v>1006</v>
      </c>
      <c r="H3362" s="954" t="s">
        <v>2040</v>
      </c>
      <c r="I3362" s="254">
        <v>1000</v>
      </c>
      <c r="J3362" s="254">
        <v>18548.471548106765</v>
      </c>
      <c r="K3362" s="945">
        <f t="shared" si="378"/>
        <v>18548472</v>
      </c>
      <c r="L3362" s="910" t="s">
        <v>167</v>
      </c>
      <c r="M3362" s="910" t="s">
        <v>165</v>
      </c>
      <c r="N3362" s="52" t="str">
        <f>IF(AND('331-CT'!$E$7=TH!H3362,OR(L3362="331",M3362="331")),"331",IF(AND(OR(L3362="131",M3362="131"),H3362='131-CT'!$E$7),"131",""))</f>
        <v/>
      </c>
      <c r="O3362" s="910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37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376"/>
        <v>8</v>
      </c>
      <c r="C3363" s="940">
        <f t="shared" si="377"/>
        <v>42236</v>
      </c>
      <c r="D3363" s="941" t="s">
        <v>2039</v>
      </c>
      <c r="E3363" s="941">
        <v>42236</v>
      </c>
      <c r="F3363" s="948" t="s">
        <v>771</v>
      </c>
      <c r="G3363" s="943" t="s">
        <v>1006</v>
      </c>
      <c r="H3363" s="954" t="s">
        <v>2040</v>
      </c>
      <c r="I3363" s="254">
        <v>400</v>
      </c>
      <c r="J3363" s="254">
        <v>8511.4198445857892</v>
      </c>
      <c r="K3363" s="945">
        <f t="shared" si="378"/>
        <v>3404568</v>
      </c>
      <c r="L3363" s="910" t="s">
        <v>167</v>
      </c>
      <c r="M3363" s="910" t="s">
        <v>165</v>
      </c>
      <c r="N3363" s="52" t="str">
        <f>IF(AND('331-CT'!$E$7=TH!H3363,OR(L3363="331",M3363="331")),"331",IF(AND(OR(L3363="131",M3363="131"),H3363='131-CT'!$E$7),"131",""))</f>
        <v/>
      </c>
      <c r="O3363" s="910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37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376"/>
        <v>8</v>
      </c>
      <c r="C3364" s="940">
        <f t="shared" si="377"/>
        <v>42238</v>
      </c>
      <c r="D3364" s="941" t="s">
        <v>2039</v>
      </c>
      <c r="E3364" s="941">
        <v>42238</v>
      </c>
      <c r="F3364" s="948" t="s">
        <v>771</v>
      </c>
      <c r="G3364" s="943" t="s">
        <v>1007</v>
      </c>
      <c r="H3364" s="954" t="s">
        <v>2040</v>
      </c>
      <c r="I3364" s="254">
        <v>600</v>
      </c>
      <c r="J3364" s="254">
        <v>8511.4198445857892</v>
      </c>
      <c r="K3364" s="945">
        <f t="shared" si="378"/>
        <v>5106852</v>
      </c>
      <c r="L3364" s="910" t="s">
        <v>167</v>
      </c>
      <c r="M3364" s="910" t="s">
        <v>165</v>
      </c>
      <c r="N3364" s="52" t="str">
        <f>IF(AND('331-CT'!$E$7=TH!H3364,OR(L3364="331",M3364="331")),"331",IF(AND(OR(L3364="131",M3364="131"),H3364='131-CT'!$E$7),"131",""))</f>
        <v/>
      </c>
      <c r="O3364" s="910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37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376"/>
        <v>8</v>
      </c>
      <c r="C3365" s="940">
        <f t="shared" si="377"/>
        <v>42238</v>
      </c>
      <c r="D3365" s="941" t="s">
        <v>2039</v>
      </c>
      <c r="E3365" s="941">
        <v>42238</v>
      </c>
      <c r="F3365" s="948" t="s">
        <v>1792</v>
      </c>
      <c r="G3365" s="943" t="s">
        <v>1007</v>
      </c>
      <c r="H3365" s="954" t="s">
        <v>2040</v>
      </c>
      <c r="I3365" s="254">
        <v>1000</v>
      </c>
      <c r="J3365" s="254">
        <v>10037.051703520976</v>
      </c>
      <c r="K3365" s="945">
        <f t="shared" si="378"/>
        <v>10037052</v>
      </c>
      <c r="L3365" s="910" t="s">
        <v>167</v>
      </c>
      <c r="M3365" s="910" t="s">
        <v>165</v>
      </c>
      <c r="N3365" s="52" t="str">
        <f>IF(AND('331-CT'!$E$7=TH!H3365,OR(L3365="331",M3365="331")),"331",IF(AND(OR(L3365="131",M3365="131"),H3365='131-CT'!$E$7),"131",""))</f>
        <v/>
      </c>
      <c r="O3365" s="910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37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376"/>
        <v>8</v>
      </c>
      <c r="C3366" s="940">
        <f t="shared" si="377"/>
        <v>42238</v>
      </c>
      <c r="D3366" s="941" t="s">
        <v>2039</v>
      </c>
      <c r="E3366" s="941">
        <v>42238</v>
      </c>
      <c r="F3366" s="948" t="s">
        <v>628</v>
      </c>
      <c r="G3366" s="943" t="s">
        <v>1008</v>
      </c>
      <c r="H3366" s="954" t="s">
        <v>2040</v>
      </c>
      <c r="I3366" s="254">
        <v>868</v>
      </c>
      <c r="J3366" s="254">
        <v>10117.348117149144</v>
      </c>
      <c r="K3366" s="945">
        <f t="shared" si="378"/>
        <v>8781858</v>
      </c>
      <c r="L3366" s="910" t="s">
        <v>167</v>
      </c>
      <c r="M3366" s="910" t="s">
        <v>165</v>
      </c>
      <c r="N3366" s="52" t="str">
        <f>IF(AND('331-CT'!$E$7=TH!H3366,OR(L3366="331",M3366="331")),"331",IF(AND(OR(L3366="131",M3366="131"),H3366='131-CT'!$E$7),"131",""))</f>
        <v/>
      </c>
      <c r="O3366" s="910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37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376"/>
        <v>8</v>
      </c>
      <c r="C3367" s="940">
        <f t="shared" si="377"/>
        <v>42238</v>
      </c>
      <c r="D3367" s="941" t="s">
        <v>2039</v>
      </c>
      <c r="E3367" s="941">
        <v>42238</v>
      </c>
      <c r="F3367" s="948" t="s">
        <v>450</v>
      </c>
      <c r="G3367" s="943" t="s">
        <v>1008</v>
      </c>
      <c r="H3367" s="954" t="s">
        <v>2040</v>
      </c>
      <c r="I3367" s="254">
        <v>1027</v>
      </c>
      <c r="J3367" s="254">
        <v>8431.1234309576212</v>
      </c>
      <c r="K3367" s="945">
        <f t="shared" si="378"/>
        <v>8658764</v>
      </c>
      <c r="L3367" s="910" t="s">
        <v>167</v>
      </c>
      <c r="M3367" s="910" t="s">
        <v>165</v>
      </c>
      <c r="N3367" s="52" t="str">
        <f>IF(AND('331-CT'!$E$7=TH!H3367,OR(L3367="331",M3367="331")),"331",IF(AND(OR(L3367="131",M3367="131"),H3367='131-CT'!$E$7),"131",""))</f>
        <v/>
      </c>
      <c r="O3367" s="910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37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376"/>
        <v>8</v>
      </c>
      <c r="C3368" s="940">
        <f t="shared" si="377"/>
        <v>42238</v>
      </c>
      <c r="D3368" s="941" t="s">
        <v>2039</v>
      </c>
      <c r="E3368" s="941">
        <v>42238</v>
      </c>
      <c r="F3368" s="948" t="s">
        <v>1009</v>
      </c>
      <c r="G3368" s="943" t="s">
        <v>1008</v>
      </c>
      <c r="H3368" s="954" t="s">
        <v>2040</v>
      </c>
      <c r="I3368" s="254">
        <v>252</v>
      </c>
      <c r="J3368" s="254">
        <v>10759.719426174488</v>
      </c>
      <c r="K3368" s="945">
        <f t="shared" si="378"/>
        <v>2711449</v>
      </c>
      <c r="L3368" s="910" t="s">
        <v>167</v>
      </c>
      <c r="M3368" s="910" t="s">
        <v>165</v>
      </c>
      <c r="N3368" s="52" t="str">
        <f>IF(AND('331-CT'!$E$7=TH!H3368,OR(L3368="331",M3368="331")),"331",IF(AND(OR(L3368="131",M3368="131"),H3368='131-CT'!$E$7),"131",""))</f>
        <v/>
      </c>
      <c r="O3368" s="910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37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376"/>
        <v>8</v>
      </c>
      <c r="C3369" s="940">
        <f t="shared" si="377"/>
        <v>42238</v>
      </c>
      <c r="D3369" s="941" t="s">
        <v>2039</v>
      </c>
      <c r="E3369" s="941">
        <v>42238</v>
      </c>
      <c r="F3369" s="948" t="s">
        <v>628</v>
      </c>
      <c r="G3369" s="943" t="s">
        <v>1008</v>
      </c>
      <c r="H3369" s="954" t="s">
        <v>2040</v>
      </c>
      <c r="I3369" s="254">
        <v>480</v>
      </c>
      <c r="J3369" s="254">
        <v>10117.348117149144</v>
      </c>
      <c r="K3369" s="945">
        <f t="shared" si="378"/>
        <v>4856327</v>
      </c>
      <c r="L3369" s="910" t="s">
        <v>167</v>
      </c>
      <c r="M3369" s="910" t="s">
        <v>165</v>
      </c>
      <c r="N3369" s="52" t="str">
        <f>IF(AND('331-CT'!$E$7=TH!H3369,OR(L3369="331",M3369="331")),"331",IF(AND(OR(L3369="131",M3369="131"),H3369='131-CT'!$E$7),"131",""))</f>
        <v/>
      </c>
      <c r="O3369" s="910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37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376"/>
        <v>8</v>
      </c>
      <c r="C3370" s="940">
        <f t="shared" si="377"/>
        <v>42240</v>
      </c>
      <c r="D3370" s="941" t="s">
        <v>2039</v>
      </c>
      <c r="E3370" s="941">
        <v>42240</v>
      </c>
      <c r="F3370" s="948" t="s">
        <v>1792</v>
      </c>
      <c r="G3370" s="943" t="s">
        <v>1010</v>
      </c>
      <c r="H3370" s="954" t="s">
        <v>2040</v>
      </c>
      <c r="I3370" s="254">
        <v>1000</v>
      </c>
      <c r="J3370" s="254">
        <v>10037.051703520976</v>
      </c>
      <c r="K3370" s="945">
        <f t="shared" si="378"/>
        <v>10037052</v>
      </c>
      <c r="L3370" s="910" t="s">
        <v>167</v>
      </c>
      <c r="M3370" s="910" t="s">
        <v>165</v>
      </c>
      <c r="N3370" s="52" t="str">
        <f>IF(AND('331-CT'!$E$7=TH!H3370,OR(L3370="331",M3370="331")),"331",IF(AND(OR(L3370="131",M3370="131"),H3370='131-CT'!$E$7),"131",""))</f>
        <v/>
      </c>
      <c r="O3370" s="910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37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376"/>
        <v>8</v>
      </c>
      <c r="C3371" s="940">
        <f t="shared" si="377"/>
        <v>42240</v>
      </c>
      <c r="D3371" s="941" t="s">
        <v>2039</v>
      </c>
      <c r="E3371" s="941">
        <v>42240</v>
      </c>
      <c r="F3371" s="948" t="s">
        <v>773</v>
      </c>
      <c r="G3371" s="943" t="s">
        <v>1010</v>
      </c>
      <c r="H3371" s="954" t="s">
        <v>2040</v>
      </c>
      <c r="I3371" s="254">
        <v>600</v>
      </c>
      <c r="J3371" s="254">
        <v>4255.7099222928946</v>
      </c>
      <c r="K3371" s="945">
        <f t="shared" si="378"/>
        <v>2553426</v>
      </c>
      <c r="L3371" s="910" t="s">
        <v>167</v>
      </c>
      <c r="M3371" s="910" t="s">
        <v>165</v>
      </c>
      <c r="N3371" s="52" t="str">
        <f>IF(AND('331-CT'!$E$7=TH!H3371,OR(L3371="331",M3371="331")),"331",IF(AND(OR(L3371="131",M3371="131"),H3371='131-CT'!$E$7),"131",""))</f>
        <v/>
      </c>
      <c r="O3371" s="910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37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376"/>
        <v>8</v>
      </c>
      <c r="C3372" s="940">
        <f t="shared" si="377"/>
        <v>42240</v>
      </c>
      <c r="D3372" s="941" t="s">
        <v>2039</v>
      </c>
      <c r="E3372" s="941">
        <v>42240</v>
      </c>
      <c r="F3372" s="948" t="s">
        <v>520</v>
      </c>
      <c r="G3372" s="943" t="s">
        <v>1011</v>
      </c>
      <c r="H3372" s="954" t="s">
        <v>2040</v>
      </c>
      <c r="I3372" s="254">
        <v>1000</v>
      </c>
      <c r="J3372" s="254">
        <v>5460.1561267154111</v>
      </c>
      <c r="K3372" s="945">
        <f t="shared" si="378"/>
        <v>5460156</v>
      </c>
      <c r="L3372" s="910" t="s">
        <v>167</v>
      </c>
      <c r="M3372" s="910" t="s">
        <v>165</v>
      </c>
      <c r="N3372" s="52" t="str">
        <f>IF(AND('331-CT'!$E$7=TH!H3372,OR(L3372="331",M3372="331")),"331",IF(AND(OR(L3372="131",M3372="131"),H3372='131-CT'!$E$7),"131",""))</f>
        <v/>
      </c>
      <c r="O3372" s="910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37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376"/>
        <v>8</v>
      </c>
      <c r="C3373" s="940">
        <f t="shared" si="377"/>
        <v>42241</v>
      </c>
      <c r="D3373" s="941" t="s">
        <v>2039</v>
      </c>
      <c r="E3373" s="941">
        <v>42241</v>
      </c>
      <c r="F3373" s="948" t="s">
        <v>1012</v>
      </c>
      <c r="G3373" s="943" t="s">
        <v>1013</v>
      </c>
      <c r="H3373" s="954" t="s">
        <v>2040</v>
      </c>
      <c r="I3373" s="254">
        <v>306</v>
      </c>
      <c r="J3373" s="254">
        <v>5941.9346084844183</v>
      </c>
      <c r="K3373" s="945">
        <f t="shared" si="378"/>
        <v>1818232</v>
      </c>
      <c r="L3373" s="910" t="s">
        <v>167</v>
      </c>
      <c r="M3373" s="910" t="s">
        <v>165</v>
      </c>
      <c r="N3373" s="52" t="str">
        <f>IF(AND('331-CT'!$E$7=TH!H3373,OR(L3373="331",M3373="331")),"331",IF(AND(OR(L3373="131",M3373="131"),H3373='131-CT'!$E$7),"131",""))</f>
        <v/>
      </c>
      <c r="O3373" s="910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37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376"/>
        <v>8</v>
      </c>
      <c r="C3374" s="940">
        <f t="shared" si="377"/>
        <v>42241</v>
      </c>
      <c r="D3374" s="941" t="s">
        <v>2039</v>
      </c>
      <c r="E3374" s="941">
        <v>42241</v>
      </c>
      <c r="F3374" s="948" t="s">
        <v>974</v>
      </c>
      <c r="G3374" s="943" t="s">
        <v>1013</v>
      </c>
      <c r="H3374" s="954" t="s">
        <v>2040</v>
      </c>
      <c r="I3374" s="254">
        <v>200</v>
      </c>
      <c r="J3374" s="254">
        <v>5379.859713087244</v>
      </c>
      <c r="K3374" s="945">
        <f t="shared" si="378"/>
        <v>1075972</v>
      </c>
      <c r="L3374" s="910" t="s">
        <v>167</v>
      </c>
      <c r="M3374" s="910" t="s">
        <v>165</v>
      </c>
      <c r="N3374" s="52" t="str">
        <f>IF(AND('331-CT'!$E$7=TH!H3374,OR(L3374="331",M3374="331")),"331",IF(AND(OR(L3374="131",M3374="131"),H3374='131-CT'!$E$7),"131",""))</f>
        <v/>
      </c>
      <c r="O3374" s="910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37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376"/>
        <v>8</v>
      </c>
      <c r="C3375" s="940">
        <f t="shared" si="377"/>
        <v>42242</v>
      </c>
      <c r="D3375" s="941" t="s">
        <v>2039</v>
      </c>
      <c r="E3375" s="941">
        <v>42242</v>
      </c>
      <c r="F3375" s="948" t="s">
        <v>520</v>
      </c>
      <c r="G3375" s="943" t="s">
        <v>1014</v>
      </c>
      <c r="H3375" s="954" t="s">
        <v>2040</v>
      </c>
      <c r="I3375" s="254">
        <v>1082</v>
      </c>
      <c r="J3375" s="254">
        <v>5460.1561267154111</v>
      </c>
      <c r="K3375" s="945">
        <f t="shared" si="378"/>
        <v>5907889</v>
      </c>
      <c r="L3375" s="910" t="s">
        <v>167</v>
      </c>
      <c r="M3375" s="910" t="s">
        <v>165</v>
      </c>
      <c r="N3375" s="52" t="str">
        <f>IF(AND('331-CT'!$E$7=TH!H3375,OR(L3375="331",M3375="331")),"331",IF(AND(OR(L3375="131",M3375="131"),H3375='131-CT'!$E$7),"131",""))</f>
        <v/>
      </c>
      <c r="O3375" s="910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37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376"/>
        <v>8</v>
      </c>
      <c r="C3376" s="940">
        <f t="shared" si="377"/>
        <v>42242</v>
      </c>
      <c r="D3376" s="941" t="s">
        <v>2039</v>
      </c>
      <c r="E3376" s="941">
        <v>42242</v>
      </c>
      <c r="F3376" s="948" t="s">
        <v>439</v>
      </c>
      <c r="G3376" s="943" t="s">
        <v>1015</v>
      </c>
      <c r="H3376" s="954" t="s">
        <v>2040</v>
      </c>
      <c r="I3376" s="254">
        <v>409</v>
      </c>
      <c r="J3376" s="254">
        <v>7628.159294675942</v>
      </c>
      <c r="K3376" s="945">
        <f t="shared" si="378"/>
        <v>3119917</v>
      </c>
      <c r="L3376" s="910" t="s">
        <v>167</v>
      </c>
      <c r="M3376" s="910" t="s">
        <v>165</v>
      </c>
      <c r="N3376" s="52" t="str">
        <f>IF(AND('331-CT'!$E$7=TH!H3376,OR(L3376="331",M3376="331")),"331",IF(AND(OR(L3376="131",M3376="131"),H3376='131-CT'!$E$7),"131",""))</f>
        <v/>
      </c>
      <c r="O3376" s="910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37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376"/>
        <v>8</v>
      </c>
      <c r="C3377" s="940">
        <f t="shared" si="377"/>
        <v>42242</v>
      </c>
      <c r="D3377" s="941" t="s">
        <v>2039</v>
      </c>
      <c r="E3377" s="941">
        <v>42242</v>
      </c>
      <c r="F3377" s="948" t="s">
        <v>439</v>
      </c>
      <c r="G3377" s="943" t="s">
        <v>1015</v>
      </c>
      <c r="H3377" s="954" t="s">
        <v>2040</v>
      </c>
      <c r="I3377" s="254">
        <v>200</v>
      </c>
      <c r="J3377" s="254">
        <v>7628.159294675942</v>
      </c>
      <c r="K3377" s="945">
        <f t="shared" si="378"/>
        <v>1525632</v>
      </c>
      <c r="L3377" s="910" t="s">
        <v>167</v>
      </c>
      <c r="M3377" s="910" t="s">
        <v>165</v>
      </c>
      <c r="N3377" s="52" t="str">
        <f>IF(AND('331-CT'!$E$7=TH!H3377,OR(L3377="331",M3377="331")),"331",IF(AND(OR(L3377="131",M3377="131"),H3377='131-CT'!$E$7),"131",""))</f>
        <v/>
      </c>
      <c r="O3377" s="910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37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376"/>
        <v>8</v>
      </c>
      <c r="C3378" s="940">
        <f t="shared" si="377"/>
        <v>42242</v>
      </c>
      <c r="D3378" s="941" t="s">
        <v>2039</v>
      </c>
      <c r="E3378" s="941">
        <v>42242</v>
      </c>
      <c r="F3378" s="948" t="s">
        <v>2036</v>
      </c>
      <c r="G3378" s="943" t="s">
        <v>1016</v>
      </c>
      <c r="H3378" s="954" t="s">
        <v>2040</v>
      </c>
      <c r="I3378" s="254">
        <v>10</v>
      </c>
      <c r="J3378" s="254">
        <v>9394.6803944956337</v>
      </c>
      <c r="K3378" s="945">
        <f t="shared" si="378"/>
        <v>93947</v>
      </c>
      <c r="L3378" s="910" t="s">
        <v>167</v>
      </c>
      <c r="M3378" s="910" t="s">
        <v>165</v>
      </c>
      <c r="N3378" s="52" t="str">
        <f>IF(AND('331-CT'!$E$7=TH!H3378,OR(L3378="331",M3378="331")),"331",IF(AND(OR(L3378="131",M3378="131"),H3378='131-CT'!$E$7),"131",""))</f>
        <v/>
      </c>
      <c r="O3378" s="910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37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376"/>
        <v>8</v>
      </c>
      <c r="C3379" s="940">
        <f t="shared" si="377"/>
        <v>42242</v>
      </c>
      <c r="D3379" s="941" t="s">
        <v>2039</v>
      </c>
      <c r="E3379" s="941">
        <v>42242</v>
      </c>
      <c r="F3379" s="948" t="s">
        <v>1974</v>
      </c>
      <c r="G3379" s="943" t="s">
        <v>1016</v>
      </c>
      <c r="H3379" s="954" t="s">
        <v>2040</v>
      </c>
      <c r="I3379" s="254">
        <v>10</v>
      </c>
      <c r="J3379" s="254">
        <v>9956.7552898928079</v>
      </c>
      <c r="K3379" s="945">
        <f t="shared" si="378"/>
        <v>99568</v>
      </c>
      <c r="L3379" s="910" t="s">
        <v>167</v>
      </c>
      <c r="M3379" s="910" t="s">
        <v>165</v>
      </c>
      <c r="N3379" s="52" t="str">
        <f>IF(AND('331-CT'!$E$7=TH!H3379,OR(L3379="331",M3379="331")),"331",IF(AND(OR(L3379="131",M3379="131"),H3379='131-CT'!$E$7),"131",""))</f>
        <v/>
      </c>
      <c r="O3379" s="910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37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376"/>
        <v>8</v>
      </c>
      <c r="C3380" s="940">
        <f t="shared" si="377"/>
        <v>42242</v>
      </c>
      <c r="D3380" s="941" t="s">
        <v>2039</v>
      </c>
      <c r="E3380" s="941">
        <v>42242</v>
      </c>
      <c r="F3380" s="948" t="s">
        <v>1975</v>
      </c>
      <c r="G3380" s="943" t="s">
        <v>1016</v>
      </c>
      <c r="H3380" s="954" t="s">
        <v>2040</v>
      </c>
      <c r="I3380" s="254">
        <v>10</v>
      </c>
      <c r="J3380" s="254">
        <v>12205.054871481507</v>
      </c>
      <c r="K3380" s="945">
        <f t="shared" si="378"/>
        <v>122051</v>
      </c>
      <c r="L3380" s="910" t="s">
        <v>167</v>
      </c>
      <c r="M3380" s="910" t="s">
        <v>165</v>
      </c>
      <c r="N3380" s="52" t="str">
        <f>IF(AND('331-CT'!$E$7=TH!H3380,OR(L3380="331",M3380="331")),"331",IF(AND(OR(L3380="131",M3380="131"),H3380='131-CT'!$E$7),"131",""))</f>
        <v/>
      </c>
      <c r="O3380" s="910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37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376"/>
        <v>8</v>
      </c>
      <c r="C3381" s="940">
        <f t="shared" si="377"/>
        <v>42242</v>
      </c>
      <c r="D3381" s="941" t="s">
        <v>2039</v>
      </c>
      <c r="E3381" s="941">
        <v>42242</v>
      </c>
      <c r="F3381" s="948" t="s">
        <v>1976</v>
      </c>
      <c r="G3381" s="943" t="s">
        <v>1016</v>
      </c>
      <c r="H3381" s="954" t="s">
        <v>2040</v>
      </c>
      <c r="I3381" s="254">
        <v>10</v>
      </c>
      <c r="J3381" s="254">
        <v>8752.3090854702914</v>
      </c>
      <c r="K3381" s="945">
        <f t="shared" si="378"/>
        <v>87523</v>
      </c>
      <c r="L3381" s="910" t="s">
        <v>167</v>
      </c>
      <c r="M3381" s="910" t="s">
        <v>165</v>
      </c>
      <c r="N3381" s="52" t="str">
        <f>IF(AND('331-CT'!$E$7=TH!H3381,OR(L3381="331",M3381="331")),"331",IF(AND(OR(L3381="131",M3381="131"),H3381='131-CT'!$E$7),"131",""))</f>
        <v/>
      </c>
      <c r="O3381" s="910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37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376"/>
        <v>8</v>
      </c>
      <c r="C3382" s="940">
        <f t="shared" si="377"/>
        <v>42242</v>
      </c>
      <c r="D3382" s="941" t="s">
        <v>2039</v>
      </c>
      <c r="E3382" s="941">
        <v>42242</v>
      </c>
      <c r="F3382" s="948" t="s">
        <v>1977</v>
      </c>
      <c r="G3382" s="943" t="s">
        <v>1016</v>
      </c>
      <c r="H3382" s="954" t="s">
        <v>2040</v>
      </c>
      <c r="I3382" s="254">
        <v>10</v>
      </c>
      <c r="J3382" s="254">
        <v>9715.8660490083057</v>
      </c>
      <c r="K3382" s="945">
        <f t="shared" si="378"/>
        <v>97159</v>
      </c>
      <c r="L3382" s="910" t="s">
        <v>167</v>
      </c>
      <c r="M3382" s="910" t="s">
        <v>165</v>
      </c>
      <c r="N3382" s="52" t="str">
        <f>IF(AND('331-CT'!$E$7=TH!H3382,OR(L3382="331",M3382="331")),"331",IF(AND(OR(L3382="131",M3382="131"),H3382='131-CT'!$E$7),"131",""))</f>
        <v/>
      </c>
      <c r="O3382" s="910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37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376"/>
        <v>8</v>
      </c>
      <c r="C3383" s="940">
        <f t="shared" si="377"/>
        <v>42242</v>
      </c>
      <c r="D3383" s="941" t="s">
        <v>2039</v>
      </c>
      <c r="E3383" s="941">
        <v>42242</v>
      </c>
      <c r="F3383" s="948" t="s">
        <v>1978</v>
      </c>
      <c r="G3383" s="943" t="s">
        <v>1016</v>
      </c>
      <c r="H3383" s="954" t="s">
        <v>2040</v>
      </c>
      <c r="I3383" s="254">
        <v>10</v>
      </c>
      <c r="J3383" s="254">
        <v>10679.42301254632</v>
      </c>
      <c r="K3383" s="945">
        <f t="shared" si="378"/>
        <v>106794</v>
      </c>
      <c r="L3383" s="910" t="s">
        <v>167</v>
      </c>
      <c r="M3383" s="910" t="s">
        <v>165</v>
      </c>
      <c r="N3383" s="52" t="str">
        <f>IF(AND('331-CT'!$E$7=TH!H3383,OR(L3383="331",M3383="331")),"331",IF(AND(OR(L3383="131",M3383="131"),H3383='131-CT'!$E$7),"131",""))</f>
        <v/>
      </c>
      <c r="O3383" s="910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37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376"/>
        <v>8</v>
      </c>
      <c r="C3384" s="940">
        <f t="shared" si="377"/>
        <v>42242</v>
      </c>
      <c r="D3384" s="941" t="s">
        <v>2039</v>
      </c>
      <c r="E3384" s="941">
        <v>42242</v>
      </c>
      <c r="F3384" s="948" t="s">
        <v>2037</v>
      </c>
      <c r="G3384" s="943" t="s">
        <v>1016</v>
      </c>
      <c r="H3384" s="954" t="s">
        <v>2040</v>
      </c>
      <c r="I3384" s="254">
        <v>10</v>
      </c>
      <c r="J3384" s="254">
        <v>16781.950448287073</v>
      </c>
      <c r="K3384" s="945">
        <f t="shared" si="378"/>
        <v>167820</v>
      </c>
      <c r="L3384" s="910" t="s">
        <v>167</v>
      </c>
      <c r="M3384" s="910" t="s">
        <v>165</v>
      </c>
      <c r="N3384" s="52" t="str">
        <f>IF(AND('331-CT'!$E$7=TH!H3384,OR(L3384="331",M3384="331")),"331",IF(AND(OR(L3384="131",M3384="131"),H3384='131-CT'!$E$7),"131",""))</f>
        <v/>
      </c>
      <c r="O3384" s="910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37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376"/>
        <v>8</v>
      </c>
      <c r="C3385" s="940">
        <f t="shared" si="377"/>
        <v>42242</v>
      </c>
      <c r="D3385" s="941" t="s">
        <v>2039</v>
      </c>
      <c r="E3385" s="941">
        <v>42242</v>
      </c>
      <c r="F3385" s="948" t="s">
        <v>2036</v>
      </c>
      <c r="G3385" s="943" t="s">
        <v>1017</v>
      </c>
      <c r="H3385" s="954" t="s">
        <v>2040</v>
      </c>
      <c r="I3385" s="254">
        <v>10</v>
      </c>
      <c r="J3385" s="254">
        <v>9394.6803944956337</v>
      </c>
      <c r="K3385" s="945">
        <f t="shared" si="378"/>
        <v>93947</v>
      </c>
      <c r="L3385" s="910" t="s">
        <v>167</v>
      </c>
      <c r="M3385" s="910" t="s">
        <v>165</v>
      </c>
      <c r="N3385" s="52" t="str">
        <f>IF(AND('331-CT'!$E$7=TH!H3385,OR(L3385="331",M3385="331")),"331",IF(AND(OR(L3385="131",M3385="131"),H3385='131-CT'!$E$7),"131",""))</f>
        <v/>
      </c>
      <c r="O3385" s="910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37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376"/>
        <v>8</v>
      </c>
      <c r="C3386" s="940">
        <f t="shared" si="377"/>
        <v>42242</v>
      </c>
      <c r="D3386" s="941" t="s">
        <v>2039</v>
      </c>
      <c r="E3386" s="941">
        <v>42242</v>
      </c>
      <c r="F3386" s="948" t="s">
        <v>1974</v>
      </c>
      <c r="G3386" s="943" t="s">
        <v>1017</v>
      </c>
      <c r="H3386" s="954" t="s">
        <v>2040</v>
      </c>
      <c r="I3386" s="254">
        <v>10</v>
      </c>
      <c r="J3386" s="254">
        <v>9956.7552898928079</v>
      </c>
      <c r="K3386" s="945">
        <f t="shared" si="378"/>
        <v>99568</v>
      </c>
      <c r="L3386" s="910" t="s">
        <v>167</v>
      </c>
      <c r="M3386" s="910" t="s">
        <v>165</v>
      </c>
      <c r="N3386" s="52" t="str">
        <f>IF(AND('331-CT'!$E$7=TH!H3386,OR(L3386="331",M3386="331")),"331",IF(AND(OR(L3386="131",M3386="131"),H3386='131-CT'!$E$7),"131",""))</f>
        <v/>
      </c>
      <c r="O3386" s="910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37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376"/>
        <v>8</v>
      </c>
      <c r="C3387" s="940">
        <f t="shared" si="377"/>
        <v>42242</v>
      </c>
      <c r="D3387" s="941" t="s">
        <v>2039</v>
      </c>
      <c r="E3387" s="941">
        <v>42242</v>
      </c>
      <c r="F3387" s="948" t="s">
        <v>1975</v>
      </c>
      <c r="G3387" s="943" t="s">
        <v>1017</v>
      </c>
      <c r="H3387" s="954" t="s">
        <v>2040</v>
      </c>
      <c r="I3387" s="254">
        <v>10</v>
      </c>
      <c r="J3387" s="254">
        <v>12205.054871481507</v>
      </c>
      <c r="K3387" s="945">
        <f t="shared" si="378"/>
        <v>122051</v>
      </c>
      <c r="L3387" s="910" t="s">
        <v>167</v>
      </c>
      <c r="M3387" s="910" t="s">
        <v>165</v>
      </c>
      <c r="N3387" s="52" t="str">
        <f>IF(AND('331-CT'!$E$7=TH!H3387,OR(L3387="331",M3387="331")),"331",IF(AND(OR(L3387="131",M3387="131"),H3387='131-CT'!$E$7),"131",""))</f>
        <v/>
      </c>
      <c r="O3387" s="910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37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376"/>
        <v>8</v>
      </c>
      <c r="C3388" s="940">
        <f t="shared" si="377"/>
        <v>42242</v>
      </c>
      <c r="D3388" s="941" t="s">
        <v>2039</v>
      </c>
      <c r="E3388" s="941">
        <v>42242</v>
      </c>
      <c r="F3388" s="948" t="s">
        <v>1976</v>
      </c>
      <c r="G3388" s="943" t="s">
        <v>1017</v>
      </c>
      <c r="H3388" s="954" t="s">
        <v>2040</v>
      </c>
      <c r="I3388" s="254">
        <v>10</v>
      </c>
      <c r="J3388" s="254">
        <v>8752.3090854702914</v>
      </c>
      <c r="K3388" s="945">
        <f t="shared" si="378"/>
        <v>87523</v>
      </c>
      <c r="L3388" s="910" t="s">
        <v>167</v>
      </c>
      <c r="M3388" s="910" t="s">
        <v>165</v>
      </c>
      <c r="N3388" s="52" t="str">
        <f>IF(AND('331-CT'!$E$7=TH!H3388,OR(L3388="331",M3388="331")),"331",IF(AND(OR(L3388="131",M3388="131"),H3388='131-CT'!$E$7),"131",""))</f>
        <v/>
      </c>
      <c r="O3388" s="910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37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376"/>
        <v>8</v>
      </c>
      <c r="C3389" s="940">
        <f t="shared" si="377"/>
        <v>42242</v>
      </c>
      <c r="D3389" s="941" t="s">
        <v>2039</v>
      </c>
      <c r="E3389" s="941">
        <v>42242</v>
      </c>
      <c r="F3389" s="948" t="s">
        <v>1977</v>
      </c>
      <c r="G3389" s="943" t="s">
        <v>1017</v>
      </c>
      <c r="H3389" s="954" t="s">
        <v>2040</v>
      </c>
      <c r="I3389" s="254">
        <v>10</v>
      </c>
      <c r="J3389" s="254">
        <v>9715.8660490083057</v>
      </c>
      <c r="K3389" s="945">
        <f t="shared" si="378"/>
        <v>97159</v>
      </c>
      <c r="L3389" s="910" t="s">
        <v>167</v>
      </c>
      <c r="M3389" s="910" t="s">
        <v>165</v>
      </c>
      <c r="N3389" s="52" t="str">
        <f>IF(AND('331-CT'!$E$7=TH!H3389,OR(L3389="331",M3389="331")),"331",IF(AND(OR(L3389="131",M3389="131"),H3389='131-CT'!$E$7),"131",""))</f>
        <v/>
      </c>
      <c r="O3389" s="910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37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376"/>
        <v>8</v>
      </c>
      <c r="C3390" s="940">
        <f t="shared" si="377"/>
        <v>42242</v>
      </c>
      <c r="D3390" s="941" t="s">
        <v>2039</v>
      </c>
      <c r="E3390" s="941">
        <v>42242</v>
      </c>
      <c r="F3390" s="948" t="s">
        <v>1978</v>
      </c>
      <c r="G3390" s="943" t="s">
        <v>1017</v>
      </c>
      <c r="H3390" s="954" t="s">
        <v>2040</v>
      </c>
      <c r="I3390" s="254">
        <v>10</v>
      </c>
      <c r="J3390" s="254">
        <v>10679.42301254632</v>
      </c>
      <c r="K3390" s="945">
        <f t="shared" si="378"/>
        <v>106794</v>
      </c>
      <c r="L3390" s="910" t="s">
        <v>167</v>
      </c>
      <c r="M3390" s="910" t="s">
        <v>165</v>
      </c>
      <c r="N3390" s="52" t="str">
        <f>IF(AND('331-CT'!$E$7=TH!H3390,OR(L3390="331",M3390="331")),"331",IF(AND(OR(L3390="131",M3390="131"),H3390='131-CT'!$E$7),"131",""))</f>
        <v/>
      </c>
      <c r="O3390" s="910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37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376"/>
        <v>8</v>
      </c>
      <c r="C3391" s="940">
        <f t="shared" si="377"/>
        <v>42242</v>
      </c>
      <c r="D3391" s="941" t="s">
        <v>2039</v>
      </c>
      <c r="E3391" s="941">
        <v>42242</v>
      </c>
      <c r="F3391" s="948" t="s">
        <v>2037</v>
      </c>
      <c r="G3391" s="943" t="s">
        <v>1017</v>
      </c>
      <c r="H3391" s="954" t="s">
        <v>2040</v>
      </c>
      <c r="I3391" s="254">
        <v>10</v>
      </c>
      <c r="J3391" s="254">
        <v>16781.950448287073</v>
      </c>
      <c r="K3391" s="945">
        <f t="shared" si="378"/>
        <v>167820</v>
      </c>
      <c r="L3391" s="910" t="s">
        <v>167</v>
      </c>
      <c r="M3391" s="910" t="s">
        <v>165</v>
      </c>
      <c r="N3391" s="52" t="str">
        <f>IF(AND('331-CT'!$E$7=TH!H3391,OR(L3391="331",M3391="331")),"331",IF(AND(OR(L3391="131",M3391="131"),H3391='131-CT'!$E$7),"131",""))</f>
        <v/>
      </c>
      <c r="O3391" s="910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37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376"/>
        <v>8</v>
      </c>
      <c r="C3392" s="940">
        <f t="shared" si="377"/>
        <v>42243</v>
      </c>
      <c r="D3392" s="941" t="s">
        <v>2039</v>
      </c>
      <c r="E3392" s="941">
        <v>42243</v>
      </c>
      <c r="F3392" s="948" t="s">
        <v>2038</v>
      </c>
      <c r="G3392" s="943" t="s">
        <v>1018</v>
      </c>
      <c r="H3392" s="954" t="s">
        <v>2040</v>
      </c>
      <c r="I3392" s="254">
        <v>2000</v>
      </c>
      <c r="J3392" s="254">
        <v>1766.5210998196919</v>
      </c>
      <c r="K3392" s="945">
        <f t="shared" si="378"/>
        <v>3533042</v>
      </c>
      <c r="L3392" s="910" t="s">
        <v>167</v>
      </c>
      <c r="M3392" s="910" t="s">
        <v>165</v>
      </c>
      <c r="N3392" s="52" t="str">
        <f>IF(AND('331-CT'!$E$7=TH!H3392,OR(L3392="331",M3392="331")),"331",IF(AND(OR(L3392="131",M3392="131"),H3392='131-CT'!$E$7),"131",""))</f>
        <v/>
      </c>
      <c r="O3392" s="910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37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376"/>
        <v>8</v>
      </c>
      <c r="C3393" s="940">
        <f t="shared" si="377"/>
        <v>42243</v>
      </c>
      <c r="D3393" s="941" t="s">
        <v>2039</v>
      </c>
      <c r="E3393" s="941">
        <v>42243</v>
      </c>
      <c r="F3393" s="948" t="s">
        <v>1981</v>
      </c>
      <c r="G3393" s="943" t="s">
        <v>1018</v>
      </c>
      <c r="H3393" s="954" t="s">
        <v>2040</v>
      </c>
      <c r="I3393" s="254">
        <v>500</v>
      </c>
      <c r="J3393" s="254">
        <v>3533.0421996393839</v>
      </c>
      <c r="K3393" s="945">
        <f t="shared" si="378"/>
        <v>1766521</v>
      </c>
      <c r="L3393" s="910" t="s">
        <v>167</v>
      </c>
      <c r="M3393" s="910" t="s">
        <v>165</v>
      </c>
      <c r="N3393" s="52" t="str">
        <f>IF(AND('331-CT'!$E$7=TH!H3393,OR(L3393="331",M3393="331")),"331",IF(AND(OR(L3393="131",M3393="131"),H3393='131-CT'!$E$7),"131",""))</f>
        <v/>
      </c>
      <c r="O3393" s="910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37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376"/>
        <v>8</v>
      </c>
      <c r="C3394" s="940">
        <f t="shared" si="377"/>
        <v>42243</v>
      </c>
      <c r="D3394" s="941" t="s">
        <v>2039</v>
      </c>
      <c r="E3394" s="941">
        <v>42243</v>
      </c>
      <c r="F3394" s="948" t="s">
        <v>424</v>
      </c>
      <c r="G3394" s="943" t="s">
        <v>1019</v>
      </c>
      <c r="H3394" s="954" t="s">
        <v>2040</v>
      </c>
      <c r="I3394" s="254">
        <v>608</v>
      </c>
      <c r="J3394" s="254">
        <v>6584.3059175097605</v>
      </c>
      <c r="K3394" s="945">
        <f t="shared" si="378"/>
        <v>4003258</v>
      </c>
      <c r="L3394" s="910" t="s">
        <v>167</v>
      </c>
      <c r="M3394" s="910" t="s">
        <v>165</v>
      </c>
      <c r="N3394" s="52" t="str">
        <f>IF(AND('331-CT'!$E$7=TH!H3394,OR(L3394="331",M3394="331")),"331",IF(AND(OR(L3394="131",M3394="131"),H3394='131-CT'!$E$7),"131",""))</f>
        <v/>
      </c>
      <c r="O3394" s="910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37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376"/>
        <v>8</v>
      </c>
      <c r="C3395" s="940">
        <f t="shared" si="377"/>
        <v>42243</v>
      </c>
      <c r="D3395" s="941" t="s">
        <v>2039</v>
      </c>
      <c r="E3395" s="941">
        <v>42243</v>
      </c>
      <c r="F3395" s="948" t="s">
        <v>472</v>
      </c>
      <c r="G3395" s="943" t="s">
        <v>1019</v>
      </c>
      <c r="H3395" s="954" t="s">
        <v>2040</v>
      </c>
      <c r="I3395" s="254">
        <v>329</v>
      </c>
      <c r="J3395" s="254">
        <v>7306.9736401632708</v>
      </c>
      <c r="K3395" s="945">
        <f t="shared" si="378"/>
        <v>2403994</v>
      </c>
      <c r="L3395" s="910" t="s">
        <v>167</v>
      </c>
      <c r="M3395" s="910" t="s">
        <v>165</v>
      </c>
      <c r="N3395" s="52" t="str">
        <f>IF(AND('331-CT'!$E$7=TH!H3395,OR(L3395="331",M3395="331")),"331",IF(AND(OR(L3395="131",M3395="131"),H3395='131-CT'!$E$7),"131",""))</f>
        <v/>
      </c>
      <c r="O3395" s="910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37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376"/>
        <v>8</v>
      </c>
      <c r="C3396" s="940">
        <f t="shared" si="377"/>
        <v>42243</v>
      </c>
      <c r="D3396" s="941" t="s">
        <v>2039</v>
      </c>
      <c r="E3396" s="941">
        <v>42243</v>
      </c>
      <c r="F3396" s="948" t="s">
        <v>1020</v>
      </c>
      <c r="G3396" s="943" t="s">
        <v>1019</v>
      </c>
      <c r="H3396" s="954" t="s">
        <v>2040</v>
      </c>
      <c r="I3396" s="254">
        <v>312</v>
      </c>
      <c r="J3396" s="254">
        <v>10438.533771661816</v>
      </c>
      <c r="K3396" s="945">
        <f t="shared" si="378"/>
        <v>3256823</v>
      </c>
      <c r="L3396" s="910" t="s">
        <v>167</v>
      </c>
      <c r="M3396" s="910" t="s">
        <v>165</v>
      </c>
      <c r="N3396" s="52" t="str">
        <f>IF(AND('331-CT'!$E$7=TH!H3396,OR(L3396="331",M3396="331")),"331",IF(AND(OR(L3396="131",M3396="131"),H3396='131-CT'!$E$7),"131",""))</f>
        <v/>
      </c>
      <c r="O3396" s="910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37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376"/>
        <v>8</v>
      </c>
      <c r="C3397" s="940">
        <f t="shared" si="377"/>
        <v>42243</v>
      </c>
      <c r="D3397" s="941" t="s">
        <v>2039</v>
      </c>
      <c r="E3397" s="941">
        <v>42243</v>
      </c>
      <c r="F3397" s="948" t="s">
        <v>1021</v>
      </c>
      <c r="G3397" s="943" t="s">
        <v>1019</v>
      </c>
      <c r="H3397" s="954" t="s">
        <v>2040</v>
      </c>
      <c r="I3397" s="254">
        <v>309</v>
      </c>
      <c r="J3397" s="254">
        <v>11883.869216968837</v>
      </c>
      <c r="K3397" s="945">
        <f t="shared" si="378"/>
        <v>3672116</v>
      </c>
      <c r="L3397" s="910" t="s">
        <v>167</v>
      </c>
      <c r="M3397" s="910" t="s">
        <v>165</v>
      </c>
      <c r="N3397" s="52" t="str">
        <f>IF(AND('331-CT'!$E$7=TH!H3397,OR(L3397="331",M3397="331")),"331",IF(AND(OR(L3397="131",M3397="131"),H3397='131-CT'!$E$7),"131",""))</f>
        <v/>
      </c>
      <c r="O3397" s="910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37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376"/>
        <v>8</v>
      </c>
      <c r="C3398" s="940">
        <f t="shared" si="377"/>
        <v>42243</v>
      </c>
      <c r="D3398" s="941" t="s">
        <v>2039</v>
      </c>
      <c r="E3398" s="941">
        <v>42243</v>
      </c>
      <c r="F3398" s="948" t="s">
        <v>2036</v>
      </c>
      <c r="G3398" s="943" t="s">
        <v>1022</v>
      </c>
      <c r="H3398" s="954" t="s">
        <v>2040</v>
      </c>
      <c r="I3398" s="254">
        <v>2000</v>
      </c>
      <c r="J3398" s="254">
        <v>9394.6803944956337</v>
      </c>
      <c r="K3398" s="945">
        <f t="shared" si="378"/>
        <v>18789361</v>
      </c>
      <c r="L3398" s="910" t="s">
        <v>167</v>
      </c>
      <c r="M3398" s="910" t="s">
        <v>165</v>
      </c>
      <c r="N3398" s="52" t="str">
        <f>IF(AND('331-CT'!$E$7=TH!H3398,OR(L3398="331",M3398="331")),"331",IF(AND(OR(L3398="131",M3398="131"),H3398='131-CT'!$E$7),"131",""))</f>
        <v/>
      </c>
      <c r="O3398" s="910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37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376"/>
        <v>8</v>
      </c>
      <c r="C3399" s="940">
        <f t="shared" si="377"/>
        <v>42244</v>
      </c>
      <c r="D3399" s="941" t="s">
        <v>2039</v>
      </c>
      <c r="E3399" s="941">
        <v>42244</v>
      </c>
      <c r="F3399" s="948" t="s">
        <v>477</v>
      </c>
      <c r="G3399" s="943" t="s">
        <v>1023</v>
      </c>
      <c r="H3399" s="954" t="s">
        <v>2040</v>
      </c>
      <c r="I3399" s="254">
        <v>307</v>
      </c>
      <c r="J3399" s="254">
        <v>10759.719426174488</v>
      </c>
      <c r="K3399" s="945">
        <f t="shared" si="378"/>
        <v>3303234</v>
      </c>
      <c r="L3399" s="910" t="s">
        <v>167</v>
      </c>
      <c r="M3399" s="910" t="s">
        <v>165</v>
      </c>
      <c r="N3399" s="52" t="str">
        <f>IF(AND('331-CT'!$E$7=TH!H3399,OR(L3399="331",M3399="331")),"331",IF(AND(OR(L3399="131",M3399="131"),H3399='131-CT'!$E$7),"131",""))</f>
        <v/>
      </c>
      <c r="O3399" s="910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37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373"/>
        <v>8</v>
      </c>
      <c r="C3400" s="940">
        <f t="shared" si="374"/>
        <v>42244</v>
      </c>
      <c r="D3400" s="941" t="s">
        <v>2039</v>
      </c>
      <c r="E3400" s="941">
        <v>42244</v>
      </c>
      <c r="F3400" s="948" t="s">
        <v>1024</v>
      </c>
      <c r="G3400" s="943" t="s">
        <v>1023</v>
      </c>
      <c r="H3400" s="954" t="s">
        <v>2040</v>
      </c>
      <c r="I3400" s="254">
        <v>50</v>
      </c>
      <c r="J3400" s="254">
        <v>9474.9768081238017</v>
      </c>
      <c r="K3400" s="945">
        <f t="shared" si="375"/>
        <v>473749</v>
      </c>
      <c r="L3400" s="910" t="s">
        <v>167</v>
      </c>
      <c r="M3400" s="910" t="s">
        <v>165</v>
      </c>
      <c r="N3400" s="52" t="str">
        <f>IF(AND('331-CT'!$E$7=TH!H3400,OR(L3400="331",M3400="331")),"331",IF(AND(OR(L3400="131",M3400="131"),H3400='131-CT'!$E$7),"131",""))</f>
        <v/>
      </c>
      <c r="O3400" s="910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37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373"/>
        <v>8</v>
      </c>
      <c r="C3401" s="940">
        <f t="shared" si="374"/>
        <v>42244</v>
      </c>
      <c r="D3401" s="941" t="s">
        <v>2039</v>
      </c>
      <c r="E3401" s="941">
        <v>42244</v>
      </c>
      <c r="F3401" s="948" t="s">
        <v>1025</v>
      </c>
      <c r="G3401" s="943" t="s">
        <v>1026</v>
      </c>
      <c r="H3401" s="954" t="s">
        <v>2040</v>
      </c>
      <c r="I3401" s="254">
        <v>217</v>
      </c>
      <c r="J3401" s="254">
        <v>6022.2310221125863</v>
      </c>
      <c r="K3401" s="945">
        <f t="shared" si="375"/>
        <v>1306824</v>
      </c>
      <c r="L3401" s="910" t="s">
        <v>167</v>
      </c>
      <c r="M3401" s="910" t="s">
        <v>165</v>
      </c>
      <c r="N3401" s="52" t="str">
        <f>IF(AND('331-CT'!$E$7=TH!H3401,OR(L3401="331",M3401="331")),"331",IF(AND(OR(L3401="131",M3401="131"),H3401='131-CT'!$E$7),"131",""))</f>
        <v/>
      </c>
      <c r="O3401" s="910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37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373"/>
        <v>8</v>
      </c>
      <c r="C3402" s="940">
        <f t="shared" si="374"/>
        <v>42244</v>
      </c>
      <c r="D3402" s="941" t="s">
        <v>2039</v>
      </c>
      <c r="E3402" s="941">
        <v>42244</v>
      </c>
      <c r="F3402" s="948" t="s">
        <v>1974</v>
      </c>
      <c r="G3402" s="943" t="s">
        <v>1027</v>
      </c>
      <c r="H3402" s="954" t="s">
        <v>2040</v>
      </c>
      <c r="I3402" s="254">
        <v>34</v>
      </c>
      <c r="J3402" s="254">
        <v>9956.7552898928079</v>
      </c>
      <c r="K3402" s="945">
        <f t="shared" si="375"/>
        <v>338530</v>
      </c>
      <c r="L3402" s="910" t="s">
        <v>167</v>
      </c>
      <c r="M3402" s="910" t="s">
        <v>165</v>
      </c>
      <c r="N3402" s="52" t="str">
        <f>IF(AND('331-CT'!$E$7=TH!H3402,OR(L3402="331",M3402="331")),"331",IF(AND(OR(L3402="131",M3402="131"),H3402='131-CT'!$E$7),"131",""))</f>
        <v/>
      </c>
      <c r="O3402" s="910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37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373"/>
        <v>8</v>
      </c>
      <c r="C3403" s="940">
        <f t="shared" si="374"/>
        <v>42244</v>
      </c>
      <c r="D3403" s="941" t="s">
        <v>2039</v>
      </c>
      <c r="E3403" s="941">
        <v>42244</v>
      </c>
      <c r="F3403" s="948" t="s">
        <v>1976</v>
      </c>
      <c r="G3403" s="943" t="s">
        <v>1027</v>
      </c>
      <c r="H3403" s="954" t="s">
        <v>2040</v>
      </c>
      <c r="I3403" s="254">
        <v>34</v>
      </c>
      <c r="J3403" s="254">
        <v>8752.3090854702914</v>
      </c>
      <c r="K3403" s="945">
        <f t="shared" si="375"/>
        <v>297579</v>
      </c>
      <c r="L3403" s="910" t="s">
        <v>167</v>
      </c>
      <c r="M3403" s="910" t="s">
        <v>165</v>
      </c>
      <c r="N3403" s="52" t="str">
        <f>IF(AND('331-CT'!$E$7=TH!H3403,OR(L3403="331",M3403="331")),"331",IF(AND(OR(L3403="131",M3403="131"),H3403='131-CT'!$E$7),"131",""))</f>
        <v/>
      </c>
      <c r="O3403" s="910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37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373"/>
        <v>8</v>
      </c>
      <c r="C3404" s="940">
        <f t="shared" si="374"/>
        <v>42244</v>
      </c>
      <c r="D3404" s="941" t="s">
        <v>2039</v>
      </c>
      <c r="E3404" s="941">
        <v>42244</v>
      </c>
      <c r="F3404" s="948" t="s">
        <v>1977</v>
      </c>
      <c r="G3404" s="943" t="s">
        <v>1027</v>
      </c>
      <c r="H3404" s="954" t="s">
        <v>2040</v>
      </c>
      <c r="I3404" s="254">
        <v>20</v>
      </c>
      <c r="J3404" s="254">
        <v>9715.8660490083057</v>
      </c>
      <c r="K3404" s="945">
        <f t="shared" si="375"/>
        <v>194317</v>
      </c>
      <c r="L3404" s="910" t="s">
        <v>167</v>
      </c>
      <c r="M3404" s="910" t="s">
        <v>165</v>
      </c>
      <c r="N3404" s="52" t="str">
        <f>IF(AND('331-CT'!$E$7=TH!H3404,OR(L3404="331",M3404="331")),"331",IF(AND(OR(L3404="131",M3404="131"),H3404='131-CT'!$E$7),"131",""))</f>
        <v/>
      </c>
      <c r="O3404" s="910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37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373"/>
        <v>8</v>
      </c>
      <c r="C3405" s="940">
        <f t="shared" si="374"/>
        <v>42244</v>
      </c>
      <c r="D3405" s="941" t="s">
        <v>2039</v>
      </c>
      <c r="E3405" s="941">
        <v>42244</v>
      </c>
      <c r="F3405" s="948" t="s">
        <v>2037</v>
      </c>
      <c r="G3405" s="943" t="s">
        <v>1027</v>
      </c>
      <c r="H3405" s="954" t="s">
        <v>2040</v>
      </c>
      <c r="I3405" s="254">
        <v>14</v>
      </c>
      <c r="J3405" s="254">
        <v>16781.950448287073</v>
      </c>
      <c r="K3405" s="945">
        <f t="shared" si="375"/>
        <v>234947</v>
      </c>
      <c r="L3405" s="910" t="s">
        <v>167</v>
      </c>
      <c r="M3405" s="910" t="s">
        <v>165</v>
      </c>
      <c r="N3405" s="52" t="str">
        <f>IF(AND('331-CT'!$E$7=TH!H3405,OR(L3405="331",M3405="331")),"331",IF(AND(OR(L3405="131",M3405="131"),H3405='131-CT'!$E$7),"131",""))</f>
        <v/>
      </c>
      <c r="O3405" s="910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37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373"/>
        <v>8</v>
      </c>
      <c r="C3406" s="940">
        <f t="shared" si="374"/>
        <v>42245</v>
      </c>
      <c r="D3406" s="941" t="s">
        <v>2039</v>
      </c>
      <c r="E3406" s="941">
        <v>42245</v>
      </c>
      <c r="F3406" s="948" t="s">
        <v>772</v>
      </c>
      <c r="G3406" s="943" t="s">
        <v>1028</v>
      </c>
      <c r="H3406" s="954" t="s">
        <v>2040</v>
      </c>
      <c r="I3406" s="254">
        <v>500</v>
      </c>
      <c r="J3406" s="254">
        <v>18548.471548106765</v>
      </c>
      <c r="K3406" s="945">
        <f t="shared" si="375"/>
        <v>9274236</v>
      </c>
      <c r="L3406" s="910" t="s">
        <v>167</v>
      </c>
      <c r="M3406" s="910" t="s">
        <v>165</v>
      </c>
      <c r="N3406" s="52" t="str">
        <f>IF(AND('331-CT'!$E$7=TH!H3406,OR(L3406="331",M3406="331")),"331",IF(AND(OR(L3406="131",M3406="131"),H3406='131-CT'!$E$7),"131",""))</f>
        <v/>
      </c>
      <c r="O3406" s="910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37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373"/>
        <v>8</v>
      </c>
      <c r="C3407" s="940">
        <f t="shared" si="374"/>
        <v>42245</v>
      </c>
      <c r="D3407" s="941" t="s">
        <v>2039</v>
      </c>
      <c r="E3407" s="941">
        <v>42245</v>
      </c>
      <c r="F3407" s="948" t="s">
        <v>1978</v>
      </c>
      <c r="G3407" s="943" t="s">
        <v>1030</v>
      </c>
      <c r="H3407" s="954" t="s">
        <v>2040</v>
      </c>
      <c r="I3407" s="254">
        <v>50</v>
      </c>
      <c r="J3407" s="254">
        <v>10679.42301254632</v>
      </c>
      <c r="K3407" s="945">
        <f t="shared" si="375"/>
        <v>533971</v>
      </c>
      <c r="L3407" s="910" t="s">
        <v>167</v>
      </c>
      <c r="M3407" s="910" t="s">
        <v>165</v>
      </c>
      <c r="N3407" s="52" t="str">
        <f>IF(AND('331-CT'!$E$7=TH!H3407,OR(L3407="331",M3407="331")),"331",IF(AND(OR(L3407="131",M3407="131"),H3407='131-CT'!$E$7),"131",""))</f>
        <v/>
      </c>
      <c r="O3407" s="910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37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373"/>
        <v>8</v>
      </c>
      <c r="C3408" s="940">
        <f t="shared" si="374"/>
        <v>42245</v>
      </c>
      <c r="D3408" s="941" t="s">
        <v>2039</v>
      </c>
      <c r="E3408" s="941">
        <v>42245</v>
      </c>
      <c r="F3408" s="948" t="s">
        <v>2037</v>
      </c>
      <c r="G3408" s="943" t="s">
        <v>1030</v>
      </c>
      <c r="H3408" s="954" t="s">
        <v>2040</v>
      </c>
      <c r="I3408" s="254">
        <v>50</v>
      </c>
      <c r="J3408" s="254">
        <v>16781.950448287073</v>
      </c>
      <c r="K3408" s="945">
        <f t="shared" si="375"/>
        <v>839098</v>
      </c>
      <c r="L3408" s="910" t="s">
        <v>167</v>
      </c>
      <c r="M3408" s="910" t="s">
        <v>165</v>
      </c>
      <c r="N3408" s="52" t="str">
        <f>IF(AND('331-CT'!$E$7=TH!H3408,OR(L3408="331",M3408="331")),"331",IF(AND(OR(L3408="131",M3408="131"),H3408='131-CT'!$E$7),"131",""))</f>
        <v/>
      </c>
      <c r="O3408" s="910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37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373"/>
        <v>9</v>
      </c>
      <c r="C3409" s="940">
        <f t="shared" si="374"/>
        <v>42248</v>
      </c>
      <c r="D3409" s="941" t="s">
        <v>2039</v>
      </c>
      <c r="E3409" s="941">
        <v>42248</v>
      </c>
      <c r="F3409" s="948" t="s">
        <v>520</v>
      </c>
      <c r="G3409" s="943" t="s">
        <v>1031</v>
      </c>
      <c r="H3409" s="954" t="s">
        <v>2040</v>
      </c>
      <c r="I3409" s="254">
        <v>1226</v>
      </c>
      <c r="J3409" s="254">
        <v>5460.1561267154111</v>
      </c>
      <c r="K3409" s="945">
        <f t="shared" si="375"/>
        <v>6694151</v>
      </c>
      <c r="L3409" s="910" t="s">
        <v>167</v>
      </c>
      <c r="M3409" s="910" t="s">
        <v>165</v>
      </c>
      <c r="N3409" s="52" t="str">
        <f>IF(AND('331-CT'!$E$7=TH!H3409,OR(L3409="331",M3409="331")),"331",IF(AND(OR(L3409="131",M3409="131"),H3409='131-CT'!$E$7),"131",""))</f>
        <v/>
      </c>
      <c r="O3409" s="910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37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373"/>
        <v>9</v>
      </c>
      <c r="C3410" s="940">
        <f t="shared" si="374"/>
        <v>42248</v>
      </c>
      <c r="D3410" s="941" t="s">
        <v>2039</v>
      </c>
      <c r="E3410" s="941">
        <v>42248</v>
      </c>
      <c r="F3410" s="948" t="s">
        <v>650</v>
      </c>
      <c r="G3410" s="943" t="s">
        <v>1032</v>
      </c>
      <c r="H3410" s="954" t="s">
        <v>2040</v>
      </c>
      <c r="I3410" s="254">
        <v>135</v>
      </c>
      <c r="J3410" s="254">
        <v>46250.734249824658</v>
      </c>
      <c r="K3410" s="945">
        <f t="shared" si="375"/>
        <v>6243849</v>
      </c>
      <c r="L3410" s="910" t="s">
        <v>167</v>
      </c>
      <c r="M3410" s="910" t="s">
        <v>165</v>
      </c>
      <c r="N3410" s="52" t="str">
        <f>IF(AND('331-CT'!$E$7=TH!H3410,OR(L3410="331",M3410="331")),"331",IF(AND(OR(L3410="131",M3410="131"),H3410='131-CT'!$E$7),"131",""))</f>
        <v/>
      </c>
      <c r="O3410" s="910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37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373"/>
        <v>9</v>
      </c>
      <c r="C3411" s="940">
        <f t="shared" si="374"/>
        <v>42248</v>
      </c>
      <c r="D3411" s="941" t="s">
        <v>2039</v>
      </c>
      <c r="E3411" s="941">
        <v>42248</v>
      </c>
      <c r="F3411" s="948" t="s">
        <v>1033</v>
      </c>
      <c r="G3411" s="943" t="s">
        <v>1032</v>
      </c>
      <c r="H3411" s="954" t="s">
        <v>2040</v>
      </c>
      <c r="I3411" s="254">
        <v>25</v>
      </c>
      <c r="J3411" s="254">
        <v>66886.912552263791</v>
      </c>
      <c r="K3411" s="945">
        <f t="shared" si="375"/>
        <v>1672173</v>
      </c>
      <c r="L3411" s="910" t="s">
        <v>167</v>
      </c>
      <c r="M3411" s="910" t="s">
        <v>165</v>
      </c>
      <c r="N3411" s="52" t="str">
        <f>IF(AND('331-CT'!$E$7=TH!H3411,OR(L3411="331",M3411="331")),"331",IF(AND(OR(L3411="131",M3411="131"),H3411='131-CT'!$E$7),"131",""))</f>
        <v/>
      </c>
      <c r="O3411" s="910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37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373"/>
        <v>9</v>
      </c>
      <c r="C3412" s="940">
        <f t="shared" si="374"/>
        <v>42248</v>
      </c>
      <c r="D3412" s="941" t="s">
        <v>2039</v>
      </c>
      <c r="E3412" s="941">
        <v>42248</v>
      </c>
      <c r="F3412" s="948" t="s">
        <v>1034</v>
      </c>
      <c r="G3412" s="943" t="s">
        <v>1032</v>
      </c>
      <c r="H3412" s="954" t="s">
        <v>2040</v>
      </c>
      <c r="I3412" s="254">
        <v>68</v>
      </c>
      <c r="J3412" s="254">
        <v>22804.181470399657</v>
      </c>
      <c r="K3412" s="945">
        <f t="shared" si="375"/>
        <v>1550684</v>
      </c>
      <c r="L3412" s="910" t="s">
        <v>167</v>
      </c>
      <c r="M3412" s="910" t="s">
        <v>165</v>
      </c>
      <c r="N3412" s="52" t="str">
        <f>IF(AND('331-CT'!$E$7=TH!H3412,OR(L3412="331",M3412="331")),"331",IF(AND(OR(L3412="131",M3412="131"),H3412='131-CT'!$E$7),"131",""))</f>
        <v/>
      </c>
      <c r="O3412" s="910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37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373"/>
        <v>9</v>
      </c>
      <c r="C3413" s="940">
        <f t="shared" si="374"/>
        <v>42248</v>
      </c>
      <c r="D3413" s="941" t="s">
        <v>2039</v>
      </c>
      <c r="E3413" s="941">
        <v>42248</v>
      </c>
      <c r="F3413" s="948" t="s">
        <v>949</v>
      </c>
      <c r="G3413" s="943" t="s">
        <v>1032</v>
      </c>
      <c r="H3413" s="954" t="s">
        <v>2040</v>
      </c>
      <c r="I3413" s="254">
        <v>49</v>
      </c>
      <c r="J3413" s="254">
        <v>26417.520083667208</v>
      </c>
      <c r="K3413" s="945">
        <f t="shared" si="375"/>
        <v>1294458</v>
      </c>
      <c r="L3413" s="910" t="s">
        <v>167</v>
      </c>
      <c r="M3413" s="910" t="s">
        <v>165</v>
      </c>
      <c r="N3413" s="52" t="str">
        <f>IF(AND('331-CT'!$E$7=TH!H3413,OR(L3413="331",M3413="331")),"331",IF(AND(OR(L3413="131",M3413="131"),H3413='131-CT'!$E$7),"131",""))</f>
        <v/>
      </c>
      <c r="O3413" s="910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37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373"/>
        <v>9</v>
      </c>
      <c r="C3414" s="940">
        <f t="shared" si="374"/>
        <v>42248</v>
      </c>
      <c r="D3414" s="941" t="s">
        <v>2039</v>
      </c>
      <c r="E3414" s="941">
        <v>42248</v>
      </c>
      <c r="F3414" s="948" t="s">
        <v>947</v>
      </c>
      <c r="G3414" s="943" t="s">
        <v>1032</v>
      </c>
      <c r="H3414" s="954" t="s">
        <v>2040</v>
      </c>
      <c r="I3414" s="254">
        <v>70</v>
      </c>
      <c r="J3414" s="254">
        <v>15818.393484749058</v>
      </c>
      <c r="K3414" s="945">
        <f t="shared" si="375"/>
        <v>1107288</v>
      </c>
      <c r="L3414" s="910" t="s">
        <v>167</v>
      </c>
      <c r="M3414" s="910" t="s">
        <v>165</v>
      </c>
      <c r="N3414" s="52" t="str">
        <f>IF(AND('331-CT'!$E$7=TH!H3414,OR(L3414="331",M3414="331")),"331",IF(AND(OR(L3414="131",M3414="131"),H3414='131-CT'!$E$7),"131",""))</f>
        <v/>
      </c>
      <c r="O3414" s="910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37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373"/>
        <v>9</v>
      </c>
      <c r="C3415" s="940">
        <f t="shared" si="374"/>
        <v>42248</v>
      </c>
      <c r="D3415" s="941" t="s">
        <v>2039</v>
      </c>
      <c r="E3415" s="941">
        <v>42248</v>
      </c>
      <c r="F3415" s="948" t="s">
        <v>1035</v>
      </c>
      <c r="G3415" s="943" t="s">
        <v>1032</v>
      </c>
      <c r="H3415" s="954" t="s">
        <v>2040</v>
      </c>
      <c r="I3415" s="254">
        <v>45</v>
      </c>
      <c r="J3415" s="254">
        <v>29227.894560653083</v>
      </c>
      <c r="K3415" s="945">
        <f t="shared" si="375"/>
        <v>1315255</v>
      </c>
      <c r="L3415" s="910" t="s">
        <v>167</v>
      </c>
      <c r="M3415" s="910" t="s">
        <v>165</v>
      </c>
      <c r="N3415" s="52" t="str">
        <f>IF(AND('331-CT'!$E$7=TH!H3415,OR(L3415="331",M3415="331")),"331",IF(AND(OR(L3415="131",M3415="131"),H3415='131-CT'!$E$7),"131",""))</f>
        <v/>
      </c>
      <c r="O3415" s="910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37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373"/>
        <v>9</v>
      </c>
      <c r="C3416" s="940">
        <f t="shared" si="374"/>
        <v>42248</v>
      </c>
      <c r="D3416" s="941" t="s">
        <v>2039</v>
      </c>
      <c r="E3416" s="941">
        <v>42248</v>
      </c>
      <c r="F3416" s="948" t="s">
        <v>1808</v>
      </c>
      <c r="G3416" s="943" t="s">
        <v>1036</v>
      </c>
      <c r="H3416" s="954" t="s">
        <v>2040</v>
      </c>
      <c r="I3416" s="254">
        <v>70</v>
      </c>
      <c r="J3416" s="254">
        <v>11402.090735199828</v>
      </c>
      <c r="K3416" s="945">
        <f t="shared" si="375"/>
        <v>798146</v>
      </c>
      <c r="L3416" s="910" t="s">
        <v>167</v>
      </c>
      <c r="M3416" s="910" t="s">
        <v>165</v>
      </c>
      <c r="N3416" s="52" t="str">
        <f>IF(AND('331-CT'!$E$7=TH!H3416,OR(L3416="331",M3416="331")),"331",IF(AND(OR(L3416="131",M3416="131"),H3416='131-CT'!$E$7),"131",""))</f>
        <v/>
      </c>
      <c r="O3416" s="910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37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373"/>
        <v>9</v>
      </c>
      <c r="C3417" s="940">
        <f t="shared" si="374"/>
        <v>42248</v>
      </c>
      <c r="D3417" s="941" t="s">
        <v>2039</v>
      </c>
      <c r="E3417" s="941">
        <v>42248</v>
      </c>
      <c r="F3417" s="948" t="s">
        <v>1787</v>
      </c>
      <c r="G3417" s="943" t="s">
        <v>1036</v>
      </c>
      <c r="H3417" s="954" t="s">
        <v>2040</v>
      </c>
      <c r="I3417" s="254">
        <v>50</v>
      </c>
      <c r="J3417" s="254">
        <v>11642.979976084333</v>
      </c>
      <c r="K3417" s="945">
        <f t="shared" si="375"/>
        <v>582149</v>
      </c>
      <c r="L3417" s="910" t="s">
        <v>167</v>
      </c>
      <c r="M3417" s="910" t="s">
        <v>165</v>
      </c>
      <c r="N3417" s="52" t="str">
        <f>IF(AND('331-CT'!$E$7=TH!H3417,OR(L3417="331",M3417="331")),"331",IF(AND(OR(L3417="131",M3417="131"),H3417='131-CT'!$E$7),"131",""))</f>
        <v/>
      </c>
      <c r="O3417" s="910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37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373"/>
        <v>9</v>
      </c>
      <c r="C3418" s="940">
        <f t="shared" si="374"/>
        <v>42248</v>
      </c>
      <c r="D3418" s="941" t="s">
        <v>2039</v>
      </c>
      <c r="E3418" s="941">
        <v>42248</v>
      </c>
      <c r="F3418" s="948" t="s">
        <v>1809</v>
      </c>
      <c r="G3418" s="943" t="s">
        <v>1036</v>
      </c>
      <c r="H3418" s="954" t="s">
        <v>2040</v>
      </c>
      <c r="I3418" s="254">
        <v>150</v>
      </c>
      <c r="J3418" s="254">
        <v>11402.090735199828</v>
      </c>
      <c r="K3418" s="945">
        <f t="shared" si="375"/>
        <v>1710314</v>
      </c>
      <c r="L3418" s="910" t="s">
        <v>167</v>
      </c>
      <c r="M3418" s="910" t="s">
        <v>165</v>
      </c>
      <c r="N3418" s="52" t="str">
        <f>IF(AND('331-CT'!$E$7=TH!H3418,OR(L3418="331",M3418="331")),"331",IF(AND(OR(L3418="131",M3418="131"),H3418='131-CT'!$E$7),"131",""))</f>
        <v/>
      </c>
      <c r="O3418" s="910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37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373"/>
        <v>9</v>
      </c>
      <c r="C3419" s="940">
        <f t="shared" si="374"/>
        <v>42248</v>
      </c>
      <c r="D3419" s="941" t="s">
        <v>2039</v>
      </c>
      <c r="E3419" s="941">
        <v>42248</v>
      </c>
      <c r="F3419" s="948" t="s">
        <v>768</v>
      </c>
      <c r="G3419" s="943" t="s">
        <v>1036</v>
      </c>
      <c r="H3419" s="954" t="s">
        <v>2040</v>
      </c>
      <c r="I3419" s="254">
        <v>395</v>
      </c>
      <c r="J3419" s="254">
        <v>15738.09707112089</v>
      </c>
      <c r="K3419" s="945">
        <f t="shared" si="375"/>
        <v>6216548</v>
      </c>
      <c r="L3419" s="910" t="s">
        <v>167</v>
      </c>
      <c r="M3419" s="910" t="s">
        <v>165</v>
      </c>
      <c r="N3419" s="52" t="str">
        <f>IF(AND('331-CT'!$E$7=TH!H3419,OR(L3419="331",M3419="331")),"331",IF(AND(OR(L3419="131",M3419="131"),H3419='131-CT'!$E$7),"131",""))</f>
        <v/>
      </c>
      <c r="O3419" s="910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37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373"/>
        <v>9</v>
      </c>
      <c r="C3420" s="940">
        <f t="shared" si="374"/>
        <v>42248</v>
      </c>
      <c r="D3420" s="941" t="s">
        <v>2039</v>
      </c>
      <c r="E3420" s="941">
        <v>42248</v>
      </c>
      <c r="F3420" s="948" t="s">
        <v>694</v>
      </c>
      <c r="G3420" s="943" t="s">
        <v>1036</v>
      </c>
      <c r="H3420" s="954" t="s">
        <v>2040</v>
      </c>
      <c r="I3420" s="254">
        <v>25</v>
      </c>
      <c r="J3420" s="254">
        <v>17906.100239081421</v>
      </c>
      <c r="K3420" s="945">
        <f t="shared" si="375"/>
        <v>447653</v>
      </c>
      <c r="L3420" s="910" t="s">
        <v>167</v>
      </c>
      <c r="M3420" s="910" t="s">
        <v>165</v>
      </c>
      <c r="N3420" s="52" t="str">
        <f>IF(AND('331-CT'!$E$7=TH!H3420,OR(L3420="331",M3420="331")),"331",IF(AND(OR(L3420="131",M3420="131"),H3420='131-CT'!$E$7),"131",""))</f>
        <v/>
      </c>
      <c r="O3420" s="910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37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373"/>
        <v>9</v>
      </c>
      <c r="C3421" s="940">
        <f t="shared" si="374"/>
        <v>42248</v>
      </c>
      <c r="D3421" s="941" t="s">
        <v>2039</v>
      </c>
      <c r="E3421" s="941">
        <v>42248</v>
      </c>
      <c r="F3421" s="948" t="s">
        <v>1767</v>
      </c>
      <c r="G3421" s="943" t="s">
        <v>1036</v>
      </c>
      <c r="H3421" s="954" t="s">
        <v>2040</v>
      </c>
      <c r="I3421" s="254">
        <v>25</v>
      </c>
      <c r="J3421" s="254">
        <v>8912.9019127266274</v>
      </c>
      <c r="K3421" s="945">
        <f t="shared" si="375"/>
        <v>222823</v>
      </c>
      <c r="L3421" s="910" t="s">
        <v>167</v>
      </c>
      <c r="M3421" s="910" t="s">
        <v>165</v>
      </c>
      <c r="N3421" s="52" t="str">
        <f>IF(AND('331-CT'!$E$7=TH!H3421,OR(L3421="331",M3421="331")),"331",IF(AND(OR(L3421="131",M3421="131"),H3421='131-CT'!$E$7),"131",""))</f>
        <v/>
      </c>
      <c r="O3421" s="910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37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373"/>
        <v>9</v>
      </c>
      <c r="C3422" s="940">
        <f t="shared" si="374"/>
        <v>42248</v>
      </c>
      <c r="D3422" s="941" t="s">
        <v>2039</v>
      </c>
      <c r="E3422" s="941">
        <v>42248</v>
      </c>
      <c r="F3422" s="948" t="s">
        <v>767</v>
      </c>
      <c r="G3422" s="943" t="s">
        <v>1036</v>
      </c>
      <c r="H3422" s="954" t="s">
        <v>2040</v>
      </c>
      <c r="I3422" s="254">
        <v>140</v>
      </c>
      <c r="J3422" s="254">
        <v>7949.3449491886131</v>
      </c>
      <c r="K3422" s="945">
        <f t="shared" si="375"/>
        <v>1112908</v>
      </c>
      <c r="L3422" s="910" t="s">
        <v>167</v>
      </c>
      <c r="M3422" s="910" t="s">
        <v>165</v>
      </c>
      <c r="N3422" s="52" t="str">
        <f>IF(AND('331-CT'!$E$7=TH!H3422,OR(L3422="331",M3422="331")),"331",IF(AND(OR(L3422="131",M3422="131"),H3422='131-CT'!$E$7),"131",""))</f>
        <v/>
      </c>
      <c r="O3422" s="910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37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373"/>
        <v>9</v>
      </c>
      <c r="C3423" s="940">
        <f t="shared" si="374"/>
        <v>42248</v>
      </c>
      <c r="D3423" s="941" t="s">
        <v>2039</v>
      </c>
      <c r="E3423" s="941">
        <v>42248</v>
      </c>
      <c r="F3423" s="948" t="s">
        <v>1810</v>
      </c>
      <c r="G3423" s="943" t="s">
        <v>1036</v>
      </c>
      <c r="H3423" s="954" t="s">
        <v>2040</v>
      </c>
      <c r="I3423" s="254">
        <v>50</v>
      </c>
      <c r="J3423" s="254">
        <v>9555.2732217519697</v>
      </c>
      <c r="K3423" s="945">
        <f t="shared" si="375"/>
        <v>477764</v>
      </c>
      <c r="L3423" s="910" t="s">
        <v>167</v>
      </c>
      <c r="M3423" s="910" t="s">
        <v>165</v>
      </c>
      <c r="N3423" s="52" t="str">
        <f>IF(AND('331-CT'!$E$7=TH!H3423,OR(L3423="331",M3423="331")),"331",IF(AND(OR(L3423="131",M3423="131"),H3423='131-CT'!$E$7),"131",""))</f>
        <v/>
      </c>
      <c r="O3423" s="910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37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373"/>
        <v>9</v>
      </c>
      <c r="C3424" s="940">
        <f t="shared" si="374"/>
        <v>42248</v>
      </c>
      <c r="D3424" s="941" t="s">
        <v>2039</v>
      </c>
      <c r="E3424" s="941">
        <v>42248</v>
      </c>
      <c r="F3424" s="948" t="s">
        <v>1811</v>
      </c>
      <c r="G3424" s="943" t="s">
        <v>1036</v>
      </c>
      <c r="H3424" s="954" t="s">
        <v>2040</v>
      </c>
      <c r="I3424" s="254">
        <v>35</v>
      </c>
      <c r="J3424" s="254">
        <v>11482.387148827996</v>
      </c>
      <c r="K3424" s="945">
        <f t="shared" si="375"/>
        <v>401884</v>
      </c>
      <c r="L3424" s="910" t="s">
        <v>167</v>
      </c>
      <c r="M3424" s="910" t="s">
        <v>165</v>
      </c>
      <c r="N3424" s="52" t="str">
        <f>IF(AND('331-CT'!$E$7=TH!H3424,OR(L3424="331",M3424="331")),"331",IF(AND(OR(L3424="131",M3424="131"),H3424='131-CT'!$E$7),"131",""))</f>
        <v/>
      </c>
      <c r="O3424" s="910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37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373"/>
        <v>9</v>
      </c>
      <c r="C3425" s="940">
        <f t="shared" si="374"/>
        <v>42248</v>
      </c>
      <c r="D3425" s="941" t="s">
        <v>2039</v>
      </c>
      <c r="E3425" s="941">
        <v>42248</v>
      </c>
      <c r="F3425" s="948" t="s">
        <v>1806</v>
      </c>
      <c r="G3425" s="943" t="s">
        <v>1036</v>
      </c>
      <c r="H3425" s="954" t="s">
        <v>2040</v>
      </c>
      <c r="I3425" s="254">
        <v>125</v>
      </c>
      <c r="J3425" s="254">
        <v>6985.7879856505997</v>
      </c>
      <c r="K3425" s="945">
        <f t="shared" si="375"/>
        <v>873223</v>
      </c>
      <c r="L3425" s="910" t="s">
        <v>167</v>
      </c>
      <c r="M3425" s="910" t="s">
        <v>165</v>
      </c>
      <c r="N3425" s="52" t="str">
        <f>IF(AND('331-CT'!$E$7=TH!H3425,OR(L3425="331",M3425="331")),"331",IF(AND(OR(L3425="131",M3425="131"),H3425='131-CT'!$E$7),"131",""))</f>
        <v/>
      </c>
      <c r="O3425" s="910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37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373"/>
        <v>9</v>
      </c>
      <c r="C3426" s="940">
        <f t="shared" si="374"/>
        <v>42254</v>
      </c>
      <c r="D3426" s="941" t="s">
        <v>2039</v>
      </c>
      <c r="E3426" s="941">
        <v>42254</v>
      </c>
      <c r="F3426" s="948" t="s">
        <v>1037</v>
      </c>
      <c r="G3426" s="943" t="s">
        <v>1038</v>
      </c>
      <c r="H3426" s="954" t="s">
        <v>2040</v>
      </c>
      <c r="I3426" s="254">
        <v>1013</v>
      </c>
      <c r="J3426" s="254">
        <v>11000.60866705899</v>
      </c>
      <c r="K3426" s="945">
        <f t="shared" si="375"/>
        <v>11143617</v>
      </c>
      <c r="L3426" s="910" t="s">
        <v>167</v>
      </c>
      <c r="M3426" s="910" t="s">
        <v>165</v>
      </c>
      <c r="N3426" s="52" t="str">
        <f>IF(AND('331-CT'!$E$7=TH!H3426,OR(L3426="331",M3426="331")),"331",IF(AND(OR(L3426="131",M3426="131"),H3426='131-CT'!$E$7),"131",""))</f>
        <v/>
      </c>
      <c r="O3426" s="910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37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373"/>
        <v>9</v>
      </c>
      <c r="C3427" s="940">
        <f t="shared" si="374"/>
        <v>42255</v>
      </c>
      <c r="D3427" s="941" t="s">
        <v>2039</v>
      </c>
      <c r="E3427" s="941">
        <v>42255</v>
      </c>
      <c r="F3427" s="948" t="s">
        <v>467</v>
      </c>
      <c r="G3427" s="943" t="s">
        <v>1040</v>
      </c>
      <c r="H3427" s="954" t="s">
        <v>2040</v>
      </c>
      <c r="I3427" s="254">
        <v>984</v>
      </c>
      <c r="J3427" s="254">
        <v>4095.1170950365586</v>
      </c>
      <c r="K3427" s="945">
        <f t="shared" si="375"/>
        <v>4029595</v>
      </c>
      <c r="L3427" s="910" t="s">
        <v>167</v>
      </c>
      <c r="M3427" s="910" t="s">
        <v>165</v>
      </c>
      <c r="N3427" s="52" t="str">
        <f>IF(AND('331-CT'!$E$7=TH!H3427,OR(L3427="331",M3427="331")),"331",IF(AND(OR(L3427="131",M3427="131"),H3427='131-CT'!$E$7),"131",""))</f>
        <v/>
      </c>
      <c r="O3427" s="910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37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373"/>
        <v>9</v>
      </c>
      <c r="C3428" s="940">
        <f t="shared" si="374"/>
        <v>42255</v>
      </c>
      <c r="D3428" s="941" t="s">
        <v>2039</v>
      </c>
      <c r="E3428" s="941">
        <v>42255</v>
      </c>
      <c r="F3428" s="948" t="s">
        <v>1041</v>
      </c>
      <c r="G3428" s="943" t="s">
        <v>1042</v>
      </c>
      <c r="H3428" s="954" t="s">
        <v>2040</v>
      </c>
      <c r="I3428" s="254">
        <v>80</v>
      </c>
      <c r="J3428" s="254">
        <v>12847.426180506851</v>
      </c>
      <c r="K3428" s="945">
        <f t="shared" si="375"/>
        <v>1027794</v>
      </c>
      <c r="L3428" s="910" t="s">
        <v>167</v>
      </c>
      <c r="M3428" s="910" t="s">
        <v>165</v>
      </c>
      <c r="N3428" s="52" t="str">
        <f>IF(AND('331-CT'!$E$7=TH!H3428,OR(L3428="331",M3428="331")),"331",IF(AND(OR(L3428="131",M3428="131"),H3428='131-CT'!$E$7),"131",""))</f>
        <v/>
      </c>
      <c r="O3428" s="910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37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373"/>
        <v>9</v>
      </c>
      <c r="C3429" s="940">
        <f t="shared" si="374"/>
        <v>42255</v>
      </c>
      <c r="D3429" s="941" t="s">
        <v>2039</v>
      </c>
      <c r="E3429" s="941">
        <v>42255</v>
      </c>
      <c r="F3429" s="948" t="s">
        <v>1812</v>
      </c>
      <c r="G3429" s="943" t="s">
        <v>1043</v>
      </c>
      <c r="H3429" s="954" t="s">
        <v>2040</v>
      </c>
      <c r="I3429" s="254">
        <v>50</v>
      </c>
      <c r="J3429" s="254">
        <v>21439.142438720806</v>
      </c>
      <c r="K3429" s="945">
        <f t="shared" si="375"/>
        <v>1071957</v>
      </c>
      <c r="L3429" s="910" t="s">
        <v>167</v>
      </c>
      <c r="M3429" s="910" t="s">
        <v>165</v>
      </c>
      <c r="N3429" s="52" t="str">
        <f>IF(AND('331-CT'!$E$7=TH!H3429,OR(L3429="331",M3429="331")),"331",IF(AND(OR(L3429="131",M3429="131"),H3429='131-CT'!$E$7),"131",""))</f>
        <v/>
      </c>
      <c r="O3429" s="910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37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373"/>
        <v>9</v>
      </c>
      <c r="C3430" s="940">
        <f t="shared" si="374"/>
        <v>42255</v>
      </c>
      <c r="D3430" s="941" t="s">
        <v>2039</v>
      </c>
      <c r="E3430" s="941">
        <v>42255</v>
      </c>
      <c r="F3430" s="948" t="s">
        <v>1812</v>
      </c>
      <c r="G3430" s="943" t="s">
        <v>1043</v>
      </c>
      <c r="H3430" s="954" t="s">
        <v>2040</v>
      </c>
      <c r="I3430" s="254">
        <v>100</v>
      </c>
      <c r="J3430" s="254">
        <v>21439.142438720806</v>
      </c>
      <c r="K3430" s="945">
        <f t="shared" si="375"/>
        <v>2143914</v>
      </c>
      <c r="L3430" s="910" t="s">
        <v>167</v>
      </c>
      <c r="M3430" s="910" t="s">
        <v>165</v>
      </c>
      <c r="N3430" s="52" t="str">
        <f>IF(AND('331-CT'!$E$7=TH!H3430,OR(L3430="331",M3430="331")),"331",IF(AND(OR(L3430="131",M3430="131"),H3430='131-CT'!$E$7),"131",""))</f>
        <v/>
      </c>
      <c r="O3430" s="910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37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373"/>
        <v>9</v>
      </c>
      <c r="C3431" s="940">
        <f t="shared" si="374"/>
        <v>42255</v>
      </c>
      <c r="D3431" s="941" t="s">
        <v>2039</v>
      </c>
      <c r="E3431" s="941">
        <v>42255</v>
      </c>
      <c r="F3431" s="948" t="s">
        <v>718</v>
      </c>
      <c r="G3431" s="943" t="s">
        <v>1043</v>
      </c>
      <c r="H3431" s="954" t="s">
        <v>2040</v>
      </c>
      <c r="I3431" s="254">
        <v>75</v>
      </c>
      <c r="J3431" s="254">
        <v>14373.058039442038</v>
      </c>
      <c r="K3431" s="945">
        <f t="shared" si="375"/>
        <v>1077979</v>
      </c>
      <c r="L3431" s="910" t="s">
        <v>167</v>
      </c>
      <c r="M3431" s="910" t="s">
        <v>165</v>
      </c>
      <c r="N3431" s="52" t="str">
        <f>IF(AND('331-CT'!$E$7=TH!H3431,OR(L3431="331",M3431="331")),"331",IF(AND(OR(L3431="131",M3431="131"),H3431='131-CT'!$E$7),"131",""))</f>
        <v/>
      </c>
      <c r="O3431" s="910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37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373"/>
        <v>9</v>
      </c>
      <c r="C3432" s="940">
        <f t="shared" si="374"/>
        <v>42255</v>
      </c>
      <c r="D3432" s="941" t="s">
        <v>2039</v>
      </c>
      <c r="E3432" s="941">
        <v>42255</v>
      </c>
      <c r="F3432" s="948" t="s">
        <v>720</v>
      </c>
      <c r="G3432" s="943" t="s">
        <v>1043</v>
      </c>
      <c r="H3432" s="954" t="s">
        <v>2040</v>
      </c>
      <c r="I3432" s="254">
        <v>30</v>
      </c>
      <c r="J3432" s="254">
        <v>11803.572803340669</v>
      </c>
      <c r="K3432" s="945">
        <f t="shared" si="375"/>
        <v>354107</v>
      </c>
      <c r="L3432" s="910" t="s">
        <v>167</v>
      </c>
      <c r="M3432" s="910" t="s">
        <v>165</v>
      </c>
      <c r="N3432" s="52" t="str">
        <f>IF(AND('331-CT'!$E$7=TH!H3432,OR(L3432="331",M3432="331")),"331",IF(AND(OR(L3432="131",M3432="131"),H3432='131-CT'!$E$7),"131",""))</f>
        <v/>
      </c>
      <c r="O3432" s="910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37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373"/>
        <v>9</v>
      </c>
      <c r="C3433" s="940">
        <f t="shared" si="374"/>
        <v>42255</v>
      </c>
      <c r="D3433" s="941" t="s">
        <v>2039</v>
      </c>
      <c r="E3433" s="941">
        <v>42255</v>
      </c>
      <c r="F3433" s="948" t="s">
        <v>1726</v>
      </c>
      <c r="G3433" s="943" t="s">
        <v>1043</v>
      </c>
      <c r="H3433" s="954" t="s">
        <v>2040</v>
      </c>
      <c r="I3433" s="254">
        <v>50</v>
      </c>
      <c r="J3433" s="254">
        <v>14373.058039442038</v>
      </c>
      <c r="K3433" s="945">
        <f t="shared" si="375"/>
        <v>718653</v>
      </c>
      <c r="L3433" s="910" t="s">
        <v>167</v>
      </c>
      <c r="M3433" s="910" t="s">
        <v>165</v>
      </c>
      <c r="N3433" s="52" t="str">
        <f>IF(AND('331-CT'!$E$7=TH!H3433,OR(L3433="331",M3433="331")),"331",IF(AND(OR(L3433="131",M3433="131"),H3433='131-CT'!$E$7),"131",""))</f>
        <v/>
      </c>
      <c r="O3433" s="910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37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373"/>
        <v>9</v>
      </c>
      <c r="C3434" s="940">
        <f t="shared" si="374"/>
        <v>42255</v>
      </c>
      <c r="D3434" s="941" t="s">
        <v>2039</v>
      </c>
      <c r="E3434" s="941">
        <v>42255</v>
      </c>
      <c r="F3434" s="948" t="s">
        <v>1813</v>
      </c>
      <c r="G3434" s="943" t="s">
        <v>1043</v>
      </c>
      <c r="H3434" s="954" t="s">
        <v>2040</v>
      </c>
      <c r="I3434" s="254">
        <v>750</v>
      </c>
      <c r="J3434" s="254">
        <v>1766.5210998196919</v>
      </c>
      <c r="K3434" s="945">
        <f t="shared" si="375"/>
        <v>1324891</v>
      </c>
      <c r="L3434" s="910" t="s">
        <v>167</v>
      </c>
      <c r="M3434" s="910" t="s">
        <v>165</v>
      </c>
      <c r="N3434" s="52" t="str">
        <f>IF(AND('331-CT'!$E$7=TH!H3434,OR(L3434="331",M3434="331")),"331",IF(AND(OR(L3434="131",M3434="131"),H3434='131-CT'!$E$7),"131",""))</f>
        <v/>
      </c>
      <c r="O3434" s="910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37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373"/>
        <v>9</v>
      </c>
      <c r="C3435" s="940">
        <f t="shared" si="374"/>
        <v>42255</v>
      </c>
      <c r="D3435" s="941" t="s">
        <v>2039</v>
      </c>
      <c r="E3435" s="941">
        <v>42255</v>
      </c>
      <c r="F3435" s="948" t="s">
        <v>1814</v>
      </c>
      <c r="G3435" s="943" t="s">
        <v>1043</v>
      </c>
      <c r="H3435" s="954" t="s">
        <v>2040</v>
      </c>
      <c r="I3435" s="254">
        <v>210</v>
      </c>
      <c r="J3435" s="254">
        <v>8431.1234309576212</v>
      </c>
      <c r="K3435" s="945">
        <f t="shared" si="375"/>
        <v>1770536</v>
      </c>
      <c r="L3435" s="910" t="s">
        <v>167</v>
      </c>
      <c r="M3435" s="910" t="s">
        <v>165</v>
      </c>
      <c r="N3435" s="52" t="str">
        <f>IF(AND('331-CT'!$E$7=TH!H3435,OR(L3435="331",M3435="331")),"331",IF(AND(OR(L3435="131",M3435="131"),H3435='131-CT'!$E$7),"131",""))</f>
        <v/>
      </c>
      <c r="O3435" s="910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37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373"/>
        <v>9</v>
      </c>
      <c r="C3436" s="940">
        <f t="shared" si="374"/>
        <v>42255</v>
      </c>
      <c r="D3436" s="941" t="s">
        <v>2039</v>
      </c>
      <c r="E3436" s="941">
        <v>42255</v>
      </c>
      <c r="F3436" s="948" t="s">
        <v>1771</v>
      </c>
      <c r="G3436" s="943" t="s">
        <v>1043</v>
      </c>
      <c r="H3436" s="954" t="s">
        <v>2040</v>
      </c>
      <c r="I3436" s="254">
        <v>185</v>
      </c>
      <c r="J3436" s="254">
        <v>9314.3839808674657</v>
      </c>
      <c r="K3436" s="945">
        <f t="shared" si="375"/>
        <v>1723161</v>
      </c>
      <c r="L3436" s="910" t="s">
        <v>167</v>
      </c>
      <c r="M3436" s="910" t="s">
        <v>165</v>
      </c>
      <c r="N3436" s="52" t="str">
        <f>IF(AND('331-CT'!$E$7=TH!H3436,OR(L3436="331",M3436="331")),"331",IF(AND(OR(L3436="131",M3436="131"),H3436='131-CT'!$E$7),"131",""))</f>
        <v/>
      </c>
      <c r="O3436" s="910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37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373"/>
        <v>9</v>
      </c>
      <c r="C3437" s="940">
        <f t="shared" si="374"/>
        <v>42255</v>
      </c>
      <c r="D3437" s="941" t="s">
        <v>2039</v>
      </c>
      <c r="E3437" s="941">
        <v>42255</v>
      </c>
      <c r="F3437" s="948" t="s">
        <v>1815</v>
      </c>
      <c r="G3437" s="943" t="s">
        <v>1043</v>
      </c>
      <c r="H3437" s="954" t="s">
        <v>2040</v>
      </c>
      <c r="I3437" s="254">
        <v>185</v>
      </c>
      <c r="J3437" s="254">
        <v>8672.0126718421234</v>
      </c>
      <c r="K3437" s="945">
        <f t="shared" si="375"/>
        <v>1604322</v>
      </c>
      <c r="L3437" s="910" t="s">
        <v>167</v>
      </c>
      <c r="M3437" s="910" t="s">
        <v>165</v>
      </c>
      <c r="N3437" s="52" t="str">
        <f>IF(AND('331-CT'!$E$7=TH!H3437,OR(L3437="331",M3437="331")),"331",IF(AND(OR(L3437="131",M3437="131"),H3437='131-CT'!$E$7),"131",""))</f>
        <v/>
      </c>
      <c r="O3437" s="910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37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373"/>
        <v>9</v>
      </c>
      <c r="C3438" s="940">
        <f t="shared" si="374"/>
        <v>42256</v>
      </c>
      <c r="D3438" s="941" t="s">
        <v>2039</v>
      </c>
      <c r="E3438" s="941">
        <v>42256</v>
      </c>
      <c r="F3438" s="948" t="s">
        <v>1044</v>
      </c>
      <c r="G3438" s="943" t="s">
        <v>1045</v>
      </c>
      <c r="H3438" s="954" t="s">
        <v>2040</v>
      </c>
      <c r="I3438" s="254">
        <v>300</v>
      </c>
      <c r="J3438" s="254">
        <v>11642.979976084333</v>
      </c>
      <c r="K3438" s="945">
        <f t="shared" si="375"/>
        <v>3492894</v>
      </c>
      <c r="L3438" s="910" t="s">
        <v>167</v>
      </c>
      <c r="M3438" s="910" t="s">
        <v>165</v>
      </c>
      <c r="N3438" s="52" t="str">
        <f>IF(AND('331-CT'!$E$7=TH!H3438,OR(L3438="331",M3438="331")),"331",IF(AND(OR(L3438="131",M3438="131"),H3438='131-CT'!$E$7),"131",""))</f>
        <v/>
      </c>
      <c r="O3438" s="910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37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si="373"/>
        <v>9</v>
      </c>
      <c r="C3439" s="940">
        <f t="shared" si="374"/>
        <v>42256</v>
      </c>
      <c r="D3439" s="941" t="s">
        <v>2039</v>
      </c>
      <c r="E3439" s="941">
        <v>42256</v>
      </c>
      <c r="F3439" s="948" t="s">
        <v>1816</v>
      </c>
      <c r="G3439" s="943" t="s">
        <v>1046</v>
      </c>
      <c r="H3439" s="954" t="s">
        <v>2040</v>
      </c>
      <c r="I3439" s="254">
        <v>52</v>
      </c>
      <c r="J3439" s="254">
        <v>6504.0095038815934</v>
      </c>
      <c r="K3439" s="945">
        <f t="shared" si="375"/>
        <v>338208</v>
      </c>
      <c r="L3439" s="910" t="s">
        <v>167</v>
      </c>
      <c r="M3439" s="910" t="s">
        <v>165</v>
      </c>
      <c r="N3439" s="52" t="str">
        <f>IF(AND('331-CT'!$E$7=TH!H3439,OR(L3439="331",M3439="331")),"331",IF(AND(OR(L3439="131",M3439="131"),H3439='131-CT'!$E$7),"131",""))</f>
        <v/>
      </c>
      <c r="O3439" s="910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37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373"/>
        <v>9</v>
      </c>
      <c r="C3440" s="940">
        <f t="shared" si="374"/>
        <v>42256</v>
      </c>
      <c r="D3440" s="941" t="s">
        <v>2039</v>
      </c>
      <c r="E3440" s="941">
        <v>42256</v>
      </c>
      <c r="F3440" s="948" t="s">
        <v>772</v>
      </c>
      <c r="G3440" s="943" t="s">
        <v>1046</v>
      </c>
      <c r="H3440" s="954" t="s">
        <v>2040</v>
      </c>
      <c r="I3440" s="254">
        <v>1000</v>
      </c>
      <c r="J3440" s="254">
        <v>18548.471548106765</v>
      </c>
      <c r="K3440" s="945">
        <f t="shared" si="375"/>
        <v>18548472</v>
      </c>
      <c r="L3440" s="910" t="s">
        <v>167</v>
      </c>
      <c r="M3440" s="910" t="s">
        <v>165</v>
      </c>
      <c r="N3440" s="52" t="str">
        <f>IF(AND('331-CT'!$E$7=TH!H3440,OR(L3440="331",M3440="331")),"331",IF(AND(OR(L3440="131",M3440="131"),H3440='131-CT'!$E$7),"131",""))</f>
        <v/>
      </c>
      <c r="O3440" s="910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37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373"/>
        <v>9</v>
      </c>
      <c r="C3441" s="940">
        <f t="shared" si="374"/>
        <v>42256</v>
      </c>
      <c r="D3441" s="941" t="s">
        <v>2039</v>
      </c>
      <c r="E3441" s="941">
        <v>42256</v>
      </c>
      <c r="F3441" s="948" t="s">
        <v>774</v>
      </c>
      <c r="G3441" s="943" t="s">
        <v>1046</v>
      </c>
      <c r="H3441" s="954" t="s">
        <v>2040</v>
      </c>
      <c r="I3441" s="254">
        <v>100</v>
      </c>
      <c r="J3441" s="254">
        <v>15015.429348467382</v>
      </c>
      <c r="K3441" s="945">
        <f t="shared" si="375"/>
        <v>1501543</v>
      </c>
      <c r="L3441" s="910" t="s">
        <v>167</v>
      </c>
      <c r="M3441" s="910" t="s">
        <v>165</v>
      </c>
      <c r="N3441" s="52" t="str">
        <f>IF(AND('331-CT'!$E$7=TH!H3441,OR(L3441="331",M3441="331")),"331",IF(AND(OR(L3441="131",M3441="131"),H3441='131-CT'!$E$7),"131",""))</f>
        <v/>
      </c>
      <c r="O3441" s="910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37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373"/>
        <v>9</v>
      </c>
      <c r="C3442" s="940">
        <f t="shared" si="374"/>
        <v>42256</v>
      </c>
      <c r="D3442" s="941" t="s">
        <v>2039</v>
      </c>
      <c r="E3442" s="941">
        <v>42256</v>
      </c>
      <c r="F3442" s="948" t="s">
        <v>754</v>
      </c>
      <c r="G3442" s="943" t="s">
        <v>1046</v>
      </c>
      <c r="H3442" s="954" t="s">
        <v>2040</v>
      </c>
      <c r="I3442" s="254">
        <v>100</v>
      </c>
      <c r="J3442" s="254">
        <v>13650.390316788527</v>
      </c>
      <c r="K3442" s="945">
        <f t="shared" si="375"/>
        <v>1365039</v>
      </c>
      <c r="L3442" s="910" t="s">
        <v>167</v>
      </c>
      <c r="M3442" s="910" t="s">
        <v>165</v>
      </c>
      <c r="N3442" s="52" t="str">
        <f>IF(AND('331-CT'!$E$7=TH!H3442,OR(L3442="331",M3442="331")),"331",IF(AND(OR(L3442="131",M3442="131"),H3442='131-CT'!$E$7),"131",""))</f>
        <v/>
      </c>
      <c r="O3442" s="910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37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373"/>
        <v>9</v>
      </c>
      <c r="C3443" s="940">
        <f t="shared" si="374"/>
        <v>42257</v>
      </c>
      <c r="D3443" s="941" t="s">
        <v>2039</v>
      </c>
      <c r="E3443" s="941">
        <v>42257</v>
      </c>
      <c r="F3443" s="948" t="s">
        <v>1817</v>
      </c>
      <c r="G3443" s="943" t="s">
        <v>1047</v>
      </c>
      <c r="H3443" s="954" t="s">
        <v>2040</v>
      </c>
      <c r="I3443" s="254">
        <v>500</v>
      </c>
      <c r="J3443" s="254">
        <v>22322.402988630649</v>
      </c>
      <c r="K3443" s="945">
        <f t="shared" si="375"/>
        <v>11161201</v>
      </c>
      <c r="L3443" s="910" t="s">
        <v>167</v>
      </c>
      <c r="M3443" s="910" t="s">
        <v>165</v>
      </c>
      <c r="N3443" s="52" t="str">
        <f>IF(AND('331-CT'!$E$7=TH!H3443,OR(L3443="331",M3443="331")),"331",IF(AND(OR(L3443="131",M3443="131"),H3443='131-CT'!$E$7),"131",""))</f>
        <v/>
      </c>
      <c r="O3443" s="910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37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373"/>
        <v>9</v>
      </c>
      <c r="C3444" s="940">
        <f t="shared" si="374"/>
        <v>42257</v>
      </c>
      <c r="D3444" s="941" t="s">
        <v>2039</v>
      </c>
      <c r="E3444" s="941">
        <v>42257</v>
      </c>
      <c r="F3444" s="948" t="s">
        <v>1818</v>
      </c>
      <c r="G3444" s="943" t="s">
        <v>1047</v>
      </c>
      <c r="H3444" s="954" t="s">
        <v>2040</v>
      </c>
      <c r="I3444" s="254">
        <v>2070</v>
      </c>
      <c r="J3444" s="254">
        <v>6343.4166766252574</v>
      </c>
      <c r="K3444" s="945">
        <f t="shared" si="375"/>
        <v>13130873</v>
      </c>
      <c r="L3444" s="910" t="s">
        <v>167</v>
      </c>
      <c r="M3444" s="910" t="s">
        <v>165</v>
      </c>
      <c r="N3444" s="52" t="str">
        <f>IF(AND('331-CT'!$E$7=TH!H3444,OR(L3444="331",M3444="331")),"331",IF(AND(OR(L3444="131",M3444="131"),H3444='131-CT'!$E$7),"131",""))</f>
        <v/>
      </c>
      <c r="O3444" s="910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37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373"/>
        <v>9</v>
      </c>
      <c r="C3445" s="940">
        <f t="shared" si="374"/>
        <v>42257</v>
      </c>
      <c r="D3445" s="941" t="s">
        <v>2039</v>
      </c>
      <c r="E3445" s="941">
        <v>42257</v>
      </c>
      <c r="F3445" s="948" t="s">
        <v>439</v>
      </c>
      <c r="G3445" s="943" t="s">
        <v>1049</v>
      </c>
      <c r="H3445" s="954" t="s">
        <v>2040</v>
      </c>
      <c r="I3445" s="254">
        <v>401</v>
      </c>
      <c r="J3445" s="254">
        <v>7628.159294675942</v>
      </c>
      <c r="K3445" s="945">
        <f t="shared" si="375"/>
        <v>3058892</v>
      </c>
      <c r="L3445" s="910" t="s">
        <v>167</v>
      </c>
      <c r="M3445" s="910" t="s">
        <v>165</v>
      </c>
      <c r="N3445" s="52" t="str">
        <f>IF(AND('331-CT'!$E$7=TH!H3445,OR(L3445="331",M3445="331")),"331",IF(AND(OR(L3445="131",M3445="131"),H3445='131-CT'!$E$7),"131",""))</f>
        <v/>
      </c>
      <c r="O3445" s="910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37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373"/>
        <v>9</v>
      </c>
      <c r="C3446" s="940">
        <f t="shared" si="374"/>
        <v>42257</v>
      </c>
      <c r="D3446" s="941" t="s">
        <v>2039</v>
      </c>
      <c r="E3446" s="941">
        <v>42257</v>
      </c>
      <c r="F3446" s="948" t="s">
        <v>1050</v>
      </c>
      <c r="G3446" s="943" t="s">
        <v>1049</v>
      </c>
      <c r="H3446" s="954" t="s">
        <v>2040</v>
      </c>
      <c r="I3446" s="254">
        <v>34</v>
      </c>
      <c r="J3446" s="254">
        <v>6263.1202629970894</v>
      </c>
      <c r="K3446" s="945">
        <f t="shared" si="375"/>
        <v>212946</v>
      </c>
      <c r="L3446" s="910" t="s">
        <v>167</v>
      </c>
      <c r="M3446" s="910" t="s">
        <v>165</v>
      </c>
      <c r="N3446" s="52" t="str">
        <f>IF(AND('331-CT'!$E$7=TH!H3446,OR(L3446="331",M3446="331")),"331",IF(AND(OR(L3446="131",M3446="131"),H3446='131-CT'!$E$7),"131",""))</f>
        <v/>
      </c>
      <c r="O3446" s="910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37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364"/>
        <v>9</v>
      </c>
      <c r="C3447" s="940">
        <f t="shared" si="366"/>
        <v>42258</v>
      </c>
      <c r="D3447" s="941" t="s">
        <v>2039</v>
      </c>
      <c r="E3447" s="941">
        <v>42258</v>
      </c>
      <c r="F3447" s="948" t="s">
        <v>1037</v>
      </c>
      <c r="G3447" s="943" t="s">
        <v>1051</v>
      </c>
      <c r="H3447" s="954" t="s">
        <v>2040</v>
      </c>
      <c r="I3447" s="254">
        <v>1000</v>
      </c>
      <c r="J3447" s="254">
        <v>11000.60866705899</v>
      </c>
      <c r="K3447" s="945">
        <f t="shared" si="365"/>
        <v>11000609</v>
      </c>
      <c r="L3447" s="910" t="s">
        <v>167</v>
      </c>
      <c r="M3447" s="910" t="s">
        <v>165</v>
      </c>
      <c r="N3447" s="52" t="str">
        <f>IF(AND('331-CT'!$E$7=TH!H3447,OR(L3447="331",M3447="331")),"331",IF(AND(OR(L3447="131",M3447="131"),H3447='131-CT'!$E$7),"131",""))</f>
        <v/>
      </c>
      <c r="O3447" s="910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37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364"/>
        <v>9</v>
      </c>
      <c r="C3448" s="940">
        <f t="shared" si="366"/>
        <v>42258</v>
      </c>
      <c r="D3448" s="941" t="s">
        <v>2039</v>
      </c>
      <c r="E3448" s="941">
        <v>42258</v>
      </c>
      <c r="F3448" s="948" t="s">
        <v>1728</v>
      </c>
      <c r="G3448" s="943" t="s">
        <v>1052</v>
      </c>
      <c r="H3448" s="954" t="s">
        <v>2040</v>
      </c>
      <c r="I3448" s="254">
        <v>500</v>
      </c>
      <c r="J3448" s="254">
        <v>9956.7552898928079</v>
      </c>
      <c r="K3448" s="945">
        <f t="shared" si="365"/>
        <v>4978378</v>
      </c>
      <c r="L3448" s="910" t="s">
        <v>167</v>
      </c>
      <c r="M3448" s="910" t="s">
        <v>165</v>
      </c>
      <c r="N3448" s="52" t="str">
        <f>IF(AND('331-CT'!$E$7=TH!H3448,OR(L3448="331",M3448="331")),"331",IF(AND(OR(L3448="131",M3448="131"),H3448='131-CT'!$E$7),"131",""))</f>
        <v/>
      </c>
      <c r="O3448" s="910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37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364"/>
        <v>9</v>
      </c>
      <c r="C3449" s="940">
        <f t="shared" si="366"/>
        <v>42259</v>
      </c>
      <c r="D3449" s="941" t="s">
        <v>2039</v>
      </c>
      <c r="E3449" s="941">
        <v>42259</v>
      </c>
      <c r="F3449" s="948" t="s">
        <v>424</v>
      </c>
      <c r="G3449" s="943" t="s">
        <v>1053</v>
      </c>
      <c r="H3449" s="954" t="s">
        <v>2040</v>
      </c>
      <c r="I3449" s="254">
        <v>931</v>
      </c>
      <c r="J3449" s="254">
        <v>6584.3059175097605</v>
      </c>
      <c r="K3449" s="945">
        <f t="shared" si="365"/>
        <v>6129989</v>
      </c>
      <c r="L3449" s="910" t="s">
        <v>167</v>
      </c>
      <c r="M3449" s="910" t="s">
        <v>165</v>
      </c>
      <c r="N3449" s="52" t="str">
        <f>IF(AND('331-CT'!$E$7=TH!H3449,OR(L3449="331",M3449="331")),"331",IF(AND(OR(L3449="131",M3449="131"),H3449='131-CT'!$E$7),"131",""))</f>
        <v/>
      </c>
      <c r="O3449" s="910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37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364"/>
        <v>9</v>
      </c>
      <c r="C3450" s="940">
        <f t="shared" si="366"/>
        <v>42259</v>
      </c>
      <c r="D3450" s="941" t="s">
        <v>2039</v>
      </c>
      <c r="E3450" s="941">
        <v>42259</v>
      </c>
      <c r="F3450" s="948" t="s">
        <v>472</v>
      </c>
      <c r="G3450" s="943" t="s">
        <v>1053</v>
      </c>
      <c r="H3450" s="954" t="s">
        <v>2040</v>
      </c>
      <c r="I3450" s="254">
        <v>311</v>
      </c>
      <c r="J3450" s="254">
        <v>7306.9736401632708</v>
      </c>
      <c r="K3450" s="945">
        <f t="shared" si="365"/>
        <v>2272469</v>
      </c>
      <c r="L3450" s="910" t="s">
        <v>167</v>
      </c>
      <c r="M3450" s="910" t="s">
        <v>165</v>
      </c>
      <c r="N3450" s="52" t="str">
        <f>IF(AND('331-CT'!$E$7=TH!H3450,OR(L3450="331",M3450="331")),"331",IF(AND(OR(L3450="131",M3450="131"),H3450='131-CT'!$E$7),"131",""))</f>
        <v/>
      </c>
      <c r="O3450" s="910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37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364"/>
        <v>9</v>
      </c>
      <c r="C3451" s="940">
        <f t="shared" si="366"/>
        <v>42259</v>
      </c>
      <c r="D3451" s="941" t="s">
        <v>2039</v>
      </c>
      <c r="E3451" s="941">
        <v>42259</v>
      </c>
      <c r="F3451" s="948" t="s">
        <v>427</v>
      </c>
      <c r="G3451" s="943" t="s">
        <v>1053</v>
      </c>
      <c r="H3451" s="954" t="s">
        <v>2040</v>
      </c>
      <c r="I3451" s="254">
        <v>311</v>
      </c>
      <c r="J3451" s="254">
        <v>7788.7521219322771</v>
      </c>
      <c r="K3451" s="945">
        <f t="shared" si="365"/>
        <v>2422302</v>
      </c>
      <c r="L3451" s="910" t="s">
        <v>167</v>
      </c>
      <c r="M3451" s="910" t="s">
        <v>165</v>
      </c>
      <c r="N3451" s="52" t="str">
        <f>IF(AND('331-CT'!$E$7=TH!H3451,OR(L3451="331",M3451="331")),"331",IF(AND(OR(L3451="131",M3451="131"),H3451='131-CT'!$E$7),"131",""))</f>
        <v/>
      </c>
      <c r="O3451" s="910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37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364"/>
        <v>9</v>
      </c>
      <c r="C3452" s="940">
        <f t="shared" si="366"/>
        <v>42259</v>
      </c>
      <c r="D3452" s="941" t="s">
        <v>2039</v>
      </c>
      <c r="E3452" s="941">
        <v>42259</v>
      </c>
      <c r="F3452" s="948" t="s">
        <v>1974</v>
      </c>
      <c r="G3452" s="943" t="s">
        <v>1054</v>
      </c>
      <c r="H3452" s="954" t="s">
        <v>2040</v>
      </c>
      <c r="I3452" s="254">
        <v>1667</v>
      </c>
      <c r="J3452" s="254">
        <v>9956.7552898928079</v>
      </c>
      <c r="K3452" s="945">
        <f t="shared" si="365"/>
        <v>16597911</v>
      </c>
      <c r="L3452" s="910" t="s">
        <v>167</v>
      </c>
      <c r="M3452" s="910" t="s">
        <v>165</v>
      </c>
      <c r="N3452" s="52" t="str">
        <f>IF(AND('331-CT'!$E$7=TH!H3452,OR(L3452="331",M3452="331")),"331",IF(AND(OR(L3452="131",M3452="131"),H3452='131-CT'!$E$7),"131",""))</f>
        <v/>
      </c>
      <c r="O3452" s="910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37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364"/>
        <v>9</v>
      </c>
      <c r="C3453" s="940">
        <f t="shared" si="366"/>
        <v>42259</v>
      </c>
      <c r="D3453" s="941" t="s">
        <v>2039</v>
      </c>
      <c r="E3453" s="941">
        <v>42259</v>
      </c>
      <c r="F3453" s="948" t="s">
        <v>1792</v>
      </c>
      <c r="G3453" s="943" t="s">
        <v>1055</v>
      </c>
      <c r="H3453" s="954" t="s">
        <v>2040</v>
      </c>
      <c r="I3453" s="254">
        <v>1500</v>
      </c>
      <c r="J3453" s="254">
        <v>10037.051703520976</v>
      </c>
      <c r="K3453" s="945">
        <f t="shared" si="365"/>
        <v>15055578</v>
      </c>
      <c r="L3453" s="910" t="s">
        <v>167</v>
      </c>
      <c r="M3453" s="910" t="s">
        <v>165</v>
      </c>
      <c r="N3453" s="52" t="str">
        <f>IF(AND('331-CT'!$E$7=TH!H3453,OR(L3453="331",M3453="331")),"331",IF(AND(OR(L3453="131",M3453="131"),H3453='131-CT'!$E$7),"131",""))</f>
        <v/>
      </c>
      <c r="O3453" s="910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37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364"/>
        <v>9</v>
      </c>
      <c r="C3454" s="940">
        <f t="shared" si="366"/>
        <v>42262</v>
      </c>
      <c r="D3454" s="941" t="s">
        <v>2039</v>
      </c>
      <c r="E3454" s="941">
        <v>42262</v>
      </c>
      <c r="F3454" s="948" t="s">
        <v>1056</v>
      </c>
      <c r="G3454" s="943" t="s">
        <v>1057</v>
      </c>
      <c r="H3454" s="954" t="s">
        <v>2040</v>
      </c>
      <c r="I3454" s="254">
        <v>203</v>
      </c>
      <c r="J3454" s="254">
        <v>12927.722594135019</v>
      </c>
      <c r="K3454" s="945">
        <f t="shared" si="365"/>
        <v>2624328</v>
      </c>
      <c r="L3454" s="910" t="s">
        <v>167</v>
      </c>
      <c r="M3454" s="910" t="s">
        <v>165</v>
      </c>
      <c r="N3454" s="52" t="str">
        <f>IF(AND('331-CT'!$E$7=TH!H3454,OR(L3454="331",M3454="331")),"331",IF(AND(OR(L3454="131",M3454="131"),H3454='131-CT'!$E$7),"131",""))</f>
        <v/>
      </c>
      <c r="O3454" s="910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37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364"/>
        <v>9</v>
      </c>
      <c r="C3455" s="940">
        <f t="shared" si="366"/>
        <v>42262</v>
      </c>
      <c r="D3455" s="941" t="s">
        <v>2039</v>
      </c>
      <c r="E3455" s="941">
        <v>42262</v>
      </c>
      <c r="F3455" s="948" t="s">
        <v>2036</v>
      </c>
      <c r="G3455" s="943" t="s">
        <v>1058</v>
      </c>
      <c r="H3455" s="954" t="s">
        <v>2040</v>
      </c>
      <c r="I3455" s="254">
        <v>110</v>
      </c>
      <c r="J3455" s="254">
        <v>9394.6803944956337</v>
      </c>
      <c r="K3455" s="945">
        <f t="shared" si="365"/>
        <v>1033415</v>
      </c>
      <c r="L3455" s="910" t="s">
        <v>167</v>
      </c>
      <c r="M3455" s="910" t="s">
        <v>165</v>
      </c>
      <c r="N3455" s="52" t="str">
        <f>IF(AND('331-CT'!$E$7=TH!H3455,OR(L3455="331",M3455="331")),"331",IF(AND(OR(L3455="131",M3455="131"),H3455='131-CT'!$E$7),"131",""))</f>
        <v/>
      </c>
      <c r="O3455" s="910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37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364"/>
        <v>9</v>
      </c>
      <c r="C3456" s="940">
        <f t="shared" si="366"/>
        <v>42262</v>
      </c>
      <c r="D3456" s="941" t="s">
        <v>2039</v>
      </c>
      <c r="E3456" s="941">
        <v>42262</v>
      </c>
      <c r="F3456" s="948" t="s">
        <v>1974</v>
      </c>
      <c r="G3456" s="943" t="s">
        <v>1058</v>
      </c>
      <c r="H3456" s="954" t="s">
        <v>2040</v>
      </c>
      <c r="I3456" s="254">
        <v>10</v>
      </c>
      <c r="J3456" s="254">
        <v>9956.7552898928079</v>
      </c>
      <c r="K3456" s="945">
        <f t="shared" si="365"/>
        <v>99568</v>
      </c>
      <c r="L3456" s="910" t="s">
        <v>167</v>
      </c>
      <c r="M3456" s="910" t="s">
        <v>165</v>
      </c>
      <c r="N3456" s="52" t="str">
        <f>IF(AND('331-CT'!$E$7=TH!H3456,OR(L3456="331",M3456="331")),"331",IF(AND(OR(L3456="131",M3456="131"),H3456='131-CT'!$E$7),"131",""))</f>
        <v/>
      </c>
      <c r="O3456" s="910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37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364"/>
        <v>9</v>
      </c>
      <c r="C3457" s="940">
        <f t="shared" si="366"/>
        <v>42262</v>
      </c>
      <c r="D3457" s="941" t="s">
        <v>2039</v>
      </c>
      <c r="E3457" s="941">
        <v>42262</v>
      </c>
      <c r="F3457" s="948" t="s">
        <v>1975</v>
      </c>
      <c r="G3457" s="943" t="s">
        <v>1058</v>
      </c>
      <c r="H3457" s="954" t="s">
        <v>2040</v>
      </c>
      <c r="I3457" s="254">
        <v>10</v>
      </c>
      <c r="J3457" s="254">
        <v>12205.054871481507</v>
      </c>
      <c r="K3457" s="945">
        <f t="shared" si="365"/>
        <v>122051</v>
      </c>
      <c r="L3457" s="910" t="s">
        <v>167</v>
      </c>
      <c r="M3457" s="910" t="s">
        <v>165</v>
      </c>
      <c r="N3457" s="52" t="str">
        <f>IF(AND('331-CT'!$E$7=TH!H3457,OR(L3457="331",M3457="331")),"331",IF(AND(OR(L3457="131",M3457="131"),H3457='131-CT'!$E$7),"131",""))</f>
        <v/>
      </c>
      <c r="O3457" s="910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37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364"/>
        <v>9</v>
      </c>
      <c r="C3458" s="940">
        <f t="shared" si="366"/>
        <v>42262</v>
      </c>
      <c r="D3458" s="941" t="s">
        <v>2039</v>
      </c>
      <c r="E3458" s="941">
        <v>42262</v>
      </c>
      <c r="F3458" s="948" t="s">
        <v>1976</v>
      </c>
      <c r="G3458" s="943" t="s">
        <v>1058</v>
      </c>
      <c r="H3458" s="954" t="s">
        <v>2040</v>
      </c>
      <c r="I3458" s="254">
        <v>10</v>
      </c>
      <c r="J3458" s="254">
        <v>8752.3090854702914</v>
      </c>
      <c r="K3458" s="945">
        <f t="shared" si="365"/>
        <v>87523</v>
      </c>
      <c r="L3458" s="910" t="s">
        <v>167</v>
      </c>
      <c r="M3458" s="910" t="s">
        <v>165</v>
      </c>
      <c r="N3458" s="52" t="str">
        <f>IF(AND('331-CT'!$E$7=TH!H3458,OR(L3458="331",M3458="331")),"331",IF(AND(OR(L3458="131",M3458="131"),H3458='131-CT'!$E$7),"131",""))</f>
        <v/>
      </c>
      <c r="O3458" s="910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37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364"/>
        <v>9</v>
      </c>
      <c r="C3459" s="940">
        <f t="shared" si="366"/>
        <v>42262</v>
      </c>
      <c r="D3459" s="941" t="s">
        <v>2039</v>
      </c>
      <c r="E3459" s="941">
        <v>42262</v>
      </c>
      <c r="F3459" s="948" t="s">
        <v>1977</v>
      </c>
      <c r="G3459" s="943" t="s">
        <v>1058</v>
      </c>
      <c r="H3459" s="954" t="s">
        <v>2040</v>
      </c>
      <c r="I3459" s="254">
        <v>10</v>
      </c>
      <c r="J3459" s="254">
        <v>9715.8660490083057</v>
      </c>
      <c r="K3459" s="945">
        <f t="shared" si="365"/>
        <v>97159</v>
      </c>
      <c r="L3459" s="910" t="s">
        <v>167</v>
      </c>
      <c r="M3459" s="910" t="s">
        <v>165</v>
      </c>
      <c r="N3459" s="52" t="str">
        <f>IF(AND('331-CT'!$E$7=TH!H3459,OR(L3459="331",M3459="331")),"331",IF(AND(OR(L3459="131",M3459="131"),H3459='131-CT'!$E$7),"131",""))</f>
        <v/>
      </c>
      <c r="O3459" s="910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37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364"/>
        <v>9</v>
      </c>
      <c r="C3460" s="940">
        <f t="shared" si="366"/>
        <v>42262</v>
      </c>
      <c r="D3460" s="941" t="s">
        <v>2039</v>
      </c>
      <c r="E3460" s="941">
        <v>42262</v>
      </c>
      <c r="F3460" s="948" t="s">
        <v>1978</v>
      </c>
      <c r="G3460" s="943" t="s">
        <v>1058</v>
      </c>
      <c r="H3460" s="954" t="s">
        <v>2040</v>
      </c>
      <c r="I3460" s="254">
        <v>10</v>
      </c>
      <c r="J3460" s="254">
        <v>10679.42301254632</v>
      </c>
      <c r="K3460" s="945">
        <f t="shared" si="365"/>
        <v>106794</v>
      </c>
      <c r="L3460" s="910" t="s">
        <v>167</v>
      </c>
      <c r="M3460" s="910" t="s">
        <v>165</v>
      </c>
      <c r="N3460" s="52" t="str">
        <f>IF(AND('331-CT'!$E$7=TH!H3460,OR(L3460="331",M3460="331")),"331",IF(AND(OR(L3460="131",M3460="131"),H3460='131-CT'!$E$7),"131",""))</f>
        <v/>
      </c>
      <c r="O3460" s="910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37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364"/>
        <v>9</v>
      </c>
      <c r="C3461" s="940">
        <f t="shared" si="366"/>
        <v>42262</v>
      </c>
      <c r="D3461" s="941" t="s">
        <v>2039</v>
      </c>
      <c r="E3461" s="941">
        <v>42262</v>
      </c>
      <c r="F3461" s="948" t="s">
        <v>2037</v>
      </c>
      <c r="G3461" s="943" t="s">
        <v>1058</v>
      </c>
      <c r="H3461" s="954" t="s">
        <v>2040</v>
      </c>
      <c r="I3461" s="254">
        <v>10</v>
      </c>
      <c r="J3461" s="254">
        <v>16781.950448287073</v>
      </c>
      <c r="K3461" s="945">
        <f t="shared" si="365"/>
        <v>167820</v>
      </c>
      <c r="L3461" s="910" t="s">
        <v>167</v>
      </c>
      <c r="M3461" s="910" t="s">
        <v>165</v>
      </c>
      <c r="N3461" s="52" t="str">
        <f>IF(AND('331-CT'!$E$7=TH!H3461,OR(L3461="331",M3461="331")),"331",IF(AND(OR(L3461="131",M3461="131"),H3461='131-CT'!$E$7),"131",""))</f>
        <v/>
      </c>
      <c r="O3461" s="910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37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364"/>
        <v>9</v>
      </c>
      <c r="C3462" s="940">
        <f t="shared" si="366"/>
        <v>42263</v>
      </c>
      <c r="D3462" s="941" t="s">
        <v>2039</v>
      </c>
      <c r="E3462" s="941">
        <v>42263</v>
      </c>
      <c r="F3462" s="948" t="s">
        <v>739</v>
      </c>
      <c r="G3462" s="943" t="s">
        <v>1059</v>
      </c>
      <c r="H3462" s="954" t="s">
        <v>2040</v>
      </c>
      <c r="I3462" s="254">
        <v>500</v>
      </c>
      <c r="J3462" s="254">
        <v>8591.7162582139572</v>
      </c>
      <c r="K3462" s="945">
        <f t="shared" si="365"/>
        <v>4295858</v>
      </c>
      <c r="L3462" s="910" t="s">
        <v>167</v>
      </c>
      <c r="M3462" s="910" t="s">
        <v>165</v>
      </c>
      <c r="N3462" s="52" t="str">
        <f>IF(AND('331-CT'!$E$7=TH!H3462,OR(L3462="331",M3462="331")),"331",IF(AND(OR(L3462="131",M3462="131"),H3462='131-CT'!$E$7),"131",""))</f>
        <v/>
      </c>
      <c r="O3462" s="910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37"/>
    </row>
    <row r="3463" spans="1:28" s="211" customFormat="1" ht="15.75" customHeight="1">
      <c r="A3463" s="204" t="str">
        <f>IF(B3463&lt;&gt;"",IF(AND(B3463&gt;=_TM1,B3463&lt;=_TM2,OR(TH!L3463="1111",TH!M3463="1111")),TH!D3463,""),"")</f>
        <v/>
      </c>
      <c r="B3463" s="36">
        <f t="shared" si="364"/>
        <v>9</v>
      </c>
      <c r="C3463" s="940">
        <f t="shared" si="366"/>
        <v>42263</v>
      </c>
      <c r="D3463" s="941" t="s">
        <v>2039</v>
      </c>
      <c r="E3463" s="941">
        <v>42263</v>
      </c>
      <c r="F3463" s="948" t="s">
        <v>1060</v>
      </c>
      <c r="G3463" s="943" t="s">
        <v>1059</v>
      </c>
      <c r="H3463" s="954" t="s">
        <v>2040</v>
      </c>
      <c r="I3463" s="254">
        <v>500</v>
      </c>
      <c r="J3463" s="254">
        <v>9635.5696353801377</v>
      </c>
      <c r="K3463" s="945">
        <f t="shared" si="365"/>
        <v>4817785</v>
      </c>
      <c r="L3463" s="910" t="s">
        <v>167</v>
      </c>
      <c r="M3463" s="910" t="s">
        <v>165</v>
      </c>
      <c r="N3463" s="52" t="str">
        <f>IF(AND('331-CT'!$E$7=TH!H3463,OR(L3463="331",M3463="331")),"331",IF(AND(OR(L3463="131",M3463="131"),H3463='131-CT'!$E$7),"131",""))</f>
        <v/>
      </c>
      <c r="O3463" s="910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>x</v>
      </c>
      <c r="AB3463" s="837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364"/>
        <v>9</v>
      </c>
      <c r="C3464" s="940">
        <f t="shared" si="366"/>
        <v>42263</v>
      </c>
      <c r="D3464" s="941" t="s">
        <v>2039</v>
      </c>
      <c r="E3464" s="941">
        <v>42263</v>
      </c>
      <c r="F3464" s="948" t="s">
        <v>1757</v>
      </c>
      <c r="G3464" s="943" t="s">
        <v>1061</v>
      </c>
      <c r="H3464" s="954" t="s">
        <v>2040</v>
      </c>
      <c r="I3464" s="254">
        <v>1000</v>
      </c>
      <c r="J3464" s="254">
        <v>1365.0390316788528</v>
      </c>
      <c r="K3464" s="945">
        <f t="shared" si="365"/>
        <v>1365039</v>
      </c>
      <c r="L3464" s="910" t="s">
        <v>167</v>
      </c>
      <c r="M3464" s="910" t="s">
        <v>165</v>
      </c>
      <c r="N3464" s="52" t="str">
        <f>IF(AND('331-CT'!$E$7=TH!H3464,OR(L3464="331",M3464="331")),"331",IF(AND(OR(L3464="131",M3464="131"),H3464='131-CT'!$E$7),"131",""))</f>
        <v/>
      </c>
      <c r="O3464" s="910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>x</v>
      </c>
      <c r="AB3464" s="837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364"/>
        <v>9</v>
      </c>
      <c r="C3465" s="940">
        <f t="shared" si="366"/>
        <v>42263</v>
      </c>
      <c r="D3465" s="941" t="s">
        <v>2039</v>
      </c>
      <c r="E3465" s="941">
        <v>42263</v>
      </c>
      <c r="F3465" s="948" t="s">
        <v>1819</v>
      </c>
      <c r="G3465" s="943" t="s">
        <v>1061</v>
      </c>
      <c r="H3465" s="954" t="s">
        <v>2040</v>
      </c>
      <c r="I3465" s="254">
        <v>1000</v>
      </c>
      <c r="J3465" s="254">
        <v>1284.742618050685</v>
      </c>
      <c r="K3465" s="945">
        <f t="shared" si="365"/>
        <v>1284743</v>
      </c>
      <c r="L3465" s="910" t="s">
        <v>167</v>
      </c>
      <c r="M3465" s="910" t="s">
        <v>165</v>
      </c>
      <c r="N3465" s="52" t="str">
        <f>IF(AND('331-CT'!$E$7=TH!H3465,OR(L3465="331",M3465="331")),"331",IF(AND(OR(L3465="131",M3465="131"),H3465='131-CT'!$E$7),"131",""))</f>
        <v/>
      </c>
      <c r="O3465" s="910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>x</v>
      </c>
      <c r="AB3465" s="837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364"/>
        <v>9</v>
      </c>
      <c r="C3466" s="940">
        <f t="shared" si="366"/>
        <v>42263</v>
      </c>
      <c r="D3466" s="941" t="s">
        <v>2039</v>
      </c>
      <c r="E3466" s="941">
        <v>42263</v>
      </c>
      <c r="F3466" s="948" t="s">
        <v>1820</v>
      </c>
      <c r="G3466" s="943" t="s">
        <v>1061</v>
      </c>
      <c r="H3466" s="954" t="s">
        <v>2040</v>
      </c>
      <c r="I3466" s="254">
        <v>500</v>
      </c>
      <c r="J3466" s="254">
        <v>3773.931440523887</v>
      </c>
      <c r="K3466" s="945">
        <f t="shared" si="365"/>
        <v>1886966</v>
      </c>
      <c r="L3466" s="910" t="s">
        <v>167</v>
      </c>
      <c r="M3466" s="910" t="s">
        <v>165</v>
      </c>
      <c r="N3466" s="52" t="str">
        <f>IF(AND('331-CT'!$E$7=TH!H3466,OR(L3466="331",M3466="331")),"331",IF(AND(OR(L3466="131",M3466="131"),H3466='131-CT'!$E$7),"131",""))</f>
        <v/>
      </c>
      <c r="O3466" s="910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>x</v>
      </c>
      <c r="AB3466" s="837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364"/>
        <v>9</v>
      </c>
      <c r="C3467" s="940">
        <f t="shared" si="366"/>
        <v>42263</v>
      </c>
      <c r="D3467" s="941" t="s">
        <v>2039</v>
      </c>
      <c r="E3467" s="941">
        <v>42263</v>
      </c>
      <c r="F3467" s="948" t="s">
        <v>1821</v>
      </c>
      <c r="G3467" s="943" t="s">
        <v>1061</v>
      </c>
      <c r="H3467" s="954" t="s">
        <v>2040</v>
      </c>
      <c r="I3467" s="254">
        <v>500</v>
      </c>
      <c r="J3467" s="254">
        <v>2810.3744769858731</v>
      </c>
      <c r="K3467" s="945">
        <f t="shared" si="365"/>
        <v>1405187</v>
      </c>
      <c r="L3467" s="910" t="s">
        <v>167</v>
      </c>
      <c r="M3467" s="910" t="s">
        <v>165</v>
      </c>
      <c r="N3467" s="52" t="str">
        <f>IF(AND('331-CT'!$E$7=TH!H3467,OR(L3467="331",M3467="331")),"331",IF(AND(OR(L3467="131",M3467="131"),H3467='131-CT'!$E$7),"131",""))</f>
        <v/>
      </c>
      <c r="O3467" s="910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>x</v>
      </c>
      <c r="AB3467" s="837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364"/>
        <v>9</v>
      </c>
      <c r="C3468" s="940">
        <f t="shared" si="366"/>
        <v>42265</v>
      </c>
      <c r="D3468" s="941" t="s">
        <v>2039</v>
      </c>
      <c r="E3468" s="941">
        <v>42265</v>
      </c>
      <c r="F3468" s="948" t="s">
        <v>1166</v>
      </c>
      <c r="G3468" s="943" t="s">
        <v>1062</v>
      </c>
      <c r="H3468" s="954" t="s">
        <v>2040</v>
      </c>
      <c r="I3468" s="254">
        <v>810</v>
      </c>
      <c r="J3468" s="254">
        <v>9153.7911536111296</v>
      </c>
      <c r="K3468" s="945">
        <f t="shared" si="365"/>
        <v>7414571</v>
      </c>
      <c r="L3468" s="910" t="s">
        <v>167</v>
      </c>
      <c r="M3468" s="910" t="s">
        <v>165</v>
      </c>
      <c r="N3468" s="52" t="str">
        <f>IF(AND('331-CT'!$E$7=TH!H3468,OR(L3468="331",M3468="331")),"331",IF(AND(OR(L3468="131",M3468="131"),H3468='131-CT'!$E$7),"131",""))</f>
        <v/>
      </c>
      <c r="O3468" s="910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>x</v>
      </c>
      <c r="AB3468" s="837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364"/>
        <v>9</v>
      </c>
      <c r="C3469" s="940">
        <f t="shared" si="366"/>
        <v>42265</v>
      </c>
      <c r="D3469" s="941" t="s">
        <v>2039</v>
      </c>
      <c r="E3469" s="941">
        <v>42265</v>
      </c>
      <c r="F3469" s="948" t="s">
        <v>1166</v>
      </c>
      <c r="G3469" s="943" t="s">
        <v>1062</v>
      </c>
      <c r="H3469" s="954" t="s">
        <v>2040</v>
      </c>
      <c r="I3469" s="254">
        <v>50</v>
      </c>
      <c r="J3469" s="254">
        <v>9153.7911536111296</v>
      </c>
      <c r="K3469" s="945">
        <f t="shared" si="365"/>
        <v>457690</v>
      </c>
      <c r="L3469" s="910" t="s">
        <v>167</v>
      </c>
      <c r="M3469" s="910" t="s">
        <v>165</v>
      </c>
      <c r="N3469" s="52" t="str">
        <f>IF(AND('331-CT'!$E$7=TH!H3469,OR(L3469="331",M3469="331")),"331",IF(AND(OR(L3469="131",M3469="131"),H3469='131-CT'!$E$7),"131",""))</f>
        <v/>
      </c>
      <c r="O3469" s="910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>x</v>
      </c>
      <c r="AB3469" s="837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364"/>
        <v>9</v>
      </c>
      <c r="C3470" s="940">
        <f t="shared" si="366"/>
        <v>42265</v>
      </c>
      <c r="D3470" s="941" t="s">
        <v>2039</v>
      </c>
      <c r="E3470" s="941">
        <v>42265</v>
      </c>
      <c r="F3470" s="948" t="s">
        <v>1680</v>
      </c>
      <c r="G3470" s="943" t="s">
        <v>1062</v>
      </c>
      <c r="H3470" s="954" t="s">
        <v>2040</v>
      </c>
      <c r="I3470" s="254">
        <v>1720</v>
      </c>
      <c r="J3470" s="254">
        <v>802.96413628167818</v>
      </c>
      <c r="K3470" s="945">
        <f t="shared" si="365"/>
        <v>1381098</v>
      </c>
      <c r="L3470" s="910" t="s">
        <v>167</v>
      </c>
      <c r="M3470" s="910" t="s">
        <v>165</v>
      </c>
      <c r="N3470" s="52" t="str">
        <f>IF(AND('331-CT'!$E$7=TH!H3470,OR(L3470="331",M3470="331")),"331",IF(AND(OR(L3470="131",M3470="131"),H3470='131-CT'!$E$7),"131",""))</f>
        <v/>
      </c>
      <c r="O3470" s="910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>x</v>
      </c>
      <c r="AB3470" s="837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364"/>
        <v>9</v>
      </c>
      <c r="C3471" s="940">
        <f t="shared" si="366"/>
        <v>42266</v>
      </c>
      <c r="D3471" s="941" t="s">
        <v>2039</v>
      </c>
      <c r="E3471" s="941">
        <v>42266</v>
      </c>
      <c r="F3471" s="948" t="s">
        <v>1817</v>
      </c>
      <c r="G3471" s="943" t="s">
        <v>1063</v>
      </c>
      <c r="H3471" s="954" t="s">
        <v>2040</v>
      </c>
      <c r="I3471" s="254">
        <v>210</v>
      </c>
      <c r="J3471" s="254">
        <v>22322.402988630649</v>
      </c>
      <c r="K3471" s="945">
        <f t="shared" si="365"/>
        <v>4687705</v>
      </c>
      <c r="L3471" s="910" t="s">
        <v>167</v>
      </c>
      <c r="M3471" s="910" t="s">
        <v>165</v>
      </c>
      <c r="N3471" s="52" t="str">
        <f>IF(AND('331-CT'!$E$7=TH!H3471,OR(L3471="331",M3471="331")),"331",IF(AND(OR(L3471="131",M3471="131"),H3471='131-CT'!$E$7),"131",""))</f>
        <v/>
      </c>
      <c r="O3471" s="910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>x</v>
      </c>
      <c r="AB3471" s="837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364"/>
        <v>9</v>
      </c>
      <c r="C3472" s="940">
        <f t="shared" si="366"/>
        <v>42266</v>
      </c>
      <c r="D3472" s="941" t="s">
        <v>2039</v>
      </c>
      <c r="E3472" s="941">
        <v>42266</v>
      </c>
      <c r="F3472" s="948" t="s">
        <v>477</v>
      </c>
      <c r="G3472" s="943" t="s">
        <v>1064</v>
      </c>
      <c r="H3472" s="954" t="s">
        <v>2040</v>
      </c>
      <c r="I3472" s="254">
        <v>304</v>
      </c>
      <c r="J3472" s="254">
        <v>10759.719426174488</v>
      </c>
      <c r="K3472" s="945">
        <f t="shared" si="365"/>
        <v>3270955</v>
      </c>
      <c r="L3472" s="910" t="s">
        <v>167</v>
      </c>
      <c r="M3472" s="910" t="s">
        <v>165</v>
      </c>
      <c r="N3472" s="52" t="str">
        <f>IF(AND('331-CT'!$E$7=TH!H3472,OR(L3472="331",M3472="331")),"331",IF(AND(OR(L3472="131",M3472="131"),H3472='131-CT'!$E$7),"131",""))</f>
        <v/>
      </c>
      <c r="O3472" s="910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>x</v>
      </c>
      <c r="AB3472" s="837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364"/>
        <v>9</v>
      </c>
      <c r="C3473" s="940">
        <f t="shared" si="366"/>
        <v>42266</v>
      </c>
      <c r="D3473" s="941" t="s">
        <v>2039</v>
      </c>
      <c r="E3473" s="941">
        <v>42266</v>
      </c>
      <c r="F3473" s="948" t="s">
        <v>565</v>
      </c>
      <c r="G3473" s="943" t="s">
        <v>1064</v>
      </c>
      <c r="H3473" s="954" t="s">
        <v>2040</v>
      </c>
      <c r="I3473" s="254">
        <v>203</v>
      </c>
      <c r="J3473" s="254">
        <v>7547.862881047774</v>
      </c>
      <c r="K3473" s="945">
        <f t="shared" si="365"/>
        <v>1532216</v>
      </c>
      <c r="L3473" s="910" t="s">
        <v>167</v>
      </c>
      <c r="M3473" s="910" t="s">
        <v>165</v>
      </c>
      <c r="N3473" s="52" t="str">
        <f>IF(AND('331-CT'!$E$7=TH!H3473,OR(L3473="331",M3473="331")),"331",IF(AND(OR(L3473="131",M3473="131"),H3473='131-CT'!$E$7),"131",""))</f>
        <v/>
      </c>
      <c r="O3473" s="910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>x</v>
      </c>
      <c r="AB3473" s="837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364"/>
        <v>9</v>
      </c>
      <c r="C3474" s="940">
        <f t="shared" si="366"/>
        <v>42268</v>
      </c>
      <c r="D3474" s="941" t="s">
        <v>2039</v>
      </c>
      <c r="E3474" s="941">
        <v>42268</v>
      </c>
      <c r="F3474" s="948" t="s">
        <v>786</v>
      </c>
      <c r="G3474" s="943" t="s">
        <v>1065</v>
      </c>
      <c r="H3474" s="954" t="s">
        <v>2040</v>
      </c>
      <c r="I3474" s="254">
        <v>496</v>
      </c>
      <c r="J3474" s="254">
        <v>7788.7521219322771</v>
      </c>
      <c r="K3474" s="945">
        <f t="shared" si="365"/>
        <v>3863221</v>
      </c>
      <c r="L3474" s="910" t="s">
        <v>167</v>
      </c>
      <c r="M3474" s="910" t="s">
        <v>165</v>
      </c>
      <c r="N3474" s="52" t="str">
        <f>IF(AND('331-CT'!$E$7=TH!H3474,OR(L3474="331",M3474="331")),"331",IF(AND(OR(L3474="131",M3474="131"),H3474='131-CT'!$E$7),"131",""))</f>
        <v/>
      </c>
      <c r="O3474" s="910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>x</v>
      </c>
      <c r="AB3474" s="837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364"/>
        <v>9</v>
      </c>
      <c r="C3475" s="940">
        <f t="shared" si="366"/>
        <v>42268</v>
      </c>
      <c r="D3475" s="941" t="s">
        <v>2039</v>
      </c>
      <c r="E3475" s="941">
        <v>42268</v>
      </c>
      <c r="F3475" s="948" t="s">
        <v>2036</v>
      </c>
      <c r="G3475" s="943" t="s">
        <v>1066</v>
      </c>
      <c r="H3475" s="954" t="s">
        <v>2040</v>
      </c>
      <c r="I3475" s="254">
        <v>50</v>
      </c>
      <c r="J3475" s="254">
        <v>9394.6803944956337</v>
      </c>
      <c r="K3475" s="945">
        <f t="shared" si="365"/>
        <v>469734</v>
      </c>
      <c r="L3475" s="910" t="s">
        <v>167</v>
      </c>
      <c r="M3475" s="910" t="s">
        <v>165</v>
      </c>
      <c r="N3475" s="52" t="str">
        <f>IF(AND('331-CT'!$E$7=TH!H3475,OR(L3475="331",M3475="331")),"331",IF(AND(OR(L3475="131",M3475="131"),H3475='131-CT'!$E$7),"131",""))</f>
        <v/>
      </c>
      <c r="O3475" s="910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>x</v>
      </c>
      <c r="AB3475" s="837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ref="B3476:B3863" si="379">IF(C3476&lt;&gt;"",MONTH(C3476),"")</f>
        <v>9</v>
      </c>
      <c r="C3476" s="940">
        <f t="shared" si="366"/>
        <v>42268</v>
      </c>
      <c r="D3476" s="941" t="s">
        <v>2039</v>
      </c>
      <c r="E3476" s="941">
        <v>42268</v>
      </c>
      <c r="F3476" s="948" t="s">
        <v>1976</v>
      </c>
      <c r="G3476" s="943" t="s">
        <v>1066</v>
      </c>
      <c r="H3476" s="954" t="s">
        <v>2040</v>
      </c>
      <c r="I3476" s="254">
        <v>50</v>
      </c>
      <c r="J3476" s="254">
        <v>8752.3090854702914</v>
      </c>
      <c r="K3476" s="945">
        <f t="shared" si="365"/>
        <v>437615</v>
      </c>
      <c r="L3476" s="910" t="s">
        <v>167</v>
      </c>
      <c r="M3476" s="910" t="s">
        <v>165</v>
      </c>
      <c r="N3476" s="52" t="str">
        <f>IF(AND('331-CT'!$E$7=TH!H3476,OR(L3476="331",M3476="331")),"331",IF(AND(OR(L3476="131",M3476="131"),H3476='131-CT'!$E$7),"131",""))</f>
        <v/>
      </c>
      <c r="O3476" s="910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>x</v>
      </c>
      <c r="AB3476" s="837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379"/>
        <v>9</v>
      </c>
      <c r="C3477" s="940">
        <f t="shared" si="366"/>
        <v>42268</v>
      </c>
      <c r="D3477" s="941" t="s">
        <v>2039</v>
      </c>
      <c r="E3477" s="941">
        <v>42268</v>
      </c>
      <c r="F3477" s="948" t="s">
        <v>1977</v>
      </c>
      <c r="G3477" s="943" t="s">
        <v>1066</v>
      </c>
      <c r="H3477" s="954" t="s">
        <v>2040</v>
      </c>
      <c r="I3477" s="254">
        <v>50</v>
      </c>
      <c r="J3477" s="254">
        <v>9715.8660490083057</v>
      </c>
      <c r="K3477" s="945">
        <f t="shared" si="365"/>
        <v>485793</v>
      </c>
      <c r="L3477" s="910" t="s">
        <v>167</v>
      </c>
      <c r="M3477" s="910" t="s">
        <v>165</v>
      </c>
      <c r="N3477" s="52" t="str">
        <f>IF(AND('331-CT'!$E$7=TH!H3477,OR(L3477="331",M3477="331")),"331",IF(AND(OR(L3477="131",M3477="131"),H3477='131-CT'!$E$7),"131",""))</f>
        <v/>
      </c>
      <c r="O3477" s="910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>x</v>
      </c>
      <c r="AB3477" s="837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379"/>
        <v>9</v>
      </c>
      <c r="C3478" s="940">
        <f t="shared" si="366"/>
        <v>42268</v>
      </c>
      <c r="D3478" s="941" t="s">
        <v>2039</v>
      </c>
      <c r="E3478" s="941">
        <v>42268</v>
      </c>
      <c r="F3478" s="948" t="s">
        <v>1792</v>
      </c>
      <c r="G3478" s="943" t="s">
        <v>1067</v>
      </c>
      <c r="H3478" s="954" t="s">
        <v>2040</v>
      </c>
      <c r="I3478" s="254">
        <v>1000</v>
      </c>
      <c r="J3478" s="254">
        <v>10037.051703520976</v>
      </c>
      <c r="K3478" s="945">
        <f t="shared" si="365"/>
        <v>10037052</v>
      </c>
      <c r="L3478" s="910" t="s">
        <v>167</v>
      </c>
      <c r="M3478" s="910" t="s">
        <v>165</v>
      </c>
      <c r="N3478" s="52" t="str">
        <f>IF(AND('331-CT'!$E$7=TH!H3478,OR(L3478="331",M3478="331")),"331",IF(AND(OR(L3478="131",M3478="131"),H3478='131-CT'!$E$7),"131",""))</f>
        <v/>
      </c>
      <c r="O3478" s="910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>x</v>
      </c>
      <c r="AB3478" s="837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379"/>
        <v>9</v>
      </c>
      <c r="C3479" s="940">
        <f t="shared" si="366"/>
        <v>42268</v>
      </c>
      <c r="D3479" s="941" t="s">
        <v>2039</v>
      </c>
      <c r="E3479" s="941">
        <v>42268</v>
      </c>
      <c r="F3479" s="948" t="s">
        <v>1775</v>
      </c>
      <c r="G3479" s="943" t="s">
        <v>1067</v>
      </c>
      <c r="H3479" s="954" t="s">
        <v>2040</v>
      </c>
      <c r="I3479" s="254">
        <v>355</v>
      </c>
      <c r="J3479" s="254">
        <v>14854.836521211046</v>
      </c>
      <c r="K3479" s="945">
        <f t="shared" si="365"/>
        <v>5273467</v>
      </c>
      <c r="L3479" s="910" t="s">
        <v>167</v>
      </c>
      <c r="M3479" s="910" t="s">
        <v>165</v>
      </c>
      <c r="N3479" s="52" t="str">
        <f>IF(AND('331-CT'!$E$7=TH!H3479,OR(L3479="331",M3479="331")),"331",IF(AND(OR(L3479="131",M3479="131"),H3479='131-CT'!$E$7),"131",""))</f>
        <v/>
      </c>
      <c r="O3479" s="910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>x</v>
      </c>
      <c r="AB3479" s="837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379"/>
        <v>9</v>
      </c>
      <c r="C3480" s="940">
        <f t="shared" si="366"/>
        <v>42268</v>
      </c>
      <c r="D3480" s="941" t="s">
        <v>2039</v>
      </c>
      <c r="E3480" s="941">
        <v>42268</v>
      </c>
      <c r="F3480" s="948" t="s">
        <v>593</v>
      </c>
      <c r="G3480" s="943" t="s">
        <v>1068</v>
      </c>
      <c r="H3480" s="954" t="s">
        <v>2040</v>
      </c>
      <c r="I3480" s="254">
        <v>21</v>
      </c>
      <c r="J3480" s="254">
        <v>41031.467363993754</v>
      </c>
      <c r="K3480" s="945">
        <f t="shared" si="365"/>
        <v>861661</v>
      </c>
      <c r="L3480" s="910" t="s">
        <v>167</v>
      </c>
      <c r="M3480" s="910" t="s">
        <v>165</v>
      </c>
      <c r="N3480" s="52" t="str">
        <f>IF(AND('331-CT'!$E$7=TH!H3480,OR(L3480="331",M3480="331")),"331",IF(AND(OR(L3480="131",M3480="131"),H3480='131-CT'!$E$7),"131",""))</f>
        <v/>
      </c>
      <c r="O3480" s="910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>x</v>
      </c>
      <c r="AB3480" s="837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379"/>
        <v>9</v>
      </c>
      <c r="C3481" s="940">
        <f t="shared" si="366"/>
        <v>42268</v>
      </c>
      <c r="D3481" s="941" t="s">
        <v>2039</v>
      </c>
      <c r="E3481" s="941">
        <v>42268</v>
      </c>
      <c r="F3481" s="948" t="s">
        <v>1069</v>
      </c>
      <c r="G3481" s="943" t="s">
        <v>1070</v>
      </c>
      <c r="H3481" s="954" t="s">
        <v>2040</v>
      </c>
      <c r="I3481" s="254">
        <v>50</v>
      </c>
      <c r="J3481" s="254">
        <v>19993.806993413786</v>
      </c>
      <c r="K3481" s="945">
        <f t="shared" si="365"/>
        <v>999690</v>
      </c>
      <c r="L3481" s="910" t="s">
        <v>167</v>
      </c>
      <c r="M3481" s="910" t="s">
        <v>165</v>
      </c>
      <c r="N3481" s="52" t="str">
        <f>IF(AND('331-CT'!$E$7=TH!H3481,OR(L3481="331",M3481="331")),"331",IF(AND(OR(L3481="131",M3481="131"),H3481='131-CT'!$E$7),"131",""))</f>
        <v/>
      </c>
      <c r="O3481" s="910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>x</v>
      </c>
      <c r="AB3481" s="837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379"/>
        <v>9</v>
      </c>
      <c r="C3482" s="940">
        <f t="shared" si="366"/>
        <v>42268</v>
      </c>
      <c r="D3482" s="941" t="s">
        <v>2039</v>
      </c>
      <c r="E3482" s="941">
        <v>42268</v>
      </c>
      <c r="F3482" s="948" t="s">
        <v>1071</v>
      </c>
      <c r="G3482" s="943" t="s">
        <v>1070</v>
      </c>
      <c r="H3482" s="954" t="s">
        <v>2040</v>
      </c>
      <c r="I3482" s="254">
        <v>50</v>
      </c>
      <c r="J3482" s="254">
        <v>26497.816497295375</v>
      </c>
      <c r="K3482" s="945">
        <f t="shared" si="365"/>
        <v>1324891</v>
      </c>
      <c r="L3482" s="910" t="s">
        <v>167</v>
      </c>
      <c r="M3482" s="910" t="s">
        <v>165</v>
      </c>
      <c r="N3482" s="52" t="str">
        <f>IF(AND('331-CT'!$E$7=TH!H3482,OR(L3482="331",M3482="331")),"331",IF(AND(OR(L3482="131",M3482="131"),H3482='131-CT'!$E$7),"131",""))</f>
        <v/>
      </c>
      <c r="O3482" s="910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>x</v>
      </c>
      <c r="AB3482" s="837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379"/>
        <v>9</v>
      </c>
      <c r="C3483" s="940">
        <f t="shared" si="366"/>
        <v>42268</v>
      </c>
      <c r="D3483" s="941" t="s">
        <v>2039</v>
      </c>
      <c r="E3483" s="941">
        <v>42268</v>
      </c>
      <c r="F3483" s="948" t="s">
        <v>1072</v>
      </c>
      <c r="G3483" s="943" t="s">
        <v>1070</v>
      </c>
      <c r="H3483" s="954" t="s">
        <v>2040</v>
      </c>
      <c r="I3483" s="254">
        <v>20</v>
      </c>
      <c r="J3483" s="254">
        <v>10920.312253430822</v>
      </c>
      <c r="K3483" s="945">
        <f t="shared" si="365"/>
        <v>218406</v>
      </c>
      <c r="L3483" s="910" t="s">
        <v>167</v>
      </c>
      <c r="M3483" s="910" t="s">
        <v>165</v>
      </c>
      <c r="N3483" s="52" t="str">
        <f>IF(AND('331-CT'!$E$7=TH!H3483,OR(L3483="331",M3483="331")),"331",IF(AND(OR(L3483="131",M3483="131"),H3483='131-CT'!$E$7),"131",""))</f>
        <v/>
      </c>
      <c r="O3483" s="910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>x</v>
      </c>
      <c r="AB3483" s="837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379"/>
        <v>9</v>
      </c>
      <c r="C3484" s="940">
        <f t="shared" si="366"/>
        <v>42268</v>
      </c>
      <c r="D3484" s="941" t="s">
        <v>2039</v>
      </c>
      <c r="E3484" s="941">
        <v>42268</v>
      </c>
      <c r="F3484" s="948" t="s">
        <v>1982</v>
      </c>
      <c r="G3484" s="943" t="s">
        <v>1073</v>
      </c>
      <c r="H3484" s="954" t="s">
        <v>2040</v>
      </c>
      <c r="I3484" s="254">
        <v>3200</v>
      </c>
      <c r="J3484" s="254">
        <v>3131.5601314985447</v>
      </c>
      <c r="K3484" s="945">
        <f t="shared" si="365"/>
        <v>10020992</v>
      </c>
      <c r="L3484" s="910" t="s">
        <v>167</v>
      </c>
      <c r="M3484" s="910" t="s">
        <v>165</v>
      </c>
      <c r="N3484" s="52" t="str">
        <f>IF(AND('331-CT'!$E$7=TH!H3484,OR(L3484="331",M3484="331")),"331",IF(AND(OR(L3484="131",M3484="131"),H3484='131-CT'!$E$7),"131",""))</f>
        <v/>
      </c>
      <c r="O3484" s="910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>x</v>
      </c>
      <c r="AB3484" s="837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379"/>
        <v>9</v>
      </c>
      <c r="C3485" s="940">
        <f t="shared" si="366"/>
        <v>42269</v>
      </c>
      <c r="D3485" s="941" t="s">
        <v>2039</v>
      </c>
      <c r="E3485" s="941">
        <v>42269</v>
      </c>
      <c r="F3485" s="948" t="s">
        <v>1025</v>
      </c>
      <c r="G3485" s="943" t="s">
        <v>1074</v>
      </c>
      <c r="H3485" s="954" t="s">
        <v>2040</v>
      </c>
      <c r="I3485" s="254">
        <v>300</v>
      </c>
      <c r="J3485" s="254">
        <v>6022.2310221125863</v>
      </c>
      <c r="K3485" s="945">
        <f t="shared" si="365"/>
        <v>1806669</v>
      </c>
      <c r="L3485" s="910" t="s">
        <v>167</v>
      </c>
      <c r="M3485" s="910" t="s">
        <v>165</v>
      </c>
      <c r="N3485" s="52" t="str">
        <f>IF(AND('331-CT'!$E$7=TH!H3485,OR(L3485="331",M3485="331")),"331",IF(AND(OR(L3485="131",M3485="131"),H3485='131-CT'!$E$7),"131",""))</f>
        <v/>
      </c>
      <c r="O3485" s="910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>x</v>
      </c>
      <c r="AB3485" s="837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379"/>
        <v>9</v>
      </c>
      <c r="C3486" s="940">
        <f t="shared" si="366"/>
        <v>42270</v>
      </c>
      <c r="D3486" s="941" t="s">
        <v>2039</v>
      </c>
      <c r="E3486" s="941">
        <v>42270</v>
      </c>
      <c r="F3486" s="948" t="s">
        <v>1075</v>
      </c>
      <c r="G3486" s="943" t="s">
        <v>1076</v>
      </c>
      <c r="H3486" s="954" t="s">
        <v>2040</v>
      </c>
      <c r="I3486" s="254">
        <v>555</v>
      </c>
      <c r="J3486" s="254">
        <v>8109.9377764449491</v>
      </c>
      <c r="K3486" s="945">
        <f t="shared" si="365"/>
        <v>4501015</v>
      </c>
      <c r="L3486" s="910" t="s">
        <v>167</v>
      </c>
      <c r="M3486" s="910" t="s">
        <v>165</v>
      </c>
      <c r="N3486" s="52" t="str">
        <f>IF(AND('331-CT'!$E$7=TH!H3486,OR(L3486="331",M3486="331")),"331",IF(AND(OR(L3486="131",M3486="131"),H3486='131-CT'!$E$7),"131",""))</f>
        <v/>
      </c>
      <c r="O3486" s="910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>x</v>
      </c>
      <c r="AB3486" s="837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379"/>
        <v>9</v>
      </c>
      <c r="C3487" s="940">
        <f t="shared" si="366"/>
        <v>42270</v>
      </c>
      <c r="D3487" s="941" t="s">
        <v>2039</v>
      </c>
      <c r="E3487" s="941">
        <v>42270</v>
      </c>
      <c r="F3487" s="948" t="s">
        <v>1078</v>
      </c>
      <c r="G3487" s="943" t="s">
        <v>1079</v>
      </c>
      <c r="H3487" s="954" t="s">
        <v>2040</v>
      </c>
      <c r="I3487" s="254">
        <v>1097</v>
      </c>
      <c r="J3487" s="254">
        <v>5701.0453675999142</v>
      </c>
      <c r="K3487" s="945">
        <f t="shared" si="365"/>
        <v>6254047</v>
      </c>
      <c r="L3487" s="910" t="s">
        <v>167</v>
      </c>
      <c r="M3487" s="910" t="s">
        <v>165</v>
      </c>
      <c r="N3487" s="52" t="str">
        <f>IF(AND('331-CT'!$E$7=TH!H3487,OR(L3487="331",M3487="331")),"331",IF(AND(OR(L3487="131",M3487="131"),H3487='131-CT'!$E$7),"131",""))</f>
        <v/>
      </c>
      <c r="O3487" s="910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>x</v>
      </c>
      <c r="AB3487" s="837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379"/>
        <v>9</v>
      </c>
      <c r="C3488" s="940">
        <f t="shared" si="366"/>
        <v>42275</v>
      </c>
      <c r="D3488" s="941" t="s">
        <v>2039</v>
      </c>
      <c r="E3488" s="941">
        <v>42275</v>
      </c>
      <c r="F3488" s="948" t="s">
        <v>1974</v>
      </c>
      <c r="G3488" s="943" t="s">
        <v>1080</v>
      </c>
      <c r="H3488" s="954" t="s">
        <v>2040</v>
      </c>
      <c r="I3488" s="254">
        <v>44</v>
      </c>
      <c r="J3488" s="254">
        <v>9956.7552898928079</v>
      </c>
      <c r="K3488" s="945">
        <f t="shared" si="365"/>
        <v>438097</v>
      </c>
      <c r="L3488" s="910" t="s">
        <v>167</v>
      </c>
      <c r="M3488" s="910" t="s">
        <v>165</v>
      </c>
      <c r="N3488" s="52" t="str">
        <f>IF(AND('331-CT'!$E$7=TH!H3488,OR(L3488="331",M3488="331")),"331",IF(AND(OR(L3488="131",M3488="131"),H3488='131-CT'!$E$7),"131",""))</f>
        <v/>
      </c>
      <c r="O3488" s="910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>x</v>
      </c>
      <c r="AB3488" s="837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379"/>
        <v>9</v>
      </c>
      <c r="C3489" s="940">
        <f t="shared" si="366"/>
        <v>42275</v>
      </c>
      <c r="D3489" s="941" t="s">
        <v>2039</v>
      </c>
      <c r="E3489" s="941">
        <v>42275</v>
      </c>
      <c r="F3489" s="948" t="s">
        <v>2035</v>
      </c>
      <c r="G3489" s="943" t="s">
        <v>1080</v>
      </c>
      <c r="H3489" s="954" t="s">
        <v>2040</v>
      </c>
      <c r="I3489" s="254">
        <v>44</v>
      </c>
      <c r="J3489" s="254">
        <v>8190.2341900731171</v>
      </c>
      <c r="K3489" s="945">
        <f t="shared" si="365"/>
        <v>360370</v>
      </c>
      <c r="L3489" s="910" t="s">
        <v>167</v>
      </c>
      <c r="M3489" s="910" t="s">
        <v>165</v>
      </c>
      <c r="N3489" s="52" t="str">
        <f>IF(AND('331-CT'!$E$7=TH!H3489,OR(L3489="331",M3489="331")),"331",IF(AND(OR(L3489="131",M3489="131"),H3489='131-CT'!$E$7),"131",""))</f>
        <v/>
      </c>
      <c r="O3489" s="910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>x</v>
      </c>
      <c r="AB3489" s="837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379"/>
        <v>9</v>
      </c>
      <c r="C3490" s="940">
        <f t="shared" si="366"/>
        <v>42275</v>
      </c>
      <c r="D3490" s="941" t="s">
        <v>2039</v>
      </c>
      <c r="E3490" s="941">
        <v>42275</v>
      </c>
      <c r="F3490" s="948" t="s">
        <v>1975</v>
      </c>
      <c r="G3490" s="943" t="s">
        <v>1080</v>
      </c>
      <c r="H3490" s="954" t="s">
        <v>2040</v>
      </c>
      <c r="I3490" s="254">
        <v>44</v>
      </c>
      <c r="J3490" s="254">
        <v>12205.054871481507</v>
      </c>
      <c r="K3490" s="945">
        <f t="shared" si="365"/>
        <v>537022</v>
      </c>
      <c r="L3490" s="910" t="s">
        <v>167</v>
      </c>
      <c r="M3490" s="910" t="s">
        <v>165</v>
      </c>
      <c r="N3490" s="52" t="str">
        <f>IF(AND('331-CT'!$E$7=TH!H3490,OR(L3490="331",M3490="331")),"331",IF(AND(OR(L3490="131",M3490="131"),H3490='131-CT'!$E$7),"131",""))</f>
        <v/>
      </c>
      <c r="O3490" s="910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>x</v>
      </c>
      <c r="AB3490" s="837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379"/>
        <v>9</v>
      </c>
      <c r="C3491" s="940">
        <f t="shared" si="366"/>
        <v>42276</v>
      </c>
      <c r="D3491" s="941" t="s">
        <v>2039</v>
      </c>
      <c r="E3491" s="941">
        <v>42276</v>
      </c>
      <c r="F3491" s="948" t="s">
        <v>520</v>
      </c>
      <c r="G3491" s="943" t="s">
        <v>1081</v>
      </c>
      <c r="H3491" s="954" t="s">
        <v>2040</v>
      </c>
      <c r="I3491" s="254">
        <v>1018</v>
      </c>
      <c r="J3491" s="254">
        <v>5460.1561267154111</v>
      </c>
      <c r="K3491" s="945">
        <f t="shared" ref="K3491:K3863" si="380">ROUND(I3491*J3491,0)</f>
        <v>5558439</v>
      </c>
      <c r="L3491" s="910" t="s">
        <v>167</v>
      </c>
      <c r="M3491" s="910" t="s">
        <v>165</v>
      </c>
      <c r="N3491" s="52" t="str">
        <f>IF(AND('331-CT'!$E$7=TH!H3491,OR(L3491="331",M3491="331")),"331",IF(AND(OR(L3491="131",M3491="131"),H3491='131-CT'!$E$7),"131",""))</f>
        <v/>
      </c>
      <c r="O3491" s="910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>x</v>
      </c>
      <c r="AB3491" s="837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379"/>
        <v>9</v>
      </c>
      <c r="C3492" s="940">
        <f t="shared" si="366"/>
        <v>42276</v>
      </c>
      <c r="D3492" s="941" t="s">
        <v>2039</v>
      </c>
      <c r="E3492" s="941">
        <v>42276</v>
      </c>
      <c r="F3492" s="948" t="s">
        <v>708</v>
      </c>
      <c r="G3492" s="943" t="s">
        <v>1081</v>
      </c>
      <c r="H3492" s="954" t="s">
        <v>2040</v>
      </c>
      <c r="I3492" s="254">
        <v>400</v>
      </c>
      <c r="J3492" s="254">
        <v>4255.7099222928946</v>
      </c>
      <c r="K3492" s="945">
        <f t="shared" si="380"/>
        <v>1702284</v>
      </c>
      <c r="L3492" s="910" t="s">
        <v>167</v>
      </c>
      <c r="M3492" s="910" t="s">
        <v>165</v>
      </c>
      <c r="N3492" s="52" t="str">
        <f>IF(AND('331-CT'!$E$7=TH!H3492,OR(L3492="331",M3492="331")),"331",IF(AND(OR(L3492="131",M3492="131"),H3492='131-CT'!$E$7),"131",""))</f>
        <v/>
      </c>
      <c r="O3492" s="910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>x</v>
      </c>
      <c r="AB3492" s="837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379"/>
        <v>9</v>
      </c>
      <c r="C3493" s="940">
        <f t="shared" si="366"/>
        <v>42276</v>
      </c>
      <c r="D3493" s="941" t="s">
        <v>2039</v>
      </c>
      <c r="E3493" s="941">
        <v>42276</v>
      </c>
      <c r="F3493" s="948" t="s">
        <v>424</v>
      </c>
      <c r="G3493" s="943" t="s">
        <v>1082</v>
      </c>
      <c r="H3493" s="954" t="s">
        <v>2040</v>
      </c>
      <c r="I3493" s="254">
        <v>1270</v>
      </c>
      <c r="J3493" s="254">
        <v>6584.3059175097605</v>
      </c>
      <c r="K3493" s="945">
        <f t="shared" si="380"/>
        <v>8362069</v>
      </c>
      <c r="L3493" s="910" t="s">
        <v>167</v>
      </c>
      <c r="M3493" s="910" t="s">
        <v>165</v>
      </c>
      <c r="N3493" s="52" t="str">
        <f>IF(AND('331-CT'!$E$7=TH!H3493,OR(L3493="331",M3493="331")),"331",IF(AND(OR(L3493="131",M3493="131"),H3493='131-CT'!$E$7),"131",""))</f>
        <v/>
      </c>
      <c r="O3493" s="910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>x</v>
      </c>
      <c r="AB3493" s="837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379"/>
        <v>9</v>
      </c>
      <c r="C3494" s="940">
        <f t="shared" si="366"/>
        <v>42276</v>
      </c>
      <c r="D3494" s="941" t="s">
        <v>2039</v>
      </c>
      <c r="E3494" s="941">
        <v>42276</v>
      </c>
      <c r="F3494" s="948" t="s">
        <v>562</v>
      </c>
      <c r="G3494" s="943" t="s">
        <v>1082</v>
      </c>
      <c r="H3494" s="954" t="s">
        <v>2040</v>
      </c>
      <c r="I3494" s="254">
        <v>320</v>
      </c>
      <c r="J3494" s="254">
        <v>15416.91141660822</v>
      </c>
      <c r="K3494" s="945">
        <f t="shared" si="380"/>
        <v>4933412</v>
      </c>
      <c r="L3494" s="910" t="s">
        <v>167</v>
      </c>
      <c r="M3494" s="910" t="s">
        <v>165</v>
      </c>
      <c r="N3494" s="52" t="str">
        <f>IF(AND('331-CT'!$E$7=TH!H3494,OR(L3494="331",M3494="331")),"331",IF(AND(OR(L3494="131",M3494="131"),H3494='131-CT'!$E$7),"131",""))</f>
        <v/>
      </c>
      <c r="O3494" s="910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>x</v>
      </c>
      <c r="AB3494" s="837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379"/>
        <v>9</v>
      </c>
      <c r="C3495" s="940">
        <f t="shared" si="366"/>
        <v>42277</v>
      </c>
      <c r="D3495" s="941" t="s">
        <v>2039</v>
      </c>
      <c r="E3495" s="941">
        <v>42277</v>
      </c>
      <c r="F3495" s="948" t="s">
        <v>480</v>
      </c>
      <c r="G3495" s="943" t="s">
        <v>1083</v>
      </c>
      <c r="H3495" s="954" t="s">
        <v>2040</v>
      </c>
      <c r="I3495" s="254">
        <v>268</v>
      </c>
      <c r="J3495" s="254">
        <v>58214.899880421661</v>
      </c>
      <c r="K3495" s="945">
        <f t="shared" si="380"/>
        <v>15601593</v>
      </c>
      <c r="L3495" s="910" t="s">
        <v>167</v>
      </c>
      <c r="M3495" s="910" t="s">
        <v>165</v>
      </c>
      <c r="N3495" s="52" t="str">
        <f>IF(AND('331-CT'!$E$7=TH!H3495,OR(L3495="331",M3495="331")),"331",IF(AND(OR(L3495="131",M3495="131"),H3495='131-CT'!$E$7),"131",""))</f>
        <v/>
      </c>
      <c r="O3495" s="910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>x</v>
      </c>
      <c r="AB3495" s="837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379"/>
        <v>9</v>
      </c>
      <c r="C3496" s="940">
        <f t="shared" si="366"/>
        <v>42277</v>
      </c>
      <c r="D3496" s="941" t="s">
        <v>2039</v>
      </c>
      <c r="E3496" s="941">
        <v>42277</v>
      </c>
      <c r="F3496" s="948" t="s">
        <v>1075</v>
      </c>
      <c r="G3496" s="943" t="s">
        <v>1084</v>
      </c>
      <c r="H3496" s="954" t="s">
        <v>2040</v>
      </c>
      <c r="I3496" s="254">
        <v>514</v>
      </c>
      <c r="J3496" s="254">
        <v>8109.9377764449491</v>
      </c>
      <c r="K3496" s="945">
        <f t="shared" si="380"/>
        <v>4168508</v>
      </c>
      <c r="L3496" s="910" t="s">
        <v>167</v>
      </c>
      <c r="M3496" s="910" t="s">
        <v>165</v>
      </c>
      <c r="N3496" s="52" t="str">
        <f>IF(AND('331-CT'!$E$7=TH!H3496,OR(L3496="331",M3496="331")),"331",IF(AND(OR(L3496="131",M3496="131"),H3496='131-CT'!$E$7),"131",""))</f>
        <v/>
      </c>
      <c r="O3496" s="910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>x</v>
      </c>
      <c r="AB3496" s="837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379"/>
        <v>9</v>
      </c>
      <c r="C3497" s="940">
        <f t="shared" si="366"/>
        <v>42277</v>
      </c>
      <c r="D3497" s="941" t="s">
        <v>2039</v>
      </c>
      <c r="E3497" s="941">
        <v>42277</v>
      </c>
      <c r="F3497" s="948" t="s">
        <v>1086</v>
      </c>
      <c r="G3497" s="943" t="s">
        <v>1084</v>
      </c>
      <c r="H3497" s="954" t="s">
        <v>2040</v>
      </c>
      <c r="I3497" s="254">
        <v>497</v>
      </c>
      <c r="J3497" s="254">
        <v>9474.9768081238017</v>
      </c>
      <c r="K3497" s="945">
        <f t="shared" si="380"/>
        <v>4709063</v>
      </c>
      <c r="L3497" s="910" t="s">
        <v>167</v>
      </c>
      <c r="M3497" s="910" t="s">
        <v>165</v>
      </c>
      <c r="N3497" s="52" t="str">
        <f>IF(AND('331-CT'!$E$7=TH!H3497,OR(L3497="331",M3497="331")),"331",IF(AND(OR(L3497="131",M3497="131"),H3497='131-CT'!$E$7),"131",""))</f>
        <v/>
      </c>
      <c r="O3497" s="910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>x</v>
      </c>
      <c r="AB3497" s="837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379"/>
        <v>9</v>
      </c>
      <c r="C3498" s="940">
        <f t="shared" si="366"/>
        <v>42277</v>
      </c>
      <c r="D3498" s="941" t="s">
        <v>2039</v>
      </c>
      <c r="E3498" s="941">
        <v>42277</v>
      </c>
      <c r="F3498" s="948" t="s">
        <v>1087</v>
      </c>
      <c r="G3498" s="943" t="s">
        <v>1084</v>
      </c>
      <c r="H3498" s="954" t="s">
        <v>2040</v>
      </c>
      <c r="I3498" s="254">
        <v>500</v>
      </c>
      <c r="J3498" s="254">
        <v>8190.2341900731171</v>
      </c>
      <c r="K3498" s="945">
        <f t="shared" si="380"/>
        <v>4095117</v>
      </c>
      <c r="L3498" s="910" t="s">
        <v>167</v>
      </c>
      <c r="M3498" s="910" t="s">
        <v>165</v>
      </c>
      <c r="N3498" s="52" t="str">
        <f>IF(AND('331-CT'!$E$7=TH!H3498,OR(L3498="331",M3498="331")),"331",IF(AND(OR(L3498="131",M3498="131"),H3498='131-CT'!$E$7),"131",""))</f>
        <v/>
      </c>
      <c r="O3498" s="910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>x</v>
      </c>
      <c r="AB3498" s="837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379"/>
        <v>9</v>
      </c>
      <c r="C3499" s="940">
        <f t="shared" si="366"/>
        <v>42277</v>
      </c>
      <c r="D3499" s="941" t="s">
        <v>2039</v>
      </c>
      <c r="E3499" s="941">
        <v>42277</v>
      </c>
      <c r="F3499" s="948" t="s">
        <v>1088</v>
      </c>
      <c r="G3499" s="943" t="s">
        <v>1089</v>
      </c>
      <c r="H3499" s="954" t="s">
        <v>2040</v>
      </c>
      <c r="I3499" s="254">
        <v>1000</v>
      </c>
      <c r="J3499" s="254">
        <v>5701.0453675999142</v>
      </c>
      <c r="K3499" s="945">
        <f t="shared" si="380"/>
        <v>5701045</v>
      </c>
      <c r="L3499" s="910" t="s">
        <v>167</v>
      </c>
      <c r="M3499" s="910" t="s">
        <v>165</v>
      </c>
      <c r="N3499" s="52" t="str">
        <f>IF(AND('331-CT'!$E$7=TH!H3499,OR(L3499="331",M3499="331")),"331",IF(AND(OR(L3499="131",M3499="131"),H3499='131-CT'!$E$7),"131",""))</f>
        <v/>
      </c>
      <c r="O3499" s="910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>x</v>
      </c>
      <c r="AB3499" s="837"/>
    </row>
    <row r="3500" spans="1:28" s="875" customFormat="1" ht="15.75" customHeight="1">
      <c r="A3500" s="925" t="str">
        <f>IF(B3500&lt;&gt;"",IF(AND(B3500&gt;=_TM1,B3500&lt;=_TM2,OR(TH!L3500="1111",TH!M3500="1111")),TH!D3500,""),"")</f>
        <v/>
      </c>
      <c r="B3500" s="864">
        <f t="shared" si="379"/>
        <v>10</v>
      </c>
      <c r="C3500" s="865">
        <f t="shared" ref="C3500:C3667" si="381">E3500</f>
        <v>42278</v>
      </c>
      <c r="D3500" s="866" t="s">
        <v>2039</v>
      </c>
      <c r="E3500" s="866">
        <v>42278</v>
      </c>
      <c r="F3500" s="867" t="s">
        <v>1974</v>
      </c>
      <c r="G3500" s="868" t="s">
        <v>1091</v>
      </c>
      <c r="H3500" s="877" t="s">
        <v>2040</v>
      </c>
      <c r="I3500" s="870">
        <v>20</v>
      </c>
      <c r="J3500" s="870">
        <v>9246.5105112078254</v>
      </c>
      <c r="K3500" s="871">
        <f>ROUND(I3500*J3500,0)</f>
        <v>184930</v>
      </c>
      <c r="L3500" s="927" t="s">
        <v>167</v>
      </c>
      <c r="M3500" s="927" t="s">
        <v>165</v>
      </c>
      <c r="N3500" s="52" t="str">
        <f>IF(AND('331-CT'!$E$7=TH!H3500,OR(L3500="331",M3500="331")),"331",IF(AND(OR(L3500="131",M3500="131"),H3500='131-CT'!$E$7),"131",""))</f>
        <v/>
      </c>
      <c r="O3500" s="910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73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379"/>
        <v>10</v>
      </c>
      <c r="C3501" s="940">
        <f t="shared" si="381"/>
        <v>42278</v>
      </c>
      <c r="D3501" s="941" t="s">
        <v>2039</v>
      </c>
      <c r="E3501" s="941">
        <v>42278</v>
      </c>
      <c r="F3501" s="948" t="s">
        <v>1975</v>
      </c>
      <c r="G3501" s="943" t="s">
        <v>1091</v>
      </c>
      <c r="H3501" s="954" t="s">
        <v>2040</v>
      </c>
      <c r="I3501" s="254">
        <v>20</v>
      </c>
      <c r="J3501" s="254">
        <v>11334.432239545076</v>
      </c>
      <c r="K3501" s="945">
        <f t="shared" si="380"/>
        <v>226689</v>
      </c>
      <c r="L3501" s="910" t="s">
        <v>167</v>
      </c>
      <c r="M3501" s="910" t="s">
        <v>165</v>
      </c>
      <c r="N3501" s="52" t="str">
        <f>IF(AND('331-CT'!$E$7=TH!H3501,OR(L3501="331",M3501="331")),"331",IF(AND(OR(L3501="131",M3501="131"),H3501='131-CT'!$E$7),"131",""))</f>
        <v/>
      </c>
      <c r="O3501" s="910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37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379"/>
        <v>10</v>
      </c>
      <c r="C3502" s="940">
        <f t="shared" si="381"/>
        <v>42278</v>
      </c>
      <c r="D3502" s="941" t="s">
        <v>2039</v>
      </c>
      <c r="E3502" s="941">
        <v>42278</v>
      </c>
      <c r="F3502" s="948" t="s">
        <v>1978</v>
      </c>
      <c r="G3502" s="943" t="s">
        <v>1091</v>
      </c>
      <c r="H3502" s="954" t="s">
        <v>2040</v>
      </c>
      <c r="I3502" s="254">
        <v>50</v>
      </c>
      <c r="J3502" s="254">
        <v>9917.6282096019422</v>
      </c>
      <c r="K3502" s="945">
        <f t="shared" si="380"/>
        <v>495881</v>
      </c>
      <c r="L3502" s="910" t="s">
        <v>167</v>
      </c>
      <c r="M3502" s="910" t="s">
        <v>165</v>
      </c>
      <c r="N3502" s="52" t="str">
        <f>IF(AND('331-CT'!$E$7=TH!H3502,OR(L3502="331",M3502="331")),"331",IF(AND(OR(L3502="131",M3502="131"),H3502='131-CT'!$E$7),"131",""))</f>
        <v/>
      </c>
      <c r="O3502" s="910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37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379"/>
        <v>10</v>
      </c>
      <c r="C3503" s="940">
        <f t="shared" si="381"/>
        <v>42279</v>
      </c>
      <c r="D3503" s="941" t="s">
        <v>2039</v>
      </c>
      <c r="E3503" s="941">
        <v>42279</v>
      </c>
      <c r="F3503" s="948" t="s">
        <v>439</v>
      </c>
      <c r="G3503" s="943" t="s">
        <v>1092</v>
      </c>
      <c r="H3503" s="954" t="s">
        <v>2040</v>
      </c>
      <c r="I3503" s="254">
        <v>298</v>
      </c>
      <c r="J3503" s="254">
        <v>7084.0201497156722</v>
      </c>
      <c r="K3503" s="945">
        <f t="shared" si="380"/>
        <v>2111038</v>
      </c>
      <c r="L3503" s="910" t="s">
        <v>167</v>
      </c>
      <c r="M3503" s="910" t="s">
        <v>165</v>
      </c>
      <c r="N3503" s="52" t="str">
        <f>IF(AND('331-CT'!$E$7=TH!H3503,OR(L3503="331",M3503="331")),"331",IF(AND(OR(L3503="131",M3503="131"),H3503='131-CT'!$E$7),"131",""))</f>
        <v/>
      </c>
      <c r="O3503" s="910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37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379"/>
        <v>10</v>
      </c>
      <c r="C3504" s="940">
        <f t="shared" si="381"/>
        <v>42279</v>
      </c>
      <c r="D3504" s="941" t="s">
        <v>2039</v>
      </c>
      <c r="E3504" s="941">
        <v>42279</v>
      </c>
      <c r="F3504" s="948" t="s">
        <v>439</v>
      </c>
      <c r="G3504" s="943" t="s">
        <v>1092</v>
      </c>
      <c r="H3504" s="954" t="s">
        <v>2040</v>
      </c>
      <c r="I3504" s="254">
        <v>207</v>
      </c>
      <c r="J3504" s="254">
        <v>7084.0201497156722</v>
      </c>
      <c r="K3504" s="945">
        <f t="shared" si="380"/>
        <v>1466392</v>
      </c>
      <c r="L3504" s="910" t="s">
        <v>167</v>
      </c>
      <c r="M3504" s="910" t="s">
        <v>165</v>
      </c>
      <c r="N3504" s="52" t="str">
        <f>IF(AND('331-CT'!$E$7=TH!H3504,OR(L3504="331",M3504="331")),"331",IF(AND(OR(L3504="131",M3504="131"),H3504='131-CT'!$E$7),"131",""))</f>
        <v/>
      </c>
      <c r="O3504" s="910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37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379"/>
        <v>10</v>
      </c>
      <c r="C3505" s="940">
        <f t="shared" si="381"/>
        <v>42279</v>
      </c>
      <c r="D3505" s="941" t="s">
        <v>2039</v>
      </c>
      <c r="E3505" s="941">
        <v>42279</v>
      </c>
      <c r="F3505" s="948" t="s">
        <v>621</v>
      </c>
      <c r="G3505" s="943" t="s">
        <v>1093</v>
      </c>
      <c r="H3505" s="954" t="s">
        <v>2040</v>
      </c>
      <c r="I3505" s="254">
        <v>238</v>
      </c>
      <c r="J3505" s="254">
        <v>6934.8828834058695</v>
      </c>
      <c r="K3505" s="945">
        <f t="shared" si="380"/>
        <v>1650502</v>
      </c>
      <c r="L3505" s="910" t="s">
        <v>167</v>
      </c>
      <c r="M3505" s="910" t="s">
        <v>165</v>
      </c>
      <c r="N3505" s="52" t="str">
        <f>IF(AND('331-CT'!$E$7=TH!H3505,OR(L3505="331",M3505="331")),"331",IF(AND(OR(L3505="131",M3505="131"),H3505='131-CT'!$E$7),"131",""))</f>
        <v/>
      </c>
      <c r="O3505" s="910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37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379"/>
        <v>10</v>
      </c>
      <c r="C3506" s="940">
        <f t="shared" si="381"/>
        <v>42280</v>
      </c>
      <c r="D3506" s="941" t="s">
        <v>2039</v>
      </c>
      <c r="E3506" s="941">
        <v>42280</v>
      </c>
      <c r="F3506" s="948" t="s">
        <v>1974</v>
      </c>
      <c r="G3506" s="943" t="s">
        <v>1094</v>
      </c>
      <c r="H3506" s="954" t="s">
        <v>2040</v>
      </c>
      <c r="I3506" s="254">
        <v>2000</v>
      </c>
      <c r="J3506" s="254">
        <v>9246.5105112078254</v>
      </c>
      <c r="K3506" s="945">
        <f t="shared" si="380"/>
        <v>18493021</v>
      </c>
      <c r="L3506" s="910" t="s">
        <v>167</v>
      </c>
      <c r="M3506" s="910" t="s">
        <v>165</v>
      </c>
      <c r="N3506" s="52" t="str">
        <f>IF(AND('331-CT'!$E$7=TH!H3506,OR(L3506="331",M3506="331")),"331",IF(AND(OR(L3506="131",M3506="131"),H3506='131-CT'!$E$7),"131",""))</f>
        <v/>
      </c>
      <c r="O3506" s="910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37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379"/>
        <v>10</v>
      </c>
      <c r="C3507" s="940">
        <f t="shared" si="381"/>
        <v>42280</v>
      </c>
      <c r="D3507" s="941" t="s">
        <v>2039</v>
      </c>
      <c r="E3507" s="941">
        <v>42280</v>
      </c>
      <c r="F3507" s="948" t="s">
        <v>472</v>
      </c>
      <c r="G3507" s="943" t="s">
        <v>1095</v>
      </c>
      <c r="H3507" s="954" t="s">
        <v>2040</v>
      </c>
      <c r="I3507" s="254">
        <v>606</v>
      </c>
      <c r="J3507" s="254">
        <v>6785.7456170960659</v>
      </c>
      <c r="K3507" s="945">
        <f t="shared" si="380"/>
        <v>4112162</v>
      </c>
      <c r="L3507" s="910" t="s">
        <v>167</v>
      </c>
      <c r="M3507" s="910" t="s">
        <v>165</v>
      </c>
      <c r="N3507" s="52" t="str">
        <f>IF(AND('331-CT'!$E$7=TH!H3507,OR(L3507="331",M3507="331")),"331",IF(AND(OR(L3507="131",M3507="131"),H3507='131-CT'!$E$7),"131",""))</f>
        <v/>
      </c>
      <c r="O3507" s="910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37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379"/>
        <v>10</v>
      </c>
      <c r="C3508" s="940">
        <f t="shared" si="381"/>
        <v>42280</v>
      </c>
      <c r="D3508" s="941" t="s">
        <v>2039</v>
      </c>
      <c r="E3508" s="941">
        <v>42280</v>
      </c>
      <c r="F3508" s="948" t="s">
        <v>527</v>
      </c>
      <c r="G3508" s="943" t="s">
        <v>1095</v>
      </c>
      <c r="H3508" s="954" t="s">
        <v>2040</v>
      </c>
      <c r="I3508" s="254">
        <v>513</v>
      </c>
      <c r="J3508" s="254">
        <v>11781.844038474488</v>
      </c>
      <c r="K3508" s="945">
        <f t="shared" si="380"/>
        <v>6044086</v>
      </c>
      <c r="L3508" s="910" t="s">
        <v>167</v>
      </c>
      <c r="M3508" s="910" t="s">
        <v>165</v>
      </c>
      <c r="N3508" s="52" t="str">
        <f>IF(AND('331-CT'!$E$7=TH!H3508,OR(L3508="331",M3508="331")),"331",IF(AND(OR(L3508="131",M3508="131"),H3508='131-CT'!$E$7),"131",""))</f>
        <v/>
      </c>
      <c r="O3508" s="910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37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379"/>
        <v>10</v>
      </c>
      <c r="C3509" s="940">
        <f t="shared" si="381"/>
        <v>42280</v>
      </c>
      <c r="D3509" s="941" t="s">
        <v>2039</v>
      </c>
      <c r="E3509" s="941">
        <v>42280</v>
      </c>
      <c r="F3509" s="948" t="s">
        <v>1096</v>
      </c>
      <c r="G3509" s="943" t="s">
        <v>1095</v>
      </c>
      <c r="H3509" s="954" t="s">
        <v>2040</v>
      </c>
      <c r="I3509" s="254">
        <v>618</v>
      </c>
      <c r="J3509" s="254">
        <v>6040.0592855470477</v>
      </c>
      <c r="K3509" s="945">
        <f t="shared" si="380"/>
        <v>3732757</v>
      </c>
      <c r="L3509" s="910" t="s">
        <v>167</v>
      </c>
      <c r="M3509" s="910" t="s">
        <v>165</v>
      </c>
      <c r="N3509" s="52" t="str">
        <f>IF(AND('331-CT'!$E$7=TH!H3509,OR(L3509="331",M3509="331")),"331",IF(AND(OR(L3509="131",M3509="131"),H3509='131-CT'!$E$7),"131",""))</f>
        <v/>
      </c>
      <c r="O3509" s="910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37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379"/>
        <v>10</v>
      </c>
      <c r="C3510" s="940">
        <f t="shared" si="381"/>
        <v>42280</v>
      </c>
      <c r="D3510" s="941" t="s">
        <v>2039</v>
      </c>
      <c r="E3510" s="941">
        <v>42280</v>
      </c>
      <c r="F3510" s="948" t="s">
        <v>1822</v>
      </c>
      <c r="G3510" s="943" t="s">
        <v>1097</v>
      </c>
      <c r="H3510" s="954" t="s">
        <v>2040</v>
      </c>
      <c r="I3510" s="254">
        <v>1000</v>
      </c>
      <c r="J3510" s="254">
        <v>1267.6667636333309</v>
      </c>
      <c r="K3510" s="945">
        <f t="shared" si="380"/>
        <v>1267667</v>
      </c>
      <c r="L3510" s="910" t="s">
        <v>167</v>
      </c>
      <c r="M3510" s="910" t="s">
        <v>165</v>
      </c>
      <c r="N3510" s="52" t="str">
        <f>IF(AND('331-CT'!$E$7=TH!H3510,OR(L3510="331",M3510="331")),"331",IF(AND(OR(L3510="131",M3510="131"),H3510='131-CT'!$E$7),"131",""))</f>
        <v/>
      </c>
      <c r="O3510" s="910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37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379"/>
        <v>10</v>
      </c>
      <c r="C3511" s="940">
        <f t="shared" si="381"/>
        <v>42280</v>
      </c>
      <c r="D3511" s="941" t="s">
        <v>2039</v>
      </c>
      <c r="E3511" s="941">
        <v>42280</v>
      </c>
      <c r="F3511" s="948" t="s">
        <v>1823</v>
      </c>
      <c r="G3511" s="943" t="s">
        <v>1097</v>
      </c>
      <c r="H3511" s="954" t="s">
        <v>2040</v>
      </c>
      <c r="I3511" s="254">
        <v>155</v>
      </c>
      <c r="J3511" s="254">
        <v>8351.6869133490036</v>
      </c>
      <c r="K3511" s="945">
        <f t="shared" si="380"/>
        <v>1294511</v>
      </c>
      <c r="L3511" s="910" t="s">
        <v>167</v>
      </c>
      <c r="M3511" s="910" t="s">
        <v>165</v>
      </c>
      <c r="N3511" s="52" t="str">
        <f>IF(AND('331-CT'!$E$7=TH!H3511,OR(L3511="331",M3511="331")),"331",IF(AND(OR(L3511="131",M3511="131"),H3511='131-CT'!$E$7),"131",""))</f>
        <v/>
      </c>
      <c r="O3511" s="910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37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379"/>
        <v>10</v>
      </c>
      <c r="C3512" s="940">
        <f t="shared" si="381"/>
        <v>42280</v>
      </c>
      <c r="D3512" s="941" t="s">
        <v>2039</v>
      </c>
      <c r="E3512" s="941">
        <v>42280</v>
      </c>
      <c r="F3512" s="948" t="s">
        <v>1824</v>
      </c>
      <c r="G3512" s="943" t="s">
        <v>1097</v>
      </c>
      <c r="H3512" s="954" t="s">
        <v>2040</v>
      </c>
      <c r="I3512" s="254">
        <v>103</v>
      </c>
      <c r="J3512" s="254">
        <v>6711.1769839411636</v>
      </c>
      <c r="K3512" s="945">
        <f t="shared" si="380"/>
        <v>691251</v>
      </c>
      <c r="L3512" s="910" t="s">
        <v>167</v>
      </c>
      <c r="M3512" s="910" t="s">
        <v>165</v>
      </c>
      <c r="N3512" s="52" t="str">
        <f>IF(AND('331-CT'!$E$7=TH!H3512,OR(L3512="331",M3512="331")),"331",IF(AND(OR(L3512="131",M3512="131"),H3512='131-CT'!$E$7),"131",""))</f>
        <v/>
      </c>
      <c r="O3512" s="910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37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379"/>
        <v>10</v>
      </c>
      <c r="C3513" s="940">
        <f t="shared" si="381"/>
        <v>42280</v>
      </c>
      <c r="D3513" s="941" t="s">
        <v>2039</v>
      </c>
      <c r="E3513" s="941">
        <v>42280</v>
      </c>
      <c r="F3513" s="948" t="s">
        <v>1825</v>
      </c>
      <c r="G3513" s="943" t="s">
        <v>1097</v>
      </c>
      <c r="H3513" s="954" t="s">
        <v>2040</v>
      </c>
      <c r="I3513" s="254">
        <v>250</v>
      </c>
      <c r="J3513" s="254">
        <v>11259.863606390174</v>
      </c>
      <c r="K3513" s="945">
        <f t="shared" si="380"/>
        <v>2814966</v>
      </c>
      <c r="L3513" s="910" t="s">
        <v>167</v>
      </c>
      <c r="M3513" s="910" t="s">
        <v>165</v>
      </c>
      <c r="N3513" s="52" t="str">
        <f>IF(AND('331-CT'!$E$7=TH!H3513,OR(L3513="331",M3513="331")),"331",IF(AND(OR(L3513="131",M3513="131"),H3513='131-CT'!$E$7),"131",""))</f>
        <v/>
      </c>
      <c r="O3513" s="910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37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379"/>
        <v>10</v>
      </c>
      <c r="C3514" s="940">
        <f t="shared" si="381"/>
        <v>42280</v>
      </c>
      <c r="D3514" s="941" t="s">
        <v>2039</v>
      </c>
      <c r="E3514" s="941">
        <v>42280</v>
      </c>
      <c r="F3514" s="948" t="s">
        <v>1826</v>
      </c>
      <c r="G3514" s="943" t="s">
        <v>1097</v>
      </c>
      <c r="H3514" s="954" t="s">
        <v>2040</v>
      </c>
      <c r="I3514" s="254">
        <v>59</v>
      </c>
      <c r="J3514" s="254">
        <v>17523.628791401927</v>
      </c>
      <c r="K3514" s="945">
        <f t="shared" si="380"/>
        <v>1033894</v>
      </c>
      <c r="L3514" s="910" t="s">
        <v>167</v>
      </c>
      <c r="M3514" s="910" t="s">
        <v>165</v>
      </c>
      <c r="N3514" s="52" t="str">
        <f>IF(AND('331-CT'!$E$7=TH!H3514,OR(L3514="331",M3514="331")),"331",IF(AND(OR(L3514="131",M3514="131"),H3514='131-CT'!$E$7),"131",""))</f>
        <v/>
      </c>
      <c r="O3514" s="910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37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379"/>
        <v>10</v>
      </c>
      <c r="C3515" s="940">
        <f t="shared" si="381"/>
        <v>42282</v>
      </c>
      <c r="D3515" s="941" t="s">
        <v>2039</v>
      </c>
      <c r="E3515" s="941">
        <v>42282</v>
      </c>
      <c r="F3515" s="948" t="s">
        <v>1098</v>
      </c>
      <c r="G3515" s="943" t="s">
        <v>1099</v>
      </c>
      <c r="H3515" s="954" t="s">
        <v>2040</v>
      </c>
      <c r="I3515" s="254">
        <v>110</v>
      </c>
      <c r="J3515" s="254">
        <v>9246.5105112078254</v>
      </c>
      <c r="K3515" s="945">
        <f t="shared" si="380"/>
        <v>1017116</v>
      </c>
      <c r="L3515" s="910" t="s">
        <v>167</v>
      </c>
      <c r="M3515" s="910" t="s">
        <v>165</v>
      </c>
      <c r="N3515" s="52" t="str">
        <f>IF(AND('331-CT'!$E$7=TH!H3515,OR(L3515="331",M3515="331")),"331",IF(AND(OR(L3515="131",M3515="131"),H3515='131-CT'!$E$7),"131",""))</f>
        <v/>
      </c>
      <c r="O3515" s="910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37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379"/>
        <v>10</v>
      </c>
      <c r="C3516" s="940">
        <f t="shared" si="381"/>
        <v>42282</v>
      </c>
      <c r="D3516" s="941" t="s">
        <v>2039</v>
      </c>
      <c r="E3516" s="941">
        <v>42282</v>
      </c>
      <c r="F3516" s="948" t="s">
        <v>628</v>
      </c>
      <c r="G3516" s="943" t="s">
        <v>1099</v>
      </c>
      <c r="H3516" s="954" t="s">
        <v>2040</v>
      </c>
      <c r="I3516" s="254">
        <v>967</v>
      </c>
      <c r="J3516" s="254">
        <v>9395.6477775176299</v>
      </c>
      <c r="K3516" s="945">
        <f t="shared" si="380"/>
        <v>9085591</v>
      </c>
      <c r="L3516" s="910" t="s">
        <v>167</v>
      </c>
      <c r="M3516" s="910" t="s">
        <v>165</v>
      </c>
      <c r="N3516" s="52" t="str">
        <f>IF(AND('331-CT'!$E$7=TH!H3516,OR(L3516="331",M3516="331")),"331",IF(AND(OR(L3516="131",M3516="131"),H3516='131-CT'!$E$7),"131",""))</f>
        <v/>
      </c>
      <c r="O3516" s="910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37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379"/>
        <v>10</v>
      </c>
      <c r="C3517" s="940">
        <f t="shared" si="381"/>
        <v>42282</v>
      </c>
      <c r="D3517" s="941" t="s">
        <v>2039</v>
      </c>
      <c r="E3517" s="941">
        <v>42282</v>
      </c>
      <c r="F3517" s="948" t="s">
        <v>753</v>
      </c>
      <c r="G3517" s="943" t="s">
        <v>1100</v>
      </c>
      <c r="H3517" s="954" t="s">
        <v>2040</v>
      </c>
      <c r="I3517" s="254">
        <v>167</v>
      </c>
      <c r="J3517" s="254">
        <v>7307.7260491803781</v>
      </c>
      <c r="K3517" s="945">
        <f t="shared" si="380"/>
        <v>1220390</v>
      </c>
      <c r="L3517" s="910" t="s">
        <v>167</v>
      </c>
      <c r="M3517" s="910" t="s">
        <v>165</v>
      </c>
      <c r="N3517" s="52" t="str">
        <f>IF(AND('331-CT'!$E$7=TH!H3517,OR(L3517="331",M3517="331")),"331",IF(AND(OR(L3517="131",M3517="131"),H3517='131-CT'!$E$7),"131",""))</f>
        <v/>
      </c>
      <c r="O3517" s="910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37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379"/>
        <v>10</v>
      </c>
      <c r="C3518" s="940">
        <f t="shared" si="381"/>
        <v>42282</v>
      </c>
      <c r="D3518" s="941" t="s">
        <v>2039</v>
      </c>
      <c r="E3518" s="941">
        <v>42282</v>
      </c>
      <c r="F3518" s="948" t="s">
        <v>1806</v>
      </c>
      <c r="G3518" s="943" t="s">
        <v>1100</v>
      </c>
      <c r="H3518" s="954" t="s">
        <v>2040</v>
      </c>
      <c r="I3518" s="254">
        <v>105</v>
      </c>
      <c r="J3518" s="254">
        <v>6487.4710844764577</v>
      </c>
      <c r="K3518" s="945">
        <f t="shared" si="380"/>
        <v>681184</v>
      </c>
      <c r="L3518" s="910" t="s">
        <v>167</v>
      </c>
      <c r="M3518" s="910" t="s">
        <v>165</v>
      </c>
      <c r="N3518" s="52" t="str">
        <f>IF(AND('331-CT'!$E$7=TH!H3518,OR(L3518="331",M3518="331")),"331",IF(AND(OR(L3518="131",M3518="131"),H3518='131-CT'!$E$7),"131",""))</f>
        <v/>
      </c>
      <c r="O3518" s="910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37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379"/>
        <v>10</v>
      </c>
      <c r="C3519" s="940">
        <f t="shared" si="381"/>
        <v>42282</v>
      </c>
      <c r="D3519" s="941" t="s">
        <v>2039</v>
      </c>
      <c r="E3519" s="941">
        <v>42282</v>
      </c>
      <c r="F3519" s="948" t="s">
        <v>1803</v>
      </c>
      <c r="G3519" s="943" t="s">
        <v>1100</v>
      </c>
      <c r="H3519" s="954" t="s">
        <v>2040</v>
      </c>
      <c r="I3519" s="254">
        <v>147</v>
      </c>
      <c r="J3519" s="254">
        <v>11781.844038474488</v>
      </c>
      <c r="K3519" s="945">
        <f t="shared" si="380"/>
        <v>1731931</v>
      </c>
      <c r="L3519" s="910" t="s">
        <v>167</v>
      </c>
      <c r="M3519" s="910" t="s">
        <v>165</v>
      </c>
      <c r="N3519" s="52" t="str">
        <f>IF(AND('331-CT'!$E$7=TH!H3519,OR(L3519="331",M3519="331")),"331",IF(AND(OR(L3519="131",M3519="131"),H3519='131-CT'!$E$7),"131",""))</f>
        <v/>
      </c>
      <c r="O3519" s="910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37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379"/>
        <v>10</v>
      </c>
      <c r="C3520" s="940">
        <f t="shared" si="381"/>
        <v>42282</v>
      </c>
      <c r="D3520" s="941" t="s">
        <v>2039</v>
      </c>
      <c r="E3520" s="941">
        <v>42282</v>
      </c>
      <c r="F3520" s="948" t="s">
        <v>1827</v>
      </c>
      <c r="G3520" s="943" t="s">
        <v>1100</v>
      </c>
      <c r="H3520" s="954" t="s">
        <v>2040</v>
      </c>
      <c r="I3520" s="254">
        <v>100</v>
      </c>
      <c r="J3520" s="254">
        <v>5965.4906523921454</v>
      </c>
      <c r="K3520" s="945">
        <f t="shared" si="380"/>
        <v>596549</v>
      </c>
      <c r="L3520" s="910" t="s">
        <v>167</v>
      </c>
      <c r="M3520" s="910" t="s">
        <v>165</v>
      </c>
      <c r="N3520" s="52" t="str">
        <f>IF(AND('331-CT'!$E$7=TH!H3520,OR(L3520="331",M3520="331")),"331",IF(AND(OR(L3520="131",M3520="131"),H3520='131-CT'!$E$7),"131",""))</f>
        <v/>
      </c>
      <c r="O3520" s="910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37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379"/>
        <v>10</v>
      </c>
      <c r="C3521" s="940">
        <f t="shared" si="381"/>
        <v>42282</v>
      </c>
      <c r="D3521" s="941" t="s">
        <v>2039</v>
      </c>
      <c r="E3521" s="941">
        <v>42282</v>
      </c>
      <c r="F3521" s="948" t="s">
        <v>1773</v>
      </c>
      <c r="G3521" s="943" t="s">
        <v>1100</v>
      </c>
      <c r="H3521" s="954" t="s">
        <v>2040</v>
      </c>
      <c r="I3521" s="254">
        <v>110</v>
      </c>
      <c r="J3521" s="254">
        <v>5294.3729539980286</v>
      </c>
      <c r="K3521" s="945">
        <f t="shared" si="380"/>
        <v>582381</v>
      </c>
      <c r="L3521" s="910" t="s">
        <v>167</v>
      </c>
      <c r="M3521" s="910" t="s">
        <v>165</v>
      </c>
      <c r="N3521" s="52" t="str">
        <f>IF(AND('331-CT'!$E$7=TH!H3521,OR(L3521="331",M3521="331")),"331",IF(AND(OR(L3521="131",M3521="131"),H3521='131-CT'!$E$7),"131",""))</f>
        <v/>
      </c>
      <c r="O3521" s="910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37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379"/>
        <v>10</v>
      </c>
      <c r="C3522" s="940">
        <f t="shared" si="381"/>
        <v>42283</v>
      </c>
      <c r="D3522" s="941" t="s">
        <v>2039</v>
      </c>
      <c r="E3522" s="941">
        <v>42283</v>
      </c>
      <c r="F3522" s="948" t="s">
        <v>1101</v>
      </c>
      <c r="G3522" s="943" t="s">
        <v>1102</v>
      </c>
      <c r="H3522" s="954" t="s">
        <v>2040</v>
      </c>
      <c r="I3522" s="254">
        <v>998</v>
      </c>
      <c r="J3522" s="254">
        <v>8799.0987122784136</v>
      </c>
      <c r="K3522" s="945">
        <f t="shared" si="380"/>
        <v>8781501</v>
      </c>
      <c r="L3522" s="910" t="s">
        <v>167</v>
      </c>
      <c r="M3522" s="910" t="s">
        <v>165</v>
      </c>
      <c r="N3522" s="52" t="str">
        <f>IF(AND('331-CT'!$E$7=TH!H3522,OR(L3522="331",M3522="331")),"331",IF(AND(OR(L3522="131",M3522="131"),H3522='131-CT'!$E$7),"131",""))</f>
        <v/>
      </c>
      <c r="O3522" s="910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37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379"/>
        <v>10</v>
      </c>
      <c r="C3523" s="940">
        <f t="shared" si="381"/>
        <v>42283</v>
      </c>
      <c r="D3523" s="941" t="s">
        <v>2039</v>
      </c>
      <c r="E3523" s="941">
        <v>42283</v>
      </c>
      <c r="F3523" s="948" t="s">
        <v>435</v>
      </c>
      <c r="G3523" s="943" t="s">
        <v>1103</v>
      </c>
      <c r="H3523" s="954" t="s">
        <v>2040</v>
      </c>
      <c r="I3523" s="254">
        <v>4110</v>
      </c>
      <c r="J3523" s="254">
        <v>5518.0788534627345</v>
      </c>
      <c r="K3523" s="945">
        <f t="shared" si="380"/>
        <v>22679304</v>
      </c>
      <c r="L3523" s="910" t="s">
        <v>167</v>
      </c>
      <c r="M3523" s="910" t="s">
        <v>165</v>
      </c>
      <c r="N3523" s="52" t="str">
        <f>IF(AND('331-CT'!$E$7=TH!H3523,OR(L3523="331",M3523="331")),"331",IF(AND(OR(L3523="131",M3523="131"),H3523='131-CT'!$E$7),"131",""))</f>
        <v/>
      </c>
      <c r="O3523" s="910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37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379"/>
        <v>10</v>
      </c>
      <c r="C3524" s="940">
        <f t="shared" si="381"/>
        <v>42285</v>
      </c>
      <c r="D3524" s="941" t="s">
        <v>2039</v>
      </c>
      <c r="E3524" s="941">
        <v>42285</v>
      </c>
      <c r="F3524" s="948" t="s">
        <v>1974</v>
      </c>
      <c r="G3524" s="943" t="s">
        <v>1104</v>
      </c>
      <c r="H3524" s="954" t="s">
        <v>2040</v>
      </c>
      <c r="I3524" s="254">
        <v>20</v>
      </c>
      <c r="J3524" s="254">
        <v>9246.5105112078254</v>
      </c>
      <c r="K3524" s="945">
        <f t="shared" si="380"/>
        <v>184930</v>
      </c>
      <c r="L3524" s="910" t="s">
        <v>167</v>
      </c>
      <c r="M3524" s="910" t="s">
        <v>165</v>
      </c>
      <c r="N3524" s="52" t="str">
        <f>IF(AND('331-CT'!$E$7=TH!H3524,OR(L3524="331",M3524="331")),"331",IF(AND(OR(L3524="131",M3524="131"),H3524='131-CT'!$E$7),"131",""))</f>
        <v/>
      </c>
      <c r="O3524" s="910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37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379"/>
        <v>10</v>
      </c>
      <c r="C3525" s="940">
        <f t="shared" si="381"/>
        <v>42285</v>
      </c>
      <c r="D3525" s="941" t="s">
        <v>2039</v>
      </c>
      <c r="E3525" s="941">
        <v>42285</v>
      </c>
      <c r="F3525" s="948" t="s">
        <v>1975</v>
      </c>
      <c r="G3525" s="943" t="s">
        <v>1104</v>
      </c>
      <c r="H3525" s="954" t="s">
        <v>2040</v>
      </c>
      <c r="I3525" s="254">
        <v>20</v>
      </c>
      <c r="J3525" s="254">
        <v>11334.432239545076</v>
      </c>
      <c r="K3525" s="945">
        <f t="shared" si="380"/>
        <v>226689</v>
      </c>
      <c r="L3525" s="910" t="s">
        <v>167</v>
      </c>
      <c r="M3525" s="910" t="s">
        <v>165</v>
      </c>
      <c r="N3525" s="52" t="str">
        <f>IF(AND('331-CT'!$E$7=TH!H3525,OR(L3525="331",M3525="331")),"331",IF(AND(OR(L3525="131",M3525="131"),H3525='131-CT'!$E$7),"131",""))</f>
        <v/>
      </c>
      <c r="O3525" s="910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37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379"/>
        <v>10</v>
      </c>
      <c r="C3526" s="940">
        <f t="shared" si="381"/>
        <v>42285</v>
      </c>
      <c r="D3526" s="941" t="s">
        <v>2039</v>
      </c>
      <c r="E3526" s="941">
        <v>42285</v>
      </c>
      <c r="F3526" s="948" t="s">
        <v>1976</v>
      </c>
      <c r="G3526" s="943" t="s">
        <v>1104</v>
      </c>
      <c r="H3526" s="954" t="s">
        <v>2040</v>
      </c>
      <c r="I3526" s="254">
        <v>50</v>
      </c>
      <c r="J3526" s="254">
        <v>8127.9810138842986</v>
      </c>
      <c r="K3526" s="945">
        <f t="shared" si="380"/>
        <v>406399</v>
      </c>
      <c r="L3526" s="910" t="s">
        <v>167</v>
      </c>
      <c r="M3526" s="910" t="s">
        <v>165</v>
      </c>
      <c r="N3526" s="52" t="str">
        <f>IF(AND('331-CT'!$E$7=TH!H3526,OR(L3526="331",M3526="331")),"331",IF(AND(OR(L3526="131",M3526="131"),H3526='131-CT'!$E$7),"131",""))</f>
        <v/>
      </c>
      <c r="O3526" s="910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37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379"/>
        <v>10</v>
      </c>
      <c r="C3527" s="940">
        <f t="shared" si="381"/>
        <v>42285</v>
      </c>
      <c r="D3527" s="941" t="s">
        <v>2039</v>
      </c>
      <c r="E3527" s="941">
        <v>42285</v>
      </c>
      <c r="F3527" s="948" t="s">
        <v>1977</v>
      </c>
      <c r="G3527" s="943" t="s">
        <v>1104</v>
      </c>
      <c r="H3527" s="954" t="s">
        <v>2040</v>
      </c>
      <c r="I3527" s="254">
        <v>20</v>
      </c>
      <c r="J3527" s="254">
        <v>9022.8046117431204</v>
      </c>
      <c r="K3527" s="945">
        <f t="shared" si="380"/>
        <v>180456</v>
      </c>
      <c r="L3527" s="910" t="s">
        <v>167</v>
      </c>
      <c r="M3527" s="910" t="s">
        <v>165</v>
      </c>
      <c r="N3527" s="52" t="str">
        <f>IF(AND('331-CT'!$E$7=TH!H3527,OR(L3527="331",M3527="331")),"331",IF(AND(OR(L3527="131",M3527="131"),H3527='131-CT'!$E$7),"131",""))</f>
        <v/>
      </c>
      <c r="O3527" s="910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37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379"/>
        <v>10</v>
      </c>
      <c r="C3528" s="940">
        <f t="shared" si="381"/>
        <v>42285</v>
      </c>
      <c r="D3528" s="941" t="s">
        <v>2039</v>
      </c>
      <c r="E3528" s="941">
        <v>42285</v>
      </c>
      <c r="F3528" s="948" t="s">
        <v>1978</v>
      </c>
      <c r="G3528" s="943" t="s">
        <v>1104</v>
      </c>
      <c r="H3528" s="954" t="s">
        <v>2040</v>
      </c>
      <c r="I3528" s="254">
        <v>50</v>
      </c>
      <c r="J3528" s="254">
        <v>9917.6282096019422</v>
      </c>
      <c r="K3528" s="945">
        <f t="shared" si="380"/>
        <v>495881</v>
      </c>
      <c r="L3528" s="910" t="s">
        <v>167</v>
      </c>
      <c r="M3528" s="910" t="s">
        <v>165</v>
      </c>
      <c r="N3528" s="52" t="str">
        <f>IF(AND('331-CT'!$E$7=TH!H3528,OR(L3528="331",M3528="331")),"331",IF(AND(OR(L3528="131",M3528="131"),H3528='131-CT'!$E$7),"131",""))</f>
        <v/>
      </c>
      <c r="O3528" s="910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37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379"/>
        <v>10</v>
      </c>
      <c r="C3529" s="940">
        <f t="shared" si="381"/>
        <v>42285</v>
      </c>
      <c r="D3529" s="941" t="s">
        <v>2039</v>
      </c>
      <c r="E3529" s="941">
        <v>42285</v>
      </c>
      <c r="F3529" s="948" t="s">
        <v>424</v>
      </c>
      <c r="G3529" s="943" t="s">
        <v>1105</v>
      </c>
      <c r="H3529" s="954" t="s">
        <v>2040</v>
      </c>
      <c r="I3529" s="254">
        <v>919</v>
      </c>
      <c r="J3529" s="254">
        <v>6114.6279187019491</v>
      </c>
      <c r="K3529" s="945">
        <f t="shared" si="380"/>
        <v>5619343</v>
      </c>
      <c r="L3529" s="910" t="s">
        <v>167</v>
      </c>
      <c r="M3529" s="910" t="s">
        <v>165</v>
      </c>
      <c r="N3529" s="52" t="str">
        <f>IF(AND('331-CT'!$E$7=TH!H3529,OR(L3529="331",M3529="331")),"331",IF(AND(OR(L3529="131",M3529="131"),H3529='131-CT'!$E$7),"131",""))</f>
        <v/>
      </c>
      <c r="O3529" s="910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37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379"/>
        <v>10</v>
      </c>
      <c r="C3530" s="940">
        <f t="shared" si="381"/>
        <v>42285</v>
      </c>
      <c r="D3530" s="941" t="s">
        <v>2039</v>
      </c>
      <c r="E3530" s="941">
        <v>42285</v>
      </c>
      <c r="F3530" s="948" t="s">
        <v>945</v>
      </c>
      <c r="G3530" s="943" t="s">
        <v>1105</v>
      </c>
      <c r="H3530" s="954" t="s">
        <v>2040</v>
      </c>
      <c r="I3530" s="254">
        <v>311</v>
      </c>
      <c r="J3530" s="254">
        <v>6711.1769839411636</v>
      </c>
      <c r="K3530" s="945">
        <f t="shared" si="380"/>
        <v>2087176</v>
      </c>
      <c r="L3530" s="910" t="s">
        <v>167</v>
      </c>
      <c r="M3530" s="910" t="s">
        <v>165</v>
      </c>
      <c r="N3530" s="52" t="str">
        <f>IF(AND('331-CT'!$E$7=TH!H3530,OR(L3530="331",M3530="331")),"331",IF(AND(OR(L3530="131",M3530="131"),H3530='131-CT'!$E$7),"131",""))</f>
        <v/>
      </c>
      <c r="O3530" s="910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37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379"/>
        <v>10</v>
      </c>
      <c r="C3531" s="940">
        <f t="shared" si="381"/>
        <v>42286</v>
      </c>
      <c r="D3531" s="941" t="s">
        <v>2039</v>
      </c>
      <c r="E3531" s="941">
        <v>42286</v>
      </c>
      <c r="F3531" s="948" t="s">
        <v>544</v>
      </c>
      <c r="G3531" s="943" t="s">
        <v>1106</v>
      </c>
      <c r="H3531" s="954" t="s">
        <v>2040</v>
      </c>
      <c r="I3531" s="254">
        <v>485</v>
      </c>
      <c r="J3531" s="254">
        <v>7755.137848109789</v>
      </c>
      <c r="K3531" s="945">
        <f t="shared" si="380"/>
        <v>3761242</v>
      </c>
      <c r="L3531" s="910" t="s">
        <v>167</v>
      </c>
      <c r="M3531" s="910" t="s">
        <v>165</v>
      </c>
      <c r="N3531" s="52" t="str">
        <f>IF(AND('331-CT'!$E$7=TH!H3531,OR(L3531="331",M3531="331")),"331",IF(AND(OR(L3531="131",M3531="131"),H3531='131-CT'!$E$7),"131",""))</f>
        <v/>
      </c>
      <c r="O3531" s="910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37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379"/>
        <v>10</v>
      </c>
      <c r="C3532" s="940">
        <f t="shared" si="381"/>
        <v>42286</v>
      </c>
      <c r="D3532" s="941" t="s">
        <v>2039</v>
      </c>
      <c r="E3532" s="941">
        <v>42286</v>
      </c>
      <c r="F3532" s="948" t="s">
        <v>1702</v>
      </c>
      <c r="G3532" s="943" t="s">
        <v>1106</v>
      </c>
      <c r="H3532" s="954" t="s">
        <v>2040</v>
      </c>
      <c r="I3532" s="254">
        <v>1000</v>
      </c>
      <c r="J3532" s="254">
        <v>1043.9608641686254</v>
      </c>
      <c r="K3532" s="945">
        <f t="shared" si="380"/>
        <v>1043961</v>
      </c>
      <c r="L3532" s="910" t="s">
        <v>167</v>
      </c>
      <c r="M3532" s="910" t="s">
        <v>165</v>
      </c>
      <c r="N3532" s="52" t="str">
        <f>IF(AND('331-CT'!$E$7=TH!H3532,OR(L3532="331",M3532="331")),"331",IF(AND(OR(L3532="131",M3532="131"),H3532='131-CT'!$E$7),"131",""))</f>
        <v/>
      </c>
      <c r="O3532" s="910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37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379"/>
        <v>10</v>
      </c>
      <c r="C3533" s="940">
        <f t="shared" si="381"/>
        <v>42286</v>
      </c>
      <c r="D3533" s="941" t="s">
        <v>2039</v>
      </c>
      <c r="E3533" s="941">
        <v>42286</v>
      </c>
      <c r="F3533" s="948" t="s">
        <v>978</v>
      </c>
      <c r="G3533" s="943" t="s">
        <v>1107</v>
      </c>
      <c r="H3533" s="954" t="s">
        <v>2040</v>
      </c>
      <c r="I3533" s="254">
        <v>157</v>
      </c>
      <c r="J3533" s="254">
        <v>24011.099875878386</v>
      </c>
      <c r="K3533" s="945">
        <f t="shared" si="380"/>
        <v>3769743</v>
      </c>
      <c r="L3533" s="910" t="s">
        <v>167</v>
      </c>
      <c r="M3533" s="910" t="s">
        <v>165</v>
      </c>
      <c r="N3533" s="52" t="str">
        <f>IF(AND('331-CT'!$E$7=TH!H3533,OR(L3533="331",M3533="331")),"331",IF(AND(OR(L3533="131",M3533="131"),H3533='131-CT'!$E$7),"131",""))</f>
        <v/>
      </c>
      <c r="O3533" s="910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37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379"/>
        <v>10</v>
      </c>
      <c r="C3534" s="940">
        <f t="shared" si="381"/>
        <v>42286</v>
      </c>
      <c r="D3534" s="941" t="s">
        <v>2039</v>
      </c>
      <c r="E3534" s="941">
        <v>42286</v>
      </c>
      <c r="F3534" s="948" t="s">
        <v>1828</v>
      </c>
      <c r="G3534" s="943" t="s">
        <v>1108</v>
      </c>
      <c r="H3534" s="954" t="s">
        <v>2040</v>
      </c>
      <c r="I3534" s="254">
        <v>200</v>
      </c>
      <c r="J3534" s="254">
        <v>6934.8828834058695</v>
      </c>
      <c r="K3534" s="945">
        <f t="shared" si="380"/>
        <v>1386977</v>
      </c>
      <c r="L3534" s="910" t="s">
        <v>167</v>
      </c>
      <c r="M3534" s="910" t="s">
        <v>165</v>
      </c>
      <c r="N3534" s="52" t="str">
        <f>IF(AND('331-CT'!$E$7=TH!H3534,OR(L3534="331",M3534="331")),"331",IF(AND(OR(L3534="131",M3534="131"),H3534='131-CT'!$E$7),"131",""))</f>
        <v/>
      </c>
      <c r="O3534" s="910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37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379"/>
        <v>10</v>
      </c>
      <c r="C3535" s="940">
        <f t="shared" si="381"/>
        <v>42286</v>
      </c>
      <c r="D3535" s="941" t="s">
        <v>2039</v>
      </c>
      <c r="E3535" s="941">
        <v>42286</v>
      </c>
      <c r="F3535" s="948" t="s">
        <v>1829</v>
      </c>
      <c r="G3535" s="943" t="s">
        <v>1108</v>
      </c>
      <c r="H3535" s="954" t="s">
        <v>2040</v>
      </c>
      <c r="I3535" s="254">
        <v>10</v>
      </c>
      <c r="J3535" s="254">
        <v>18343.883756105846</v>
      </c>
      <c r="K3535" s="945">
        <f t="shared" si="380"/>
        <v>183439</v>
      </c>
      <c r="L3535" s="910" t="s">
        <v>167</v>
      </c>
      <c r="M3535" s="910" t="s">
        <v>165</v>
      </c>
      <c r="N3535" s="52" t="str">
        <f>IF(AND('331-CT'!$E$7=TH!H3535,OR(L3535="331",M3535="331")),"331",IF(AND(OR(L3535="131",M3535="131"),H3535='131-CT'!$E$7),"131",""))</f>
        <v/>
      </c>
      <c r="O3535" s="910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37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379"/>
        <v>10</v>
      </c>
      <c r="C3536" s="940">
        <f t="shared" si="381"/>
        <v>42286</v>
      </c>
      <c r="D3536" s="941" t="s">
        <v>2039</v>
      </c>
      <c r="E3536" s="941">
        <v>42286</v>
      </c>
      <c r="F3536" s="948" t="s">
        <v>1830</v>
      </c>
      <c r="G3536" s="943" t="s">
        <v>1108</v>
      </c>
      <c r="H3536" s="954" t="s">
        <v>2040</v>
      </c>
      <c r="I3536" s="254">
        <v>55</v>
      </c>
      <c r="J3536" s="254">
        <v>18716.726921880356</v>
      </c>
      <c r="K3536" s="945">
        <f t="shared" si="380"/>
        <v>1029420</v>
      </c>
      <c r="L3536" s="910" t="s">
        <v>167</v>
      </c>
      <c r="M3536" s="910" t="s">
        <v>165</v>
      </c>
      <c r="N3536" s="52" t="str">
        <f>IF(AND('331-CT'!$E$7=TH!H3536,OR(L3536="331",M3536="331")),"331",IF(AND(OR(L3536="131",M3536="131"),H3536='131-CT'!$E$7),"131",""))</f>
        <v/>
      </c>
      <c r="O3536" s="910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37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379"/>
        <v>10</v>
      </c>
      <c r="C3537" s="940">
        <f t="shared" si="381"/>
        <v>42286</v>
      </c>
      <c r="D3537" s="941" t="s">
        <v>2039</v>
      </c>
      <c r="E3537" s="941">
        <v>42286</v>
      </c>
      <c r="F3537" s="948" t="s">
        <v>768</v>
      </c>
      <c r="G3537" s="943" t="s">
        <v>1108</v>
      </c>
      <c r="H3537" s="954" t="s">
        <v>2040</v>
      </c>
      <c r="I3537" s="254">
        <v>105</v>
      </c>
      <c r="J3537" s="254">
        <v>14615.452098360756</v>
      </c>
      <c r="K3537" s="945">
        <f t="shared" si="380"/>
        <v>1534622</v>
      </c>
      <c r="L3537" s="910" t="s">
        <v>167</v>
      </c>
      <c r="M3537" s="910" t="s">
        <v>165</v>
      </c>
      <c r="N3537" s="52" t="str">
        <f>IF(AND('331-CT'!$E$7=TH!H3537,OR(L3537="331",M3537="331")),"331",IF(AND(OR(L3537="131",M3537="131"),H3537='131-CT'!$E$7),"131",""))</f>
        <v/>
      </c>
      <c r="O3537" s="910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37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379"/>
        <v>10</v>
      </c>
      <c r="C3538" s="940">
        <f t="shared" si="381"/>
        <v>42287</v>
      </c>
      <c r="D3538" s="941" t="s">
        <v>2039</v>
      </c>
      <c r="E3538" s="941">
        <v>42287</v>
      </c>
      <c r="F3538" s="948" t="s">
        <v>1109</v>
      </c>
      <c r="G3538" s="943" t="s">
        <v>1110</v>
      </c>
      <c r="H3538" s="954" t="s">
        <v>2040</v>
      </c>
      <c r="I3538" s="254">
        <v>710</v>
      </c>
      <c r="J3538" s="254">
        <v>13273.216701572524</v>
      </c>
      <c r="K3538" s="945">
        <f t="shared" si="380"/>
        <v>9423984</v>
      </c>
      <c r="L3538" s="910" t="s">
        <v>167</v>
      </c>
      <c r="M3538" s="910" t="s">
        <v>165</v>
      </c>
      <c r="N3538" s="52" t="str">
        <f>IF(AND('331-CT'!$E$7=TH!H3538,OR(L3538="331",M3538="331")),"331",IF(AND(OR(L3538="131",M3538="131"),H3538='131-CT'!$E$7),"131",""))</f>
        <v/>
      </c>
      <c r="O3538" s="910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37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379"/>
        <v>10</v>
      </c>
      <c r="C3539" s="940">
        <f t="shared" si="381"/>
        <v>42287</v>
      </c>
      <c r="D3539" s="941" t="s">
        <v>2039</v>
      </c>
      <c r="E3539" s="941">
        <v>42287</v>
      </c>
      <c r="F3539" s="948" t="s">
        <v>1717</v>
      </c>
      <c r="G3539" s="943" t="s">
        <v>1111</v>
      </c>
      <c r="H3539" s="954" t="s">
        <v>2040</v>
      </c>
      <c r="I3539" s="254">
        <v>1000</v>
      </c>
      <c r="J3539" s="254">
        <v>447.41179892941091</v>
      </c>
      <c r="K3539" s="945">
        <f t="shared" si="380"/>
        <v>447412</v>
      </c>
      <c r="L3539" s="910" t="s">
        <v>167</v>
      </c>
      <c r="M3539" s="910" t="s">
        <v>165</v>
      </c>
      <c r="N3539" s="52" t="str">
        <f>IF(AND('331-CT'!$E$7=TH!H3539,OR(L3539="331",M3539="331")),"331",IF(AND(OR(L3539="131",M3539="131"),H3539='131-CT'!$E$7),"131",""))</f>
        <v/>
      </c>
      <c r="O3539" s="910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37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379"/>
        <v>10</v>
      </c>
      <c r="C3540" s="940">
        <f t="shared" si="381"/>
        <v>42287</v>
      </c>
      <c r="D3540" s="941" t="s">
        <v>2039</v>
      </c>
      <c r="E3540" s="941">
        <v>42287</v>
      </c>
      <c r="F3540" s="948" t="s">
        <v>1718</v>
      </c>
      <c r="G3540" s="943" t="s">
        <v>1111</v>
      </c>
      <c r="H3540" s="954" t="s">
        <v>2040</v>
      </c>
      <c r="I3540" s="254">
        <v>1000</v>
      </c>
      <c r="J3540" s="254">
        <v>596.54906523921454</v>
      </c>
      <c r="K3540" s="945">
        <f t="shared" si="380"/>
        <v>596549</v>
      </c>
      <c r="L3540" s="910" t="s">
        <v>167</v>
      </c>
      <c r="M3540" s="910" t="s">
        <v>165</v>
      </c>
      <c r="N3540" s="52" t="str">
        <f>IF(AND('331-CT'!$E$7=TH!H3540,OR(L3540="331",M3540="331")),"331",IF(AND(OR(L3540="131",M3540="131"),H3540='131-CT'!$E$7),"131",""))</f>
        <v/>
      </c>
      <c r="O3540" s="910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37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379"/>
        <v>10</v>
      </c>
      <c r="C3541" s="940">
        <f t="shared" si="381"/>
        <v>42287</v>
      </c>
      <c r="D3541" s="941" t="s">
        <v>2039</v>
      </c>
      <c r="E3541" s="941">
        <v>42287</v>
      </c>
      <c r="F3541" s="948" t="s">
        <v>1831</v>
      </c>
      <c r="G3541" s="943" t="s">
        <v>1112</v>
      </c>
      <c r="H3541" s="954" t="s">
        <v>2040</v>
      </c>
      <c r="I3541" s="254">
        <v>65</v>
      </c>
      <c r="J3541" s="254">
        <v>9544.7850438274327</v>
      </c>
      <c r="K3541" s="945">
        <f t="shared" si="380"/>
        <v>620411</v>
      </c>
      <c r="L3541" s="910" t="s">
        <v>167</v>
      </c>
      <c r="M3541" s="910" t="s">
        <v>165</v>
      </c>
      <c r="N3541" s="52" t="str">
        <f>IF(AND('331-CT'!$E$7=TH!H3541,OR(L3541="331",M3541="331")),"331",IF(AND(OR(L3541="131",M3541="131"),H3541='131-CT'!$E$7),"131",""))</f>
        <v/>
      </c>
      <c r="O3541" s="910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37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379"/>
        <v>10</v>
      </c>
      <c r="C3542" s="940">
        <f t="shared" si="381"/>
        <v>42287</v>
      </c>
      <c r="D3542" s="941" t="s">
        <v>2039</v>
      </c>
      <c r="E3542" s="941">
        <v>42287</v>
      </c>
      <c r="F3542" s="948" t="s">
        <v>1772</v>
      </c>
      <c r="G3542" s="943" t="s">
        <v>1112</v>
      </c>
      <c r="H3542" s="954" t="s">
        <v>2040</v>
      </c>
      <c r="I3542" s="254">
        <v>65</v>
      </c>
      <c r="J3542" s="254">
        <v>7978.843747574495</v>
      </c>
      <c r="K3542" s="945">
        <f t="shared" si="380"/>
        <v>518625</v>
      </c>
      <c r="L3542" s="910" t="s">
        <v>167</v>
      </c>
      <c r="M3542" s="910" t="s">
        <v>165</v>
      </c>
      <c r="N3542" s="52" t="str">
        <f>IF(AND('331-CT'!$E$7=TH!H3542,OR(L3542="331",M3542="331")),"331",IF(AND(OR(L3542="131",M3542="131"),H3542='131-CT'!$E$7),"131",""))</f>
        <v/>
      </c>
      <c r="O3542" s="910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37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379"/>
        <v>10</v>
      </c>
      <c r="C3543" s="940">
        <f t="shared" si="381"/>
        <v>42287</v>
      </c>
      <c r="D3543" s="941" t="s">
        <v>2039</v>
      </c>
      <c r="E3543" s="941">
        <v>42287</v>
      </c>
      <c r="F3543" s="948" t="s">
        <v>1769</v>
      </c>
      <c r="G3543" s="943" t="s">
        <v>1112</v>
      </c>
      <c r="H3543" s="954" t="s">
        <v>2040</v>
      </c>
      <c r="I3543" s="254">
        <v>105</v>
      </c>
      <c r="J3543" s="254">
        <v>6412.9024513215563</v>
      </c>
      <c r="K3543" s="945">
        <f t="shared" si="380"/>
        <v>673355</v>
      </c>
      <c r="L3543" s="910" t="s">
        <v>167</v>
      </c>
      <c r="M3543" s="910" t="s">
        <v>165</v>
      </c>
      <c r="N3543" s="52" t="str">
        <f>IF(AND('331-CT'!$E$7=TH!H3543,OR(L3543="331",M3543="331")),"331",IF(AND(OR(L3543="131",M3543="131"),H3543='131-CT'!$E$7),"131",""))</f>
        <v/>
      </c>
      <c r="O3543" s="910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37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379"/>
        <v>10</v>
      </c>
      <c r="C3544" s="940">
        <f t="shared" si="381"/>
        <v>42287</v>
      </c>
      <c r="D3544" s="941" t="s">
        <v>2039</v>
      </c>
      <c r="E3544" s="941">
        <v>42287</v>
      </c>
      <c r="F3544" s="948" t="s">
        <v>1770</v>
      </c>
      <c r="G3544" s="943" t="s">
        <v>1112</v>
      </c>
      <c r="H3544" s="954" t="s">
        <v>2040</v>
      </c>
      <c r="I3544" s="254">
        <v>105</v>
      </c>
      <c r="J3544" s="254">
        <v>5890.9220192372441</v>
      </c>
      <c r="K3544" s="945">
        <f t="shared" si="380"/>
        <v>618547</v>
      </c>
      <c r="L3544" s="910" t="s">
        <v>167</v>
      </c>
      <c r="M3544" s="910" t="s">
        <v>165</v>
      </c>
      <c r="N3544" s="52" t="str">
        <f>IF(AND('331-CT'!$E$7=TH!H3544,OR(L3544="331",M3544="331")),"331",IF(AND(OR(L3544="131",M3544="131"),H3544='131-CT'!$E$7),"131",""))</f>
        <v/>
      </c>
      <c r="O3544" s="910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37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si="379"/>
        <v>10</v>
      </c>
      <c r="C3545" s="940">
        <f t="shared" si="381"/>
        <v>42287</v>
      </c>
      <c r="D3545" s="941" t="s">
        <v>2039</v>
      </c>
      <c r="E3545" s="941">
        <v>42287</v>
      </c>
      <c r="F3545" s="948" t="s">
        <v>774</v>
      </c>
      <c r="G3545" s="943" t="s">
        <v>1112</v>
      </c>
      <c r="H3545" s="954" t="s">
        <v>2040</v>
      </c>
      <c r="I3545" s="254">
        <v>150</v>
      </c>
      <c r="J3545" s="254">
        <v>13944.334399966641</v>
      </c>
      <c r="K3545" s="945">
        <f t="shared" si="380"/>
        <v>2091650</v>
      </c>
      <c r="L3545" s="910" t="s">
        <v>167</v>
      </c>
      <c r="M3545" s="910" t="s">
        <v>165</v>
      </c>
      <c r="N3545" s="52" t="str">
        <f>IF(AND('331-CT'!$E$7=TH!H3545,OR(L3545="331",M3545="331")),"331",IF(AND(OR(L3545="131",M3545="131"),H3545='131-CT'!$E$7),"131",""))</f>
        <v/>
      </c>
      <c r="O3545" s="910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37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379"/>
        <v>10</v>
      </c>
      <c r="C3546" s="940">
        <f t="shared" si="381"/>
        <v>42287</v>
      </c>
      <c r="D3546" s="941" t="s">
        <v>2039</v>
      </c>
      <c r="E3546" s="941">
        <v>42287</v>
      </c>
      <c r="F3546" s="948" t="s">
        <v>754</v>
      </c>
      <c r="G3546" s="943" t="s">
        <v>1112</v>
      </c>
      <c r="H3546" s="954" t="s">
        <v>2040</v>
      </c>
      <c r="I3546" s="254">
        <v>300</v>
      </c>
      <c r="J3546" s="254">
        <v>12676.667636333308</v>
      </c>
      <c r="K3546" s="945">
        <f t="shared" si="380"/>
        <v>3803000</v>
      </c>
      <c r="L3546" s="910" t="s">
        <v>167</v>
      </c>
      <c r="M3546" s="910" t="s">
        <v>165</v>
      </c>
      <c r="N3546" s="52" t="str">
        <f>IF(AND('331-CT'!$E$7=TH!H3546,OR(L3546="331",M3546="331")),"331",IF(AND(OR(L3546="131",M3546="131"),H3546='131-CT'!$E$7),"131",""))</f>
        <v/>
      </c>
      <c r="O3546" s="910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37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379"/>
        <v>10</v>
      </c>
      <c r="C3547" s="940">
        <f t="shared" si="381"/>
        <v>42289</v>
      </c>
      <c r="D3547" s="941" t="s">
        <v>2039</v>
      </c>
      <c r="E3547" s="941">
        <v>42289</v>
      </c>
      <c r="F3547" s="948" t="s">
        <v>1832</v>
      </c>
      <c r="G3547" s="943" t="s">
        <v>1113</v>
      </c>
      <c r="H3547" s="954" t="s">
        <v>2040</v>
      </c>
      <c r="I3547" s="254">
        <v>220</v>
      </c>
      <c r="J3547" s="254">
        <v>9097.3732448980209</v>
      </c>
      <c r="K3547" s="945">
        <f t="shared" si="380"/>
        <v>2001422</v>
      </c>
      <c r="L3547" s="910" t="s">
        <v>167</v>
      </c>
      <c r="M3547" s="910" t="s">
        <v>165</v>
      </c>
      <c r="N3547" s="52" t="str">
        <f>IF(AND('331-CT'!$E$7=TH!H3547,OR(L3547="331",M3547="331")),"331",IF(AND(OR(L3547="131",M3547="131"),H3547='131-CT'!$E$7),"131",""))</f>
        <v/>
      </c>
      <c r="O3547" s="910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37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379"/>
        <v>10</v>
      </c>
      <c r="C3548" s="940">
        <f t="shared" si="381"/>
        <v>42289</v>
      </c>
      <c r="D3548" s="941" t="s">
        <v>2039</v>
      </c>
      <c r="E3548" s="941">
        <v>42289</v>
      </c>
      <c r="F3548" s="948" t="s">
        <v>1808</v>
      </c>
      <c r="G3548" s="943" t="s">
        <v>1113</v>
      </c>
      <c r="H3548" s="954" t="s">
        <v>2040</v>
      </c>
      <c r="I3548" s="254">
        <v>140</v>
      </c>
      <c r="J3548" s="254">
        <v>10588.745907996057</v>
      </c>
      <c r="K3548" s="945">
        <f t="shared" si="380"/>
        <v>1482424</v>
      </c>
      <c r="L3548" s="910" t="s">
        <v>167</v>
      </c>
      <c r="M3548" s="910" t="s">
        <v>165</v>
      </c>
      <c r="N3548" s="52" t="str">
        <f>IF(AND('331-CT'!$E$7=TH!H3548,OR(L3548="331",M3548="331")),"331",IF(AND(OR(L3548="131",M3548="131"),H3548='131-CT'!$E$7),"131",""))</f>
        <v/>
      </c>
      <c r="O3548" s="910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37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379"/>
        <v>10</v>
      </c>
      <c r="C3549" s="940">
        <f t="shared" si="381"/>
        <v>42289</v>
      </c>
      <c r="D3549" s="941" t="s">
        <v>2039</v>
      </c>
      <c r="E3549" s="941">
        <v>42289</v>
      </c>
      <c r="F3549" s="948" t="s">
        <v>1833</v>
      </c>
      <c r="G3549" s="943" t="s">
        <v>1113</v>
      </c>
      <c r="H3549" s="954" t="s">
        <v>2040</v>
      </c>
      <c r="I3549" s="254">
        <v>20</v>
      </c>
      <c r="J3549" s="254">
        <v>10290.47137537645</v>
      </c>
      <c r="K3549" s="945">
        <f t="shared" si="380"/>
        <v>205809</v>
      </c>
      <c r="L3549" s="910" t="s">
        <v>167</v>
      </c>
      <c r="M3549" s="910" t="s">
        <v>165</v>
      </c>
      <c r="N3549" s="52" t="str">
        <f>IF(AND('331-CT'!$E$7=TH!H3549,OR(L3549="331",M3549="331")),"331",IF(AND(OR(L3549="131",M3549="131"),H3549='131-CT'!$E$7),"131",""))</f>
        <v/>
      </c>
      <c r="O3549" s="910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37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379"/>
        <v>10</v>
      </c>
      <c r="C3550" s="940">
        <f t="shared" si="381"/>
        <v>42289</v>
      </c>
      <c r="D3550" s="941" t="s">
        <v>2039</v>
      </c>
      <c r="E3550" s="941">
        <v>42289</v>
      </c>
      <c r="F3550" s="948" t="s">
        <v>1787</v>
      </c>
      <c r="G3550" s="943" t="s">
        <v>1113</v>
      </c>
      <c r="H3550" s="954" t="s">
        <v>2040</v>
      </c>
      <c r="I3550" s="254">
        <v>102</v>
      </c>
      <c r="J3550" s="254">
        <v>10812.451807460764</v>
      </c>
      <c r="K3550" s="945">
        <f t="shared" si="380"/>
        <v>1102870</v>
      </c>
      <c r="L3550" s="910" t="s">
        <v>167</v>
      </c>
      <c r="M3550" s="910" t="s">
        <v>165</v>
      </c>
      <c r="N3550" s="52" t="str">
        <f>IF(AND('331-CT'!$E$7=TH!H3550,OR(L3550="331",M3550="331")),"331",IF(AND(OR(L3550="131",M3550="131"),H3550='131-CT'!$E$7),"131",""))</f>
        <v/>
      </c>
      <c r="O3550" s="910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37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379"/>
        <v>10</v>
      </c>
      <c r="C3551" s="940">
        <f t="shared" si="381"/>
        <v>42289</v>
      </c>
      <c r="D3551" s="941" t="s">
        <v>2039</v>
      </c>
      <c r="E3551" s="941">
        <v>42289</v>
      </c>
      <c r="F3551" s="948" t="s">
        <v>1114</v>
      </c>
      <c r="G3551" s="943" t="s">
        <v>1115</v>
      </c>
      <c r="H3551" s="954" t="s">
        <v>2040</v>
      </c>
      <c r="I3551" s="254">
        <v>300</v>
      </c>
      <c r="J3551" s="254">
        <v>8202.5496470392009</v>
      </c>
      <c r="K3551" s="945">
        <f t="shared" si="380"/>
        <v>2460765</v>
      </c>
      <c r="L3551" s="910" t="s">
        <v>167</v>
      </c>
      <c r="M3551" s="910" t="s">
        <v>165</v>
      </c>
      <c r="N3551" s="52" t="str">
        <f>IF(AND('331-CT'!$E$7=TH!H3551,OR(L3551="331",M3551="331")),"331",IF(AND(OR(L3551="131",M3551="131"),H3551='131-CT'!$E$7),"131",""))</f>
        <v/>
      </c>
      <c r="O3551" s="910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37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379"/>
        <v>10</v>
      </c>
      <c r="C3552" s="940">
        <f t="shared" si="381"/>
        <v>42289</v>
      </c>
      <c r="D3552" s="941" t="s">
        <v>2039</v>
      </c>
      <c r="E3552" s="941">
        <v>42289</v>
      </c>
      <c r="F3552" s="948" t="s">
        <v>1117</v>
      </c>
      <c r="G3552" s="943" t="s">
        <v>1118</v>
      </c>
      <c r="H3552" s="954" t="s">
        <v>2040</v>
      </c>
      <c r="I3552" s="254">
        <v>300</v>
      </c>
      <c r="J3552" s="254">
        <v>26173.590237370536</v>
      </c>
      <c r="K3552" s="945">
        <f t="shared" si="380"/>
        <v>7852077</v>
      </c>
      <c r="L3552" s="910" t="s">
        <v>167</v>
      </c>
      <c r="M3552" s="910" t="s">
        <v>165</v>
      </c>
      <c r="N3552" s="52" t="str">
        <f>IF(AND('331-CT'!$E$7=TH!H3552,OR(L3552="331",M3552="331")),"331",IF(AND(OR(L3552="131",M3552="131"),H3552='131-CT'!$E$7),"131",""))</f>
        <v/>
      </c>
      <c r="O3552" s="910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37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379"/>
        <v>10</v>
      </c>
      <c r="C3553" s="940">
        <f t="shared" si="381"/>
        <v>42289</v>
      </c>
      <c r="D3553" s="941" t="s">
        <v>2039</v>
      </c>
      <c r="E3553" s="941">
        <v>42289</v>
      </c>
      <c r="F3553" s="948" t="s">
        <v>1120</v>
      </c>
      <c r="G3553" s="943" t="s">
        <v>1118</v>
      </c>
      <c r="H3553" s="954" t="s">
        <v>2040</v>
      </c>
      <c r="I3553" s="254">
        <v>50</v>
      </c>
      <c r="J3553" s="254">
        <v>41534.728667280317</v>
      </c>
      <c r="K3553" s="945">
        <f t="shared" si="380"/>
        <v>2076736</v>
      </c>
      <c r="L3553" s="910" t="s">
        <v>167</v>
      </c>
      <c r="M3553" s="910" t="s">
        <v>165</v>
      </c>
      <c r="N3553" s="52" t="str">
        <f>IF(AND('331-CT'!$E$7=TH!H3553,OR(L3553="331",M3553="331")),"331",IF(AND(OR(L3553="131",M3553="131"),H3553='131-CT'!$E$7),"131",""))</f>
        <v/>
      </c>
      <c r="O3553" s="910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37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379"/>
        <v>10</v>
      </c>
      <c r="C3554" s="940">
        <f t="shared" si="381"/>
        <v>42289</v>
      </c>
      <c r="D3554" s="941" t="s">
        <v>2039</v>
      </c>
      <c r="E3554" s="941">
        <v>42289</v>
      </c>
      <c r="F3554" s="948" t="s">
        <v>1766</v>
      </c>
      <c r="G3554" s="943" t="s">
        <v>1121</v>
      </c>
      <c r="H3554" s="954" t="s">
        <v>2040</v>
      </c>
      <c r="I3554" s="254">
        <v>1400</v>
      </c>
      <c r="J3554" s="254">
        <v>8799.0987122784136</v>
      </c>
      <c r="K3554" s="945">
        <f t="shared" si="380"/>
        <v>12318738</v>
      </c>
      <c r="L3554" s="910" t="s">
        <v>167</v>
      </c>
      <c r="M3554" s="910" t="s">
        <v>165</v>
      </c>
      <c r="N3554" s="52" t="str">
        <f>IF(AND('331-CT'!$E$7=TH!H3554,OR(L3554="331",M3554="331")),"331",IF(AND(OR(L3554="131",M3554="131"),H3554='131-CT'!$E$7),"131",""))</f>
        <v/>
      </c>
      <c r="O3554" s="910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37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379"/>
        <v>10</v>
      </c>
      <c r="C3555" s="940">
        <f t="shared" si="381"/>
        <v>42290</v>
      </c>
      <c r="D3555" s="941" t="s">
        <v>2039</v>
      </c>
      <c r="E3555" s="941">
        <v>42290</v>
      </c>
      <c r="F3555" s="948" t="s">
        <v>2034</v>
      </c>
      <c r="G3555" s="943" t="s">
        <v>1123</v>
      </c>
      <c r="H3555" s="954" t="s">
        <v>2040</v>
      </c>
      <c r="I3555" s="254">
        <v>200</v>
      </c>
      <c r="J3555" s="254">
        <v>3206.4512256607782</v>
      </c>
      <c r="K3555" s="945">
        <f t="shared" si="380"/>
        <v>641290</v>
      </c>
      <c r="L3555" s="910" t="s">
        <v>167</v>
      </c>
      <c r="M3555" s="910" t="s">
        <v>165</v>
      </c>
      <c r="N3555" s="52" t="str">
        <f>IF(AND('331-CT'!$E$7=TH!H3555,OR(L3555="331",M3555="331")),"331",IF(AND(OR(L3555="131",M3555="131"),H3555='131-CT'!$E$7),"131",""))</f>
        <v/>
      </c>
      <c r="O3555" s="910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37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379"/>
        <v>10</v>
      </c>
      <c r="C3556" s="940">
        <f t="shared" si="381"/>
        <v>42290</v>
      </c>
      <c r="D3556" s="941" t="s">
        <v>2039</v>
      </c>
      <c r="E3556" s="941">
        <v>42290</v>
      </c>
      <c r="F3556" s="948" t="s">
        <v>772</v>
      </c>
      <c r="G3556" s="943" t="s">
        <v>1124</v>
      </c>
      <c r="H3556" s="954" t="s">
        <v>2040</v>
      </c>
      <c r="I3556" s="254">
        <v>1000</v>
      </c>
      <c r="J3556" s="254">
        <v>17225.354258782321</v>
      </c>
      <c r="K3556" s="945">
        <f t="shared" si="380"/>
        <v>17225354</v>
      </c>
      <c r="L3556" s="910" t="s">
        <v>167</v>
      </c>
      <c r="M3556" s="910" t="s">
        <v>165</v>
      </c>
      <c r="N3556" s="52" t="str">
        <f>IF(AND('331-CT'!$E$7=TH!H3556,OR(L3556="331",M3556="331")),"331",IF(AND(OR(L3556="131",M3556="131"),H3556='131-CT'!$E$7),"131",""))</f>
        <v/>
      </c>
      <c r="O3556" s="910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37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379"/>
        <v>10</v>
      </c>
      <c r="C3557" s="940">
        <f t="shared" si="381"/>
        <v>42291</v>
      </c>
      <c r="D3557" s="941" t="s">
        <v>2039</v>
      </c>
      <c r="E3557" s="941">
        <v>42291</v>
      </c>
      <c r="F3557" s="948" t="s">
        <v>1974</v>
      </c>
      <c r="G3557" s="943" t="s">
        <v>1125</v>
      </c>
      <c r="H3557" s="954" t="s">
        <v>2040</v>
      </c>
      <c r="I3557" s="254">
        <v>2107</v>
      </c>
      <c r="J3557" s="254">
        <v>9246.5105112078254</v>
      </c>
      <c r="K3557" s="945">
        <f t="shared" si="380"/>
        <v>19482398</v>
      </c>
      <c r="L3557" s="910" t="s">
        <v>167</v>
      </c>
      <c r="M3557" s="910" t="s">
        <v>165</v>
      </c>
      <c r="N3557" s="52" t="str">
        <f>IF(AND('331-CT'!$E$7=TH!H3557,OR(L3557="331",M3557="331")),"331",IF(AND(OR(L3557="131",M3557="131"),H3557='131-CT'!$E$7),"131",""))</f>
        <v/>
      </c>
      <c r="O3557" s="910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37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379"/>
        <v>10</v>
      </c>
      <c r="C3558" s="940">
        <f t="shared" si="381"/>
        <v>42293</v>
      </c>
      <c r="D3558" s="941" t="s">
        <v>2039</v>
      </c>
      <c r="E3558" s="941">
        <v>42293</v>
      </c>
      <c r="F3558" s="948" t="s">
        <v>1792</v>
      </c>
      <c r="G3558" s="943" t="s">
        <v>1126</v>
      </c>
      <c r="H3558" s="954" t="s">
        <v>2040</v>
      </c>
      <c r="I3558" s="254">
        <v>1500</v>
      </c>
      <c r="J3558" s="254">
        <v>9321.0791443627277</v>
      </c>
      <c r="K3558" s="945">
        <f t="shared" si="380"/>
        <v>13981619</v>
      </c>
      <c r="L3558" s="910" t="s">
        <v>167</v>
      </c>
      <c r="M3558" s="910" t="s">
        <v>165</v>
      </c>
      <c r="N3558" s="52" t="str">
        <f>IF(AND('331-CT'!$E$7=TH!H3558,OR(L3558="331",M3558="331")),"331",IF(AND(OR(L3558="131",M3558="131"),H3558='131-CT'!$E$7),"131",""))</f>
        <v/>
      </c>
      <c r="O3558" s="910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37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379"/>
        <v>10</v>
      </c>
      <c r="C3559" s="940">
        <f t="shared" si="381"/>
        <v>42293</v>
      </c>
      <c r="D3559" s="941" t="s">
        <v>2039</v>
      </c>
      <c r="E3559" s="941">
        <v>42293</v>
      </c>
      <c r="F3559" s="948" t="s">
        <v>424</v>
      </c>
      <c r="G3559" s="943" t="s">
        <v>1127</v>
      </c>
      <c r="H3559" s="954" t="s">
        <v>2040</v>
      </c>
      <c r="I3559" s="254">
        <v>1233</v>
      </c>
      <c r="J3559" s="254">
        <v>6114.6279187019491</v>
      </c>
      <c r="K3559" s="945">
        <f t="shared" si="380"/>
        <v>7539336</v>
      </c>
      <c r="L3559" s="910" t="s">
        <v>167</v>
      </c>
      <c r="M3559" s="910" t="s">
        <v>165</v>
      </c>
      <c r="N3559" s="52" t="str">
        <f>IF(AND('331-CT'!$E$7=TH!H3559,OR(L3559="331",M3559="331")),"331",IF(AND(OR(L3559="131",M3559="131"),H3559='131-CT'!$E$7),"131",""))</f>
        <v/>
      </c>
      <c r="O3559" s="910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37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379"/>
        <v>10</v>
      </c>
      <c r="C3560" s="940">
        <f t="shared" si="381"/>
        <v>42293</v>
      </c>
      <c r="D3560" s="941" t="s">
        <v>2039</v>
      </c>
      <c r="E3560" s="941">
        <v>42293</v>
      </c>
      <c r="F3560" s="948" t="s">
        <v>472</v>
      </c>
      <c r="G3560" s="943" t="s">
        <v>1127</v>
      </c>
      <c r="H3560" s="954" t="s">
        <v>2040</v>
      </c>
      <c r="I3560" s="254">
        <v>607</v>
      </c>
      <c r="J3560" s="254">
        <v>6785.7456170960659</v>
      </c>
      <c r="K3560" s="945">
        <f t="shared" si="380"/>
        <v>4118948</v>
      </c>
      <c r="L3560" s="910" t="s">
        <v>167</v>
      </c>
      <c r="M3560" s="910" t="s">
        <v>165</v>
      </c>
      <c r="N3560" s="52" t="str">
        <f>IF(AND('331-CT'!$E$7=TH!H3560,OR(L3560="331",M3560="331")),"331",IF(AND(OR(L3560="131",M3560="131"),H3560='131-CT'!$E$7),"131",""))</f>
        <v/>
      </c>
      <c r="O3560" s="910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37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379"/>
        <v>10</v>
      </c>
      <c r="C3561" s="940">
        <f t="shared" si="381"/>
        <v>42293</v>
      </c>
      <c r="D3561" s="941" t="s">
        <v>2039</v>
      </c>
      <c r="E3561" s="941">
        <v>42293</v>
      </c>
      <c r="F3561" s="948" t="s">
        <v>439</v>
      </c>
      <c r="G3561" s="943" t="s">
        <v>1128</v>
      </c>
      <c r="H3561" s="954" t="s">
        <v>2040</v>
      </c>
      <c r="I3561" s="254">
        <v>411</v>
      </c>
      <c r="J3561" s="254">
        <v>7084.0201497156722</v>
      </c>
      <c r="K3561" s="945">
        <f t="shared" si="380"/>
        <v>2911532</v>
      </c>
      <c r="L3561" s="910" t="s">
        <v>167</v>
      </c>
      <c r="M3561" s="910" t="s">
        <v>165</v>
      </c>
      <c r="N3561" s="52" t="str">
        <f>IF(AND('331-CT'!$E$7=TH!H3561,OR(L3561="331",M3561="331")),"331",IF(AND(OR(L3561="131",M3561="131"),H3561='131-CT'!$E$7),"131",""))</f>
        <v/>
      </c>
      <c r="O3561" s="910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37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379"/>
        <v>10</v>
      </c>
      <c r="C3562" s="940">
        <f t="shared" si="381"/>
        <v>42293</v>
      </c>
      <c r="D3562" s="941" t="s">
        <v>2039</v>
      </c>
      <c r="E3562" s="941">
        <v>42293</v>
      </c>
      <c r="F3562" s="948" t="s">
        <v>1025</v>
      </c>
      <c r="G3562" s="943" t="s">
        <v>1128</v>
      </c>
      <c r="H3562" s="954" t="s">
        <v>2040</v>
      </c>
      <c r="I3562" s="254">
        <v>536</v>
      </c>
      <c r="J3562" s="254">
        <v>5592.6474866176359</v>
      </c>
      <c r="K3562" s="945">
        <f t="shared" si="380"/>
        <v>2997659</v>
      </c>
      <c r="L3562" s="910" t="s">
        <v>167</v>
      </c>
      <c r="M3562" s="910" t="s">
        <v>165</v>
      </c>
      <c r="N3562" s="52" t="str">
        <f>IF(AND('331-CT'!$E$7=TH!H3562,OR(L3562="331",M3562="331")),"331",IF(AND(OR(L3562="131",M3562="131"),H3562='131-CT'!$E$7),"131",""))</f>
        <v/>
      </c>
      <c r="O3562" s="910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37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379"/>
        <v>10</v>
      </c>
      <c r="C3563" s="940">
        <f t="shared" si="381"/>
        <v>42293</v>
      </c>
      <c r="D3563" s="941" t="s">
        <v>2039</v>
      </c>
      <c r="E3563" s="941">
        <v>42293</v>
      </c>
      <c r="F3563" s="948" t="s">
        <v>1129</v>
      </c>
      <c r="G3563" s="943" t="s">
        <v>1130</v>
      </c>
      <c r="H3563" s="954" t="s">
        <v>2040</v>
      </c>
      <c r="I3563" s="254">
        <v>203</v>
      </c>
      <c r="J3563" s="254">
        <v>5965.4906523921454</v>
      </c>
      <c r="K3563" s="945">
        <f t="shared" si="380"/>
        <v>1210995</v>
      </c>
      <c r="L3563" s="910" t="s">
        <v>167</v>
      </c>
      <c r="M3563" s="910" t="s">
        <v>165</v>
      </c>
      <c r="N3563" s="52" t="str">
        <f>IF(AND('331-CT'!$E$7=TH!H3563,OR(L3563="331",M3563="331")),"331",IF(AND(OR(L3563="131",M3563="131"),H3563='131-CT'!$E$7),"131",""))</f>
        <v/>
      </c>
      <c r="O3563" s="910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37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379"/>
        <v>10</v>
      </c>
      <c r="C3564" s="940">
        <f t="shared" si="381"/>
        <v>42293</v>
      </c>
      <c r="D3564" s="941" t="s">
        <v>2039</v>
      </c>
      <c r="E3564" s="941">
        <v>42293</v>
      </c>
      <c r="F3564" s="948" t="s">
        <v>1132</v>
      </c>
      <c r="G3564" s="943" t="s">
        <v>1130</v>
      </c>
      <c r="H3564" s="954" t="s">
        <v>2040</v>
      </c>
      <c r="I3564" s="254">
        <v>312</v>
      </c>
      <c r="J3564" s="254">
        <v>6934.8828834058695</v>
      </c>
      <c r="K3564" s="945">
        <f t="shared" si="380"/>
        <v>2163683</v>
      </c>
      <c r="L3564" s="910" t="s">
        <v>167</v>
      </c>
      <c r="M3564" s="910" t="s">
        <v>165</v>
      </c>
      <c r="N3564" s="52" t="str">
        <f>IF(AND('331-CT'!$E$7=TH!H3564,OR(L3564="331",M3564="331")),"331",IF(AND(OR(L3564="131",M3564="131"),H3564='131-CT'!$E$7),"131",""))</f>
        <v/>
      </c>
      <c r="O3564" s="910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37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379"/>
        <v>10</v>
      </c>
      <c r="C3565" s="940">
        <f t="shared" si="381"/>
        <v>42293</v>
      </c>
      <c r="D3565" s="941" t="s">
        <v>2039</v>
      </c>
      <c r="E3565" s="941">
        <v>42293</v>
      </c>
      <c r="F3565" s="948" t="s">
        <v>1133</v>
      </c>
      <c r="G3565" s="943" t="s">
        <v>1130</v>
      </c>
      <c r="H3565" s="954" t="s">
        <v>2040</v>
      </c>
      <c r="I3565" s="254">
        <v>513</v>
      </c>
      <c r="J3565" s="254">
        <v>12452.961736868603</v>
      </c>
      <c r="K3565" s="945">
        <f t="shared" si="380"/>
        <v>6388369</v>
      </c>
      <c r="L3565" s="910" t="s">
        <v>167</v>
      </c>
      <c r="M3565" s="910" t="s">
        <v>165</v>
      </c>
      <c r="N3565" s="52" t="str">
        <f>IF(AND('331-CT'!$E$7=TH!H3565,OR(L3565="331",M3565="331")),"331",IF(AND(OR(L3565="131",M3565="131"),H3565='131-CT'!$E$7),"131",""))</f>
        <v/>
      </c>
      <c r="O3565" s="910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37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379"/>
        <v>10</v>
      </c>
      <c r="C3566" s="940">
        <f t="shared" si="381"/>
        <v>42294</v>
      </c>
      <c r="D3566" s="941" t="s">
        <v>2039</v>
      </c>
      <c r="E3566" s="941">
        <v>42294</v>
      </c>
      <c r="F3566" s="948" t="s">
        <v>642</v>
      </c>
      <c r="G3566" s="943" t="s">
        <v>1134</v>
      </c>
      <c r="H3566" s="954" t="s">
        <v>2040</v>
      </c>
      <c r="I3566" s="254">
        <v>1056</v>
      </c>
      <c r="J3566" s="254">
        <v>4921.52978822352</v>
      </c>
      <c r="K3566" s="945">
        <f t="shared" si="380"/>
        <v>5197135</v>
      </c>
      <c r="L3566" s="910" t="s">
        <v>167</v>
      </c>
      <c r="M3566" s="910" t="s">
        <v>165</v>
      </c>
      <c r="N3566" s="52" t="str">
        <f>IF(AND('331-CT'!$E$7=TH!H3566,OR(L3566="331",M3566="331")),"331",IF(AND(OR(L3566="131",M3566="131"),H3566='131-CT'!$E$7),"131",""))</f>
        <v/>
      </c>
      <c r="O3566" s="910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37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379"/>
        <v>10</v>
      </c>
      <c r="C3567" s="940">
        <f t="shared" si="381"/>
        <v>42294</v>
      </c>
      <c r="D3567" s="941" t="s">
        <v>2039</v>
      </c>
      <c r="E3567" s="941">
        <v>42294</v>
      </c>
      <c r="F3567" s="948" t="s">
        <v>991</v>
      </c>
      <c r="G3567" s="943" t="s">
        <v>1135</v>
      </c>
      <c r="H3567" s="954" t="s">
        <v>2040</v>
      </c>
      <c r="I3567" s="254">
        <v>500</v>
      </c>
      <c r="J3567" s="254">
        <v>12974.942168952915</v>
      </c>
      <c r="K3567" s="945">
        <f t="shared" si="380"/>
        <v>6487471</v>
      </c>
      <c r="L3567" s="910" t="s">
        <v>167</v>
      </c>
      <c r="M3567" s="910" t="s">
        <v>165</v>
      </c>
      <c r="N3567" s="52" t="str">
        <f>IF(AND('331-CT'!$E$7=TH!H3567,OR(L3567="331",M3567="331")),"331",IF(AND(OR(L3567="131",M3567="131"),H3567='131-CT'!$E$7),"131",""))</f>
        <v/>
      </c>
      <c r="O3567" s="910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37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379"/>
        <v>10</v>
      </c>
      <c r="C3568" s="940">
        <f t="shared" si="381"/>
        <v>42294</v>
      </c>
      <c r="D3568" s="941" t="s">
        <v>2039</v>
      </c>
      <c r="E3568" s="941">
        <v>42294</v>
      </c>
      <c r="F3568" s="948" t="s">
        <v>1136</v>
      </c>
      <c r="G3568" s="943" t="s">
        <v>1137</v>
      </c>
      <c r="H3568" s="954" t="s">
        <v>2040</v>
      </c>
      <c r="I3568" s="254">
        <v>252</v>
      </c>
      <c r="J3568" s="254">
        <v>8500.8241796588063</v>
      </c>
      <c r="K3568" s="945">
        <f t="shared" si="380"/>
        <v>2142208</v>
      </c>
      <c r="L3568" s="910" t="s">
        <v>167</v>
      </c>
      <c r="M3568" s="910" t="s">
        <v>165</v>
      </c>
      <c r="N3568" s="52" t="str">
        <f>IF(AND('331-CT'!$E$7=TH!H3568,OR(L3568="331",M3568="331")),"331",IF(AND(OR(L3568="131",M3568="131"),H3568='131-CT'!$E$7),"131",""))</f>
        <v/>
      </c>
      <c r="O3568" s="910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37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379"/>
        <v>10</v>
      </c>
      <c r="C3569" s="940">
        <f t="shared" si="381"/>
        <v>42296</v>
      </c>
      <c r="D3569" s="941" t="s">
        <v>2039</v>
      </c>
      <c r="E3569" s="941">
        <v>42296</v>
      </c>
      <c r="F3569" s="948" t="s">
        <v>2035</v>
      </c>
      <c r="G3569" s="943" t="s">
        <v>1138</v>
      </c>
      <c r="H3569" s="954" t="s">
        <v>2040</v>
      </c>
      <c r="I3569" s="254">
        <v>44</v>
      </c>
      <c r="J3569" s="254">
        <v>7606.0005817999854</v>
      </c>
      <c r="K3569" s="945">
        <f t="shared" si="380"/>
        <v>334664</v>
      </c>
      <c r="L3569" s="910" t="s">
        <v>167</v>
      </c>
      <c r="M3569" s="910" t="s">
        <v>165</v>
      </c>
      <c r="N3569" s="52" t="str">
        <f>IF(AND('331-CT'!$E$7=TH!H3569,OR(L3569="331",M3569="331")),"331",IF(AND(OR(L3569="131",M3569="131"),H3569='131-CT'!$E$7),"131",""))</f>
        <v/>
      </c>
      <c r="O3569" s="910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37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379"/>
        <v>10</v>
      </c>
      <c r="C3570" s="940">
        <f t="shared" si="381"/>
        <v>42296</v>
      </c>
      <c r="D3570" s="941" t="s">
        <v>2039</v>
      </c>
      <c r="E3570" s="941">
        <v>42296</v>
      </c>
      <c r="F3570" s="948" t="s">
        <v>1974</v>
      </c>
      <c r="G3570" s="943" t="s">
        <v>1138</v>
      </c>
      <c r="H3570" s="954" t="s">
        <v>2040</v>
      </c>
      <c r="I3570" s="254">
        <v>44</v>
      </c>
      <c r="J3570" s="254">
        <v>9246.5105112078254</v>
      </c>
      <c r="K3570" s="945">
        <f t="shared" si="380"/>
        <v>406846</v>
      </c>
      <c r="L3570" s="910" t="s">
        <v>167</v>
      </c>
      <c r="M3570" s="910" t="s">
        <v>165</v>
      </c>
      <c r="N3570" s="52" t="str">
        <f>IF(AND('331-CT'!$E$7=TH!H3570,OR(L3570="331",M3570="331")),"331",IF(AND(OR(L3570="131",M3570="131"),H3570='131-CT'!$E$7),"131",""))</f>
        <v/>
      </c>
      <c r="O3570" s="910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37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379"/>
        <v>10</v>
      </c>
      <c r="C3571" s="940">
        <f t="shared" si="381"/>
        <v>42296</v>
      </c>
      <c r="D3571" s="941" t="s">
        <v>2039</v>
      </c>
      <c r="E3571" s="941">
        <v>42296</v>
      </c>
      <c r="F3571" s="948" t="s">
        <v>1975</v>
      </c>
      <c r="G3571" s="943" t="s">
        <v>1138</v>
      </c>
      <c r="H3571" s="954" t="s">
        <v>2040</v>
      </c>
      <c r="I3571" s="254">
        <v>44</v>
      </c>
      <c r="J3571" s="254">
        <v>11334.432239545076</v>
      </c>
      <c r="K3571" s="945">
        <f t="shared" si="380"/>
        <v>498715</v>
      </c>
      <c r="L3571" s="910" t="s">
        <v>167</v>
      </c>
      <c r="M3571" s="910" t="s">
        <v>165</v>
      </c>
      <c r="N3571" s="52" t="str">
        <f>IF(AND('331-CT'!$E$7=TH!H3571,OR(L3571="331",M3571="331")),"331",IF(AND(OR(L3571="131",M3571="131"),H3571='131-CT'!$E$7),"131",""))</f>
        <v/>
      </c>
      <c r="O3571" s="910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37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379"/>
        <v>10</v>
      </c>
      <c r="C3572" s="940">
        <f t="shared" si="381"/>
        <v>42296</v>
      </c>
      <c r="D3572" s="941" t="s">
        <v>2039</v>
      </c>
      <c r="E3572" s="941">
        <v>42296</v>
      </c>
      <c r="F3572" s="948" t="s">
        <v>1976</v>
      </c>
      <c r="G3572" s="943" t="s">
        <v>1138</v>
      </c>
      <c r="H3572" s="954" t="s">
        <v>2040</v>
      </c>
      <c r="I3572" s="254">
        <v>50</v>
      </c>
      <c r="J3572" s="254">
        <v>8127.9810138842986</v>
      </c>
      <c r="K3572" s="945">
        <f t="shared" si="380"/>
        <v>406399</v>
      </c>
      <c r="L3572" s="910" t="s">
        <v>167</v>
      </c>
      <c r="M3572" s="910" t="s">
        <v>165</v>
      </c>
      <c r="N3572" s="52" t="str">
        <f>IF(AND('331-CT'!$E$7=TH!H3572,OR(L3572="331",M3572="331")),"331",IF(AND(OR(L3572="131",M3572="131"),H3572='131-CT'!$E$7),"131",""))</f>
        <v/>
      </c>
      <c r="O3572" s="910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37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379"/>
        <v>10</v>
      </c>
      <c r="C3573" s="940">
        <f t="shared" si="381"/>
        <v>42296</v>
      </c>
      <c r="D3573" s="941" t="s">
        <v>2039</v>
      </c>
      <c r="E3573" s="941">
        <v>42296</v>
      </c>
      <c r="F3573" s="948" t="s">
        <v>1978</v>
      </c>
      <c r="G3573" s="943" t="s">
        <v>1138</v>
      </c>
      <c r="H3573" s="954" t="s">
        <v>2040</v>
      </c>
      <c r="I3573" s="254">
        <v>50</v>
      </c>
      <c r="J3573" s="254">
        <v>9917.6282096019422</v>
      </c>
      <c r="K3573" s="945">
        <f t="shared" si="380"/>
        <v>495881</v>
      </c>
      <c r="L3573" s="910" t="s">
        <v>167</v>
      </c>
      <c r="M3573" s="910" t="s">
        <v>165</v>
      </c>
      <c r="N3573" s="52" t="str">
        <f>IF(AND('331-CT'!$E$7=TH!H3573,OR(L3573="331",M3573="331")),"331",IF(AND(OR(L3573="131",M3573="131"),H3573='131-CT'!$E$7),"131",""))</f>
        <v/>
      </c>
      <c r="O3573" s="910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37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379"/>
        <v>10</v>
      </c>
      <c r="C3574" s="940">
        <f t="shared" si="381"/>
        <v>42296</v>
      </c>
      <c r="D3574" s="941" t="s">
        <v>2039</v>
      </c>
      <c r="E3574" s="941">
        <v>42296</v>
      </c>
      <c r="F3574" s="948" t="s">
        <v>2037</v>
      </c>
      <c r="G3574" s="943" t="s">
        <v>1138</v>
      </c>
      <c r="H3574" s="954" t="s">
        <v>2040</v>
      </c>
      <c r="I3574" s="254">
        <v>50</v>
      </c>
      <c r="J3574" s="254">
        <v>15584.844329374479</v>
      </c>
      <c r="K3574" s="945">
        <f t="shared" si="380"/>
        <v>779242</v>
      </c>
      <c r="L3574" s="910" t="s">
        <v>167</v>
      </c>
      <c r="M3574" s="910" t="s">
        <v>165</v>
      </c>
      <c r="N3574" s="52" t="str">
        <f>IF(AND('331-CT'!$E$7=TH!H3574,OR(L3574="331",M3574="331")),"331",IF(AND(OR(L3574="131",M3574="131"),H3574='131-CT'!$E$7),"131",""))</f>
        <v/>
      </c>
      <c r="O3574" s="910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37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379"/>
        <v>10</v>
      </c>
      <c r="C3575" s="940">
        <f t="shared" si="381"/>
        <v>42296</v>
      </c>
      <c r="D3575" s="941" t="s">
        <v>2039</v>
      </c>
      <c r="E3575" s="941">
        <v>42296</v>
      </c>
      <c r="F3575" s="948" t="s">
        <v>767</v>
      </c>
      <c r="G3575" s="943" t="s">
        <v>1139</v>
      </c>
      <c r="H3575" s="954" t="s">
        <v>2040</v>
      </c>
      <c r="I3575" s="254">
        <v>338</v>
      </c>
      <c r="J3575" s="254">
        <v>7382.2946823352795</v>
      </c>
      <c r="K3575" s="945">
        <f t="shared" si="380"/>
        <v>2495216</v>
      </c>
      <c r="L3575" s="910" t="s">
        <v>167</v>
      </c>
      <c r="M3575" s="910" t="s">
        <v>165</v>
      </c>
      <c r="N3575" s="52" t="str">
        <f>IF(AND('331-CT'!$E$7=TH!H3575,OR(L3575="331",M3575="331")),"331",IF(AND(OR(L3575="131",M3575="131"),H3575='131-CT'!$E$7),"131",""))</f>
        <v/>
      </c>
      <c r="O3575" s="910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37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379"/>
        <v>10</v>
      </c>
      <c r="C3576" s="940">
        <f t="shared" si="381"/>
        <v>42296</v>
      </c>
      <c r="D3576" s="941" t="s">
        <v>2039</v>
      </c>
      <c r="E3576" s="941">
        <v>42296</v>
      </c>
      <c r="F3576" s="948" t="s">
        <v>875</v>
      </c>
      <c r="G3576" s="943" t="s">
        <v>1140</v>
      </c>
      <c r="H3576" s="954" t="s">
        <v>2040</v>
      </c>
      <c r="I3576" s="254">
        <v>50</v>
      </c>
      <c r="J3576" s="254">
        <v>12452.961736868603</v>
      </c>
      <c r="K3576" s="945">
        <f t="shared" si="380"/>
        <v>622648</v>
      </c>
      <c r="L3576" s="910" t="s">
        <v>167</v>
      </c>
      <c r="M3576" s="910" t="s">
        <v>165</v>
      </c>
      <c r="N3576" s="52" t="str">
        <f>IF(AND('331-CT'!$E$7=TH!H3576,OR(L3576="331",M3576="331")),"331",IF(AND(OR(L3576="131",M3576="131"),H3576='131-CT'!$E$7),"131",""))</f>
        <v/>
      </c>
      <c r="O3576" s="910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37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379"/>
        <v>10</v>
      </c>
      <c r="C3577" s="940">
        <f t="shared" si="381"/>
        <v>42296</v>
      </c>
      <c r="D3577" s="941" t="s">
        <v>2039</v>
      </c>
      <c r="E3577" s="941">
        <v>42296</v>
      </c>
      <c r="F3577" s="948" t="s">
        <v>878</v>
      </c>
      <c r="G3577" s="943" t="s">
        <v>1140</v>
      </c>
      <c r="H3577" s="954" t="s">
        <v>2040</v>
      </c>
      <c r="I3577" s="254">
        <v>200</v>
      </c>
      <c r="J3577" s="254">
        <v>14242.608932586247</v>
      </c>
      <c r="K3577" s="945">
        <f t="shared" si="380"/>
        <v>2848522</v>
      </c>
      <c r="L3577" s="910" t="s">
        <v>167</v>
      </c>
      <c r="M3577" s="910" t="s">
        <v>165</v>
      </c>
      <c r="N3577" s="52" t="str">
        <f>IF(AND('331-CT'!$E$7=TH!H3577,OR(L3577="331",M3577="331")),"331",IF(AND(OR(L3577="131",M3577="131"),H3577='131-CT'!$E$7),"131",""))</f>
        <v/>
      </c>
      <c r="O3577" s="910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37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379"/>
        <v>10</v>
      </c>
      <c r="C3578" s="940">
        <f t="shared" si="381"/>
        <v>42296</v>
      </c>
      <c r="D3578" s="941" t="s">
        <v>2039</v>
      </c>
      <c r="E3578" s="941">
        <v>42296</v>
      </c>
      <c r="F3578" s="948" t="s">
        <v>879</v>
      </c>
      <c r="G3578" s="943" t="s">
        <v>1140</v>
      </c>
      <c r="H3578" s="954" t="s">
        <v>2040</v>
      </c>
      <c r="I3578" s="254">
        <v>100</v>
      </c>
      <c r="J3578" s="254">
        <v>15957.68749514899</v>
      </c>
      <c r="K3578" s="945">
        <f t="shared" si="380"/>
        <v>1595769</v>
      </c>
      <c r="L3578" s="910" t="s">
        <v>167</v>
      </c>
      <c r="M3578" s="910" t="s">
        <v>165</v>
      </c>
      <c r="N3578" s="52" t="str">
        <f>IF(AND('331-CT'!$E$7=TH!H3578,OR(L3578="331",M3578="331")),"331",IF(AND(OR(L3578="131",M3578="131"),H3578='131-CT'!$E$7),"131",""))</f>
        <v/>
      </c>
      <c r="O3578" s="910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37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379"/>
        <v>10</v>
      </c>
      <c r="C3579" s="940">
        <f t="shared" si="381"/>
        <v>42297</v>
      </c>
      <c r="D3579" s="941" t="s">
        <v>2039</v>
      </c>
      <c r="E3579" s="941">
        <v>42297</v>
      </c>
      <c r="F3579" s="948" t="s">
        <v>1141</v>
      </c>
      <c r="G3579" s="943" t="s">
        <v>1142</v>
      </c>
      <c r="H3579" s="954" t="s">
        <v>2040</v>
      </c>
      <c r="I3579" s="254">
        <v>300</v>
      </c>
      <c r="J3579" s="254">
        <v>10439.608641686254</v>
      </c>
      <c r="K3579" s="945">
        <f t="shared" si="380"/>
        <v>3131883</v>
      </c>
      <c r="L3579" s="910" t="s">
        <v>167</v>
      </c>
      <c r="M3579" s="910" t="s">
        <v>165</v>
      </c>
      <c r="N3579" s="52" t="str">
        <f>IF(AND('331-CT'!$E$7=TH!H3579,OR(L3579="331",M3579="331")),"331",IF(AND(OR(L3579="131",M3579="131"),H3579='131-CT'!$E$7),"131",""))</f>
        <v/>
      </c>
      <c r="O3579" s="910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37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379"/>
        <v>10</v>
      </c>
      <c r="C3580" s="940">
        <f t="shared" si="381"/>
        <v>42297</v>
      </c>
      <c r="D3580" s="941" t="s">
        <v>2039</v>
      </c>
      <c r="E3580" s="941">
        <v>42297</v>
      </c>
      <c r="F3580" s="948" t="s">
        <v>1143</v>
      </c>
      <c r="G3580" s="943" t="s">
        <v>1144</v>
      </c>
      <c r="H3580" s="954" t="s">
        <v>2040</v>
      </c>
      <c r="I3580" s="254">
        <v>200</v>
      </c>
      <c r="J3580" s="254">
        <v>29902.021895115628</v>
      </c>
      <c r="K3580" s="945">
        <f t="shared" si="380"/>
        <v>5980404</v>
      </c>
      <c r="L3580" s="910" t="s">
        <v>167</v>
      </c>
      <c r="M3580" s="910" t="s">
        <v>165</v>
      </c>
      <c r="N3580" s="52" t="str">
        <f>IF(AND('331-CT'!$E$7=TH!H3580,OR(L3580="331",M3580="331")),"331",IF(AND(OR(L3580="131",M3580="131"),H3580='131-CT'!$E$7),"131",""))</f>
        <v/>
      </c>
      <c r="O3580" s="910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37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379"/>
        <v>10</v>
      </c>
      <c r="C3581" s="940">
        <f t="shared" si="381"/>
        <v>42297</v>
      </c>
      <c r="D3581" s="941" t="s">
        <v>2039</v>
      </c>
      <c r="E3581" s="941">
        <v>42297</v>
      </c>
      <c r="F3581" s="948" t="s">
        <v>1145</v>
      </c>
      <c r="G3581" s="943" t="s">
        <v>1144</v>
      </c>
      <c r="H3581" s="954" t="s">
        <v>2040</v>
      </c>
      <c r="I3581" s="254">
        <v>150</v>
      </c>
      <c r="J3581" s="254">
        <v>31095.120025594057</v>
      </c>
      <c r="K3581" s="945">
        <f t="shared" si="380"/>
        <v>4664268</v>
      </c>
      <c r="L3581" s="910" t="s">
        <v>167</v>
      </c>
      <c r="M3581" s="910" t="s">
        <v>165</v>
      </c>
      <c r="N3581" s="52" t="str">
        <f>IF(AND('331-CT'!$E$7=TH!H3581,OR(L3581="331",M3581="331")),"331",IF(AND(OR(L3581="131",M3581="131"),H3581='131-CT'!$E$7),"131",""))</f>
        <v/>
      </c>
      <c r="O3581" s="910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37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ref="B3582:B3667" si="382">IF(C3582&lt;&gt;"",MONTH(C3582),"")</f>
        <v>10</v>
      </c>
      <c r="C3582" s="940">
        <f t="shared" si="381"/>
        <v>42298</v>
      </c>
      <c r="D3582" s="941" t="s">
        <v>2039</v>
      </c>
      <c r="E3582" s="941">
        <v>42298</v>
      </c>
      <c r="F3582" s="948" t="s">
        <v>1146</v>
      </c>
      <c r="G3582" s="943" t="s">
        <v>1147</v>
      </c>
      <c r="H3582" s="954" t="s">
        <v>2040</v>
      </c>
      <c r="I3582" s="254">
        <v>1000</v>
      </c>
      <c r="J3582" s="254">
        <v>9992.1968427568445</v>
      </c>
      <c r="K3582" s="945">
        <f t="shared" si="380"/>
        <v>9992197</v>
      </c>
      <c r="L3582" s="910" t="s">
        <v>167</v>
      </c>
      <c r="M3582" s="910" t="s">
        <v>165</v>
      </c>
      <c r="N3582" s="52" t="str">
        <f>IF(AND('331-CT'!$E$7=TH!H3582,OR(L3582="331",M3582="331")),"331",IF(AND(OR(L3582="131",M3582="131"),H3582='131-CT'!$E$7),"131",""))</f>
        <v/>
      </c>
      <c r="O3582" s="910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37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382"/>
        <v>10</v>
      </c>
      <c r="C3583" s="940">
        <f t="shared" si="381"/>
        <v>42299</v>
      </c>
      <c r="D3583" s="941" t="s">
        <v>2039</v>
      </c>
      <c r="E3583" s="941">
        <v>42299</v>
      </c>
      <c r="F3583" s="948" t="s">
        <v>1148</v>
      </c>
      <c r="G3583" s="943" t="s">
        <v>1149</v>
      </c>
      <c r="H3583" s="954" t="s">
        <v>2040</v>
      </c>
      <c r="I3583" s="254">
        <v>173</v>
      </c>
      <c r="J3583" s="254">
        <v>8127.9810138842986</v>
      </c>
      <c r="K3583" s="945">
        <f t="shared" si="380"/>
        <v>1406141</v>
      </c>
      <c r="L3583" s="910" t="s">
        <v>167</v>
      </c>
      <c r="M3583" s="910" t="s">
        <v>165</v>
      </c>
      <c r="N3583" s="52" t="str">
        <f>IF(AND('331-CT'!$E$7=TH!H3583,OR(L3583="331",M3583="331")),"331",IF(AND(OR(L3583="131",M3583="131"),H3583='131-CT'!$E$7),"131",""))</f>
        <v/>
      </c>
      <c r="O3583" s="910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37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382"/>
        <v>10</v>
      </c>
      <c r="C3584" s="940">
        <f t="shared" si="381"/>
        <v>42299</v>
      </c>
      <c r="D3584" s="941" t="s">
        <v>2039</v>
      </c>
      <c r="E3584" s="941">
        <v>42299</v>
      </c>
      <c r="F3584" s="948" t="s">
        <v>566</v>
      </c>
      <c r="G3584" s="943" t="s">
        <v>1149</v>
      </c>
      <c r="H3584" s="954" t="s">
        <v>2040</v>
      </c>
      <c r="I3584" s="254">
        <v>318</v>
      </c>
      <c r="J3584" s="254">
        <v>6487.4710844764577</v>
      </c>
      <c r="K3584" s="945">
        <f t="shared" si="380"/>
        <v>2063016</v>
      </c>
      <c r="L3584" s="910" t="s">
        <v>167</v>
      </c>
      <c r="M3584" s="910" t="s">
        <v>165</v>
      </c>
      <c r="N3584" s="52" t="str">
        <f>IF(AND('331-CT'!$E$7=TH!H3584,OR(L3584="331",M3584="331")),"331",IF(AND(OR(L3584="131",M3584="131"),H3584='131-CT'!$E$7),"131",""))</f>
        <v/>
      </c>
      <c r="O3584" s="910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37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382"/>
        <v>10</v>
      </c>
      <c r="C3585" s="940">
        <f t="shared" si="381"/>
        <v>42299</v>
      </c>
      <c r="D3585" s="941" t="s">
        <v>2039</v>
      </c>
      <c r="E3585" s="941">
        <v>42299</v>
      </c>
      <c r="F3585" s="948" t="s">
        <v>477</v>
      </c>
      <c r="G3585" s="943" t="s">
        <v>1149</v>
      </c>
      <c r="H3585" s="954" t="s">
        <v>2040</v>
      </c>
      <c r="I3585" s="254">
        <v>512</v>
      </c>
      <c r="J3585" s="254">
        <v>9992.1968427568445</v>
      </c>
      <c r="K3585" s="945">
        <f t="shared" si="380"/>
        <v>5116005</v>
      </c>
      <c r="L3585" s="910" t="s">
        <v>167</v>
      </c>
      <c r="M3585" s="910" t="s">
        <v>165</v>
      </c>
      <c r="N3585" s="52" t="str">
        <f>IF(AND('331-CT'!$E$7=TH!H3585,OR(L3585="331",M3585="331")),"331",IF(AND(OR(L3585="131",M3585="131"),H3585='131-CT'!$E$7),"131",""))</f>
        <v/>
      </c>
      <c r="O3585" s="910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37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382"/>
        <v>10</v>
      </c>
      <c r="C3586" s="940">
        <f t="shared" si="381"/>
        <v>42299</v>
      </c>
      <c r="D3586" s="941" t="s">
        <v>2039</v>
      </c>
      <c r="E3586" s="941">
        <v>42299</v>
      </c>
      <c r="F3586" s="948" t="s">
        <v>957</v>
      </c>
      <c r="G3586" s="943" t="s">
        <v>1149</v>
      </c>
      <c r="H3586" s="954" t="s">
        <v>2040</v>
      </c>
      <c r="I3586" s="254">
        <v>207</v>
      </c>
      <c r="J3586" s="254">
        <v>7233.1574160254759</v>
      </c>
      <c r="K3586" s="945">
        <f t="shared" si="380"/>
        <v>1497264</v>
      </c>
      <c r="L3586" s="910" t="s">
        <v>167</v>
      </c>
      <c r="M3586" s="910" t="s">
        <v>165</v>
      </c>
      <c r="N3586" s="52" t="str">
        <f>IF(AND('331-CT'!$E$7=TH!H3586,OR(L3586="331",M3586="331")),"331",IF(AND(OR(L3586="131",M3586="131"),H3586='131-CT'!$E$7),"131",""))</f>
        <v/>
      </c>
      <c r="O3586" s="910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37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382"/>
        <v>10</v>
      </c>
      <c r="C3587" s="940">
        <f t="shared" si="381"/>
        <v>42299</v>
      </c>
      <c r="D3587" s="941" t="s">
        <v>2039</v>
      </c>
      <c r="E3587" s="941">
        <v>42299</v>
      </c>
      <c r="F3587" s="948" t="s">
        <v>1150</v>
      </c>
      <c r="G3587" s="943" t="s">
        <v>1151</v>
      </c>
      <c r="H3587" s="954" t="s">
        <v>2040</v>
      </c>
      <c r="I3587" s="254">
        <v>300</v>
      </c>
      <c r="J3587" s="254">
        <v>6636.6083507862622</v>
      </c>
      <c r="K3587" s="945">
        <f t="shared" si="380"/>
        <v>1990983</v>
      </c>
      <c r="L3587" s="910" t="s">
        <v>167</v>
      </c>
      <c r="M3587" s="910" t="s">
        <v>165</v>
      </c>
      <c r="N3587" s="52" t="str">
        <f>IF(AND('331-CT'!$E$7=TH!H3587,OR(L3587="331",M3587="331")),"331",IF(AND(OR(L3587="131",M3587="131"),H3587='131-CT'!$E$7),"131",""))</f>
        <v/>
      </c>
      <c r="O3587" s="910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37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382"/>
        <v>10</v>
      </c>
      <c r="C3588" s="940">
        <f t="shared" si="381"/>
        <v>42299</v>
      </c>
      <c r="D3588" s="941" t="s">
        <v>2039</v>
      </c>
      <c r="E3588" s="941">
        <v>42299</v>
      </c>
      <c r="F3588" s="948" t="s">
        <v>1979</v>
      </c>
      <c r="G3588" s="943" t="s">
        <v>1153</v>
      </c>
      <c r="H3588" s="954" t="s">
        <v>2040</v>
      </c>
      <c r="I3588" s="254">
        <v>800</v>
      </c>
      <c r="J3588" s="254">
        <v>5965.4906523921454</v>
      </c>
      <c r="K3588" s="945">
        <f t="shared" si="380"/>
        <v>4772393</v>
      </c>
      <c r="L3588" s="910" t="s">
        <v>167</v>
      </c>
      <c r="M3588" s="910" t="s">
        <v>165</v>
      </c>
      <c r="N3588" s="52" t="str">
        <f>IF(AND('331-CT'!$E$7=TH!H3588,OR(L3588="331",M3588="331")),"331",IF(AND(OR(L3588="131",M3588="131"),H3588='131-CT'!$E$7),"131",""))</f>
        <v/>
      </c>
      <c r="O3588" s="910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37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382"/>
        <v>10</v>
      </c>
      <c r="C3589" s="940">
        <f t="shared" si="381"/>
        <v>42300</v>
      </c>
      <c r="D3589" s="941" t="s">
        <v>2039</v>
      </c>
      <c r="E3589" s="941">
        <v>42300</v>
      </c>
      <c r="F3589" s="948" t="s">
        <v>462</v>
      </c>
      <c r="G3589" s="943" t="s">
        <v>1155</v>
      </c>
      <c r="H3589" s="954" t="s">
        <v>2040</v>
      </c>
      <c r="I3589" s="254">
        <v>221</v>
      </c>
      <c r="J3589" s="254">
        <v>6562.03971763136</v>
      </c>
      <c r="K3589" s="945">
        <f t="shared" si="380"/>
        <v>1450211</v>
      </c>
      <c r="L3589" s="910" t="s">
        <v>167</v>
      </c>
      <c r="M3589" s="910" t="s">
        <v>165</v>
      </c>
      <c r="N3589" s="52" t="str">
        <f>IF(AND('331-CT'!$E$7=TH!H3589,OR(L3589="331",M3589="331")),"331",IF(AND(OR(L3589="131",M3589="131"),H3589='131-CT'!$E$7),"131",""))</f>
        <v/>
      </c>
      <c r="O3589" s="910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37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382"/>
        <v>10</v>
      </c>
      <c r="C3590" s="940">
        <f t="shared" si="381"/>
        <v>42300</v>
      </c>
      <c r="D3590" s="941" t="s">
        <v>2039</v>
      </c>
      <c r="E3590" s="941">
        <v>42300</v>
      </c>
      <c r="F3590" s="948" t="s">
        <v>467</v>
      </c>
      <c r="G3590" s="943" t="s">
        <v>1155</v>
      </c>
      <c r="H3590" s="954" t="s">
        <v>2040</v>
      </c>
      <c r="I3590" s="254">
        <v>518</v>
      </c>
      <c r="J3590" s="254">
        <v>3803.0002908999927</v>
      </c>
      <c r="K3590" s="945">
        <f t="shared" si="380"/>
        <v>1969954</v>
      </c>
      <c r="L3590" s="910" t="s">
        <v>167</v>
      </c>
      <c r="M3590" s="910" t="s">
        <v>165</v>
      </c>
      <c r="N3590" s="52" t="str">
        <f>IF(AND('331-CT'!$E$7=TH!H3590,OR(L3590="331",M3590="331")),"331",IF(AND(OR(L3590="131",M3590="131"),H3590='131-CT'!$E$7),"131",""))</f>
        <v/>
      </c>
      <c r="O3590" s="910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37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382"/>
        <v>10</v>
      </c>
      <c r="C3591" s="940">
        <f t="shared" si="381"/>
        <v>42300</v>
      </c>
      <c r="D3591" s="941" t="s">
        <v>2039</v>
      </c>
      <c r="E3591" s="941">
        <v>42300</v>
      </c>
      <c r="F3591" s="948" t="s">
        <v>548</v>
      </c>
      <c r="G3591" s="943" t="s">
        <v>1155</v>
      </c>
      <c r="H3591" s="954" t="s">
        <v>2040</v>
      </c>
      <c r="I3591" s="254">
        <v>227</v>
      </c>
      <c r="J3591" s="254">
        <v>4026.7061903646986</v>
      </c>
      <c r="K3591" s="945">
        <f t="shared" si="380"/>
        <v>914062</v>
      </c>
      <c r="L3591" s="910" t="s">
        <v>167</v>
      </c>
      <c r="M3591" s="910" t="s">
        <v>165</v>
      </c>
      <c r="N3591" s="52" t="str">
        <f>IF(AND('331-CT'!$E$7=TH!H3591,OR(L3591="331",M3591="331")),"331",IF(AND(OR(L3591="131",M3591="131"),H3591='131-CT'!$E$7),"131",""))</f>
        <v/>
      </c>
      <c r="O3591" s="910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37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382"/>
        <v>10</v>
      </c>
      <c r="C3592" s="940">
        <f t="shared" si="381"/>
        <v>42300</v>
      </c>
      <c r="D3592" s="941" t="s">
        <v>2039</v>
      </c>
      <c r="E3592" s="941">
        <v>42300</v>
      </c>
      <c r="F3592" s="948" t="s">
        <v>465</v>
      </c>
      <c r="G3592" s="943" t="s">
        <v>1155</v>
      </c>
      <c r="H3592" s="954" t="s">
        <v>2040</v>
      </c>
      <c r="I3592" s="254">
        <v>204</v>
      </c>
      <c r="J3592" s="254">
        <v>4772.3925219137163</v>
      </c>
      <c r="K3592" s="945">
        <f t="shared" si="380"/>
        <v>973568</v>
      </c>
      <c r="L3592" s="910" t="s">
        <v>167</v>
      </c>
      <c r="M3592" s="910" t="s">
        <v>165</v>
      </c>
      <c r="N3592" s="52" t="str">
        <f>IF(AND('331-CT'!$E$7=TH!H3592,OR(L3592="331",M3592="331")),"331",IF(AND(OR(L3592="131",M3592="131"),H3592='131-CT'!$E$7),"131",""))</f>
        <v/>
      </c>
      <c r="O3592" s="910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37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382"/>
        <v>10</v>
      </c>
      <c r="C3593" s="940">
        <f t="shared" si="381"/>
        <v>42300</v>
      </c>
      <c r="D3593" s="941" t="s">
        <v>2039</v>
      </c>
      <c r="E3593" s="941">
        <v>42300</v>
      </c>
      <c r="F3593" s="948" t="s">
        <v>1156</v>
      </c>
      <c r="G3593" s="943" t="s">
        <v>1157</v>
      </c>
      <c r="H3593" s="954" t="s">
        <v>2040</v>
      </c>
      <c r="I3593" s="254">
        <v>50</v>
      </c>
      <c r="J3593" s="254">
        <v>37060.610677986202</v>
      </c>
      <c r="K3593" s="945">
        <f t="shared" si="380"/>
        <v>1853031</v>
      </c>
      <c r="L3593" s="910" t="s">
        <v>167</v>
      </c>
      <c r="M3593" s="910" t="s">
        <v>165</v>
      </c>
      <c r="N3593" s="52" t="str">
        <f>IF(AND('331-CT'!$E$7=TH!H3593,OR(L3593="331",M3593="331")),"331",IF(AND(OR(L3593="131",M3593="131"),H3593='131-CT'!$E$7),"131",""))</f>
        <v/>
      </c>
      <c r="O3593" s="910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37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382"/>
        <v>10</v>
      </c>
      <c r="C3594" s="940">
        <f t="shared" si="381"/>
        <v>42300</v>
      </c>
      <c r="D3594" s="941" t="s">
        <v>2039</v>
      </c>
      <c r="E3594" s="941">
        <v>42300</v>
      </c>
      <c r="F3594" s="948" t="s">
        <v>1158</v>
      </c>
      <c r="G3594" s="943" t="s">
        <v>1157</v>
      </c>
      <c r="H3594" s="954" t="s">
        <v>2040</v>
      </c>
      <c r="I3594" s="254">
        <v>38</v>
      </c>
      <c r="J3594" s="254">
        <v>36613.198879056792</v>
      </c>
      <c r="K3594" s="945">
        <f t="shared" si="380"/>
        <v>1391302</v>
      </c>
      <c r="L3594" s="910" t="s">
        <v>167</v>
      </c>
      <c r="M3594" s="910" t="s">
        <v>165</v>
      </c>
      <c r="N3594" s="52" t="str">
        <f>IF(AND('331-CT'!$E$7=TH!H3594,OR(L3594="331",M3594="331")),"331",IF(AND(OR(L3594="131",M3594="131"),H3594='131-CT'!$E$7),"131",""))</f>
        <v/>
      </c>
      <c r="O3594" s="910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37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382"/>
        <v>10</v>
      </c>
      <c r="C3595" s="940">
        <f t="shared" si="381"/>
        <v>42300</v>
      </c>
      <c r="D3595" s="941" t="s">
        <v>2039</v>
      </c>
      <c r="E3595" s="941">
        <v>42300</v>
      </c>
      <c r="F3595" s="948" t="s">
        <v>480</v>
      </c>
      <c r="G3595" s="943" t="s">
        <v>1157</v>
      </c>
      <c r="H3595" s="954" t="s">
        <v>2040</v>
      </c>
      <c r="I3595" s="254">
        <v>257</v>
      </c>
      <c r="J3595" s="254">
        <v>54062.259037303818</v>
      </c>
      <c r="K3595" s="945">
        <f t="shared" si="380"/>
        <v>13894001</v>
      </c>
      <c r="L3595" s="910" t="s">
        <v>167</v>
      </c>
      <c r="M3595" s="910" t="s">
        <v>165</v>
      </c>
      <c r="N3595" s="52" t="str">
        <f>IF(AND('331-CT'!$E$7=TH!H3595,OR(L3595="331",M3595="331")),"331",IF(AND(OR(L3595="131",M3595="131"),H3595='131-CT'!$E$7),"131",""))</f>
        <v/>
      </c>
      <c r="O3595" s="910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37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382"/>
        <v>10</v>
      </c>
      <c r="C3596" s="940">
        <f t="shared" si="381"/>
        <v>42300</v>
      </c>
      <c r="D3596" s="941" t="s">
        <v>2039</v>
      </c>
      <c r="E3596" s="941">
        <v>42300</v>
      </c>
      <c r="F3596" s="948" t="s">
        <v>1033</v>
      </c>
      <c r="G3596" s="943" t="s">
        <v>1157</v>
      </c>
      <c r="H3596" s="954" t="s">
        <v>2040</v>
      </c>
      <c r="I3596" s="254">
        <v>31</v>
      </c>
      <c r="J3596" s="254">
        <v>62115.671418033213</v>
      </c>
      <c r="K3596" s="945">
        <f t="shared" si="380"/>
        <v>1925586</v>
      </c>
      <c r="L3596" s="910" t="s">
        <v>167</v>
      </c>
      <c r="M3596" s="910" t="s">
        <v>165</v>
      </c>
      <c r="N3596" s="52" t="str">
        <f>IF(AND('331-CT'!$E$7=TH!H3596,OR(L3596="331",M3596="331")),"331",IF(AND(OR(L3596="131",M3596="131"),H3596='131-CT'!$E$7),"131",""))</f>
        <v/>
      </c>
      <c r="O3596" s="910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37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382"/>
        <v>10</v>
      </c>
      <c r="C3597" s="940">
        <f t="shared" si="381"/>
        <v>42300</v>
      </c>
      <c r="D3597" s="941" t="s">
        <v>2039</v>
      </c>
      <c r="E3597" s="941">
        <v>42300</v>
      </c>
      <c r="F3597" s="948" t="s">
        <v>687</v>
      </c>
      <c r="G3597" s="943" t="s">
        <v>1159</v>
      </c>
      <c r="H3597" s="954" t="s">
        <v>2040</v>
      </c>
      <c r="I3597" s="254">
        <v>180</v>
      </c>
      <c r="J3597" s="254">
        <v>8053.4123807293972</v>
      </c>
      <c r="K3597" s="945">
        <f t="shared" si="380"/>
        <v>1449614</v>
      </c>
      <c r="L3597" s="910" t="s">
        <v>167</v>
      </c>
      <c r="M3597" s="910" t="s">
        <v>165</v>
      </c>
      <c r="N3597" s="52" t="str">
        <f>IF(AND('331-CT'!$E$7=TH!H3597,OR(L3597="331",M3597="331")),"331",IF(AND(OR(L3597="131",M3597="131"),H3597='131-CT'!$E$7),"131",""))</f>
        <v/>
      </c>
      <c r="O3597" s="910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37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382"/>
        <v>10</v>
      </c>
      <c r="C3598" s="940">
        <f t="shared" si="381"/>
        <v>42300</v>
      </c>
      <c r="D3598" s="941" t="s">
        <v>2039</v>
      </c>
      <c r="E3598" s="941">
        <v>42300</v>
      </c>
      <c r="F3598" s="948" t="s">
        <v>458</v>
      </c>
      <c r="G3598" s="943" t="s">
        <v>1159</v>
      </c>
      <c r="H3598" s="954" t="s">
        <v>2040</v>
      </c>
      <c r="I3598" s="254">
        <v>120</v>
      </c>
      <c r="J3598" s="254">
        <v>9843.0595764470399</v>
      </c>
      <c r="K3598" s="945">
        <f t="shared" si="380"/>
        <v>1181167</v>
      </c>
      <c r="L3598" s="910" t="s">
        <v>167</v>
      </c>
      <c r="M3598" s="910" t="s">
        <v>165</v>
      </c>
      <c r="N3598" s="52" t="str">
        <f>IF(AND('331-CT'!$E$7=TH!H3598,OR(L3598="331",M3598="331")),"331",IF(AND(OR(L3598="131",M3598="131"),H3598='131-CT'!$E$7),"131",""))</f>
        <v/>
      </c>
      <c r="O3598" s="910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37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382"/>
        <v>10</v>
      </c>
      <c r="C3599" s="940">
        <f t="shared" si="381"/>
        <v>42300</v>
      </c>
      <c r="D3599" s="941" t="s">
        <v>2039</v>
      </c>
      <c r="E3599" s="941">
        <v>42300</v>
      </c>
      <c r="F3599" s="948" t="s">
        <v>1160</v>
      </c>
      <c r="G3599" s="943" t="s">
        <v>1159</v>
      </c>
      <c r="H3599" s="954" t="s">
        <v>2040</v>
      </c>
      <c r="I3599" s="254">
        <v>220</v>
      </c>
      <c r="J3599" s="254">
        <v>8053.4123807293972</v>
      </c>
      <c r="K3599" s="945">
        <f t="shared" si="380"/>
        <v>1771751</v>
      </c>
      <c r="L3599" s="910" t="s">
        <v>167</v>
      </c>
      <c r="M3599" s="910" t="s">
        <v>165</v>
      </c>
      <c r="N3599" s="52" t="str">
        <f>IF(AND('331-CT'!$E$7=TH!H3599,OR(L3599="331",M3599="331")),"331",IF(AND(OR(L3599="131",M3599="131"),H3599='131-CT'!$E$7),"131",""))</f>
        <v/>
      </c>
      <c r="O3599" s="910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37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382"/>
        <v>10</v>
      </c>
      <c r="C3600" s="940">
        <f t="shared" si="381"/>
        <v>42300</v>
      </c>
      <c r="D3600" s="941" t="s">
        <v>2039</v>
      </c>
      <c r="E3600" s="941">
        <v>42300</v>
      </c>
      <c r="F3600" s="948" t="s">
        <v>1161</v>
      </c>
      <c r="G3600" s="943" t="s">
        <v>1159</v>
      </c>
      <c r="H3600" s="954" t="s">
        <v>2040</v>
      </c>
      <c r="I3600" s="254">
        <v>360</v>
      </c>
      <c r="J3600" s="254">
        <v>9246.5105112078254</v>
      </c>
      <c r="K3600" s="945">
        <f t="shared" si="380"/>
        <v>3328744</v>
      </c>
      <c r="L3600" s="910" t="s">
        <v>167</v>
      </c>
      <c r="M3600" s="910" t="s">
        <v>165</v>
      </c>
      <c r="N3600" s="52" t="str">
        <f>IF(AND('331-CT'!$E$7=TH!H3600,OR(L3600="331",M3600="331")),"331",IF(AND(OR(L3600="131",M3600="131"),H3600='131-CT'!$E$7),"131",""))</f>
        <v/>
      </c>
      <c r="O3600" s="910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37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382"/>
        <v>10</v>
      </c>
      <c r="C3601" s="940">
        <f t="shared" si="381"/>
        <v>42300</v>
      </c>
      <c r="D3601" s="941" t="s">
        <v>2039</v>
      </c>
      <c r="E3601" s="941">
        <v>42300</v>
      </c>
      <c r="F3601" s="948" t="s">
        <v>628</v>
      </c>
      <c r="G3601" s="943" t="s">
        <v>1159</v>
      </c>
      <c r="H3601" s="954" t="s">
        <v>2040</v>
      </c>
      <c r="I3601" s="254">
        <v>767</v>
      </c>
      <c r="J3601" s="254">
        <v>9395.6477775176299</v>
      </c>
      <c r="K3601" s="945">
        <f t="shared" si="380"/>
        <v>7206462</v>
      </c>
      <c r="L3601" s="910" t="s">
        <v>167</v>
      </c>
      <c r="M3601" s="910" t="s">
        <v>165</v>
      </c>
      <c r="N3601" s="52" t="str">
        <f>IF(AND('331-CT'!$E$7=TH!H3601,OR(L3601="331",M3601="331")),"331",IF(AND(OR(L3601="131",M3601="131"),H3601='131-CT'!$E$7),"131",""))</f>
        <v/>
      </c>
      <c r="O3601" s="910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37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382"/>
        <v>10</v>
      </c>
      <c r="C3602" s="940">
        <f t="shared" si="381"/>
        <v>42300</v>
      </c>
      <c r="D3602" s="941" t="s">
        <v>2039</v>
      </c>
      <c r="E3602" s="941">
        <v>42300</v>
      </c>
      <c r="F3602" s="948" t="s">
        <v>2036</v>
      </c>
      <c r="G3602" s="943" t="s">
        <v>1162</v>
      </c>
      <c r="H3602" s="954" t="s">
        <v>2040</v>
      </c>
      <c r="I3602" s="254">
        <v>100</v>
      </c>
      <c r="J3602" s="254">
        <v>8724.5300791235113</v>
      </c>
      <c r="K3602" s="945">
        <f t="shared" si="380"/>
        <v>872453</v>
      </c>
      <c r="L3602" s="910" t="s">
        <v>167</v>
      </c>
      <c r="M3602" s="910" t="s">
        <v>165</v>
      </c>
      <c r="N3602" s="52" t="str">
        <f>IF(AND('331-CT'!$E$7=TH!H3602,OR(L3602="331",M3602="331")),"331",IF(AND(OR(L3602="131",M3602="131"),H3602='131-CT'!$E$7),"131",""))</f>
        <v/>
      </c>
      <c r="O3602" s="910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37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382"/>
        <v>10</v>
      </c>
      <c r="C3603" s="940">
        <f t="shared" si="381"/>
        <v>42300</v>
      </c>
      <c r="D3603" s="941" t="s">
        <v>2039</v>
      </c>
      <c r="E3603" s="941">
        <v>42300</v>
      </c>
      <c r="F3603" s="948" t="s">
        <v>1974</v>
      </c>
      <c r="G3603" s="943" t="s">
        <v>1162</v>
      </c>
      <c r="H3603" s="954" t="s">
        <v>2040</v>
      </c>
      <c r="I3603" s="254">
        <v>50</v>
      </c>
      <c r="J3603" s="254">
        <v>9246.5105112078254</v>
      </c>
      <c r="K3603" s="945">
        <f t="shared" si="380"/>
        <v>462326</v>
      </c>
      <c r="L3603" s="910" t="s">
        <v>167</v>
      </c>
      <c r="M3603" s="910" t="s">
        <v>165</v>
      </c>
      <c r="N3603" s="52" t="str">
        <f>IF(AND('331-CT'!$E$7=TH!H3603,OR(L3603="331",M3603="331")),"331",IF(AND(OR(L3603="131",M3603="131"),H3603='131-CT'!$E$7),"131",""))</f>
        <v/>
      </c>
      <c r="O3603" s="910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37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382"/>
        <v>10</v>
      </c>
      <c r="C3604" s="940">
        <f t="shared" si="381"/>
        <v>42300</v>
      </c>
      <c r="D3604" s="941" t="s">
        <v>2039</v>
      </c>
      <c r="E3604" s="941">
        <v>42300</v>
      </c>
      <c r="F3604" s="948" t="s">
        <v>1975</v>
      </c>
      <c r="G3604" s="943" t="s">
        <v>1162</v>
      </c>
      <c r="H3604" s="954" t="s">
        <v>2040</v>
      </c>
      <c r="I3604" s="254">
        <v>50</v>
      </c>
      <c r="J3604" s="254">
        <v>11334.432239545076</v>
      </c>
      <c r="K3604" s="945">
        <f t="shared" si="380"/>
        <v>566722</v>
      </c>
      <c r="L3604" s="910" t="s">
        <v>167</v>
      </c>
      <c r="M3604" s="910" t="s">
        <v>165</v>
      </c>
      <c r="N3604" s="52" t="str">
        <f>IF(AND('331-CT'!$E$7=TH!H3604,OR(L3604="331",M3604="331")),"331",IF(AND(OR(L3604="131",M3604="131"),H3604='131-CT'!$E$7),"131",""))</f>
        <v/>
      </c>
      <c r="O3604" s="910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37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382"/>
        <v>10</v>
      </c>
      <c r="C3605" s="940">
        <f t="shared" si="381"/>
        <v>42300</v>
      </c>
      <c r="D3605" s="941" t="s">
        <v>2039</v>
      </c>
      <c r="E3605" s="941">
        <v>42300</v>
      </c>
      <c r="F3605" s="948" t="s">
        <v>1977</v>
      </c>
      <c r="G3605" s="943" t="s">
        <v>1162</v>
      </c>
      <c r="H3605" s="954" t="s">
        <v>2040</v>
      </c>
      <c r="I3605" s="254">
        <v>50</v>
      </c>
      <c r="J3605" s="254">
        <v>9022.8046117431204</v>
      </c>
      <c r="K3605" s="945">
        <f t="shared" si="380"/>
        <v>451140</v>
      </c>
      <c r="L3605" s="910" t="s">
        <v>167</v>
      </c>
      <c r="M3605" s="910" t="s">
        <v>165</v>
      </c>
      <c r="N3605" s="52" t="str">
        <f>IF(AND('331-CT'!$E$7=TH!H3605,OR(L3605="331",M3605="331")),"331",IF(AND(OR(L3605="131",M3605="131"),H3605='131-CT'!$E$7),"131",""))</f>
        <v/>
      </c>
      <c r="O3605" s="910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37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382"/>
        <v>10</v>
      </c>
      <c r="C3606" s="940">
        <f t="shared" si="381"/>
        <v>42300</v>
      </c>
      <c r="D3606" s="941" t="s">
        <v>2039</v>
      </c>
      <c r="E3606" s="941">
        <v>42300</v>
      </c>
      <c r="F3606" s="948" t="s">
        <v>1163</v>
      </c>
      <c r="G3606" s="943" t="s">
        <v>1164</v>
      </c>
      <c r="H3606" s="954" t="s">
        <v>2040</v>
      </c>
      <c r="I3606" s="254">
        <v>1418</v>
      </c>
      <c r="J3606" s="254">
        <v>8351.6869133490036</v>
      </c>
      <c r="K3606" s="945">
        <f t="shared" si="380"/>
        <v>11842692</v>
      </c>
      <c r="L3606" s="910" t="s">
        <v>167</v>
      </c>
      <c r="M3606" s="910" t="s">
        <v>165</v>
      </c>
      <c r="N3606" s="52" t="str">
        <f>IF(AND('331-CT'!$E$7=TH!H3606,OR(L3606="331",M3606="331")),"331",IF(AND(OR(L3606="131",M3606="131"),H3606='131-CT'!$E$7),"131",""))</f>
        <v/>
      </c>
      <c r="O3606" s="910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37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382"/>
        <v>10</v>
      </c>
      <c r="C3607" s="940">
        <f t="shared" si="381"/>
        <v>42303</v>
      </c>
      <c r="D3607" s="941" t="s">
        <v>2039</v>
      </c>
      <c r="E3607" s="941">
        <v>42303</v>
      </c>
      <c r="F3607" s="948" t="s">
        <v>439</v>
      </c>
      <c r="G3607" s="943" t="s">
        <v>1165</v>
      </c>
      <c r="H3607" s="954" t="s">
        <v>2040</v>
      </c>
      <c r="I3607" s="254">
        <v>430</v>
      </c>
      <c r="J3607" s="254">
        <v>7084.0201497156722</v>
      </c>
      <c r="K3607" s="945">
        <f t="shared" si="380"/>
        <v>3046129</v>
      </c>
      <c r="L3607" s="910" t="s">
        <v>167</v>
      </c>
      <c r="M3607" s="910" t="s">
        <v>165</v>
      </c>
      <c r="N3607" s="52" t="str">
        <f>IF(AND('331-CT'!$E$7=TH!H3607,OR(L3607="331",M3607="331")),"331",IF(AND(OR(L3607="131",M3607="131"),H3607='131-CT'!$E$7),"131",""))</f>
        <v/>
      </c>
      <c r="O3607" s="910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37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382"/>
        <v>10</v>
      </c>
      <c r="C3608" s="940">
        <f t="shared" si="381"/>
        <v>42303</v>
      </c>
      <c r="D3608" s="941" t="s">
        <v>2039</v>
      </c>
      <c r="E3608" s="941">
        <v>42303</v>
      </c>
      <c r="F3608" s="948" t="s">
        <v>439</v>
      </c>
      <c r="G3608" s="943" t="s">
        <v>1165</v>
      </c>
      <c r="H3608" s="954" t="s">
        <v>2040</v>
      </c>
      <c r="I3608" s="254">
        <v>409</v>
      </c>
      <c r="J3608" s="254">
        <v>7084.0201497156722</v>
      </c>
      <c r="K3608" s="945">
        <f t="shared" si="380"/>
        <v>2897364</v>
      </c>
      <c r="L3608" s="910" t="s">
        <v>167</v>
      </c>
      <c r="M3608" s="910" t="s">
        <v>165</v>
      </c>
      <c r="N3608" s="52" t="str">
        <f>IF(AND('331-CT'!$E$7=TH!H3608,OR(L3608="331",M3608="331")),"331",IF(AND(OR(L3608="131",M3608="131"),H3608='131-CT'!$E$7),"131",""))</f>
        <v/>
      </c>
      <c r="O3608" s="910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37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382"/>
        <v>10</v>
      </c>
      <c r="C3609" s="940">
        <f t="shared" si="381"/>
        <v>42304</v>
      </c>
      <c r="D3609" s="941" t="s">
        <v>2039</v>
      </c>
      <c r="E3609" s="941">
        <v>42304</v>
      </c>
      <c r="F3609" s="948" t="s">
        <v>1166</v>
      </c>
      <c r="G3609" s="943" t="s">
        <v>1167</v>
      </c>
      <c r="H3609" s="954" t="s">
        <v>2040</v>
      </c>
      <c r="I3609" s="254">
        <v>726</v>
      </c>
      <c r="J3609" s="254">
        <v>8500.8241796588063</v>
      </c>
      <c r="K3609" s="945">
        <f t="shared" si="380"/>
        <v>6171598</v>
      </c>
      <c r="L3609" s="910" t="s">
        <v>167</v>
      </c>
      <c r="M3609" s="910" t="s">
        <v>165</v>
      </c>
      <c r="N3609" s="52" t="str">
        <f>IF(AND('331-CT'!$E$7=TH!H3609,OR(L3609="331",M3609="331")),"331",IF(AND(OR(L3609="131",M3609="131"),H3609='131-CT'!$E$7),"131",""))</f>
        <v/>
      </c>
      <c r="O3609" s="910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37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382"/>
        <v>10</v>
      </c>
      <c r="C3610" s="940">
        <f t="shared" si="381"/>
        <v>42304</v>
      </c>
      <c r="D3610" s="941" t="s">
        <v>2039</v>
      </c>
      <c r="E3610" s="941">
        <v>42304</v>
      </c>
      <c r="F3610" s="948" t="s">
        <v>1166</v>
      </c>
      <c r="G3610" s="943" t="s">
        <v>1167</v>
      </c>
      <c r="H3610" s="954" t="s">
        <v>2040</v>
      </c>
      <c r="I3610" s="254">
        <v>100</v>
      </c>
      <c r="J3610" s="254">
        <v>8500.8241796588063</v>
      </c>
      <c r="K3610" s="945">
        <f t="shared" si="380"/>
        <v>850082</v>
      </c>
      <c r="L3610" s="910" t="s">
        <v>167</v>
      </c>
      <c r="M3610" s="910" t="s">
        <v>165</v>
      </c>
      <c r="N3610" s="52" t="str">
        <f>IF(AND('331-CT'!$E$7=TH!H3610,OR(L3610="331",M3610="331")),"331",IF(AND(OR(L3610="131",M3610="131"),H3610='131-CT'!$E$7),"131",""))</f>
        <v/>
      </c>
      <c r="O3610" s="910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37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382"/>
        <v>10</v>
      </c>
      <c r="C3611" s="940">
        <f t="shared" si="381"/>
        <v>42304</v>
      </c>
      <c r="D3611" s="941" t="s">
        <v>2039</v>
      </c>
      <c r="E3611" s="941">
        <v>42304</v>
      </c>
      <c r="F3611" s="948" t="s">
        <v>1703</v>
      </c>
      <c r="G3611" s="943" t="s">
        <v>1167</v>
      </c>
      <c r="H3611" s="954" t="s">
        <v>2040</v>
      </c>
      <c r="I3611" s="254">
        <v>1652</v>
      </c>
      <c r="J3611" s="254">
        <v>671.11769839411636</v>
      </c>
      <c r="K3611" s="945">
        <f t="shared" si="380"/>
        <v>1108686</v>
      </c>
      <c r="L3611" s="910" t="s">
        <v>167</v>
      </c>
      <c r="M3611" s="910" t="s">
        <v>165</v>
      </c>
      <c r="N3611" s="52" t="str">
        <f>IF(AND('331-CT'!$E$7=TH!H3611,OR(L3611="331",M3611="331")),"331",IF(AND(OR(L3611="131",M3611="131"),H3611='131-CT'!$E$7),"131",""))</f>
        <v/>
      </c>
      <c r="O3611" s="910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37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382"/>
        <v>10</v>
      </c>
      <c r="C3612" s="940">
        <f t="shared" si="381"/>
        <v>42305</v>
      </c>
      <c r="D3612" s="941" t="s">
        <v>2039</v>
      </c>
      <c r="E3612" s="941">
        <v>42305</v>
      </c>
      <c r="F3612" s="948" t="s">
        <v>1148</v>
      </c>
      <c r="G3612" s="943" t="s">
        <v>1168</v>
      </c>
      <c r="H3612" s="954" t="s">
        <v>2040</v>
      </c>
      <c r="I3612" s="254">
        <v>103</v>
      </c>
      <c r="J3612" s="254">
        <v>8127.9810138842986</v>
      </c>
      <c r="K3612" s="945">
        <f t="shared" si="380"/>
        <v>837182</v>
      </c>
      <c r="L3612" s="910" t="s">
        <v>167</v>
      </c>
      <c r="M3612" s="910" t="s">
        <v>165</v>
      </c>
      <c r="N3612" s="52" t="str">
        <f>IF(AND('331-CT'!$E$7=TH!H3612,OR(L3612="331",M3612="331")),"331",IF(AND(OR(L3612="131",M3612="131"),H3612='131-CT'!$E$7),"131",""))</f>
        <v/>
      </c>
      <c r="O3612" s="910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37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382"/>
        <v>10</v>
      </c>
      <c r="C3613" s="940">
        <f t="shared" si="381"/>
        <v>42306</v>
      </c>
      <c r="D3613" s="941" t="s">
        <v>2039</v>
      </c>
      <c r="E3613" s="941">
        <v>42306</v>
      </c>
      <c r="F3613" s="948" t="s">
        <v>457</v>
      </c>
      <c r="G3613" s="943" t="s">
        <v>1169</v>
      </c>
      <c r="H3613" s="954" t="s">
        <v>2040</v>
      </c>
      <c r="I3613" s="254">
        <v>110</v>
      </c>
      <c r="J3613" s="254">
        <v>7904.2751144195927</v>
      </c>
      <c r="K3613" s="945">
        <f t="shared" si="380"/>
        <v>869470</v>
      </c>
      <c r="L3613" s="910" t="s">
        <v>167</v>
      </c>
      <c r="M3613" s="910" t="s">
        <v>165</v>
      </c>
      <c r="N3613" s="52" t="str">
        <f>IF(AND('331-CT'!$E$7=TH!H3613,OR(L3613="331",M3613="331")),"331",IF(AND(OR(L3613="131",M3613="131"),H3613='131-CT'!$E$7),"131",""))</f>
        <v/>
      </c>
      <c r="O3613" s="910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37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382"/>
        <v>10</v>
      </c>
      <c r="C3614" s="940">
        <f t="shared" si="381"/>
        <v>42306</v>
      </c>
      <c r="D3614" s="941" t="s">
        <v>2039</v>
      </c>
      <c r="E3614" s="941">
        <v>42306</v>
      </c>
      <c r="F3614" s="948" t="s">
        <v>1170</v>
      </c>
      <c r="G3614" s="943" t="s">
        <v>1169</v>
      </c>
      <c r="H3614" s="954" t="s">
        <v>2040</v>
      </c>
      <c r="I3614" s="254">
        <v>52</v>
      </c>
      <c r="J3614" s="254">
        <v>6412.9024513215563</v>
      </c>
      <c r="K3614" s="945">
        <f t="shared" si="380"/>
        <v>333471</v>
      </c>
      <c r="L3614" s="910" t="s">
        <v>167</v>
      </c>
      <c r="M3614" s="910" t="s">
        <v>165</v>
      </c>
      <c r="N3614" s="52" t="str">
        <f>IF(AND('331-CT'!$E$7=TH!H3614,OR(L3614="331",M3614="331")),"331",IF(AND(OR(L3614="131",M3614="131"),H3614='131-CT'!$E$7),"131",""))</f>
        <v/>
      </c>
      <c r="O3614" s="910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37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382"/>
        <v>10</v>
      </c>
      <c r="C3615" s="940">
        <f t="shared" si="381"/>
        <v>42306</v>
      </c>
      <c r="D3615" s="941" t="s">
        <v>2039</v>
      </c>
      <c r="E3615" s="941">
        <v>42306</v>
      </c>
      <c r="F3615" s="948" t="s">
        <v>628</v>
      </c>
      <c r="G3615" s="943" t="s">
        <v>1169</v>
      </c>
      <c r="H3615" s="954" t="s">
        <v>2040</v>
      </c>
      <c r="I3615" s="254">
        <v>204</v>
      </c>
      <c r="J3615" s="254">
        <v>9395.6477775176299</v>
      </c>
      <c r="K3615" s="945">
        <f t="shared" si="380"/>
        <v>1916712</v>
      </c>
      <c r="L3615" s="910" t="s">
        <v>167</v>
      </c>
      <c r="M3615" s="910" t="s">
        <v>165</v>
      </c>
      <c r="N3615" s="52" t="str">
        <f>IF(AND('331-CT'!$E$7=TH!H3615,OR(L3615="331",M3615="331")),"331",IF(AND(OR(L3615="131",M3615="131"),H3615='131-CT'!$E$7),"131",""))</f>
        <v/>
      </c>
      <c r="O3615" s="910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37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382"/>
        <v>10</v>
      </c>
      <c r="C3616" s="940">
        <f t="shared" si="381"/>
        <v>42306</v>
      </c>
      <c r="D3616" s="941" t="s">
        <v>2039</v>
      </c>
      <c r="E3616" s="941">
        <v>42306</v>
      </c>
      <c r="F3616" s="948" t="s">
        <v>456</v>
      </c>
      <c r="G3616" s="943" t="s">
        <v>1169</v>
      </c>
      <c r="H3616" s="954" t="s">
        <v>2040</v>
      </c>
      <c r="I3616" s="254">
        <v>52</v>
      </c>
      <c r="J3616" s="254">
        <v>6636.6083507862622</v>
      </c>
      <c r="K3616" s="945">
        <f t="shared" si="380"/>
        <v>345104</v>
      </c>
      <c r="L3616" s="910" t="s">
        <v>167</v>
      </c>
      <c r="M3616" s="910" t="s">
        <v>165</v>
      </c>
      <c r="N3616" s="52" t="str">
        <f>IF(AND('331-CT'!$E$7=TH!H3616,OR(L3616="331",M3616="331")),"331",IF(AND(OR(L3616="131",M3616="131"),H3616='131-CT'!$E$7),"131",""))</f>
        <v/>
      </c>
      <c r="O3616" s="910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37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382"/>
        <v>10</v>
      </c>
      <c r="C3617" s="940">
        <f t="shared" si="381"/>
        <v>42306</v>
      </c>
      <c r="D3617" s="941" t="s">
        <v>2039</v>
      </c>
      <c r="E3617" s="941">
        <v>42306</v>
      </c>
      <c r="F3617" s="948" t="s">
        <v>549</v>
      </c>
      <c r="G3617" s="943" t="s">
        <v>1169</v>
      </c>
      <c r="H3617" s="954" t="s">
        <v>2040</v>
      </c>
      <c r="I3617" s="254">
        <v>110</v>
      </c>
      <c r="J3617" s="254">
        <v>10066.765475911747</v>
      </c>
      <c r="K3617" s="945">
        <f t="shared" si="380"/>
        <v>1107344</v>
      </c>
      <c r="L3617" s="910" t="s">
        <v>167</v>
      </c>
      <c r="M3617" s="910" t="s">
        <v>165</v>
      </c>
      <c r="N3617" s="52" t="str">
        <f>IF(AND('331-CT'!$E$7=TH!H3617,OR(L3617="331",M3617="331")),"331",IF(AND(OR(L3617="131",M3617="131"),H3617='131-CT'!$E$7),"131",""))</f>
        <v/>
      </c>
      <c r="O3617" s="910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37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382"/>
        <v>10</v>
      </c>
      <c r="C3618" s="940">
        <f t="shared" si="381"/>
        <v>42306</v>
      </c>
      <c r="D3618" s="941" t="s">
        <v>2039</v>
      </c>
      <c r="E3618" s="941">
        <v>42306</v>
      </c>
      <c r="F3618" s="948" t="s">
        <v>1171</v>
      </c>
      <c r="G3618" s="943" t="s">
        <v>1169</v>
      </c>
      <c r="H3618" s="954" t="s">
        <v>2040</v>
      </c>
      <c r="I3618" s="254">
        <v>52</v>
      </c>
      <c r="J3618" s="254">
        <v>8575.3928128137086</v>
      </c>
      <c r="K3618" s="945">
        <f t="shared" si="380"/>
        <v>445920</v>
      </c>
      <c r="L3618" s="910" t="s">
        <v>167</v>
      </c>
      <c r="M3618" s="910" t="s">
        <v>165</v>
      </c>
      <c r="N3618" s="52" t="str">
        <f>IF(AND('331-CT'!$E$7=TH!H3618,OR(L3618="331",M3618="331")),"331",IF(AND(OR(L3618="131",M3618="131"),H3618='131-CT'!$E$7),"131",""))</f>
        <v/>
      </c>
      <c r="O3618" s="910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37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382"/>
        <v>10</v>
      </c>
      <c r="C3619" s="940">
        <f t="shared" si="381"/>
        <v>42306</v>
      </c>
      <c r="D3619" s="941" t="s">
        <v>2039</v>
      </c>
      <c r="E3619" s="941">
        <v>42306</v>
      </c>
      <c r="F3619" s="948" t="s">
        <v>1172</v>
      </c>
      <c r="G3619" s="943" t="s">
        <v>1169</v>
      </c>
      <c r="H3619" s="954" t="s">
        <v>2040</v>
      </c>
      <c r="I3619" s="254">
        <v>52</v>
      </c>
      <c r="J3619" s="254">
        <v>8873.6673454333159</v>
      </c>
      <c r="K3619" s="945">
        <f t="shared" si="380"/>
        <v>461431</v>
      </c>
      <c r="L3619" s="910" t="s">
        <v>167</v>
      </c>
      <c r="M3619" s="910" t="s">
        <v>165</v>
      </c>
      <c r="N3619" s="52" t="str">
        <f>IF(AND('331-CT'!$E$7=TH!H3619,OR(L3619="331",M3619="331")),"331",IF(AND(OR(L3619="131",M3619="131"),H3619='131-CT'!$E$7),"131",""))</f>
        <v/>
      </c>
      <c r="O3619" s="910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37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382"/>
        <v>10</v>
      </c>
      <c r="C3620" s="940">
        <f t="shared" si="381"/>
        <v>42306</v>
      </c>
      <c r="D3620" s="941" t="s">
        <v>2039</v>
      </c>
      <c r="E3620" s="941">
        <v>42306</v>
      </c>
      <c r="F3620" s="948" t="s">
        <v>458</v>
      </c>
      <c r="G3620" s="943" t="s">
        <v>1169</v>
      </c>
      <c r="H3620" s="954" t="s">
        <v>2040</v>
      </c>
      <c r="I3620" s="254">
        <v>131</v>
      </c>
      <c r="J3620" s="254">
        <v>9843.0595764470399</v>
      </c>
      <c r="K3620" s="945">
        <f t="shared" si="380"/>
        <v>1289441</v>
      </c>
      <c r="L3620" s="910" t="s">
        <v>167</v>
      </c>
      <c r="M3620" s="910" t="s">
        <v>165</v>
      </c>
      <c r="N3620" s="52" t="str">
        <f>IF(AND('331-CT'!$E$7=TH!H3620,OR(L3620="331",M3620="331")),"331",IF(AND(OR(L3620="131",M3620="131"),H3620='131-CT'!$E$7),"131",""))</f>
        <v/>
      </c>
      <c r="O3620" s="910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37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382"/>
        <v>10</v>
      </c>
      <c r="C3621" s="940">
        <f t="shared" si="381"/>
        <v>42306</v>
      </c>
      <c r="D3621" s="941" t="s">
        <v>2039</v>
      </c>
      <c r="E3621" s="941">
        <v>42306</v>
      </c>
      <c r="F3621" s="948" t="s">
        <v>549</v>
      </c>
      <c r="G3621" s="943" t="s">
        <v>1169</v>
      </c>
      <c r="H3621" s="954" t="s">
        <v>2040</v>
      </c>
      <c r="I3621" s="254">
        <v>104</v>
      </c>
      <c r="J3621" s="254">
        <v>10066.765475911747</v>
      </c>
      <c r="K3621" s="945">
        <f t="shared" si="380"/>
        <v>1046944</v>
      </c>
      <c r="L3621" s="910" t="s">
        <v>167</v>
      </c>
      <c r="M3621" s="910" t="s">
        <v>165</v>
      </c>
      <c r="N3621" s="52" t="str">
        <f>IF(AND('331-CT'!$E$7=TH!H3621,OR(L3621="331",M3621="331")),"331",IF(AND(OR(L3621="131",M3621="131"),H3621='131-CT'!$E$7),"131",""))</f>
        <v/>
      </c>
      <c r="O3621" s="910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37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382"/>
        <v>10</v>
      </c>
      <c r="C3622" s="940">
        <f t="shared" si="381"/>
        <v>42306</v>
      </c>
      <c r="D3622" s="941" t="s">
        <v>2039</v>
      </c>
      <c r="E3622" s="941">
        <v>42306</v>
      </c>
      <c r="F3622" s="948" t="s">
        <v>1766</v>
      </c>
      <c r="G3622" s="943" t="s">
        <v>1173</v>
      </c>
      <c r="H3622" s="954" t="s">
        <v>2040</v>
      </c>
      <c r="I3622" s="254">
        <v>1490</v>
      </c>
      <c r="J3622" s="254">
        <v>8799.0987122784136</v>
      </c>
      <c r="K3622" s="945">
        <f t="shared" si="380"/>
        <v>13110657</v>
      </c>
      <c r="L3622" s="910" t="s">
        <v>167</v>
      </c>
      <c r="M3622" s="910" t="s">
        <v>165</v>
      </c>
      <c r="N3622" s="52" t="str">
        <f>IF(AND('331-CT'!$E$7=TH!H3622,OR(L3622="331",M3622="331")),"331",IF(AND(OR(L3622="131",M3622="131"),H3622='131-CT'!$E$7),"131",""))</f>
        <v/>
      </c>
      <c r="O3622" s="910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37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382"/>
        <v>10</v>
      </c>
      <c r="C3623" s="940">
        <f t="shared" si="381"/>
        <v>42308</v>
      </c>
      <c r="D3623" s="941" t="s">
        <v>2039</v>
      </c>
      <c r="E3623" s="941">
        <v>42308</v>
      </c>
      <c r="F3623" s="948" t="s">
        <v>1146</v>
      </c>
      <c r="G3623" s="943" t="s">
        <v>1174</v>
      </c>
      <c r="H3623" s="954" t="s">
        <v>2040</v>
      </c>
      <c r="I3623" s="254">
        <v>1000</v>
      </c>
      <c r="J3623" s="254">
        <v>9992.1968427568445</v>
      </c>
      <c r="K3623" s="945">
        <f t="shared" si="380"/>
        <v>9992197</v>
      </c>
      <c r="L3623" s="910" t="s">
        <v>167</v>
      </c>
      <c r="M3623" s="910" t="s">
        <v>165</v>
      </c>
      <c r="N3623" s="52" t="str">
        <f>IF(AND('331-CT'!$E$7=TH!H3623,OR(L3623="331",M3623="331")),"331",IF(AND(OR(L3623="131",M3623="131"),H3623='131-CT'!$E$7),"131",""))</f>
        <v/>
      </c>
      <c r="O3623" s="910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37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382"/>
        <v>10</v>
      </c>
      <c r="C3624" s="940">
        <f t="shared" si="381"/>
        <v>42308</v>
      </c>
      <c r="D3624" s="941" t="s">
        <v>2039</v>
      </c>
      <c r="E3624" s="941">
        <v>42308</v>
      </c>
      <c r="F3624" s="948" t="s">
        <v>1974</v>
      </c>
      <c r="G3624" s="943" t="s">
        <v>1175</v>
      </c>
      <c r="H3624" s="954" t="s">
        <v>2040</v>
      </c>
      <c r="I3624" s="254">
        <v>1667</v>
      </c>
      <c r="J3624" s="254">
        <v>9246.5105112078254</v>
      </c>
      <c r="K3624" s="945">
        <f t="shared" si="380"/>
        <v>15413933</v>
      </c>
      <c r="L3624" s="910" t="s">
        <v>167</v>
      </c>
      <c r="M3624" s="910" t="s">
        <v>165</v>
      </c>
      <c r="N3624" s="52" t="str">
        <f>IF(AND('331-CT'!$E$7=TH!H3624,OR(L3624="331",M3624="331")),"331",IF(AND(OR(L3624="131",M3624="131"),H3624='131-CT'!$E$7),"131",""))</f>
        <v/>
      </c>
      <c r="O3624" s="910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37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382"/>
        <v>10</v>
      </c>
      <c r="C3625" s="940">
        <f t="shared" si="381"/>
        <v>42308</v>
      </c>
      <c r="D3625" s="941" t="s">
        <v>2039</v>
      </c>
      <c r="E3625" s="941">
        <v>42308</v>
      </c>
      <c r="F3625" s="948" t="s">
        <v>480</v>
      </c>
      <c r="G3625" s="943" t="s">
        <v>1176</v>
      </c>
      <c r="H3625" s="954" t="s">
        <v>2040</v>
      </c>
      <c r="I3625" s="254">
        <v>300</v>
      </c>
      <c r="J3625" s="254">
        <v>54062.259037303818</v>
      </c>
      <c r="K3625" s="945">
        <f t="shared" si="380"/>
        <v>16218678</v>
      </c>
      <c r="L3625" s="910" t="s">
        <v>167</v>
      </c>
      <c r="M3625" s="910" t="s">
        <v>165</v>
      </c>
      <c r="N3625" s="52" t="str">
        <f>IF(AND('331-CT'!$E$7=TH!H3625,OR(L3625="331",M3625="331")),"331",IF(AND(OR(L3625="131",M3625="131"),H3625='131-CT'!$E$7),"131",""))</f>
        <v/>
      </c>
      <c r="O3625" s="910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37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382"/>
        <v>11</v>
      </c>
      <c r="C3626" s="940">
        <f t="shared" si="381"/>
        <v>42311</v>
      </c>
      <c r="D3626" s="941" t="s">
        <v>2039</v>
      </c>
      <c r="E3626" s="941">
        <v>42311</v>
      </c>
      <c r="F3626" s="948" t="s">
        <v>480</v>
      </c>
      <c r="G3626" s="943" t="s">
        <v>1177</v>
      </c>
      <c r="H3626" s="954" t="s">
        <v>2040</v>
      </c>
      <c r="I3626" s="254">
        <v>248</v>
      </c>
      <c r="J3626" s="254">
        <v>54062.259037303818</v>
      </c>
      <c r="K3626" s="945">
        <f t="shared" si="380"/>
        <v>13407440</v>
      </c>
      <c r="L3626" s="910" t="s">
        <v>167</v>
      </c>
      <c r="M3626" s="910" t="s">
        <v>165</v>
      </c>
      <c r="N3626" s="52" t="str">
        <f>IF(AND('331-CT'!$E$7=TH!H3626,OR(L3626="331",M3626="331")),"331",IF(AND(OR(L3626="131",M3626="131"),H3626='131-CT'!$E$7),"131",""))</f>
        <v/>
      </c>
      <c r="O3626" s="910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37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382"/>
        <v>11</v>
      </c>
      <c r="C3627" s="940">
        <f t="shared" si="381"/>
        <v>42311</v>
      </c>
      <c r="D3627" s="941" t="s">
        <v>2039</v>
      </c>
      <c r="E3627" s="941">
        <v>42311</v>
      </c>
      <c r="F3627" s="948" t="s">
        <v>544</v>
      </c>
      <c r="G3627" s="943" t="s">
        <v>1178</v>
      </c>
      <c r="H3627" s="954" t="s">
        <v>2040</v>
      </c>
      <c r="I3627" s="254">
        <v>511</v>
      </c>
      <c r="J3627" s="254">
        <v>7755.137848109789</v>
      </c>
      <c r="K3627" s="945">
        <f t="shared" si="380"/>
        <v>3962875</v>
      </c>
      <c r="L3627" s="910" t="s">
        <v>167</v>
      </c>
      <c r="M3627" s="910" t="s">
        <v>165</v>
      </c>
      <c r="N3627" s="52" t="str">
        <f>IF(AND('331-CT'!$E$7=TH!H3627,OR(L3627="331",M3627="331")),"331",IF(AND(OR(L3627="131",M3627="131"),H3627='131-CT'!$E$7),"131",""))</f>
        <v/>
      </c>
      <c r="O3627" s="910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37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382"/>
        <v>11</v>
      </c>
      <c r="C3628" s="940">
        <f t="shared" si="381"/>
        <v>42311</v>
      </c>
      <c r="D3628" s="941" t="s">
        <v>2039</v>
      </c>
      <c r="E3628" s="941">
        <v>42311</v>
      </c>
      <c r="F3628" s="948" t="s">
        <v>1702</v>
      </c>
      <c r="G3628" s="943" t="s">
        <v>1178</v>
      </c>
      <c r="H3628" s="954" t="s">
        <v>2040</v>
      </c>
      <c r="I3628" s="254">
        <v>511</v>
      </c>
      <c r="J3628" s="254">
        <v>1043.9608641686254</v>
      </c>
      <c r="K3628" s="945">
        <f t="shared" si="380"/>
        <v>533464</v>
      </c>
      <c r="L3628" s="910" t="s">
        <v>167</v>
      </c>
      <c r="M3628" s="910" t="s">
        <v>165</v>
      </c>
      <c r="N3628" s="52" t="str">
        <f>IF(AND('331-CT'!$E$7=TH!H3628,OR(L3628="331",M3628="331")),"331",IF(AND(OR(L3628="131",M3628="131"),H3628='131-CT'!$E$7),"131",""))</f>
        <v/>
      </c>
      <c r="O3628" s="910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37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382"/>
        <v>11</v>
      </c>
      <c r="C3629" s="940">
        <f t="shared" si="381"/>
        <v>42311</v>
      </c>
      <c r="D3629" s="941" t="s">
        <v>2039</v>
      </c>
      <c r="E3629" s="941">
        <v>42311</v>
      </c>
      <c r="F3629" s="948" t="s">
        <v>424</v>
      </c>
      <c r="G3629" s="943" t="s">
        <v>1179</v>
      </c>
      <c r="H3629" s="954" t="s">
        <v>2040</v>
      </c>
      <c r="I3629" s="254">
        <v>643</v>
      </c>
      <c r="J3629" s="254">
        <v>6114.6279187019491</v>
      </c>
      <c r="K3629" s="945">
        <f t="shared" si="380"/>
        <v>3931706</v>
      </c>
      <c r="L3629" s="910" t="s">
        <v>167</v>
      </c>
      <c r="M3629" s="910" t="s">
        <v>165</v>
      </c>
      <c r="N3629" s="52" t="str">
        <f>IF(AND('331-CT'!$E$7=TH!H3629,OR(L3629="331",M3629="331")),"331",IF(AND(OR(L3629="131",M3629="131"),H3629='131-CT'!$E$7),"131",""))</f>
        <v/>
      </c>
      <c r="O3629" s="910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37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382"/>
        <v>11</v>
      </c>
      <c r="C3630" s="940">
        <f t="shared" si="381"/>
        <v>42311</v>
      </c>
      <c r="D3630" s="941" t="s">
        <v>2039</v>
      </c>
      <c r="E3630" s="941">
        <v>42311</v>
      </c>
      <c r="F3630" s="948" t="s">
        <v>527</v>
      </c>
      <c r="G3630" s="943" t="s">
        <v>1179</v>
      </c>
      <c r="H3630" s="954" t="s">
        <v>2040</v>
      </c>
      <c r="I3630" s="254">
        <v>601</v>
      </c>
      <c r="J3630" s="254">
        <v>11781.844038474488</v>
      </c>
      <c r="K3630" s="945">
        <f t="shared" si="380"/>
        <v>7080888</v>
      </c>
      <c r="L3630" s="910" t="s">
        <v>167</v>
      </c>
      <c r="M3630" s="910" t="s">
        <v>165</v>
      </c>
      <c r="N3630" s="52" t="str">
        <f>IF(AND('331-CT'!$E$7=TH!H3630,OR(L3630="331",M3630="331")),"331",IF(AND(OR(L3630="131",M3630="131"),H3630='131-CT'!$E$7),"131",""))</f>
        <v/>
      </c>
      <c r="O3630" s="910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37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si="382"/>
        <v>11</v>
      </c>
      <c r="C3631" s="940">
        <f t="shared" si="381"/>
        <v>42311</v>
      </c>
      <c r="D3631" s="941" t="s">
        <v>2039</v>
      </c>
      <c r="E3631" s="941">
        <v>42311</v>
      </c>
      <c r="F3631" s="948" t="s">
        <v>1020</v>
      </c>
      <c r="G3631" s="943" t="s">
        <v>1179</v>
      </c>
      <c r="H3631" s="954" t="s">
        <v>2040</v>
      </c>
      <c r="I3631" s="254">
        <v>610</v>
      </c>
      <c r="J3631" s="254">
        <v>9693.9223101372372</v>
      </c>
      <c r="K3631" s="945">
        <f t="shared" si="380"/>
        <v>5913293</v>
      </c>
      <c r="L3631" s="910" t="s">
        <v>167</v>
      </c>
      <c r="M3631" s="910" t="s">
        <v>165</v>
      </c>
      <c r="N3631" s="52" t="str">
        <f>IF(AND('331-CT'!$E$7=TH!H3631,OR(L3631="331",M3631="331")),"331",IF(AND(OR(L3631="131",M3631="131"),H3631='131-CT'!$E$7),"131",""))</f>
        <v/>
      </c>
      <c r="O3631" s="910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37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382"/>
        <v>11</v>
      </c>
      <c r="C3632" s="940">
        <f t="shared" si="381"/>
        <v>42311</v>
      </c>
      <c r="D3632" s="941" t="s">
        <v>2039</v>
      </c>
      <c r="E3632" s="941">
        <v>42311</v>
      </c>
      <c r="F3632" s="948" t="s">
        <v>1834</v>
      </c>
      <c r="G3632" s="943" t="s">
        <v>1180</v>
      </c>
      <c r="H3632" s="954" t="s">
        <v>2040</v>
      </c>
      <c r="I3632" s="254">
        <v>86</v>
      </c>
      <c r="J3632" s="254">
        <v>3728.4316577450909</v>
      </c>
      <c r="K3632" s="945">
        <f t="shared" si="380"/>
        <v>320645</v>
      </c>
      <c r="L3632" s="910" t="s">
        <v>167</v>
      </c>
      <c r="M3632" s="910" t="s">
        <v>165</v>
      </c>
      <c r="N3632" s="52" t="str">
        <f>IF(AND('331-CT'!$E$7=TH!H3632,OR(L3632="331",M3632="331")),"331",IF(AND(OR(L3632="131",M3632="131"),H3632='131-CT'!$E$7),"131",""))</f>
        <v/>
      </c>
      <c r="O3632" s="910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37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382"/>
        <v>11</v>
      </c>
      <c r="C3633" s="940">
        <f t="shared" si="381"/>
        <v>42311</v>
      </c>
      <c r="D3633" s="941" t="s">
        <v>2039</v>
      </c>
      <c r="E3633" s="941">
        <v>42311</v>
      </c>
      <c r="F3633" s="948" t="s">
        <v>1835</v>
      </c>
      <c r="G3633" s="943" t="s">
        <v>1180</v>
      </c>
      <c r="H3633" s="954" t="s">
        <v>2040</v>
      </c>
      <c r="I3633" s="254">
        <v>250</v>
      </c>
      <c r="J3633" s="254">
        <v>6114.6279187019491</v>
      </c>
      <c r="K3633" s="945">
        <f t="shared" si="380"/>
        <v>1528657</v>
      </c>
      <c r="L3633" s="910" t="s">
        <v>167</v>
      </c>
      <c r="M3633" s="910" t="s">
        <v>165</v>
      </c>
      <c r="N3633" s="52" t="str">
        <f>IF(AND('331-CT'!$E$7=TH!H3633,OR(L3633="331",M3633="331")),"331",IF(AND(OR(L3633="131",M3633="131"),H3633='131-CT'!$E$7),"131",""))</f>
        <v/>
      </c>
      <c r="O3633" s="910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37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382"/>
        <v>11</v>
      </c>
      <c r="C3634" s="940">
        <f t="shared" si="381"/>
        <v>42311</v>
      </c>
      <c r="D3634" s="941" t="s">
        <v>2039</v>
      </c>
      <c r="E3634" s="941">
        <v>42311</v>
      </c>
      <c r="F3634" s="948" t="s">
        <v>1836</v>
      </c>
      <c r="G3634" s="943" t="s">
        <v>1180</v>
      </c>
      <c r="H3634" s="954" t="s">
        <v>2040</v>
      </c>
      <c r="I3634" s="254">
        <v>313</v>
      </c>
      <c r="J3634" s="254">
        <v>6263.7651850117527</v>
      </c>
      <c r="K3634" s="945">
        <f t="shared" si="380"/>
        <v>1960559</v>
      </c>
      <c r="L3634" s="910" t="s">
        <v>167</v>
      </c>
      <c r="M3634" s="910" t="s">
        <v>165</v>
      </c>
      <c r="N3634" s="52" t="str">
        <f>IF(AND('331-CT'!$E$7=TH!H3634,OR(L3634="331",M3634="331")),"331",IF(AND(OR(L3634="131",M3634="131"),H3634='131-CT'!$E$7),"131",""))</f>
        <v/>
      </c>
      <c r="O3634" s="910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37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382"/>
        <v>11</v>
      </c>
      <c r="C3635" s="940">
        <f t="shared" si="381"/>
        <v>42311</v>
      </c>
      <c r="D3635" s="941" t="s">
        <v>2039</v>
      </c>
      <c r="E3635" s="941">
        <v>42311</v>
      </c>
      <c r="F3635" s="948" t="s">
        <v>1837</v>
      </c>
      <c r="G3635" s="943" t="s">
        <v>1180</v>
      </c>
      <c r="H3635" s="954" t="s">
        <v>2040</v>
      </c>
      <c r="I3635" s="254">
        <v>100</v>
      </c>
      <c r="J3635" s="254">
        <v>10514.177274841155</v>
      </c>
      <c r="K3635" s="945">
        <f t="shared" si="380"/>
        <v>1051418</v>
      </c>
      <c r="L3635" s="910" t="s">
        <v>167</v>
      </c>
      <c r="M3635" s="910" t="s">
        <v>165</v>
      </c>
      <c r="N3635" s="52" t="str">
        <f>IF(AND('331-CT'!$E$7=TH!H3635,OR(L3635="331",M3635="331")),"331",IF(AND(OR(L3635="131",M3635="131"),H3635='131-CT'!$E$7),"131",""))</f>
        <v/>
      </c>
      <c r="O3635" s="910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37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382"/>
        <v>11</v>
      </c>
      <c r="C3636" s="940">
        <f t="shared" si="381"/>
        <v>42311</v>
      </c>
      <c r="D3636" s="941" t="s">
        <v>2039</v>
      </c>
      <c r="E3636" s="941">
        <v>42311</v>
      </c>
      <c r="F3636" s="948" t="s">
        <v>1754</v>
      </c>
      <c r="G3636" s="943" t="s">
        <v>1180</v>
      </c>
      <c r="H3636" s="954" t="s">
        <v>2040</v>
      </c>
      <c r="I3636" s="254">
        <v>10</v>
      </c>
      <c r="J3636" s="254">
        <v>12825.804902643113</v>
      </c>
      <c r="K3636" s="945">
        <f t="shared" si="380"/>
        <v>128258</v>
      </c>
      <c r="L3636" s="910" t="s">
        <v>167</v>
      </c>
      <c r="M3636" s="910" t="s">
        <v>165</v>
      </c>
      <c r="N3636" s="52" t="str">
        <f>IF(AND('331-CT'!$E$7=TH!H3636,OR(L3636="331",M3636="331")),"331",IF(AND(OR(L3636="131",M3636="131"),H3636='131-CT'!$E$7),"131",""))</f>
        <v/>
      </c>
      <c r="O3636" s="910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37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382"/>
        <v>11</v>
      </c>
      <c r="C3637" s="940">
        <f t="shared" si="381"/>
        <v>42311</v>
      </c>
      <c r="D3637" s="941" t="s">
        <v>2039</v>
      </c>
      <c r="E3637" s="941">
        <v>42311</v>
      </c>
      <c r="F3637" s="948" t="s">
        <v>1762</v>
      </c>
      <c r="G3637" s="943" t="s">
        <v>1180</v>
      </c>
      <c r="H3637" s="954" t="s">
        <v>2040</v>
      </c>
      <c r="I3637" s="254">
        <v>10</v>
      </c>
      <c r="J3637" s="254">
        <v>13422.353967882327</v>
      </c>
      <c r="K3637" s="945">
        <f t="shared" si="380"/>
        <v>134224</v>
      </c>
      <c r="L3637" s="910" t="s">
        <v>167</v>
      </c>
      <c r="M3637" s="910" t="s">
        <v>165</v>
      </c>
      <c r="N3637" s="52" t="str">
        <f>IF(AND('331-CT'!$E$7=TH!H3637,OR(L3637="331",M3637="331")),"331",IF(AND(OR(L3637="131",M3637="131"),H3637='131-CT'!$E$7),"131",""))</f>
        <v/>
      </c>
      <c r="O3637" s="910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37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382"/>
        <v>11</v>
      </c>
      <c r="C3638" s="940">
        <f t="shared" si="381"/>
        <v>42311</v>
      </c>
      <c r="D3638" s="941" t="s">
        <v>2039</v>
      </c>
      <c r="E3638" s="941">
        <v>42311</v>
      </c>
      <c r="F3638" s="948" t="s">
        <v>718</v>
      </c>
      <c r="G3638" s="943" t="s">
        <v>1180</v>
      </c>
      <c r="H3638" s="954" t="s">
        <v>2040</v>
      </c>
      <c r="I3638" s="254">
        <v>40</v>
      </c>
      <c r="J3638" s="254">
        <v>13347.785334727425</v>
      </c>
      <c r="K3638" s="945">
        <f t="shared" si="380"/>
        <v>533911</v>
      </c>
      <c r="L3638" s="910" t="s">
        <v>167</v>
      </c>
      <c r="M3638" s="910" t="s">
        <v>165</v>
      </c>
      <c r="N3638" s="52" t="str">
        <f>IF(AND('331-CT'!$E$7=TH!H3638,OR(L3638="331",M3638="331")),"331",IF(AND(OR(L3638="131",M3638="131"),H3638='131-CT'!$E$7),"131",""))</f>
        <v/>
      </c>
      <c r="O3638" s="910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37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382"/>
        <v>11</v>
      </c>
      <c r="C3639" s="940">
        <f t="shared" si="381"/>
        <v>42311</v>
      </c>
      <c r="D3639" s="941" t="s">
        <v>2039</v>
      </c>
      <c r="E3639" s="941">
        <v>42311</v>
      </c>
      <c r="F3639" s="948" t="s">
        <v>1778</v>
      </c>
      <c r="G3639" s="943" t="s">
        <v>1180</v>
      </c>
      <c r="H3639" s="954" t="s">
        <v>2040</v>
      </c>
      <c r="I3639" s="254">
        <v>25</v>
      </c>
      <c r="J3639" s="254">
        <v>11781.844038474488</v>
      </c>
      <c r="K3639" s="945">
        <f t="shared" si="380"/>
        <v>294546</v>
      </c>
      <c r="L3639" s="910" t="s">
        <v>167</v>
      </c>
      <c r="M3639" s="910" t="s">
        <v>165</v>
      </c>
      <c r="N3639" s="52" t="str">
        <f>IF(AND('331-CT'!$E$7=TH!H3639,OR(L3639="331",M3639="331")),"331",IF(AND(OR(L3639="131",M3639="131"),H3639='131-CT'!$E$7),"131",""))</f>
        <v/>
      </c>
      <c r="O3639" s="910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37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382"/>
        <v>11</v>
      </c>
      <c r="C3640" s="940">
        <f t="shared" si="381"/>
        <v>42311</v>
      </c>
      <c r="D3640" s="941" t="s">
        <v>2039</v>
      </c>
      <c r="E3640" s="941">
        <v>42311</v>
      </c>
      <c r="F3640" s="948" t="s">
        <v>1795</v>
      </c>
      <c r="G3640" s="943" t="s">
        <v>1180</v>
      </c>
      <c r="H3640" s="954" t="s">
        <v>2040</v>
      </c>
      <c r="I3640" s="254">
        <v>25</v>
      </c>
      <c r="J3640" s="254">
        <v>11632.706772164684</v>
      </c>
      <c r="K3640" s="945">
        <f t="shared" si="380"/>
        <v>290818</v>
      </c>
      <c r="L3640" s="910" t="s">
        <v>167</v>
      </c>
      <c r="M3640" s="910" t="s">
        <v>165</v>
      </c>
      <c r="N3640" s="52" t="str">
        <f>IF(AND('331-CT'!$E$7=TH!H3640,OR(L3640="331",M3640="331")),"331",IF(AND(OR(L3640="131",M3640="131"),H3640='131-CT'!$E$7),"131",""))</f>
        <v/>
      </c>
      <c r="O3640" s="910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37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382"/>
        <v>11</v>
      </c>
      <c r="C3641" s="940">
        <f t="shared" si="381"/>
        <v>42311</v>
      </c>
      <c r="D3641" s="941" t="s">
        <v>2039</v>
      </c>
      <c r="E3641" s="941">
        <v>42311</v>
      </c>
      <c r="F3641" s="948" t="s">
        <v>1838</v>
      </c>
      <c r="G3641" s="943" t="s">
        <v>1180</v>
      </c>
      <c r="H3641" s="954" t="s">
        <v>2040</v>
      </c>
      <c r="I3641" s="254">
        <v>400</v>
      </c>
      <c r="J3641" s="254">
        <v>7606.0005817999854</v>
      </c>
      <c r="K3641" s="945">
        <f t="shared" si="380"/>
        <v>3042400</v>
      </c>
      <c r="L3641" s="910" t="s">
        <v>167</v>
      </c>
      <c r="M3641" s="910" t="s">
        <v>165</v>
      </c>
      <c r="N3641" s="52" t="str">
        <f>IF(AND('331-CT'!$E$7=TH!H3641,OR(L3641="331",M3641="331")),"331",IF(AND(OR(L3641="131",M3641="131"),H3641='131-CT'!$E$7),"131",""))</f>
        <v/>
      </c>
      <c r="O3641" s="910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37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382"/>
        <v>11</v>
      </c>
      <c r="C3642" s="940">
        <f t="shared" si="381"/>
        <v>42312</v>
      </c>
      <c r="D3642" s="941" t="s">
        <v>2039</v>
      </c>
      <c r="E3642" s="941">
        <v>42312</v>
      </c>
      <c r="F3642" s="948" t="s">
        <v>1181</v>
      </c>
      <c r="G3642" s="943" t="s">
        <v>1182</v>
      </c>
      <c r="H3642" s="954" t="s">
        <v>2040</v>
      </c>
      <c r="I3642" s="254">
        <v>497</v>
      </c>
      <c r="J3642" s="254">
        <v>820.25496470392</v>
      </c>
      <c r="K3642" s="945">
        <f t="shared" si="380"/>
        <v>407667</v>
      </c>
      <c r="L3642" s="910" t="s">
        <v>167</v>
      </c>
      <c r="M3642" s="910" t="s">
        <v>165</v>
      </c>
      <c r="N3642" s="52" t="str">
        <f>IF(AND('331-CT'!$E$7=TH!H3642,OR(L3642="331",M3642="331")),"331",IF(AND(OR(L3642="131",M3642="131"),H3642='131-CT'!$E$7),"131",""))</f>
        <v/>
      </c>
      <c r="O3642" s="910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37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382"/>
        <v>11</v>
      </c>
      <c r="C3643" s="940">
        <f t="shared" si="381"/>
        <v>42312</v>
      </c>
      <c r="D3643" s="941" t="s">
        <v>2039</v>
      </c>
      <c r="E3643" s="941">
        <v>42312</v>
      </c>
      <c r="F3643" s="948" t="s">
        <v>1183</v>
      </c>
      <c r="G3643" s="943" t="s">
        <v>1184</v>
      </c>
      <c r="H3643" s="954" t="s">
        <v>2040</v>
      </c>
      <c r="I3643" s="254">
        <v>122</v>
      </c>
      <c r="J3643" s="254">
        <v>12229.255837403898</v>
      </c>
      <c r="K3643" s="945">
        <f t="shared" si="380"/>
        <v>1491969</v>
      </c>
      <c r="L3643" s="910" t="s">
        <v>167</v>
      </c>
      <c r="M3643" s="910" t="s">
        <v>165</v>
      </c>
      <c r="N3643" s="52" t="str">
        <f>IF(AND('331-CT'!$E$7=TH!H3643,OR(L3643="331",M3643="331")),"331",IF(AND(OR(L3643="131",M3643="131"),H3643='131-CT'!$E$7),"131",""))</f>
        <v/>
      </c>
      <c r="O3643" s="910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37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382"/>
        <v>11</v>
      </c>
      <c r="C3644" s="940">
        <f t="shared" si="381"/>
        <v>42312</v>
      </c>
      <c r="D3644" s="941" t="s">
        <v>2039</v>
      </c>
      <c r="E3644" s="941">
        <v>42312</v>
      </c>
      <c r="F3644" s="948" t="s">
        <v>1185</v>
      </c>
      <c r="G3644" s="943" t="s">
        <v>1184</v>
      </c>
      <c r="H3644" s="954" t="s">
        <v>2040</v>
      </c>
      <c r="I3644" s="254">
        <v>201</v>
      </c>
      <c r="J3644" s="254">
        <v>12602.099003178408</v>
      </c>
      <c r="K3644" s="945">
        <f t="shared" si="380"/>
        <v>2533022</v>
      </c>
      <c r="L3644" s="910" t="s">
        <v>167</v>
      </c>
      <c r="M3644" s="910" t="s">
        <v>165</v>
      </c>
      <c r="N3644" s="52" t="str">
        <f>IF(AND('331-CT'!$E$7=TH!H3644,OR(L3644="331",M3644="331")),"331",IF(AND(OR(L3644="131",M3644="131"),H3644='131-CT'!$E$7),"131",""))</f>
        <v/>
      </c>
      <c r="O3644" s="910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37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382"/>
        <v>11</v>
      </c>
      <c r="C3645" s="940">
        <f t="shared" si="381"/>
        <v>42312</v>
      </c>
      <c r="D3645" s="941" t="s">
        <v>2039</v>
      </c>
      <c r="E3645" s="941">
        <v>42312</v>
      </c>
      <c r="F3645" s="948" t="s">
        <v>1839</v>
      </c>
      <c r="G3645" s="943" t="s">
        <v>1186</v>
      </c>
      <c r="H3645" s="954" t="s">
        <v>2040</v>
      </c>
      <c r="I3645" s="254">
        <v>510</v>
      </c>
      <c r="J3645" s="254">
        <v>7009.4515165607709</v>
      </c>
      <c r="K3645" s="945">
        <f t="shared" si="380"/>
        <v>3574820</v>
      </c>
      <c r="L3645" s="910" t="s">
        <v>167</v>
      </c>
      <c r="M3645" s="910" t="s">
        <v>165</v>
      </c>
      <c r="N3645" s="52" t="str">
        <f>IF(AND('331-CT'!$E$7=TH!H3645,OR(L3645="331",M3645="331")),"331",IF(AND(OR(L3645="131",M3645="131"),H3645='131-CT'!$E$7),"131",""))</f>
        <v/>
      </c>
      <c r="O3645" s="910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37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382"/>
        <v>11</v>
      </c>
      <c r="C3646" s="940">
        <f t="shared" si="381"/>
        <v>42312</v>
      </c>
      <c r="D3646" s="941" t="s">
        <v>2039</v>
      </c>
      <c r="E3646" s="941">
        <v>42312</v>
      </c>
      <c r="F3646" s="948" t="s">
        <v>1840</v>
      </c>
      <c r="G3646" s="943" t="s">
        <v>1186</v>
      </c>
      <c r="H3646" s="954" t="s">
        <v>2040</v>
      </c>
      <c r="I3646" s="254">
        <v>350</v>
      </c>
      <c r="J3646" s="254">
        <v>4772.3925219137163</v>
      </c>
      <c r="K3646" s="945">
        <f t="shared" si="380"/>
        <v>1670337</v>
      </c>
      <c r="L3646" s="910" t="s">
        <v>167</v>
      </c>
      <c r="M3646" s="910" t="s">
        <v>165</v>
      </c>
      <c r="N3646" s="52" t="str">
        <f>IF(AND('331-CT'!$E$7=TH!H3646,OR(L3646="331",M3646="331")),"331",IF(AND(OR(L3646="131",M3646="131"),H3646='131-CT'!$E$7),"131",""))</f>
        <v/>
      </c>
      <c r="O3646" s="910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37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382"/>
        <v>11</v>
      </c>
      <c r="C3647" s="940">
        <f t="shared" si="381"/>
        <v>42312</v>
      </c>
      <c r="D3647" s="941" t="s">
        <v>2039</v>
      </c>
      <c r="E3647" s="941">
        <v>42312</v>
      </c>
      <c r="F3647" s="948" t="s">
        <v>1841</v>
      </c>
      <c r="G3647" s="943" t="s">
        <v>1186</v>
      </c>
      <c r="H3647" s="954" t="s">
        <v>2040</v>
      </c>
      <c r="I3647" s="254">
        <v>340</v>
      </c>
      <c r="J3647" s="254">
        <v>11483.569505854881</v>
      </c>
      <c r="K3647" s="945">
        <f t="shared" si="380"/>
        <v>3904414</v>
      </c>
      <c r="L3647" s="910" t="s">
        <v>167</v>
      </c>
      <c r="M3647" s="910" t="s">
        <v>165</v>
      </c>
      <c r="N3647" s="52" t="str">
        <f>IF(AND('331-CT'!$E$7=TH!H3647,OR(L3647="331",M3647="331")),"331",IF(AND(OR(L3647="131",M3647="131"),H3647='131-CT'!$E$7),"131",""))</f>
        <v/>
      </c>
      <c r="O3647" s="910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37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382"/>
        <v>11</v>
      </c>
      <c r="C3648" s="940">
        <f t="shared" si="381"/>
        <v>42312</v>
      </c>
      <c r="D3648" s="941" t="s">
        <v>2039</v>
      </c>
      <c r="E3648" s="941">
        <v>42312</v>
      </c>
      <c r="F3648" s="948" t="s">
        <v>1777</v>
      </c>
      <c r="G3648" s="943" t="s">
        <v>1186</v>
      </c>
      <c r="H3648" s="954" t="s">
        <v>2040</v>
      </c>
      <c r="I3648" s="254">
        <v>40</v>
      </c>
      <c r="J3648" s="254">
        <v>12005.549937939193</v>
      </c>
      <c r="K3648" s="945">
        <f t="shared" si="380"/>
        <v>480222</v>
      </c>
      <c r="L3648" s="910" t="s">
        <v>167</v>
      </c>
      <c r="M3648" s="910" t="s">
        <v>165</v>
      </c>
      <c r="N3648" s="52" t="str">
        <f>IF(AND('331-CT'!$E$7=TH!H3648,OR(L3648="331",M3648="331")),"331",IF(AND(OR(L3648="131",M3648="131"),H3648='131-CT'!$E$7),"131",""))</f>
        <v/>
      </c>
      <c r="O3648" s="910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37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382"/>
        <v>11</v>
      </c>
      <c r="C3649" s="940">
        <f t="shared" si="381"/>
        <v>42312</v>
      </c>
      <c r="D3649" s="941" t="s">
        <v>2039</v>
      </c>
      <c r="E3649" s="941">
        <v>42312</v>
      </c>
      <c r="F3649" s="948" t="s">
        <v>1842</v>
      </c>
      <c r="G3649" s="943" t="s">
        <v>1186</v>
      </c>
      <c r="H3649" s="954" t="s">
        <v>2040</v>
      </c>
      <c r="I3649" s="254">
        <v>2104</v>
      </c>
      <c r="J3649" s="254">
        <v>521.98043208431272</v>
      </c>
      <c r="K3649" s="945">
        <f t="shared" si="380"/>
        <v>1098247</v>
      </c>
      <c r="L3649" s="910" t="s">
        <v>167</v>
      </c>
      <c r="M3649" s="910" t="s">
        <v>165</v>
      </c>
      <c r="N3649" s="52" t="str">
        <f>IF(AND('331-CT'!$E$7=TH!H3649,OR(L3649="331",M3649="331")),"331",IF(AND(OR(L3649="131",M3649="131"),H3649='131-CT'!$E$7),"131",""))</f>
        <v/>
      </c>
      <c r="O3649" s="910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37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382"/>
        <v>11</v>
      </c>
      <c r="C3650" s="940">
        <f t="shared" si="381"/>
        <v>42312</v>
      </c>
      <c r="D3650" s="941" t="s">
        <v>2039</v>
      </c>
      <c r="E3650" s="941">
        <v>42312</v>
      </c>
      <c r="F3650" s="948" t="s">
        <v>1843</v>
      </c>
      <c r="G3650" s="943" t="s">
        <v>1186</v>
      </c>
      <c r="H3650" s="954" t="s">
        <v>2040</v>
      </c>
      <c r="I3650" s="254">
        <v>34</v>
      </c>
      <c r="J3650" s="254">
        <v>6636.6083507862622</v>
      </c>
      <c r="K3650" s="945">
        <f t="shared" si="380"/>
        <v>225645</v>
      </c>
      <c r="L3650" s="910" t="s">
        <v>167</v>
      </c>
      <c r="M3650" s="910" t="s">
        <v>165</v>
      </c>
      <c r="N3650" s="52" t="str">
        <f>IF(AND('331-CT'!$E$7=TH!H3650,OR(L3650="331",M3650="331")),"331",IF(AND(OR(L3650="131",M3650="131"),H3650='131-CT'!$E$7),"131",""))</f>
        <v/>
      </c>
      <c r="O3650" s="910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37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382"/>
        <v>11</v>
      </c>
      <c r="C3651" s="940">
        <f t="shared" si="381"/>
        <v>42312</v>
      </c>
      <c r="D3651" s="941" t="s">
        <v>2039</v>
      </c>
      <c r="E3651" s="941">
        <v>42312</v>
      </c>
      <c r="F3651" s="948" t="s">
        <v>1844</v>
      </c>
      <c r="G3651" s="943" t="s">
        <v>1186</v>
      </c>
      <c r="H3651" s="954" t="s">
        <v>2040</v>
      </c>
      <c r="I3651" s="254">
        <v>125</v>
      </c>
      <c r="J3651" s="254">
        <v>14615.452098360756</v>
      </c>
      <c r="K3651" s="945">
        <f t="shared" si="380"/>
        <v>1826932</v>
      </c>
      <c r="L3651" s="910" t="s">
        <v>167</v>
      </c>
      <c r="M3651" s="910" t="s">
        <v>165</v>
      </c>
      <c r="N3651" s="52" t="str">
        <f>IF(AND('331-CT'!$E$7=TH!H3651,OR(L3651="331",M3651="331")),"331",IF(AND(OR(L3651="131",M3651="131"),H3651='131-CT'!$E$7),"131",""))</f>
        <v/>
      </c>
      <c r="O3651" s="910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37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382"/>
        <v>11</v>
      </c>
      <c r="C3652" s="940">
        <f t="shared" si="381"/>
        <v>42312</v>
      </c>
      <c r="D3652" s="941" t="s">
        <v>2039</v>
      </c>
      <c r="E3652" s="941">
        <v>42312</v>
      </c>
      <c r="F3652" s="948" t="s">
        <v>720</v>
      </c>
      <c r="G3652" s="943" t="s">
        <v>1186</v>
      </c>
      <c r="H3652" s="954" t="s">
        <v>2040</v>
      </c>
      <c r="I3652" s="254">
        <v>35</v>
      </c>
      <c r="J3652" s="254">
        <v>10961.589073770567</v>
      </c>
      <c r="K3652" s="945">
        <f t="shared" si="380"/>
        <v>383656</v>
      </c>
      <c r="L3652" s="910" t="s">
        <v>167</v>
      </c>
      <c r="M3652" s="910" t="s">
        <v>165</v>
      </c>
      <c r="N3652" s="52" t="str">
        <f>IF(AND('331-CT'!$E$7=TH!H3652,OR(L3652="331",M3652="331")),"331",IF(AND(OR(L3652="131",M3652="131"),H3652='131-CT'!$E$7),"131",""))</f>
        <v/>
      </c>
      <c r="O3652" s="910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37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382"/>
        <v>11</v>
      </c>
      <c r="C3653" s="940">
        <f t="shared" si="381"/>
        <v>42312</v>
      </c>
      <c r="D3653" s="941" t="s">
        <v>2039</v>
      </c>
      <c r="E3653" s="941">
        <v>42312</v>
      </c>
      <c r="F3653" s="948" t="s">
        <v>1767</v>
      </c>
      <c r="G3653" s="943" t="s">
        <v>1186</v>
      </c>
      <c r="H3653" s="954" t="s">
        <v>2040</v>
      </c>
      <c r="I3653" s="254">
        <v>40</v>
      </c>
      <c r="J3653" s="254">
        <v>8277.1182801941031</v>
      </c>
      <c r="K3653" s="945">
        <f t="shared" si="380"/>
        <v>331085</v>
      </c>
      <c r="L3653" s="910" t="s">
        <v>167</v>
      </c>
      <c r="M3653" s="910" t="s">
        <v>165</v>
      </c>
      <c r="N3653" s="52" t="str">
        <f>IF(AND('331-CT'!$E$7=TH!H3653,OR(L3653="331",M3653="331")),"331",IF(AND(OR(L3653="131",M3653="131"),H3653='131-CT'!$E$7),"131",""))</f>
        <v/>
      </c>
      <c r="O3653" s="910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37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382"/>
        <v>11</v>
      </c>
      <c r="C3654" s="940">
        <f t="shared" si="381"/>
        <v>42313</v>
      </c>
      <c r="D3654" s="941" t="s">
        <v>2039</v>
      </c>
      <c r="E3654" s="941">
        <v>42313</v>
      </c>
      <c r="F3654" s="948" t="s">
        <v>1187</v>
      </c>
      <c r="G3654" s="943" t="s">
        <v>1188</v>
      </c>
      <c r="H3654" s="954" t="s">
        <v>2040</v>
      </c>
      <c r="I3654" s="254">
        <v>650</v>
      </c>
      <c r="J3654" s="254">
        <v>5741.7847529274404</v>
      </c>
      <c r="K3654" s="945">
        <f t="shared" si="380"/>
        <v>3732160</v>
      </c>
      <c r="L3654" s="910" t="s">
        <v>167</v>
      </c>
      <c r="M3654" s="910" t="s">
        <v>165</v>
      </c>
      <c r="N3654" s="52" t="str">
        <f>IF(AND('331-CT'!$E$7=TH!H3654,OR(L3654="331",M3654="331")),"331",IF(AND(OR(L3654="131",M3654="131"),H3654='131-CT'!$E$7),"131",""))</f>
        <v/>
      </c>
      <c r="O3654" s="910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37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382"/>
        <v>11</v>
      </c>
      <c r="C3655" s="940">
        <f t="shared" si="381"/>
        <v>42313</v>
      </c>
      <c r="D3655" s="941" t="s">
        <v>2039</v>
      </c>
      <c r="E3655" s="941">
        <v>42313</v>
      </c>
      <c r="F3655" s="948" t="s">
        <v>628</v>
      </c>
      <c r="G3655" s="943" t="s">
        <v>1188</v>
      </c>
      <c r="H3655" s="954" t="s">
        <v>2040</v>
      </c>
      <c r="I3655" s="254">
        <v>357</v>
      </c>
      <c r="J3655" s="254">
        <v>9395.6477775176299</v>
      </c>
      <c r="K3655" s="945">
        <f t="shared" si="380"/>
        <v>3354246</v>
      </c>
      <c r="L3655" s="910" t="s">
        <v>167</v>
      </c>
      <c r="M3655" s="910" t="s">
        <v>165</v>
      </c>
      <c r="N3655" s="52" t="str">
        <f>IF(AND('331-CT'!$E$7=TH!H3655,OR(L3655="331",M3655="331")),"331",IF(AND(OR(L3655="131",M3655="131"),H3655='131-CT'!$E$7),"131",""))</f>
        <v/>
      </c>
      <c r="O3655" s="910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37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382"/>
        <v>11</v>
      </c>
      <c r="C3656" s="940">
        <f t="shared" si="381"/>
        <v>42313</v>
      </c>
      <c r="D3656" s="941" t="s">
        <v>2039</v>
      </c>
      <c r="E3656" s="941">
        <v>42313</v>
      </c>
      <c r="F3656" s="948" t="s">
        <v>684</v>
      </c>
      <c r="G3656" s="943" t="s">
        <v>1188</v>
      </c>
      <c r="H3656" s="954" t="s">
        <v>2040</v>
      </c>
      <c r="I3656" s="254">
        <v>90</v>
      </c>
      <c r="J3656" s="254">
        <v>7382.2946823352795</v>
      </c>
      <c r="K3656" s="945">
        <f t="shared" si="380"/>
        <v>664407</v>
      </c>
      <c r="L3656" s="910" t="s">
        <v>167</v>
      </c>
      <c r="M3656" s="910" t="s">
        <v>165</v>
      </c>
      <c r="N3656" s="52" t="str">
        <f>IF(AND('331-CT'!$E$7=TH!H3656,OR(L3656="331",M3656="331")),"331",IF(AND(OR(L3656="131",M3656="131"),H3656='131-CT'!$E$7),"131",""))</f>
        <v/>
      </c>
      <c r="O3656" s="910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37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382"/>
        <v>11</v>
      </c>
      <c r="C3657" s="940">
        <f t="shared" si="381"/>
        <v>42313</v>
      </c>
      <c r="D3657" s="941" t="s">
        <v>2039</v>
      </c>
      <c r="E3657" s="941">
        <v>42313</v>
      </c>
      <c r="F3657" s="948" t="s">
        <v>1189</v>
      </c>
      <c r="G3657" s="943" t="s">
        <v>1188</v>
      </c>
      <c r="H3657" s="954" t="s">
        <v>2040</v>
      </c>
      <c r="I3657" s="254">
        <v>23</v>
      </c>
      <c r="J3657" s="254">
        <v>7456.8633154901818</v>
      </c>
      <c r="K3657" s="945">
        <f t="shared" si="380"/>
        <v>171508</v>
      </c>
      <c r="L3657" s="910" t="s">
        <v>167</v>
      </c>
      <c r="M3657" s="910" t="s">
        <v>165</v>
      </c>
      <c r="N3657" s="52" t="str">
        <f>IF(AND('331-CT'!$E$7=TH!H3657,OR(L3657="331",M3657="331")),"331",IF(AND(OR(L3657="131",M3657="131"),H3657='131-CT'!$E$7),"131",""))</f>
        <v/>
      </c>
      <c r="O3657" s="910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37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382"/>
        <v>11</v>
      </c>
      <c r="C3658" s="940">
        <f t="shared" si="381"/>
        <v>42313</v>
      </c>
      <c r="D3658" s="941" t="s">
        <v>2039</v>
      </c>
      <c r="E3658" s="941">
        <v>42313</v>
      </c>
      <c r="F3658" s="948" t="s">
        <v>1190</v>
      </c>
      <c r="G3658" s="943" t="s">
        <v>1188</v>
      </c>
      <c r="H3658" s="954" t="s">
        <v>2040</v>
      </c>
      <c r="I3658" s="254">
        <v>23</v>
      </c>
      <c r="J3658" s="254">
        <v>6114.6279187019491</v>
      </c>
      <c r="K3658" s="945">
        <f t="shared" si="380"/>
        <v>140636</v>
      </c>
      <c r="L3658" s="910" t="s">
        <v>167</v>
      </c>
      <c r="M3658" s="910" t="s">
        <v>165</v>
      </c>
      <c r="N3658" s="52" t="str">
        <f>IF(AND('331-CT'!$E$7=TH!H3658,OR(L3658="331",M3658="331")),"331",IF(AND(OR(L3658="131",M3658="131"),H3658='131-CT'!$E$7),"131",""))</f>
        <v/>
      </c>
      <c r="O3658" s="910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37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382"/>
        <v>11</v>
      </c>
      <c r="C3659" s="940">
        <f t="shared" si="381"/>
        <v>42313</v>
      </c>
      <c r="D3659" s="941" t="s">
        <v>2039</v>
      </c>
      <c r="E3659" s="941">
        <v>42313</v>
      </c>
      <c r="F3659" s="948" t="s">
        <v>1191</v>
      </c>
      <c r="G3659" s="943" t="s">
        <v>1192</v>
      </c>
      <c r="H3659" s="954" t="s">
        <v>2040</v>
      </c>
      <c r="I3659" s="254">
        <v>70</v>
      </c>
      <c r="J3659" s="254">
        <v>13198.648068417622</v>
      </c>
      <c r="K3659" s="945">
        <f t="shared" si="380"/>
        <v>923905</v>
      </c>
      <c r="L3659" s="910" t="s">
        <v>167</v>
      </c>
      <c r="M3659" s="910" t="s">
        <v>165</v>
      </c>
      <c r="N3659" s="52" t="str">
        <f>IF(AND('331-CT'!$E$7=TH!H3659,OR(L3659="331",M3659="331")),"331",IF(AND(OR(L3659="131",M3659="131"),H3659='131-CT'!$E$7),"131",""))</f>
        <v/>
      </c>
      <c r="O3659" s="910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37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382"/>
        <v>11</v>
      </c>
      <c r="C3660" s="940">
        <f t="shared" si="381"/>
        <v>42315</v>
      </c>
      <c r="D3660" s="941" t="s">
        <v>2039</v>
      </c>
      <c r="E3660" s="941">
        <v>42315</v>
      </c>
      <c r="F3660" s="948" t="s">
        <v>2034</v>
      </c>
      <c r="G3660" s="943" t="s">
        <v>1193</v>
      </c>
      <c r="H3660" s="954" t="s">
        <v>2040</v>
      </c>
      <c r="I3660" s="254">
        <v>150</v>
      </c>
      <c r="J3660" s="254">
        <v>3206.4512256607782</v>
      </c>
      <c r="K3660" s="945">
        <f t="shared" si="380"/>
        <v>480968</v>
      </c>
      <c r="L3660" s="910" t="s">
        <v>167</v>
      </c>
      <c r="M3660" s="910" t="s">
        <v>165</v>
      </c>
      <c r="N3660" s="52" t="str">
        <f>IF(AND('331-CT'!$E$7=TH!H3660,OR(L3660="331",M3660="331")),"331",IF(AND(OR(L3660="131",M3660="131"),H3660='131-CT'!$E$7),"131",""))</f>
        <v/>
      </c>
      <c r="O3660" s="910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37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382"/>
        <v>11</v>
      </c>
      <c r="C3661" s="940">
        <f t="shared" si="381"/>
        <v>42315</v>
      </c>
      <c r="D3661" s="941" t="s">
        <v>2039</v>
      </c>
      <c r="E3661" s="941">
        <v>42315</v>
      </c>
      <c r="F3661" s="948" t="s">
        <v>424</v>
      </c>
      <c r="G3661" s="943" t="s">
        <v>1194</v>
      </c>
      <c r="H3661" s="954" t="s">
        <v>2040</v>
      </c>
      <c r="I3661" s="254">
        <v>1188</v>
      </c>
      <c r="J3661" s="254">
        <v>6114.6279187019491</v>
      </c>
      <c r="K3661" s="945">
        <f t="shared" si="380"/>
        <v>7264178</v>
      </c>
      <c r="L3661" s="910" t="s">
        <v>167</v>
      </c>
      <c r="M3661" s="910" t="s">
        <v>165</v>
      </c>
      <c r="N3661" s="52" t="str">
        <f>IF(AND('331-CT'!$E$7=TH!H3661,OR(L3661="331",M3661="331")),"331",IF(AND(OR(L3661="131",M3661="131"),H3661='131-CT'!$E$7),"131",""))</f>
        <v/>
      </c>
      <c r="O3661" s="910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37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382"/>
        <v>11</v>
      </c>
      <c r="C3662" s="940">
        <f t="shared" si="381"/>
        <v>42315</v>
      </c>
      <c r="D3662" s="941" t="s">
        <v>2039</v>
      </c>
      <c r="E3662" s="941">
        <v>42315</v>
      </c>
      <c r="F3662" s="948" t="s">
        <v>1195</v>
      </c>
      <c r="G3662" s="943" t="s">
        <v>1194</v>
      </c>
      <c r="H3662" s="954" t="s">
        <v>2040</v>
      </c>
      <c r="I3662" s="254">
        <v>304</v>
      </c>
      <c r="J3662" s="254">
        <v>8500.8241796588063</v>
      </c>
      <c r="K3662" s="945">
        <f t="shared" ref="K3662:K3667" si="383">ROUND(I3662*J3662,0)</f>
        <v>2584251</v>
      </c>
      <c r="L3662" s="910" t="s">
        <v>167</v>
      </c>
      <c r="M3662" s="910" t="s">
        <v>165</v>
      </c>
      <c r="N3662" s="52" t="str">
        <f>IF(AND('331-CT'!$E$7=TH!H3662,OR(L3662="331",M3662="331")),"331",IF(AND(OR(L3662="131",M3662="131"),H3662='131-CT'!$E$7),"131",""))</f>
        <v/>
      </c>
      <c r="O3662" s="910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37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382"/>
        <v>11</v>
      </c>
      <c r="C3663" s="940">
        <f t="shared" si="381"/>
        <v>42317</v>
      </c>
      <c r="D3663" s="941" t="s">
        <v>2039</v>
      </c>
      <c r="E3663" s="941">
        <v>42317</v>
      </c>
      <c r="F3663" s="948" t="s">
        <v>786</v>
      </c>
      <c r="G3663" s="943" t="s">
        <v>1196</v>
      </c>
      <c r="H3663" s="954" t="s">
        <v>2040</v>
      </c>
      <c r="I3663" s="254">
        <v>519</v>
      </c>
      <c r="J3663" s="254">
        <v>7233.1574160254759</v>
      </c>
      <c r="K3663" s="945">
        <f t="shared" si="383"/>
        <v>3754009</v>
      </c>
      <c r="L3663" s="910" t="s">
        <v>167</v>
      </c>
      <c r="M3663" s="910" t="s">
        <v>165</v>
      </c>
      <c r="N3663" s="52" t="str">
        <f>IF(AND('331-CT'!$E$7=TH!H3663,OR(L3663="331",M3663="331")),"331",IF(AND(OR(L3663="131",M3663="131"),H3663='131-CT'!$E$7),"131",""))</f>
        <v/>
      </c>
      <c r="O3663" s="910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37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382"/>
        <v>11</v>
      </c>
      <c r="C3664" s="940">
        <f t="shared" si="381"/>
        <v>42317</v>
      </c>
      <c r="D3664" s="941" t="s">
        <v>2039</v>
      </c>
      <c r="E3664" s="941">
        <v>42317</v>
      </c>
      <c r="F3664" s="948" t="s">
        <v>477</v>
      </c>
      <c r="G3664" s="943" t="s">
        <v>1197</v>
      </c>
      <c r="H3664" s="954" t="s">
        <v>2040</v>
      </c>
      <c r="I3664" s="254">
        <v>100</v>
      </c>
      <c r="J3664" s="254">
        <v>9992.1968427568445</v>
      </c>
      <c r="K3664" s="945">
        <f t="shared" si="383"/>
        <v>999220</v>
      </c>
      <c r="L3664" s="910" t="s">
        <v>167</v>
      </c>
      <c r="M3664" s="910" t="s">
        <v>165</v>
      </c>
      <c r="N3664" s="52" t="str">
        <f>IF(AND('331-CT'!$E$7=TH!H3664,OR(L3664="331",M3664="331")),"331",IF(AND(OR(L3664="131",M3664="131"),H3664='131-CT'!$E$7),"131",""))</f>
        <v/>
      </c>
      <c r="O3664" s="910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37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382"/>
        <v>11</v>
      </c>
      <c r="C3665" s="940">
        <f t="shared" si="381"/>
        <v>42317</v>
      </c>
      <c r="D3665" s="941" t="s">
        <v>2039</v>
      </c>
      <c r="E3665" s="941">
        <v>42317</v>
      </c>
      <c r="F3665" s="948" t="s">
        <v>1199</v>
      </c>
      <c r="G3665" s="943" t="s">
        <v>1200</v>
      </c>
      <c r="H3665" s="954" t="s">
        <v>2040</v>
      </c>
      <c r="I3665" s="254">
        <v>400</v>
      </c>
      <c r="J3665" s="254">
        <v>7755.137848109789</v>
      </c>
      <c r="K3665" s="945">
        <f t="shared" si="383"/>
        <v>3102055</v>
      </c>
      <c r="L3665" s="910" t="s">
        <v>167</v>
      </c>
      <c r="M3665" s="910" t="s">
        <v>165</v>
      </c>
      <c r="N3665" s="52" t="str">
        <f>IF(AND('331-CT'!$E$7=TH!H3665,OR(L3665="331",M3665="331")),"331",IF(AND(OR(L3665="131",M3665="131"),H3665='131-CT'!$E$7),"131",""))</f>
        <v/>
      </c>
      <c r="O3665" s="910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37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382"/>
        <v>11</v>
      </c>
      <c r="C3666" s="940">
        <f t="shared" si="381"/>
        <v>42317</v>
      </c>
      <c r="D3666" s="941" t="s">
        <v>2039</v>
      </c>
      <c r="E3666" s="941">
        <v>42317</v>
      </c>
      <c r="F3666" s="948" t="s">
        <v>1845</v>
      </c>
      <c r="G3666" s="943" t="s">
        <v>1202</v>
      </c>
      <c r="H3666" s="954" t="s">
        <v>2040</v>
      </c>
      <c r="I3666" s="254">
        <v>500</v>
      </c>
      <c r="J3666" s="254">
        <v>13124.07943526272</v>
      </c>
      <c r="K3666" s="945">
        <f t="shared" si="383"/>
        <v>6562040</v>
      </c>
      <c r="L3666" s="910" t="s">
        <v>167</v>
      </c>
      <c r="M3666" s="910" t="s">
        <v>165</v>
      </c>
      <c r="N3666" s="52" t="str">
        <f>IF(AND('331-CT'!$E$7=TH!H3666,OR(L3666="331",M3666="331")),"331",IF(AND(OR(L3666="131",M3666="131"),H3666='131-CT'!$E$7),"131",""))</f>
        <v/>
      </c>
      <c r="O3666" s="910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37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382"/>
        <v>11</v>
      </c>
      <c r="C3667" s="940">
        <f t="shared" si="381"/>
        <v>42317</v>
      </c>
      <c r="D3667" s="941" t="s">
        <v>2039</v>
      </c>
      <c r="E3667" s="941">
        <v>42317</v>
      </c>
      <c r="F3667" s="948" t="s">
        <v>1777</v>
      </c>
      <c r="G3667" s="943" t="s">
        <v>1202</v>
      </c>
      <c r="H3667" s="954" t="s">
        <v>2040</v>
      </c>
      <c r="I3667" s="254">
        <v>340</v>
      </c>
      <c r="J3667" s="254">
        <v>12005.549937939193</v>
      </c>
      <c r="K3667" s="945">
        <f t="shared" si="383"/>
        <v>4081887</v>
      </c>
      <c r="L3667" s="910" t="s">
        <v>167</v>
      </c>
      <c r="M3667" s="910" t="s">
        <v>165</v>
      </c>
      <c r="N3667" s="52" t="str">
        <f>IF(AND('331-CT'!$E$7=TH!H3667,OR(L3667="331",M3667="331")),"331",IF(AND(OR(L3667="131",M3667="131"),H3667='131-CT'!$E$7),"131",""))</f>
        <v/>
      </c>
      <c r="O3667" s="910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37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ref="B3668:B3835" si="384">IF(C3668&lt;&gt;"",MONTH(C3668),"")</f>
        <v>11</v>
      </c>
      <c r="C3668" s="940">
        <f t="shared" ref="C3668:C3835" si="385">E3668</f>
        <v>42317</v>
      </c>
      <c r="D3668" s="941" t="s">
        <v>2039</v>
      </c>
      <c r="E3668" s="941">
        <v>42317</v>
      </c>
      <c r="F3668" s="948" t="s">
        <v>1846</v>
      </c>
      <c r="G3668" s="943" t="s">
        <v>1202</v>
      </c>
      <c r="H3668" s="954" t="s">
        <v>2040</v>
      </c>
      <c r="I3668" s="254">
        <v>422</v>
      </c>
      <c r="J3668" s="254">
        <v>12378.393103713701</v>
      </c>
      <c r="K3668" s="945">
        <f t="shared" ref="K3668:K3835" si="386">ROUND(I3668*J3668,0)</f>
        <v>5223682</v>
      </c>
      <c r="L3668" s="910" t="s">
        <v>167</v>
      </c>
      <c r="M3668" s="910" t="s">
        <v>165</v>
      </c>
      <c r="N3668" s="52" t="str">
        <f>IF(AND('331-CT'!$E$7=TH!H3668,OR(L3668="331",M3668="331")),"331",IF(AND(OR(L3668="131",M3668="131"),H3668='131-CT'!$E$7),"131",""))</f>
        <v/>
      </c>
      <c r="O3668" s="910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37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384"/>
        <v>11</v>
      </c>
      <c r="C3669" s="940">
        <f t="shared" si="385"/>
        <v>42319</v>
      </c>
      <c r="D3669" s="941" t="s">
        <v>2039</v>
      </c>
      <c r="E3669" s="941">
        <v>42319</v>
      </c>
      <c r="F3669" s="948" t="s">
        <v>500</v>
      </c>
      <c r="G3669" s="943" t="s">
        <v>1203</v>
      </c>
      <c r="H3669" s="954" t="s">
        <v>2040</v>
      </c>
      <c r="I3669" s="254">
        <v>154</v>
      </c>
      <c r="J3669" s="254">
        <v>9022.8046117431204</v>
      </c>
      <c r="K3669" s="945">
        <f t="shared" si="386"/>
        <v>1389512</v>
      </c>
      <c r="L3669" s="910" t="s">
        <v>167</v>
      </c>
      <c r="M3669" s="910" t="s">
        <v>165</v>
      </c>
      <c r="N3669" s="52" t="str">
        <f>IF(AND('331-CT'!$E$7=TH!H3669,OR(L3669="331",M3669="331")),"331",IF(AND(OR(L3669="131",M3669="131"),H3669='131-CT'!$E$7),"131",""))</f>
        <v/>
      </c>
      <c r="O3669" s="910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37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384"/>
        <v>11</v>
      </c>
      <c r="C3670" s="940">
        <f t="shared" si="385"/>
        <v>42321</v>
      </c>
      <c r="D3670" s="941" t="s">
        <v>2039</v>
      </c>
      <c r="E3670" s="941">
        <v>42321</v>
      </c>
      <c r="F3670" s="948" t="s">
        <v>1056</v>
      </c>
      <c r="G3670" s="943" t="s">
        <v>1205</v>
      </c>
      <c r="H3670" s="954" t="s">
        <v>2040</v>
      </c>
      <c r="I3670" s="254">
        <v>104</v>
      </c>
      <c r="J3670" s="254">
        <v>12005.549937939193</v>
      </c>
      <c r="K3670" s="945">
        <f t="shared" si="386"/>
        <v>1248577</v>
      </c>
      <c r="L3670" s="910" t="s">
        <v>167</v>
      </c>
      <c r="M3670" s="910" t="s">
        <v>165</v>
      </c>
      <c r="N3670" s="52" t="str">
        <f>IF(AND('331-CT'!$E$7=TH!H3670,OR(L3670="331",M3670="331")),"331",IF(AND(OR(L3670="131",M3670="131"),H3670='131-CT'!$E$7),"131",""))</f>
        <v/>
      </c>
      <c r="O3670" s="910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37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384"/>
        <v>11</v>
      </c>
      <c r="C3671" s="940">
        <f t="shared" si="385"/>
        <v>42321</v>
      </c>
      <c r="D3671" s="941" t="s">
        <v>2039</v>
      </c>
      <c r="E3671" s="941">
        <v>42321</v>
      </c>
      <c r="F3671" s="948" t="s">
        <v>520</v>
      </c>
      <c r="G3671" s="943" t="s">
        <v>1206</v>
      </c>
      <c r="H3671" s="954" t="s">
        <v>2040</v>
      </c>
      <c r="I3671" s="254">
        <v>736</v>
      </c>
      <c r="J3671" s="254">
        <v>5070.6670545333236</v>
      </c>
      <c r="K3671" s="945">
        <f t="shared" si="386"/>
        <v>3732011</v>
      </c>
      <c r="L3671" s="910" t="s">
        <v>167</v>
      </c>
      <c r="M3671" s="910" t="s">
        <v>165</v>
      </c>
      <c r="N3671" s="52" t="str">
        <f>IF(AND('331-CT'!$E$7=TH!H3671,OR(L3671="331",M3671="331")),"331",IF(AND(OR(L3671="131",M3671="131"),H3671='131-CT'!$E$7),"131",""))</f>
        <v/>
      </c>
      <c r="O3671" s="910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37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384"/>
        <v>11</v>
      </c>
      <c r="C3672" s="940">
        <f t="shared" si="385"/>
        <v>42321</v>
      </c>
      <c r="D3672" s="941" t="s">
        <v>2039</v>
      </c>
      <c r="E3672" s="941">
        <v>42321</v>
      </c>
      <c r="F3672" s="948" t="s">
        <v>1974</v>
      </c>
      <c r="G3672" s="943" t="s">
        <v>1207</v>
      </c>
      <c r="H3672" s="954" t="s">
        <v>2040</v>
      </c>
      <c r="I3672" s="254">
        <v>2667</v>
      </c>
      <c r="J3672" s="254">
        <v>9246.5105112078254</v>
      </c>
      <c r="K3672" s="945">
        <f t="shared" si="386"/>
        <v>24660444</v>
      </c>
      <c r="L3672" s="910" t="s">
        <v>167</v>
      </c>
      <c r="M3672" s="910" t="s">
        <v>165</v>
      </c>
      <c r="N3672" s="52" t="str">
        <f>IF(AND('331-CT'!$E$7=TH!H3672,OR(L3672="331",M3672="331")),"331",IF(AND(OR(L3672="131",M3672="131"),H3672='131-CT'!$E$7),"131",""))</f>
        <v/>
      </c>
      <c r="O3672" s="910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37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384"/>
        <v>11</v>
      </c>
      <c r="C3673" s="940">
        <f t="shared" si="385"/>
        <v>42321</v>
      </c>
      <c r="D3673" s="941" t="s">
        <v>2039</v>
      </c>
      <c r="E3673" s="941">
        <v>42321</v>
      </c>
      <c r="F3673" s="948" t="s">
        <v>467</v>
      </c>
      <c r="G3673" s="943" t="s">
        <v>1208</v>
      </c>
      <c r="H3673" s="954" t="s">
        <v>2040</v>
      </c>
      <c r="I3673" s="254">
        <v>1010</v>
      </c>
      <c r="J3673" s="254">
        <v>3803.0002908999927</v>
      </c>
      <c r="K3673" s="945">
        <f t="shared" si="386"/>
        <v>3841030</v>
      </c>
      <c r="L3673" s="910" t="s">
        <v>167</v>
      </c>
      <c r="M3673" s="910" t="s">
        <v>165</v>
      </c>
      <c r="N3673" s="52" t="str">
        <f>IF(AND('331-CT'!$E$7=TH!H3673,OR(L3673="331",M3673="331")),"331",IF(AND(OR(L3673="131",M3673="131"),H3673='131-CT'!$E$7),"131",""))</f>
        <v/>
      </c>
      <c r="O3673" s="910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37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384"/>
        <v>11</v>
      </c>
      <c r="C3674" s="940">
        <f t="shared" si="385"/>
        <v>42324</v>
      </c>
      <c r="D3674" s="941" t="s">
        <v>2039</v>
      </c>
      <c r="E3674" s="941">
        <v>42324</v>
      </c>
      <c r="F3674" s="948" t="s">
        <v>1209</v>
      </c>
      <c r="G3674" s="943" t="s">
        <v>1210</v>
      </c>
      <c r="H3674" s="954" t="s">
        <v>2040</v>
      </c>
      <c r="I3674" s="254">
        <v>103</v>
      </c>
      <c r="J3674" s="254">
        <v>12154.687204248996</v>
      </c>
      <c r="K3674" s="945">
        <f t="shared" si="386"/>
        <v>1251933</v>
      </c>
      <c r="L3674" s="910" t="s">
        <v>167</v>
      </c>
      <c r="M3674" s="910" t="s">
        <v>165</v>
      </c>
      <c r="N3674" s="52" t="str">
        <f>IF(AND('331-CT'!$E$7=TH!H3674,OR(L3674="331",M3674="331")),"331",IF(AND(OR(L3674="131",M3674="131"),H3674='131-CT'!$E$7),"131",""))</f>
        <v/>
      </c>
      <c r="O3674" s="910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37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384"/>
        <v>11</v>
      </c>
      <c r="C3675" s="940">
        <f t="shared" si="385"/>
        <v>42324</v>
      </c>
      <c r="D3675" s="941" t="s">
        <v>2039</v>
      </c>
      <c r="E3675" s="941">
        <v>42324</v>
      </c>
      <c r="F3675" s="948" t="s">
        <v>1211</v>
      </c>
      <c r="G3675" s="943" t="s">
        <v>1210</v>
      </c>
      <c r="H3675" s="954" t="s">
        <v>2040</v>
      </c>
      <c r="I3675" s="254">
        <v>104</v>
      </c>
      <c r="J3675" s="254">
        <v>16628.805193543107</v>
      </c>
      <c r="K3675" s="945">
        <f t="shared" si="386"/>
        <v>1729396</v>
      </c>
      <c r="L3675" s="910" t="s">
        <v>167</v>
      </c>
      <c r="M3675" s="910" t="s">
        <v>165</v>
      </c>
      <c r="N3675" s="52" t="str">
        <f>IF(AND('331-CT'!$E$7=TH!H3675,OR(L3675="331",M3675="331")),"331",IF(AND(OR(L3675="131",M3675="131"),H3675='131-CT'!$E$7),"131",""))</f>
        <v/>
      </c>
      <c r="O3675" s="910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37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384"/>
        <v>11</v>
      </c>
      <c r="C3676" s="940">
        <f t="shared" si="385"/>
        <v>42324</v>
      </c>
      <c r="D3676" s="941" t="s">
        <v>2039</v>
      </c>
      <c r="E3676" s="941">
        <v>42324</v>
      </c>
      <c r="F3676" s="948" t="s">
        <v>1975</v>
      </c>
      <c r="G3676" s="943" t="s">
        <v>1212</v>
      </c>
      <c r="H3676" s="954" t="s">
        <v>2040</v>
      </c>
      <c r="I3676" s="254">
        <v>100</v>
      </c>
      <c r="J3676" s="254">
        <v>11334.432239545076</v>
      </c>
      <c r="K3676" s="945">
        <f t="shared" si="386"/>
        <v>1133443</v>
      </c>
      <c r="L3676" s="910" t="s">
        <v>167</v>
      </c>
      <c r="M3676" s="910" t="s">
        <v>165</v>
      </c>
      <c r="N3676" s="52" t="str">
        <f>IF(AND('331-CT'!$E$7=TH!H3676,OR(L3676="331",M3676="331")),"331",IF(AND(OR(L3676="131",M3676="131"),H3676='131-CT'!$E$7),"131",""))</f>
        <v/>
      </c>
      <c r="O3676" s="910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37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384"/>
        <v>11</v>
      </c>
      <c r="C3677" s="940">
        <f t="shared" si="385"/>
        <v>42326</v>
      </c>
      <c r="D3677" s="941" t="s">
        <v>2039</v>
      </c>
      <c r="E3677" s="941">
        <v>42326</v>
      </c>
      <c r="F3677" s="948" t="s">
        <v>1983</v>
      </c>
      <c r="G3677" s="943" t="s">
        <v>1213</v>
      </c>
      <c r="H3677" s="954" t="s">
        <v>2040</v>
      </c>
      <c r="I3677" s="254">
        <v>600</v>
      </c>
      <c r="J3677" s="254">
        <v>6114.6279187019491</v>
      </c>
      <c r="K3677" s="945">
        <f t="shared" si="386"/>
        <v>3668777</v>
      </c>
      <c r="L3677" s="910" t="s">
        <v>167</v>
      </c>
      <c r="M3677" s="910" t="s">
        <v>165</v>
      </c>
      <c r="N3677" s="52" t="str">
        <f>IF(AND('331-CT'!$E$7=TH!H3677,OR(L3677="331",M3677="331")),"331",IF(AND(OR(L3677="131",M3677="131"),H3677='131-CT'!$E$7),"131",""))</f>
        <v/>
      </c>
      <c r="O3677" s="910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37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384"/>
        <v>11</v>
      </c>
      <c r="C3678" s="940">
        <f t="shared" si="385"/>
        <v>42326</v>
      </c>
      <c r="D3678" s="941" t="s">
        <v>2039</v>
      </c>
      <c r="E3678" s="941">
        <v>42326</v>
      </c>
      <c r="F3678" s="948" t="s">
        <v>1982</v>
      </c>
      <c r="G3678" s="943" t="s">
        <v>1213</v>
      </c>
      <c r="H3678" s="954" t="s">
        <v>2040</v>
      </c>
      <c r="I3678" s="254">
        <v>1500</v>
      </c>
      <c r="J3678" s="254">
        <v>2908.1766930411709</v>
      </c>
      <c r="K3678" s="945">
        <f t="shared" si="386"/>
        <v>4362265</v>
      </c>
      <c r="L3678" s="910" t="s">
        <v>167</v>
      </c>
      <c r="M3678" s="910" t="s">
        <v>165</v>
      </c>
      <c r="N3678" s="52" t="str">
        <f>IF(AND('331-CT'!$E$7=TH!H3678,OR(L3678="331",M3678="331")),"331",IF(AND(OR(L3678="131",M3678="131"),H3678='131-CT'!$E$7),"131",""))</f>
        <v/>
      </c>
      <c r="O3678" s="910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37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384"/>
        <v>11</v>
      </c>
      <c r="C3679" s="940">
        <f t="shared" si="385"/>
        <v>42326</v>
      </c>
      <c r="D3679" s="941" t="s">
        <v>2039</v>
      </c>
      <c r="E3679" s="941">
        <v>42326</v>
      </c>
      <c r="F3679" s="948" t="s">
        <v>1214</v>
      </c>
      <c r="G3679" s="943" t="s">
        <v>1215</v>
      </c>
      <c r="H3679" s="954" t="s">
        <v>2040</v>
      </c>
      <c r="I3679" s="254">
        <v>505</v>
      </c>
      <c r="J3679" s="254">
        <v>6338.3338181666541</v>
      </c>
      <c r="K3679" s="945">
        <f t="shared" si="386"/>
        <v>3200859</v>
      </c>
      <c r="L3679" s="910" t="s">
        <v>167</v>
      </c>
      <c r="M3679" s="910" t="s">
        <v>165</v>
      </c>
      <c r="N3679" s="52" t="str">
        <f>IF(AND('331-CT'!$E$7=TH!H3679,OR(L3679="331",M3679="331")),"331",IF(AND(OR(L3679="131",M3679="131"),H3679='131-CT'!$E$7),"131",""))</f>
        <v/>
      </c>
      <c r="O3679" s="910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37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384"/>
        <v>11</v>
      </c>
      <c r="C3680" s="940">
        <f t="shared" si="385"/>
        <v>42326</v>
      </c>
      <c r="D3680" s="941" t="s">
        <v>2039</v>
      </c>
      <c r="E3680" s="941">
        <v>42326</v>
      </c>
      <c r="F3680" s="948" t="s">
        <v>1704</v>
      </c>
      <c r="G3680" s="943" t="s">
        <v>1215</v>
      </c>
      <c r="H3680" s="954" t="s">
        <v>2040</v>
      </c>
      <c r="I3680" s="254">
        <v>505</v>
      </c>
      <c r="J3680" s="254">
        <v>820.25496470392</v>
      </c>
      <c r="K3680" s="945">
        <f t="shared" si="386"/>
        <v>414229</v>
      </c>
      <c r="L3680" s="910" t="s">
        <v>167</v>
      </c>
      <c r="M3680" s="910" t="s">
        <v>165</v>
      </c>
      <c r="N3680" s="52" t="str">
        <f>IF(AND('331-CT'!$E$7=TH!H3680,OR(L3680="331",M3680="331")),"331",IF(AND(OR(L3680="131",M3680="131"),H3680='131-CT'!$E$7),"131",""))</f>
        <v/>
      </c>
      <c r="O3680" s="910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37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384"/>
        <v>11</v>
      </c>
      <c r="C3681" s="940">
        <f t="shared" si="385"/>
        <v>42326</v>
      </c>
      <c r="D3681" s="941" t="s">
        <v>2039</v>
      </c>
      <c r="E3681" s="941">
        <v>42326</v>
      </c>
      <c r="F3681" s="948" t="s">
        <v>544</v>
      </c>
      <c r="G3681" s="943" t="s">
        <v>1215</v>
      </c>
      <c r="H3681" s="954" t="s">
        <v>2040</v>
      </c>
      <c r="I3681" s="254">
        <v>1002</v>
      </c>
      <c r="J3681" s="254">
        <v>7755.137848109789</v>
      </c>
      <c r="K3681" s="945">
        <f t="shared" si="386"/>
        <v>7770648</v>
      </c>
      <c r="L3681" s="910" t="s">
        <v>167</v>
      </c>
      <c r="M3681" s="910" t="s">
        <v>165</v>
      </c>
      <c r="N3681" s="52" t="str">
        <f>IF(AND('331-CT'!$E$7=TH!H3681,OR(L3681="331",M3681="331")),"331",IF(AND(OR(L3681="131",M3681="131"),H3681='131-CT'!$E$7),"131",""))</f>
        <v/>
      </c>
      <c r="O3681" s="910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37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384"/>
        <v>11</v>
      </c>
      <c r="C3682" s="940">
        <f t="shared" si="385"/>
        <v>42326</v>
      </c>
      <c r="D3682" s="941" t="s">
        <v>2039</v>
      </c>
      <c r="E3682" s="941">
        <v>42326</v>
      </c>
      <c r="F3682" s="948" t="s">
        <v>1702</v>
      </c>
      <c r="G3682" s="943" t="s">
        <v>1215</v>
      </c>
      <c r="H3682" s="954" t="s">
        <v>2040</v>
      </c>
      <c r="I3682" s="254">
        <v>1002</v>
      </c>
      <c r="J3682" s="254">
        <v>1193.0981304784291</v>
      </c>
      <c r="K3682" s="945">
        <f t="shared" si="386"/>
        <v>1195484</v>
      </c>
      <c r="L3682" s="910" t="s">
        <v>167</v>
      </c>
      <c r="M3682" s="910" t="s">
        <v>165</v>
      </c>
      <c r="N3682" s="52" t="str">
        <f>IF(AND('331-CT'!$E$7=TH!H3682,OR(L3682="331",M3682="331")),"331",IF(AND(OR(L3682="131",M3682="131"),H3682='131-CT'!$E$7),"131",""))</f>
        <v/>
      </c>
      <c r="O3682" s="910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37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384"/>
        <v>11</v>
      </c>
      <c r="C3683" s="940">
        <f t="shared" si="385"/>
        <v>42326</v>
      </c>
      <c r="D3683" s="941" t="s">
        <v>2039</v>
      </c>
      <c r="E3683" s="941">
        <v>42326</v>
      </c>
      <c r="F3683" s="948" t="s">
        <v>1216</v>
      </c>
      <c r="G3683" s="943" t="s">
        <v>1217</v>
      </c>
      <c r="H3683" s="954" t="s">
        <v>2040</v>
      </c>
      <c r="I3683" s="254">
        <v>195</v>
      </c>
      <c r="J3683" s="254">
        <v>7755.137848109789</v>
      </c>
      <c r="K3683" s="945">
        <f t="shared" si="386"/>
        <v>1512252</v>
      </c>
      <c r="L3683" s="910" t="s">
        <v>167</v>
      </c>
      <c r="M3683" s="910" t="s">
        <v>165</v>
      </c>
      <c r="N3683" s="52" t="str">
        <f>IF(AND('331-CT'!$E$7=TH!H3683,OR(L3683="331",M3683="331")),"331",IF(AND(OR(L3683="131",M3683="131"),H3683='131-CT'!$E$7),"131",""))</f>
        <v/>
      </c>
      <c r="O3683" s="910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37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384"/>
        <v>11</v>
      </c>
      <c r="C3684" s="940">
        <f t="shared" si="385"/>
        <v>42326</v>
      </c>
      <c r="D3684" s="941" t="s">
        <v>2039</v>
      </c>
      <c r="E3684" s="941">
        <v>42326</v>
      </c>
      <c r="F3684" s="948" t="s">
        <v>1218</v>
      </c>
      <c r="G3684" s="943" t="s">
        <v>1217</v>
      </c>
      <c r="H3684" s="954" t="s">
        <v>2040</v>
      </c>
      <c r="I3684" s="254">
        <v>102</v>
      </c>
      <c r="J3684" s="254">
        <v>10439.608641686254</v>
      </c>
      <c r="K3684" s="945">
        <f t="shared" si="386"/>
        <v>1064840</v>
      </c>
      <c r="L3684" s="910" t="s">
        <v>167</v>
      </c>
      <c r="M3684" s="910" t="s">
        <v>165</v>
      </c>
      <c r="N3684" s="52" t="str">
        <f>IF(AND('331-CT'!$E$7=TH!H3684,OR(L3684="331",M3684="331")),"331",IF(AND(OR(L3684="131",M3684="131"),H3684='131-CT'!$E$7),"131",""))</f>
        <v/>
      </c>
      <c r="O3684" s="910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37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384"/>
        <v>11</v>
      </c>
      <c r="C3685" s="940">
        <f t="shared" si="385"/>
        <v>42327</v>
      </c>
      <c r="D3685" s="941" t="s">
        <v>2039</v>
      </c>
      <c r="E3685" s="941">
        <v>42327</v>
      </c>
      <c r="F3685" s="948" t="s">
        <v>1219</v>
      </c>
      <c r="G3685" s="943" t="s">
        <v>1220</v>
      </c>
      <c r="H3685" s="954" t="s">
        <v>2040</v>
      </c>
      <c r="I3685" s="254">
        <v>305</v>
      </c>
      <c r="J3685" s="254">
        <v>6263.7651850117527</v>
      </c>
      <c r="K3685" s="945">
        <f t="shared" si="386"/>
        <v>1910448</v>
      </c>
      <c r="L3685" s="910" t="s">
        <v>167</v>
      </c>
      <c r="M3685" s="910" t="s">
        <v>165</v>
      </c>
      <c r="N3685" s="52" t="str">
        <f>IF(AND('331-CT'!$E$7=TH!H3685,OR(L3685="331",M3685="331")),"331",IF(AND(OR(L3685="131",M3685="131"),H3685='131-CT'!$E$7),"131",""))</f>
        <v/>
      </c>
      <c r="O3685" s="910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37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384"/>
        <v>11</v>
      </c>
      <c r="C3686" s="940">
        <f t="shared" si="385"/>
        <v>42327</v>
      </c>
      <c r="D3686" s="941" t="s">
        <v>2039</v>
      </c>
      <c r="E3686" s="941">
        <v>42327</v>
      </c>
      <c r="F3686" s="948" t="s">
        <v>439</v>
      </c>
      <c r="G3686" s="943" t="s">
        <v>1221</v>
      </c>
      <c r="H3686" s="954" t="s">
        <v>2040</v>
      </c>
      <c r="I3686" s="254">
        <v>486</v>
      </c>
      <c r="J3686" s="254">
        <v>7084.0201497156722</v>
      </c>
      <c r="K3686" s="945">
        <f t="shared" si="386"/>
        <v>3442834</v>
      </c>
      <c r="L3686" s="910" t="s">
        <v>167</v>
      </c>
      <c r="M3686" s="910" t="s">
        <v>165</v>
      </c>
      <c r="N3686" s="52" t="str">
        <f>IF(AND('331-CT'!$E$7=TH!H3686,OR(L3686="331",M3686="331")),"331",IF(AND(OR(L3686="131",M3686="131"),H3686='131-CT'!$E$7),"131",""))</f>
        <v/>
      </c>
      <c r="O3686" s="910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37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384"/>
        <v>11</v>
      </c>
      <c r="C3687" s="940">
        <f t="shared" si="385"/>
        <v>42327</v>
      </c>
      <c r="D3687" s="941" t="s">
        <v>2039</v>
      </c>
      <c r="E3687" s="941">
        <v>42327</v>
      </c>
      <c r="F3687" s="948" t="s">
        <v>439</v>
      </c>
      <c r="G3687" s="943" t="s">
        <v>1221</v>
      </c>
      <c r="H3687" s="954" t="s">
        <v>2040</v>
      </c>
      <c r="I3687" s="254">
        <v>200</v>
      </c>
      <c r="J3687" s="254">
        <v>7084.0201497156722</v>
      </c>
      <c r="K3687" s="945">
        <f t="shared" si="386"/>
        <v>1416804</v>
      </c>
      <c r="L3687" s="910" t="s">
        <v>167</v>
      </c>
      <c r="M3687" s="910" t="s">
        <v>165</v>
      </c>
      <c r="N3687" s="52" t="str">
        <f>IF(AND('331-CT'!$E$7=TH!H3687,OR(L3687="331",M3687="331")),"331",IF(AND(OR(L3687="131",M3687="131"),H3687='131-CT'!$E$7),"131",""))</f>
        <v/>
      </c>
      <c r="O3687" s="910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37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384"/>
        <v>11</v>
      </c>
      <c r="C3688" s="940">
        <f t="shared" si="385"/>
        <v>42327</v>
      </c>
      <c r="D3688" s="941" t="s">
        <v>2039</v>
      </c>
      <c r="E3688" s="941">
        <v>42327</v>
      </c>
      <c r="F3688" s="948" t="s">
        <v>439</v>
      </c>
      <c r="G3688" s="943" t="s">
        <v>1221</v>
      </c>
      <c r="H3688" s="954" t="s">
        <v>2040</v>
      </c>
      <c r="I3688" s="254">
        <v>100</v>
      </c>
      <c r="J3688" s="254">
        <v>7084.0201497156722</v>
      </c>
      <c r="K3688" s="945">
        <f t="shared" si="386"/>
        <v>708402</v>
      </c>
      <c r="L3688" s="910" t="s">
        <v>167</v>
      </c>
      <c r="M3688" s="910" t="s">
        <v>165</v>
      </c>
      <c r="N3688" s="52" t="str">
        <f>IF(AND('331-CT'!$E$7=TH!H3688,OR(L3688="331",M3688="331")),"331",IF(AND(OR(L3688="131",M3688="131"),H3688='131-CT'!$E$7),"131",""))</f>
        <v/>
      </c>
      <c r="O3688" s="910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37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384"/>
        <v>11</v>
      </c>
      <c r="C3689" s="940">
        <f t="shared" si="385"/>
        <v>42327</v>
      </c>
      <c r="D3689" s="941" t="s">
        <v>2039</v>
      </c>
      <c r="E3689" s="941">
        <v>42327</v>
      </c>
      <c r="F3689" s="948" t="s">
        <v>439</v>
      </c>
      <c r="G3689" s="943" t="s">
        <v>1221</v>
      </c>
      <c r="H3689" s="954" t="s">
        <v>2040</v>
      </c>
      <c r="I3689" s="254">
        <v>102</v>
      </c>
      <c r="J3689" s="254">
        <v>7084.0201497156722</v>
      </c>
      <c r="K3689" s="945">
        <f t="shared" si="386"/>
        <v>722570</v>
      </c>
      <c r="L3689" s="910" t="s">
        <v>167</v>
      </c>
      <c r="M3689" s="910" t="s">
        <v>165</v>
      </c>
      <c r="N3689" s="52" t="str">
        <f>IF(AND('331-CT'!$E$7=TH!H3689,OR(L3689="331",M3689="331")),"331",IF(AND(OR(L3689="131",M3689="131"),H3689='131-CT'!$E$7),"131",""))</f>
        <v/>
      </c>
      <c r="O3689" s="910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37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384"/>
        <v>11</v>
      </c>
      <c r="C3690" s="940">
        <f t="shared" si="385"/>
        <v>42329</v>
      </c>
      <c r="D3690" s="941" t="s">
        <v>2039</v>
      </c>
      <c r="E3690" s="941">
        <v>42329</v>
      </c>
      <c r="F3690" s="948" t="s">
        <v>1222</v>
      </c>
      <c r="G3690" s="943" t="s">
        <v>1223</v>
      </c>
      <c r="H3690" s="954" t="s">
        <v>2040</v>
      </c>
      <c r="I3690" s="254">
        <v>1200</v>
      </c>
      <c r="J3690" s="254">
        <v>12602.099003178408</v>
      </c>
      <c r="K3690" s="945">
        <f t="shared" si="386"/>
        <v>15122519</v>
      </c>
      <c r="L3690" s="910" t="s">
        <v>167</v>
      </c>
      <c r="M3690" s="910" t="s">
        <v>165</v>
      </c>
      <c r="N3690" s="52" t="str">
        <f>IF(AND('331-CT'!$E$7=TH!H3690,OR(L3690="331",M3690="331")),"331",IF(AND(OR(L3690="131",M3690="131"),H3690='131-CT'!$E$7),"131",""))</f>
        <v/>
      </c>
      <c r="O3690" s="910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37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384"/>
        <v>11</v>
      </c>
      <c r="C3691" s="940">
        <f t="shared" si="385"/>
        <v>42329</v>
      </c>
      <c r="D3691" s="941" t="s">
        <v>2039</v>
      </c>
      <c r="E3691" s="941">
        <v>42329</v>
      </c>
      <c r="F3691" s="948" t="s">
        <v>472</v>
      </c>
      <c r="G3691" s="943" t="s">
        <v>1223</v>
      </c>
      <c r="H3691" s="954" t="s">
        <v>2040</v>
      </c>
      <c r="I3691" s="254">
        <v>634</v>
      </c>
      <c r="J3691" s="254">
        <v>6785.7456170960659</v>
      </c>
      <c r="K3691" s="945">
        <f t="shared" si="386"/>
        <v>4302163</v>
      </c>
      <c r="L3691" s="910" t="s">
        <v>167</v>
      </c>
      <c r="M3691" s="910" t="s">
        <v>165</v>
      </c>
      <c r="N3691" s="52" t="str">
        <f>IF(AND('331-CT'!$E$7=TH!H3691,OR(L3691="331",M3691="331")),"331",IF(AND(OR(L3691="131",M3691="131"),H3691='131-CT'!$E$7),"131",""))</f>
        <v/>
      </c>
      <c r="O3691" s="910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37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384"/>
        <v>11</v>
      </c>
      <c r="C3692" s="940">
        <f t="shared" si="385"/>
        <v>42329</v>
      </c>
      <c r="D3692" s="941" t="s">
        <v>2039</v>
      </c>
      <c r="E3692" s="941">
        <v>42329</v>
      </c>
      <c r="F3692" s="948" t="s">
        <v>621</v>
      </c>
      <c r="G3692" s="943" t="s">
        <v>1224</v>
      </c>
      <c r="H3692" s="954" t="s">
        <v>2040</v>
      </c>
      <c r="I3692" s="254">
        <v>422</v>
      </c>
      <c r="J3692" s="254">
        <v>6934.8828834058695</v>
      </c>
      <c r="K3692" s="945">
        <f t="shared" si="386"/>
        <v>2926521</v>
      </c>
      <c r="L3692" s="910" t="s">
        <v>167</v>
      </c>
      <c r="M3692" s="910" t="s">
        <v>165</v>
      </c>
      <c r="N3692" s="52" t="str">
        <f>IF(AND('331-CT'!$E$7=TH!H3692,OR(L3692="331",M3692="331")),"331",IF(AND(OR(L3692="131",M3692="131"),H3692='131-CT'!$E$7),"131",""))</f>
        <v/>
      </c>
      <c r="O3692" s="910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37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384"/>
        <v>11</v>
      </c>
      <c r="C3693" s="940">
        <f t="shared" si="385"/>
        <v>42329</v>
      </c>
      <c r="D3693" s="941" t="s">
        <v>2039</v>
      </c>
      <c r="E3693" s="941">
        <v>42329</v>
      </c>
      <c r="F3693" s="948" t="s">
        <v>565</v>
      </c>
      <c r="G3693" s="943" t="s">
        <v>1224</v>
      </c>
      <c r="H3693" s="954" t="s">
        <v>2040</v>
      </c>
      <c r="I3693" s="254">
        <v>204</v>
      </c>
      <c r="J3693" s="254">
        <v>7009.4515165607709</v>
      </c>
      <c r="K3693" s="945">
        <f t="shared" si="386"/>
        <v>1429928</v>
      </c>
      <c r="L3693" s="910" t="s">
        <v>167</v>
      </c>
      <c r="M3693" s="910" t="s">
        <v>165</v>
      </c>
      <c r="N3693" s="52" t="str">
        <f>IF(AND('331-CT'!$E$7=TH!H3693,OR(L3693="331",M3693="331")),"331",IF(AND(OR(L3693="131",M3693="131"),H3693='131-CT'!$E$7),"131",""))</f>
        <v/>
      </c>
      <c r="O3693" s="910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37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384"/>
        <v>11</v>
      </c>
      <c r="C3694" s="940">
        <f t="shared" si="385"/>
        <v>42329</v>
      </c>
      <c r="D3694" s="941" t="s">
        <v>2039</v>
      </c>
      <c r="E3694" s="941">
        <v>42329</v>
      </c>
      <c r="F3694" s="948" t="s">
        <v>1024</v>
      </c>
      <c r="G3694" s="943" t="s">
        <v>1224</v>
      </c>
      <c r="H3694" s="954" t="s">
        <v>2040</v>
      </c>
      <c r="I3694" s="254">
        <v>104</v>
      </c>
      <c r="J3694" s="254">
        <v>8799.0987122784136</v>
      </c>
      <c r="K3694" s="945">
        <f t="shared" si="386"/>
        <v>915106</v>
      </c>
      <c r="L3694" s="910" t="s">
        <v>167</v>
      </c>
      <c r="M3694" s="910" t="s">
        <v>165</v>
      </c>
      <c r="N3694" s="52" t="str">
        <f>IF(AND('331-CT'!$E$7=TH!H3694,OR(L3694="331",M3694="331")),"331",IF(AND(OR(L3694="131",M3694="131"),H3694='131-CT'!$E$7),"131",""))</f>
        <v/>
      </c>
      <c r="O3694" s="910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37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384"/>
        <v>11</v>
      </c>
      <c r="C3695" s="940">
        <f t="shared" si="385"/>
        <v>42329</v>
      </c>
      <c r="D3695" s="941" t="s">
        <v>2039</v>
      </c>
      <c r="E3695" s="941">
        <v>42329</v>
      </c>
      <c r="F3695" s="948" t="s">
        <v>477</v>
      </c>
      <c r="G3695" s="943" t="s">
        <v>1224</v>
      </c>
      <c r="H3695" s="954" t="s">
        <v>2040</v>
      </c>
      <c r="I3695" s="254">
        <v>316</v>
      </c>
      <c r="J3695" s="254">
        <v>9992.1968427568445</v>
      </c>
      <c r="K3695" s="945">
        <f t="shared" si="386"/>
        <v>3157534</v>
      </c>
      <c r="L3695" s="910" t="s">
        <v>167</v>
      </c>
      <c r="M3695" s="910" t="s">
        <v>165</v>
      </c>
      <c r="N3695" s="52" t="str">
        <f>IF(AND('331-CT'!$E$7=TH!H3695,OR(L3695="331",M3695="331")),"331",IF(AND(OR(L3695="131",M3695="131"),H3695='131-CT'!$E$7),"131",""))</f>
        <v/>
      </c>
      <c r="O3695" s="910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37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384"/>
        <v>11</v>
      </c>
      <c r="C3696" s="940">
        <f t="shared" si="385"/>
        <v>42331</v>
      </c>
      <c r="D3696" s="941" t="s">
        <v>2039</v>
      </c>
      <c r="E3696" s="941">
        <v>42331</v>
      </c>
      <c r="F3696" s="948" t="s">
        <v>1225</v>
      </c>
      <c r="G3696" s="943" t="s">
        <v>1226</v>
      </c>
      <c r="H3696" s="954" t="s">
        <v>2040</v>
      </c>
      <c r="I3696" s="254">
        <v>212</v>
      </c>
      <c r="J3696" s="254">
        <v>9097.3732448980209</v>
      </c>
      <c r="K3696" s="945">
        <f t="shared" si="386"/>
        <v>1928643</v>
      </c>
      <c r="L3696" s="910" t="s">
        <v>167</v>
      </c>
      <c r="M3696" s="910" t="s">
        <v>165</v>
      </c>
      <c r="N3696" s="52" t="str">
        <f>IF(AND('331-CT'!$E$7=TH!H3696,OR(L3696="331",M3696="331")),"331",IF(AND(OR(L3696="131",M3696="131"),H3696='131-CT'!$E$7),"131",""))</f>
        <v/>
      </c>
      <c r="O3696" s="910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37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384"/>
        <v>11</v>
      </c>
      <c r="C3697" s="940">
        <f t="shared" si="385"/>
        <v>42332</v>
      </c>
      <c r="D3697" s="941" t="s">
        <v>2039</v>
      </c>
      <c r="E3697" s="941">
        <v>42332</v>
      </c>
      <c r="F3697" s="948" t="s">
        <v>564</v>
      </c>
      <c r="G3697" s="943" t="s">
        <v>1227</v>
      </c>
      <c r="H3697" s="954" t="s">
        <v>2040</v>
      </c>
      <c r="I3697" s="254">
        <v>100</v>
      </c>
      <c r="J3697" s="254">
        <v>6636.6083507862622</v>
      </c>
      <c r="K3697" s="945">
        <f t="shared" si="386"/>
        <v>663661</v>
      </c>
      <c r="L3697" s="910" t="s">
        <v>167</v>
      </c>
      <c r="M3697" s="910" t="s">
        <v>165</v>
      </c>
      <c r="N3697" s="52" t="str">
        <f>IF(AND('331-CT'!$E$7=TH!H3697,OR(L3697="331",M3697="331")),"331",IF(AND(OR(L3697="131",M3697="131"),H3697='131-CT'!$E$7),"131",""))</f>
        <v/>
      </c>
      <c r="O3697" s="910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37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384"/>
        <v>11</v>
      </c>
      <c r="C3698" s="940">
        <f t="shared" si="385"/>
        <v>42332</v>
      </c>
      <c r="D3698" s="941" t="s">
        <v>2039</v>
      </c>
      <c r="E3698" s="941">
        <v>42332</v>
      </c>
      <c r="F3698" s="948" t="s">
        <v>565</v>
      </c>
      <c r="G3698" s="943" t="s">
        <v>1227</v>
      </c>
      <c r="H3698" s="954" t="s">
        <v>2040</v>
      </c>
      <c r="I3698" s="254">
        <v>181</v>
      </c>
      <c r="J3698" s="254">
        <v>7009.4515165607709</v>
      </c>
      <c r="K3698" s="945">
        <f t="shared" si="386"/>
        <v>1268711</v>
      </c>
      <c r="L3698" s="910" t="s">
        <v>167</v>
      </c>
      <c r="M3698" s="910" t="s">
        <v>165</v>
      </c>
      <c r="N3698" s="52" t="str">
        <f>IF(AND('331-CT'!$E$7=TH!H3698,OR(L3698="331",M3698="331")),"331",IF(AND(OR(L3698="131",M3698="131"),H3698='131-CT'!$E$7),"131",""))</f>
        <v/>
      </c>
      <c r="O3698" s="910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37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384"/>
        <v>11</v>
      </c>
      <c r="C3699" s="940">
        <f t="shared" si="385"/>
        <v>42332</v>
      </c>
      <c r="D3699" s="941" t="s">
        <v>2039</v>
      </c>
      <c r="E3699" s="941">
        <v>42332</v>
      </c>
      <c r="F3699" s="948" t="s">
        <v>2036</v>
      </c>
      <c r="G3699" s="943" t="s">
        <v>1228</v>
      </c>
      <c r="H3699" s="954" t="s">
        <v>2040</v>
      </c>
      <c r="I3699" s="254">
        <v>2000</v>
      </c>
      <c r="J3699" s="254">
        <v>8724.5300791235113</v>
      </c>
      <c r="K3699" s="945">
        <f t="shared" si="386"/>
        <v>17449060</v>
      </c>
      <c r="L3699" s="910" t="s">
        <v>167</v>
      </c>
      <c r="M3699" s="910" t="s">
        <v>165</v>
      </c>
      <c r="N3699" s="52" t="str">
        <f>IF(AND('331-CT'!$E$7=TH!H3699,OR(L3699="331",M3699="331")),"331",IF(AND(OR(L3699="131",M3699="131"),H3699='131-CT'!$E$7),"131",""))</f>
        <v/>
      </c>
      <c r="O3699" s="910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37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384"/>
        <v>11</v>
      </c>
      <c r="C3700" s="940">
        <f t="shared" si="385"/>
        <v>42332</v>
      </c>
      <c r="D3700" s="941" t="s">
        <v>2039</v>
      </c>
      <c r="E3700" s="941">
        <v>42332</v>
      </c>
      <c r="F3700" s="948" t="s">
        <v>807</v>
      </c>
      <c r="G3700" s="943" t="s">
        <v>1229</v>
      </c>
      <c r="H3700" s="954" t="s">
        <v>2040</v>
      </c>
      <c r="I3700" s="254">
        <v>800</v>
      </c>
      <c r="J3700" s="254">
        <v>10365.040008531352</v>
      </c>
      <c r="K3700" s="945">
        <f t="shared" si="386"/>
        <v>8292032</v>
      </c>
      <c r="L3700" s="910" t="s">
        <v>167</v>
      </c>
      <c r="M3700" s="910" t="s">
        <v>165</v>
      </c>
      <c r="N3700" s="52" t="str">
        <f>IF(AND('331-CT'!$E$7=TH!H3700,OR(L3700="331",M3700="331")),"331",IF(AND(OR(L3700="131",M3700="131"),H3700='131-CT'!$E$7),"131",""))</f>
        <v/>
      </c>
      <c r="O3700" s="910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37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384"/>
        <v>11</v>
      </c>
      <c r="C3701" s="940">
        <f t="shared" si="385"/>
        <v>42332</v>
      </c>
      <c r="D3701" s="941" t="s">
        <v>2039</v>
      </c>
      <c r="E3701" s="941">
        <v>42332</v>
      </c>
      <c r="F3701" s="948" t="s">
        <v>1847</v>
      </c>
      <c r="G3701" s="943" t="s">
        <v>1230</v>
      </c>
      <c r="H3701" s="954" t="s">
        <v>2040</v>
      </c>
      <c r="I3701" s="254">
        <v>130</v>
      </c>
      <c r="J3701" s="254">
        <v>20655.511383907804</v>
      </c>
      <c r="K3701" s="945">
        <f t="shared" si="386"/>
        <v>2685216</v>
      </c>
      <c r="L3701" s="910" t="s">
        <v>167</v>
      </c>
      <c r="M3701" s="910" t="s">
        <v>165</v>
      </c>
      <c r="N3701" s="52" t="str">
        <f>IF(AND('331-CT'!$E$7=TH!H3701,OR(L3701="331",M3701="331")),"331",IF(AND(OR(L3701="131",M3701="131"),H3701='131-CT'!$E$7),"131",""))</f>
        <v/>
      </c>
      <c r="O3701" s="910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37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384"/>
        <v>11</v>
      </c>
      <c r="C3702" s="940">
        <f t="shared" si="385"/>
        <v>42332</v>
      </c>
      <c r="D3702" s="941" t="s">
        <v>2039</v>
      </c>
      <c r="E3702" s="941">
        <v>42332</v>
      </c>
      <c r="F3702" s="948" t="s">
        <v>1848</v>
      </c>
      <c r="G3702" s="943" t="s">
        <v>1230</v>
      </c>
      <c r="H3702" s="954" t="s">
        <v>2040</v>
      </c>
      <c r="I3702" s="254">
        <v>200</v>
      </c>
      <c r="J3702" s="254">
        <v>12602.099003178408</v>
      </c>
      <c r="K3702" s="945">
        <f t="shared" si="386"/>
        <v>2520420</v>
      </c>
      <c r="L3702" s="910" t="s">
        <v>167</v>
      </c>
      <c r="M3702" s="910" t="s">
        <v>165</v>
      </c>
      <c r="N3702" s="52" t="str">
        <f>IF(AND('331-CT'!$E$7=TH!H3702,OR(L3702="331",M3702="331")),"331",IF(AND(OR(L3702="131",M3702="131"),H3702='131-CT'!$E$7),"131",""))</f>
        <v/>
      </c>
      <c r="O3702" s="910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37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384"/>
        <v>11</v>
      </c>
      <c r="C3703" s="940">
        <f t="shared" si="385"/>
        <v>42332</v>
      </c>
      <c r="D3703" s="941" t="s">
        <v>2039</v>
      </c>
      <c r="E3703" s="941">
        <v>42332</v>
      </c>
      <c r="F3703" s="948" t="s">
        <v>1849</v>
      </c>
      <c r="G3703" s="943" t="s">
        <v>1230</v>
      </c>
      <c r="H3703" s="954" t="s">
        <v>2040</v>
      </c>
      <c r="I3703" s="254">
        <v>510</v>
      </c>
      <c r="J3703" s="254">
        <v>10066.765475911747</v>
      </c>
      <c r="K3703" s="945">
        <f t="shared" si="386"/>
        <v>5134050</v>
      </c>
      <c r="L3703" s="910" t="s">
        <v>167</v>
      </c>
      <c r="M3703" s="910" t="s">
        <v>165</v>
      </c>
      <c r="N3703" s="52" t="str">
        <f>IF(AND('331-CT'!$E$7=TH!H3703,OR(L3703="331",M3703="331")),"331",IF(AND(OR(L3703="131",M3703="131"),H3703='131-CT'!$E$7),"131",""))</f>
        <v/>
      </c>
      <c r="O3703" s="910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37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384"/>
        <v>11</v>
      </c>
      <c r="C3704" s="940">
        <f t="shared" si="385"/>
        <v>42332</v>
      </c>
      <c r="D3704" s="941" t="s">
        <v>2039</v>
      </c>
      <c r="E3704" s="941">
        <v>42332</v>
      </c>
      <c r="F3704" s="948" t="s">
        <v>1850</v>
      </c>
      <c r="G3704" s="943" t="s">
        <v>1230</v>
      </c>
      <c r="H3704" s="954" t="s">
        <v>2040</v>
      </c>
      <c r="I3704" s="254">
        <v>250</v>
      </c>
      <c r="J3704" s="254">
        <v>9470.2164106725304</v>
      </c>
      <c r="K3704" s="945">
        <f t="shared" si="386"/>
        <v>2367554</v>
      </c>
      <c r="L3704" s="910" t="s">
        <v>167</v>
      </c>
      <c r="M3704" s="910" t="s">
        <v>165</v>
      </c>
      <c r="N3704" s="52" t="str">
        <f>IF(AND('331-CT'!$E$7=TH!H3704,OR(L3704="331",M3704="331")),"331",IF(AND(OR(L3704="131",M3704="131"),H3704='131-CT'!$E$7),"131",""))</f>
        <v/>
      </c>
      <c r="O3704" s="910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37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384"/>
        <v>11</v>
      </c>
      <c r="C3705" s="940">
        <f t="shared" si="385"/>
        <v>42334</v>
      </c>
      <c r="D3705" s="941" t="s">
        <v>2039</v>
      </c>
      <c r="E3705" s="941">
        <v>42334</v>
      </c>
      <c r="F3705" s="948" t="s">
        <v>807</v>
      </c>
      <c r="G3705" s="943" t="s">
        <v>1231</v>
      </c>
      <c r="H3705" s="954" t="s">
        <v>2040</v>
      </c>
      <c r="I3705" s="254">
        <v>600</v>
      </c>
      <c r="J3705" s="254">
        <v>10365.040008531352</v>
      </c>
      <c r="K3705" s="945">
        <f t="shared" si="386"/>
        <v>6219024</v>
      </c>
      <c r="L3705" s="910" t="s">
        <v>167</v>
      </c>
      <c r="M3705" s="910" t="s">
        <v>165</v>
      </c>
      <c r="N3705" s="52" t="str">
        <f>IF(AND('331-CT'!$E$7=TH!H3705,OR(L3705="331",M3705="331")),"331",IF(AND(OR(L3705="131",M3705="131"),H3705='131-CT'!$E$7),"131",""))</f>
        <v/>
      </c>
      <c r="O3705" s="910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37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384"/>
        <v>11</v>
      </c>
      <c r="C3706" s="940">
        <f t="shared" si="385"/>
        <v>42335</v>
      </c>
      <c r="D3706" s="941" t="s">
        <v>2039</v>
      </c>
      <c r="E3706" s="941">
        <v>42335</v>
      </c>
      <c r="F3706" s="948" t="s">
        <v>642</v>
      </c>
      <c r="G3706" s="943" t="s">
        <v>1232</v>
      </c>
      <c r="H3706" s="954" t="s">
        <v>2040</v>
      </c>
      <c r="I3706" s="254">
        <v>1031</v>
      </c>
      <c r="J3706" s="254">
        <v>4921.52978822352</v>
      </c>
      <c r="K3706" s="945">
        <f t="shared" si="386"/>
        <v>5074097</v>
      </c>
      <c r="L3706" s="910" t="s">
        <v>167</v>
      </c>
      <c r="M3706" s="910" t="s">
        <v>165</v>
      </c>
      <c r="N3706" s="52" t="str">
        <f>IF(AND('331-CT'!$E$7=TH!H3706,OR(L3706="331",M3706="331")),"331",IF(AND(OR(L3706="131",M3706="131"),H3706='131-CT'!$E$7),"131",""))</f>
        <v/>
      </c>
      <c r="O3706" s="910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37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384"/>
        <v>11</v>
      </c>
      <c r="C3707" s="940">
        <f t="shared" si="385"/>
        <v>42335</v>
      </c>
      <c r="D3707" s="941" t="s">
        <v>2039</v>
      </c>
      <c r="E3707" s="941">
        <v>42335</v>
      </c>
      <c r="F3707" s="948" t="s">
        <v>642</v>
      </c>
      <c r="G3707" s="943" t="s">
        <v>1232</v>
      </c>
      <c r="H3707" s="954" t="s">
        <v>2040</v>
      </c>
      <c r="I3707" s="254">
        <v>980</v>
      </c>
      <c r="J3707" s="254">
        <v>4921.52978822352</v>
      </c>
      <c r="K3707" s="945">
        <f t="shared" si="386"/>
        <v>4823099</v>
      </c>
      <c r="L3707" s="910" t="s">
        <v>167</v>
      </c>
      <c r="M3707" s="910" t="s">
        <v>165</v>
      </c>
      <c r="N3707" s="52" t="str">
        <f>IF(AND('331-CT'!$E$7=TH!H3707,OR(L3707="331",M3707="331")),"331",IF(AND(OR(L3707="131",M3707="131"),H3707='131-CT'!$E$7),"131",""))</f>
        <v/>
      </c>
      <c r="O3707" s="910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37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384"/>
        <v>11</v>
      </c>
      <c r="C3708" s="940">
        <f t="shared" si="385"/>
        <v>42335</v>
      </c>
      <c r="D3708" s="941" t="s">
        <v>2039</v>
      </c>
      <c r="E3708" s="941">
        <v>42335</v>
      </c>
      <c r="F3708" s="948" t="s">
        <v>477</v>
      </c>
      <c r="G3708" s="943" t="s">
        <v>1233</v>
      </c>
      <c r="H3708" s="954" t="s">
        <v>2040</v>
      </c>
      <c r="I3708" s="254">
        <v>100</v>
      </c>
      <c r="J3708" s="254">
        <v>9992.1968427568445</v>
      </c>
      <c r="K3708" s="945">
        <f t="shared" si="386"/>
        <v>999220</v>
      </c>
      <c r="L3708" s="910" t="s">
        <v>167</v>
      </c>
      <c r="M3708" s="910" t="s">
        <v>165</v>
      </c>
      <c r="N3708" s="52" t="str">
        <f>IF(AND('331-CT'!$E$7=TH!H3708,OR(L3708="331",M3708="331")),"331",IF(AND(OR(L3708="131",M3708="131"),H3708='131-CT'!$E$7),"131",""))</f>
        <v/>
      </c>
      <c r="O3708" s="910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37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384"/>
        <v>11</v>
      </c>
      <c r="C3709" s="940">
        <f t="shared" si="385"/>
        <v>42335</v>
      </c>
      <c r="D3709" s="941" t="s">
        <v>2039</v>
      </c>
      <c r="E3709" s="941">
        <v>42335</v>
      </c>
      <c r="F3709" s="948" t="s">
        <v>435</v>
      </c>
      <c r="G3709" s="943" t="s">
        <v>1234</v>
      </c>
      <c r="H3709" s="954" t="s">
        <v>2040</v>
      </c>
      <c r="I3709" s="254">
        <v>1178</v>
      </c>
      <c r="J3709" s="254">
        <v>5518.0788534627345</v>
      </c>
      <c r="K3709" s="945">
        <f t="shared" si="386"/>
        <v>6500297</v>
      </c>
      <c r="L3709" s="910" t="s">
        <v>167</v>
      </c>
      <c r="M3709" s="910" t="s">
        <v>165</v>
      </c>
      <c r="N3709" s="52" t="str">
        <f>IF(AND('331-CT'!$E$7=TH!H3709,OR(L3709="331",M3709="331")),"331",IF(AND(OR(L3709="131",M3709="131"),H3709='131-CT'!$E$7),"131",""))</f>
        <v/>
      </c>
      <c r="O3709" s="910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37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384"/>
        <v>11</v>
      </c>
      <c r="C3710" s="940">
        <f t="shared" si="385"/>
        <v>42335</v>
      </c>
      <c r="D3710" s="941" t="s">
        <v>2039</v>
      </c>
      <c r="E3710" s="941">
        <v>42335</v>
      </c>
      <c r="F3710" s="948" t="s">
        <v>1792</v>
      </c>
      <c r="G3710" s="943" t="s">
        <v>1235</v>
      </c>
      <c r="H3710" s="954" t="s">
        <v>2040</v>
      </c>
      <c r="I3710" s="254">
        <v>1500</v>
      </c>
      <c r="J3710" s="254">
        <v>9321.0791443627277</v>
      </c>
      <c r="K3710" s="945">
        <f t="shared" si="386"/>
        <v>13981619</v>
      </c>
      <c r="L3710" s="910" t="s">
        <v>167</v>
      </c>
      <c r="M3710" s="910" t="s">
        <v>165</v>
      </c>
      <c r="N3710" s="52" t="str">
        <f>IF(AND('331-CT'!$E$7=TH!H3710,OR(L3710="331",M3710="331")),"331",IF(AND(OR(L3710="131",M3710="131"),H3710='131-CT'!$E$7),"131",""))</f>
        <v/>
      </c>
      <c r="O3710" s="910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37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384"/>
        <v>11</v>
      </c>
      <c r="C3711" s="940">
        <f t="shared" si="385"/>
        <v>42335</v>
      </c>
      <c r="D3711" s="941" t="s">
        <v>2039</v>
      </c>
      <c r="E3711" s="941">
        <v>42335</v>
      </c>
      <c r="F3711" s="948" t="s">
        <v>754</v>
      </c>
      <c r="G3711" s="943" t="s">
        <v>1235</v>
      </c>
      <c r="H3711" s="954" t="s">
        <v>2040</v>
      </c>
      <c r="I3711" s="254">
        <v>200</v>
      </c>
      <c r="J3711" s="254">
        <v>12676.667636333308</v>
      </c>
      <c r="K3711" s="945">
        <f t="shared" si="386"/>
        <v>2535334</v>
      </c>
      <c r="L3711" s="910" t="s">
        <v>167</v>
      </c>
      <c r="M3711" s="910" t="s">
        <v>165</v>
      </c>
      <c r="N3711" s="52" t="str">
        <f>IF(AND('331-CT'!$E$7=TH!H3711,OR(L3711="331",M3711="331")),"331",IF(AND(OR(L3711="131",M3711="131"),H3711='131-CT'!$E$7),"131",""))</f>
        <v/>
      </c>
      <c r="O3711" s="910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37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384"/>
        <v>11</v>
      </c>
      <c r="C3712" s="940">
        <f t="shared" si="385"/>
        <v>42335</v>
      </c>
      <c r="D3712" s="941" t="s">
        <v>2039</v>
      </c>
      <c r="E3712" s="941">
        <v>42335</v>
      </c>
      <c r="F3712" s="948" t="s">
        <v>1850</v>
      </c>
      <c r="G3712" s="943" t="s">
        <v>1235</v>
      </c>
      <c r="H3712" s="954" t="s">
        <v>2040</v>
      </c>
      <c r="I3712" s="254">
        <v>260</v>
      </c>
      <c r="J3712" s="254">
        <v>9470.2164106725304</v>
      </c>
      <c r="K3712" s="945">
        <f t="shared" si="386"/>
        <v>2462256</v>
      </c>
      <c r="L3712" s="910" t="s">
        <v>167</v>
      </c>
      <c r="M3712" s="910" t="s">
        <v>165</v>
      </c>
      <c r="N3712" s="52" t="str">
        <f>IF(AND('331-CT'!$E$7=TH!H3712,OR(L3712="331",M3712="331")),"331",IF(AND(OR(L3712="131",M3712="131"),H3712='131-CT'!$E$7),"131",""))</f>
        <v/>
      </c>
      <c r="O3712" s="910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37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384"/>
        <v>11</v>
      </c>
      <c r="C3713" s="940">
        <f t="shared" si="385"/>
        <v>42338</v>
      </c>
      <c r="D3713" s="941" t="s">
        <v>2039</v>
      </c>
      <c r="E3713" s="941">
        <v>42338</v>
      </c>
      <c r="F3713" s="948" t="s">
        <v>520</v>
      </c>
      <c r="G3713" s="943" t="s">
        <v>1236</v>
      </c>
      <c r="H3713" s="954" t="s">
        <v>2040</v>
      </c>
      <c r="I3713" s="254">
        <v>1066</v>
      </c>
      <c r="J3713" s="254">
        <v>5070.6670545333236</v>
      </c>
      <c r="K3713" s="945">
        <f t="shared" si="386"/>
        <v>5405331</v>
      </c>
      <c r="L3713" s="910" t="s">
        <v>167</v>
      </c>
      <c r="M3713" s="910" t="s">
        <v>165</v>
      </c>
      <c r="N3713" s="52" t="str">
        <f>IF(AND('331-CT'!$E$7=TH!H3713,OR(L3713="331",M3713="331")),"331",IF(AND(OR(L3713="131",M3713="131"),H3713='131-CT'!$E$7),"131",""))</f>
        <v/>
      </c>
      <c r="O3713" s="910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37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384"/>
        <v>11</v>
      </c>
      <c r="C3714" s="940">
        <f t="shared" si="385"/>
        <v>42338</v>
      </c>
      <c r="D3714" s="941" t="s">
        <v>2039</v>
      </c>
      <c r="E3714" s="941">
        <v>42338</v>
      </c>
      <c r="F3714" s="948" t="s">
        <v>772</v>
      </c>
      <c r="G3714" s="943" t="s">
        <v>1237</v>
      </c>
      <c r="H3714" s="954" t="s">
        <v>2040</v>
      </c>
      <c r="I3714" s="254">
        <v>1000</v>
      </c>
      <c r="J3714" s="254">
        <v>17225.354258782321</v>
      </c>
      <c r="K3714" s="945">
        <f t="shared" si="386"/>
        <v>17225354</v>
      </c>
      <c r="L3714" s="910" t="s">
        <v>167</v>
      </c>
      <c r="M3714" s="910" t="s">
        <v>165</v>
      </c>
      <c r="N3714" s="52" t="str">
        <f>IF(AND('331-CT'!$E$7=TH!H3714,OR(L3714="331",M3714="331")),"331",IF(AND(OR(L3714="131",M3714="131"),H3714='131-CT'!$E$7),"131",""))</f>
        <v/>
      </c>
      <c r="O3714" s="910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37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384"/>
        <v>11</v>
      </c>
      <c r="C3715" s="940">
        <f t="shared" si="385"/>
        <v>42338</v>
      </c>
      <c r="D3715" s="941" t="s">
        <v>2039</v>
      </c>
      <c r="E3715" s="941">
        <v>42338</v>
      </c>
      <c r="F3715" s="948" t="s">
        <v>774</v>
      </c>
      <c r="G3715" s="943" t="s">
        <v>1237</v>
      </c>
      <c r="H3715" s="954" t="s">
        <v>2040</v>
      </c>
      <c r="I3715" s="254">
        <v>250</v>
      </c>
      <c r="J3715" s="254">
        <v>13944.334399966641</v>
      </c>
      <c r="K3715" s="945">
        <f t="shared" si="386"/>
        <v>3486084</v>
      </c>
      <c r="L3715" s="910" t="s">
        <v>167</v>
      </c>
      <c r="M3715" s="910" t="s">
        <v>165</v>
      </c>
      <c r="N3715" s="52" t="str">
        <f>IF(AND('331-CT'!$E$7=TH!H3715,OR(L3715="331",M3715="331")),"331",IF(AND(OR(L3715="131",M3715="131"),H3715='131-CT'!$E$7),"131",""))</f>
        <v/>
      </c>
      <c r="O3715" s="910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37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384"/>
        <v>11</v>
      </c>
      <c r="C3716" s="940">
        <f t="shared" si="385"/>
        <v>42338</v>
      </c>
      <c r="D3716" s="941" t="s">
        <v>2039</v>
      </c>
      <c r="E3716" s="941">
        <v>42338</v>
      </c>
      <c r="F3716" s="948" t="s">
        <v>1238</v>
      </c>
      <c r="G3716" s="943" t="s">
        <v>1239</v>
      </c>
      <c r="H3716" s="954" t="s">
        <v>2040</v>
      </c>
      <c r="I3716" s="254">
        <v>63</v>
      </c>
      <c r="J3716" s="254">
        <v>60027.749689695971</v>
      </c>
      <c r="K3716" s="945">
        <f t="shared" si="386"/>
        <v>3781748</v>
      </c>
      <c r="L3716" s="910" t="s">
        <v>167</v>
      </c>
      <c r="M3716" s="910" t="s">
        <v>165</v>
      </c>
      <c r="N3716" s="52" t="str">
        <f>IF(AND('331-CT'!$E$7=TH!H3716,OR(L3716="331",M3716="331")),"331",IF(AND(OR(L3716="131",M3716="131"),H3716='131-CT'!$E$7),"131",""))</f>
        <v/>
      </c>
      <c r="O3716" s="910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37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384"/>
        <v>11</v>
      </c>
      <c r="C3717" s="940">
        <f t="shared" si="385"/>
        <v>42338</v>
      </c>
      <c r="D3717" s="941" t="s">
        <v>2039</v>
      </c>
      <c r="E3717" s="941">
        <v>42338</v>
      </c>
      <c r="F3717" s="948" t="s">
        <v>867</v>
      </c>
      <c r="G3717" s="943" t="s">
        <v>1239</v>
      </c>
      <c r="H3717" s="954" t="s">
        <v>2040</v>
      </c>
      <c r="I3717" s="254">
        <v>41</v>
      </c>
      <c r="J3717" s="254">
        <v>46157.983922884225</v>
      </c>
      <c r="K3717" s="945">
        <f t="shared" si="386"/>
        <v>1892477</v>
      </c>
      <c r="L3717" s="910" t="s">
        <v>167</v>
      </c>
      <c r="M3717" s="910" t="s">
        <v>165</v>
      </c>
      <c r="N3717" s="52" t="str">
        <f>IF(AND('331-CT'!$E$7=TH!H3717,OR(L3717="331",M3717="331")),"331",IF(AND(OR(L3717="131",M3717="131"),H3717='131-CT'!$E$7),"131",""))</f>
        <v/>
      </c>
      <c r="O3717" s="910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37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384"/>
        <v>11</v>
      </c>
      <c r="C3718" s="940">
        <f t="shared" si="385"/>
        <v>42338</v>
      </c>
      <c r="D3718" s="941" t="s">
        <v>2039</v>
      </c>
      <c r="E3718" s="941">
        <v>42338</v>
      </c>
      <c r="F3718" s="948" t="s">
        <v>947</v>
      </c>
      <c r="G3718" s="943" t="s">
        <v>1239</v>
      </c>
      <c r="H3718" s="954" t="s">
        <v>2040</v>
      </c>
      <c r="I3718" s="254">
        <v>50</v>
      </c>
      <c r="J3718" s="254">
        <v>14690.020731515659</v>
      </c>
      <c r="K3718" s="945">
        <f t="shared" si="386"/>
        <v>734501</v>
      </c>
      <c r="L3718" s="910" t="s">
        <v>167</v>
      </c>
      <c r="M3718" s="910" t="s">
        <v>165</v>
      </c>
      <c r="N3718" s="52" t="str">
        <f>IF(AND('331-CT'!$E$7=TH!H3718,OR(L3718="331",M3718="331")),"331",IF(AND(OR(L3718="131",M3718="131"),H3718='131-CT'!$E$7),"131",""))</f>
        <v/>
      </c>
      <c r="O3718" s="910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37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384"/>
        <v>11</v>
      </c>
      <c r="C3719" s="940">
        <f t="shared" si="385"/>
        <v>42338</v>
      </c>
      <c r="D3719" s="941" t="s">
        <v>2039</v>
      </c>
      <c r="E3719" s="941">
        <v>42338</v>
      </c>
      <c r="F3719" s="948" t="s">
        <v>953</v>
      </c>
      <c r="G3719" s="943" t="s">
        <v>1239</v>
      </c>
      <c r="H3719" s="954" t="s">
        <v>2040</v>
      </c>
      <c r="I3719" s="254">
        <v>21</v>
      </c>
      <c r="J3719" s="254">
        <v>63830.74998059596</v>
      </c>
      <c r="K3719" s="945">
        <f t="shared" si="386"/>
        <v>1340446</v>
      </c>
      <c r="L3719" s="910" t="s">
        <v>167</v>
      </c>
      <c r="M3719" s="910" t="s">
        <v>165</v>
      </c>
      <c r="N3719" s="52" t="str">
        <f>IF(AND('331-CT'!$E$7=TH!H3719,OR(L3719="331",M3719="331")),"331",IF(AND(OR(L3719="131",M3719="131"),H3719='131-CT'!$E$7),"131",""))</f>
        <v/>
      </c>
      <c r="O3719" s="910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37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384"/>
        <v>11</v>
      </c>
      <c r="C3720" s="940">
        <f t="shared" si="385"/>
        <v>42338</v>
      </c>
      <c r="D3720" s="941" t="s">
        <v>2039</v>
      </c>
      <c r="E3720" s="941">
        <v>42338</v>
      </c>
      <c r="F3720" s="948" t="s">
        <v>650</v>
      </c>
      <c r="G3720" s="943" t="s">
        <v>1239</v>
      </c>
      <c r="H3720" s="954" t="s">
        <v>2040</v>
      </c>
      <c r="I3720" s="254">
        <v>50</v>
      </c>
      <c r="J3720" s="254">
        <v>42951.532697223447</v>
      </c>
      <c r="K3720" s="945">
        <f t="shared" si="386"/>
        <v>2147577</v>
      </c>
      <c r="L3720" s="910" t="s">
        <v>167</v>
      </c>
      <c r="M3720" s="910" t="s">
        <v>165</v>
      </c>
      <c r="N3720" s="52" t="str">
        <f>IF(AND('331-CT'!$E$7=TH!H3720,OR(L3720="331",M3720="331")),"331",IF(AND(OR(L3720="131",M3720="131"),H3720='131-CT'!$E$7),"131",""))</f>
        <v/>
      </c>
      <c r="O3720" s="910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37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384"/>
        <v>12</v>
      </c>
      <c r="C3721" s="940">
        <f t="shared" si="385"/>
        <v>42339</v>
      </c>
      <c r="D3721" s="941" t="s">
        <v>2039</v>
      </c>
      <c r="E3721" s="941">
        <v>42339</v>
      </c>
      <c r="F3721" s="948" t="s">
        <v>465</v>
      </c>
      <c r="G3721" s="943" t="s">
        <v>1240</v>
      </c>
      <c r="H3721" s="954" t="s">
        <v>2040</v>
      </c>
      <c r="I3721" s="254">
        <v>500</v>
      </c>
      <c r="J3721" s="254">
        <v>4772.3925219137163</v>
      </c>
      <c r="K3721" s="945">
        <f t="shared" si="386"/>
        <v>2386196</v>
      </c>
      <c r="L3721" s="910" t="s">
        <v>167</v>
      </c>
      <c r="M3721" s="910" t="s">
        <v>165</v>
      </c>
      <c r="N3721" s="52" t="str">
        <f>IF(AND('331-CT'!$E$7=TH!H3721,OR(L3721="331",M3721="331")),"331",IF(AND(OR(L3721="131",M3721="131"),H3721='131-CT'!$E$7),"131",""))</f>
        <v/>
      </c>
      <c r="O3721" s="910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37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384"/>
        <v>12</v>
      </c>
      <c r="C3722" s="940">
        <f t="shared" si="385"/>
        <v>42339</v>
      </c>
      <c r="D3722" s="941" t="s">
        <v>2039</v>
      </c>
      <c r="E3722" s="941">
        <v>42339</v>
      </c>
      <c r="F3722" s="948" t="s">
        <v>1241</v>
      </c>
      <c r="G3722" s="943" t="s">
        <v>1240</v>
      </c>
      <c r="H3722" s="954" t="s">
        <v>2040</v>
      </c>
      <c r="I3722" s="254">
        <v>216</v>
      </c>
      <c r="J3722" s="254">
        <v>3057.3139593509745</v>
      </c>
      <c r="K3722" s="945">
        <f t="shared" si="386"/>
        <v>660380</v>
      </c>
      <c r="L3722" s="910" t="s">
        <v>167</v>
      </c>
      <c r="M3722" s="910" t="s">
        <v>165</v>
      </c>
      <c r="N3722" s="52" t="str">
        <f>IF(AND('331-CT'!$E$7=TH!H3722,OR(L3722="331",M3722="331")),"331",IF(AND(OR(L3722="131",M3722="131"),H3722='131-CT'!$E$7),"131",""))</f>
        <v/>
      </c>
      <c r="O3722" s="910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37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384"/>
        <v>12</v>
      </c>
      <c r="C3723" s="940">
        <f t="shared" si="385"/>
        <v>42339</v>
      </c>
      <c r="D3723" s="941" t="s">
        <v>2039</v>
      </c>
      <c r="E3723" s="941">
        <v>42339</v>
      </c>
      <c r="F3723" s="948" t="s">
        <v>1975</v>
      </c>
      <c r="G3723" s="943" t="s">
        <v>1242</v>
      </c>
      <c r="H3723" s="954" t="s">
        <v>2040</v>
      </c>
      <c r="I3723" s="254">
        <v>30</v>
      </c>
      <c r="J3723" s="254">
        <v>11334.432239545076</v>
      </c>
      <c r="K3723" s="945">
        <f t="shared" si="386"/>
        <v>340033</v>
      </c>
      <c r="L3723" s="910" t="s">
        <v>167</v>
      </c>
      <c r="M3723" s="910" t="s">
        <v>165</v>
      </c>
      <c r="N3723" s="52" t="str">
        <f>IF(AND('331-CT'!$E$7=TH!H3723,OR(L3723="331",M3723="331")),"331",IF(AND(OR(L3723="131",M3723="131"),H3723='131-CT'!$E$7),"131",""))</f>
        <v/>
      </c>
      <c r="O3723" s="910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37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384"/>
        <v>12</v>
      </c>
      <c r="C3724" s="940">
        <f t="shared" si="385"/>
        <v>42339</v>
      </c>
      <c r="D3724" s="941" t="s">
        <v>2039</v>
      </c>
      <c r="E3724" s="941">
        <v>42339</v>
      </c>
      <c r="F3724" s="948" t="s">
        <v>1976</v>
      </c>
      <c r="G3724" s="943" t="s">
        <v>1242</v>
      </c>
      <c r="H3724" s="954" t="s">
        <v>2040</v>
      </c>
      <c r="I3724" s="254">
        <v>30</v>
      </c>
      <c r="J3724" s="254">
        <v>8127.9810138842986</v>
      </c>
      <c r="K3724" s="945">
        <f t="shared" si="386"/>
        <v>243839</v>
      </c>
      <c r="L3724" s="910" t="s">
        <v>167</v>
      </c>
      <c r="M3724" s="910" t="s">
        <v>165</v>
      </c>
      <c r="N3724" s="52" t="str">
        <f>IF(AND('331-CT'!$E$7=TH!H3724,OR(L3724="331",M3724="331")),"331",IF(AND(OR(L3724="131",M3724="131"),H3724='131-CT'!$E$7),"131",""))</f>
        <v/>
      </c>
      <c r="O3724" s="910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37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384"/>
        <v>12</v>
      </c>
      <c r="C3725" s="940">
        <f t="shared" si="385"/>
        <v>42339</v>
      </c>
      <c r="D3725" s="941" t="s">
        <v>2039</v>
      </c>
      <c r="E3725" s="941">
        <v>42339</v>
      </c>
      <c r="F3725" s="948" t="s">
        <v>1977</v>
      </c>
      <c r="G3725" s="943" t="s">
        <v>1242</v>
      </c>
      <c r="H3725" s="954" t="s">
        <v>2040</v>
      </c>
      <c r="I3725" s="254">
        <v>60</v>
      </c>
      <c r="J3725" s="254">
        <v>9022.8046117431204</v>
      </c>
      <c r="K3725" s="945">
        <f t="shared" si="386"/>
        <v>541368</v>
      </c>
      <c r="L3725" s="910" t="s">
        <v>167</v>
      </c>
      <c r="M3725" s="910" t="s">
        <v>165</v>
      </c>
      <c r="N3725" s="52" t="str">
        <f>IF(AND('331-CT'!$E$7=TH!H3725,OR(L3725="331",M3725="331")),"331",IF(AND(OR(L3725="131",M3725="131"),H3725='131-CT'!$E$7),"131",""))</f>
        <v/>
      </c>
      <c r="O3725" s="910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37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384"/>
        <v>12</v>
      </c>
      <c r="C3726" s="940">
        <f t="shared" si="385"/>
        <v>42339</v>
      </c>
      <c r="D3726" s="941" t="s">
        <v>2039</v>
      </c>
      <c r="E3726" s="941">
        <v>42339</v>
      </c>
      <c r="F3726" s="948" t="s">
        <v>1978</v>
      </c>
      <c r="G3726" s="943" t="s">
        <v>1242</v>
      </c>
      <c r="H3726" s="954" t="s">
        <v>2040</v>
      </c>
      <c r="I3726" s="254">
        <v>20</v>
      </c>
      <c r="J3726" s="254">
        <v>9917.6282096019422</v>
      </c>
      <c r="K3726" s="945">
        <f t="shared" si="386"/>
        <v>198353</v>
      </c>
      <c r="L3726" s="910" t="s">
        <v>167</v>
      </c>
      <c r="M3726" s="910" t="s">
        <v>165</v>
      </c>
      <c r="N3726" s="52" t="str">
        <f>IF(AND('331-CT'!$E$7=TH!H3726,OR(L3726="331",M3726="331")),"331",IF(AND(OR(L3726="131",M3726="131"),H3726='131-CT'!$E$7),"131",""))</f>
        <v/>
      </c>
      <c r="O3726" s="910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37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384"/>
        <v>12</v>
      </c>
      <c r="C3727" s="940">
        <f t="shared" si="385"/>
        <v>42339</v>
      </c>
      <c r="D3727" s="941" t="s">
        <v>2039</v>
      </c>
      <c r="E3727" s="941">
        <v>42339</v>
      </c>
      <c r="F3727" s="948" t="s">
        <v>2037</v>
      </c>
      <c r="G3727" s="943" t="s">
        <v>1242</v>
      </c>
      <c r="H3727" s="954" t="s">
        <v>2040</v>
      </c>
      <c r="I3727" s="254">
        <v>10</v>
      </c>
      <c r="J3727" s="254">
        <v>15584.844329374479</v>
      </c>
      <c r="K3727" s="945">
        <f t="shared" si="386"/>
        <v>155848</v>
      </c>
      <c r="L3727" s="910" t="s">
        <v>167</v>
      </c>
      <c r="M3727" s="910" t="s">
        <v>165</v>
      </c>
      <c r="N3727" s="52" t="str">
        <f>IF(AND('331-CT'!$E$7=TH!H3727,OR(L3727="331",M3727="331")),"331",IF(AND(OR(L3727="131",M3727="131"),H3727='131-CT'!$E$7),"131",""))</f>
        <v/>
      </c>
      <c r="O3727" s="910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37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384"/>
        <v>12</v>
      </c>
      <c r="C3728" s="940">
        <f t="shared" si="385"/>
        <v>42340</v>
      </c>
      <c r="D3728" s="941" t="s">
        <v>2039</v>
      </c>
      <c r="E3728" s="941">
        <v>42340</v>
      </c>
      <c r="F3728" s="948" t="s">
        <v>477</v>
      </c>
      <c r="G3728" s="943" t="s">
        <v>1243</v>
      </c>
      <c r="H3728" s="954" t="s">
        <v>2040</v>
      </c>
      <c r="I3728" s="254">
        <v>306</v>
      </c>
      <c r="J3728" s="254">
        <v>9992.1968427568445</v>
      </c>
      <c r="K3728" s="945">
        <f t="shared" si="386"/>
        <v>3057612</v>
      </c>
      <c r="L3728" s="910" t="s">
        <v>167</v>
      </c>
      <c r="M3728" s="910" t="s">
        <v>165</v>
      </c>
      <c r="N3728" s="52" t="str">
        <f>IF(AND('331-CT'!$E$7=TH!H3728,OR(L3728="331",M3728="331")),"331",IF(AND(OR(L3728="131",M3728="131"),H3728='131-CT'!$E$7),"131",""))</f>
        <v/>
      </c>
      <c r="O3728" s="910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37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384"/>
        <v>12</v>
      </c>
      <c r="C3729" s="940">
        <f t="shared" si="385"/>
        <v>42340</v>
      </c>
      <c r="D3729" s="941" t="s">
        <v>2039</v>
      </c>
      <c r="E3729" s="941">
        <v>42340</v>
      </c>
      <c r="F3729" s="948" t="s">
        <v>1181</v>
      </c>
      <c r="G3729" s="943" t="s">
        <v>1244</v>
      </c>
      <c r="H3729" s="954" t="s">
        <v>2040</v>
      </c>
      <c r="I3729" s="254">
        <v>500</v>
      </c>
      <c r="J3729" s="254">
        <v>5890.9220192372441</v>
      </c>
      <c r="K3729" s="945">
        <f t="shared" si="386"/>
        <v>2945461</v>
      </c>
      <c r="L3729" s="910" t="s">
        <v>167</v>
      </c>
      <c r="M3729" s="910" t="s">
        <v>165</v>
      </c>
      <c r="N3729" s="52" t="str">
        <f>IF(AND('331-CT'!$E$7=TH!H3729,OR(L3729="331",M3729="331")),"331",IF(AND(OR(L3729="131",M3729="131"),H3729='131-CT'!$E$7),"131",""))</f>
        <v/>
      </c>
      <c r="O3729" s="910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37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384"/>
        <v>12</v>
      </c>
      <c r="C3730" s="940">
        <f t="shared" si="385"/>
        <v>42340</v>
      </c>
      <c r="D3730" s="941" t="s">
        <v>2039</v>
      </c>
      <c r="E3730" s="941">
        <v>42340</v>
      </c>
      <c r="F3730" s="948" t="s">
        <v>1025</v>
      </c>
      <c r="G3730" s="943" t="s">
        <v>1245</v>
      </c>
      <c r="H3730" s="954" t="s">
        <v>2040</v>
      </c>
      <c r="I3730" s="254">
        <v>306</v>
      </c>
      <c r="J3730" s="254">
        <v>5592.6474866176359</v>
      </c>
      <c r="K3730" s="945">
        <f t="shared" si="386"/>
        <v>1711350</v>
      </c>
      <c r="L3730" s="910" t="s">
        <v>167</v>
      </c>
      <c r="M3730" s="910" t="s">
        <v>165</v>
      </c>
      <c r="N3730" s="52" t="str">
        <f>IF(AND('331-CT'!$E$7=TH!H3730,OR(L3730="331",M3730="331")),"331",IF(AND(OR(L3730="131",M3730="131"),H3730='131-CT'!$E$7),"131",""))</f>
        <v/>
      </c>
      <c r="O3730" s="910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37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384"/>
        <v>12</v>
      </c>
      <c r="C3731" s="940">
        <f t="shared" si="385"/>
        <v>42340</v>
      </c>
      <c r="D3731" s="941" t="s">
        <v>2039</v>
      </c>
      <c r="E3731" s="941">
        <v>42340</v>
      </c>
      <c r="F3731" s="948" t="s">
        <v>439</v>
      </c>
      <c r="G3731" s="943" t="s">
        <v>1245</v>
      </c>
      <c r="H3731" s="954" t="s">
        <v>2040</v>
      </c>
      <c r="I3731" s="254">
        <v>522</v>
      </c>
      <c r="J3731" s="254">
        <v>7084.0201497156722</v>
      </c>
      <c r="K3731" s="945">
        <f t="shared" si="386"/>
        <v>3697859</v>
      </c>
      <c r="L3731" s="910" t="s">
        <v>167</v>
      </c>
      <c r="M3731" s="910" t="s">
        <v>165</v>
      </c>
      <c r="N3731" s="52" t="str">
        <f>IF(AND('331-CT'!$E$7=TH!H3731,OR(L3731="331",M3731="331")),"331",IF(AND(OR(L3731="131",M3731="131"),H3731='131-CT'!$E$7),"131",""))</f>
        <v/>
      </c>
      <c r="O3731" s="910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37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384"/>
        <v>12</v>
      </c>
      <c r="C3732" s="940">
        <f t="shared" si="385"/>
        <v>42340</v>
      </c>
      <c r="D3732" s="941" t="s">
        <v>2039</v>
      </c>
      <c r="E3732" s="941">
        <v>42340</v>
      </c>
      <c r="F3732" s="948" t="s">
        <v>1976</v>
      </c>
      <c r="G3732" s="943" t="s">
        <v>1246</v>
      </c>
      <c r="H3732" s="954" t="s">
        <v>2040</v>
      </c>
      <c r="I3732" s="254">
        <v>100</v>
      </c>
      <c r="J3732" s="254">
        <v>8127.9810138842986</v>
      </c>
      <c r="K3732" s="945">
        <f t="shared" si="386"/>
        <v>812798</v>
      </c>
      <c r="L3732" s="910" t="s">
        <v>167</v>
      </c>
      <c r="M3732" s="910" t="s">
        <v>165</v>
      </c>
      <c r="N3732" s="52" t="str">
        <f>IF(AND('331-CT'!$E$7=TH!H3732,OR(L3732="331",M3732="331")),"331",IF(AND(OR(L3732="131",M3732="131"),H3732='131-CT'!$E$7),"131",""))</f>
        <v/>
      </c>
      <c r="O3732" s="910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37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384"/>
        <v>12</v>
      </c>
      <c r="C3733" s="940">
        <f t="shared" si="385"/>
        <v>42340</v>
      </c>
      <c r="D3733" s="941" t="s">
        <v>2039</v>
      </c>
      <c r="E3733" s="941">
        <v>42340</v>
      </c>
      <c r="F3733" s="948" t="s">
        <v>1978</v>
      </c>
      <c r="G3733" s="943" t="s">
        <v>1246</v>
      </c>
      <c r="H3733" s="954" t="s">
        <v>2040</v>
      </c>
      <c r="I3733" s="254">
        <v>20</v>
      </c>
      <c r="J3733" s="254">
        <v>9917.6282096019422</v>
      </c>
      <c r="K3733" s="945">
        <f t="shared" si="386"/>
        <v>198353</v>
      </c>
      <c r="L3733" s="910" t="s">
        <v>167</v>
      </c>
      <c r="M3733" s="910" t="s">
        <v>165</v>
      </c>
      <c r="N3733" s="52" t="str">
        <f>IF(AND('331-CT'!$E$7=TH!H3733,OR(L3733="331",M3733="331")),"331",IF(AND(OR(L3733="131",M3733="131"),H3733='131-CT'!$E$7),"131",""))</f>
        <v/>
      </c>
      <c r="O3733" s="910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37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384"/>
        <v>12</v>
      </c>
      <c r="C3734" s="940">
        <f t="shared" si="385"/>
        <v>42340</v>
      </c>
      <c r="D3734" s="941" t="s">
        <v>2039</v>
      </c>
      <c r="E3734" s="941">
        <v>42340</v>
      </c>
      <c r="F3734" s="948" t="s">
        <v>2037</v>
      </c>
      <c r="G3734" s="943" t="s">
        <v>1246</v>
      </c>
      <c r="H3734" s="954" t="s">
        <v>2040</v>
      </c>
      <c r="I3734" s="254">
        <v>20</v>
      </c>
      <c r="J3734" s="254">
        <v>15584.844329374479</v>
      </c>
      <c r="K3734" s="945">
        <f t="shared" si="386"/>
        <v>311697</v>
      </c>
      <c r="L3734" s="910" t="s">
        <v>167</v>
      </c>
      <c r="M3734" s="910" t="s">
        <v>165</v>
      </c>
      <c r="N3734" s="52" t="str">
        <f>IF(AND('331-CT'!$E$7=TH!H3734,OR(L3734="331",M3734="331")),"331",IF(AND(OR(L3734="131",M3734="131"),H3734='131-CT'!$E$7),"131",""))</f>
        <v/>
      </c>
      <c r="O3734" s="910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37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384"/>
        <v>12</v>
      </c>
      <c r="C3735" s="940">
        <f t="shared" si="385"/>
        <v>42341</v>
      </c>
      <c r="D3735" s="941" t="s">
        <v>2039</v>
      </c>
      <c r="E3735" s="941">
        <v>42341</v>
      </c>
      <c r="F3735" s="948" t="s">
        <v>450</v>
      </c>
      <c r="G3735" s="943" t="s">
        <v>1247</v>
      </c>
      <c r="H3735" s="954" t="s">
        <v>2040</v>
      </c>
      <c r="I3735" s="254">
        <v>2820</v>
      </c>
      <c r="J3735" s="254">
        <v>7829.7064812646913</v>
      </c>
      <c r="K3735" s="945">
        <f t="shared" si="386"/>
        <v>22079772</v>
      </c>
      <c r="L3735" s="910" t="s">
        <v>167</v>
      </c>
      <c r="M3735" s="910" t="s">
        <v>165</v>
      </c>
      <c r="N3735" s="52" t="str">
        <f>IF(AND('331-CT'!$E$7=TH!H3735,OR(L3735="331",M3735="331")),"331",IF(AND(OR(L3735="131",M3735="131"),H3735='131-CT'!$E$7),"131",""))</f>
        <v/>
      </c>
      <c r="O3735" s="910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37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384"/>
        <v>12</v>
      </c>
      <c r="C3736" s="940">
        <f t="shared" si="385"/>
        <v>42341</v>
      </c>
      <c r="D3736" s="941" t="s">
        <v>2039</v>
      </c>
      <c r="E3736" s="941">
        <v>42341</v>
      </c>
      <c r="F3736" s="948" t="s">
        <v>628</v>
      </c>
      <c r="G3736" s="943" t="s">
        <v>1247</v>
      </c>
      <c r="H3736" s="954" t="s">
        <v>2040</v>
      </c>
      <c r="I3736" s="254">
        <v>406</v>
      </c>
      <c r="J3736" s="254">
        <v>9395.6477775176299</v>
      </c>
      <c r="K3736" s="945">
        <f t="shared" si="386"/>
        <v>3814633</v>
      </c>
      <c r="L3736" s="910" t="s">
        <v>167</v>
      </c>
      <c r="M3736" s="910" t="s">
        <v>165</v>
      </c>
      <c r="N3736" s="52" t="str">
        <f>IF(AND('331-CT'!$E$7=TH!H3736,OR(L3736="331",M3736="331")),"331",IF(AND(OR(L3736="131",M3736="131"),H3736='131-CT'!$E$7),"131",""))</f>
        <v/>
      </c>
      <c r="O3736" s="910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37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384"/>
        <v>12</v>
      </c>
      <c r="C3737" s="940">
        <f t="shared" si="385"/>
        <v>42341</v>
      </c>
      <c r="D3737" s="941" t="s">
        <v>2039</v>
      </c>
      <c r="E3737" s="941">
        <v>42341</v>
      </c>
      <c r="F3737" s="948" t="s">
        <v>1974</v>
      </c>
      <c r="G3737" s="943" t="s">
        <v>1248</v>
      </c>
      <c r="H3737" s="954" t="s">
        <v>2040</v>
      </c>
      <c r="I3737" s="254">
        <v>3000</v>
      </c>
      <c r="J3737" s="254">
        <v>9246.5105112078254</v>
      </c>
      <c r="K3737" s="945">
        <f t="shared" si="386"/>
        <v>27739532</v>
      </c>
      <c r="L3737" s="910" t="s">
        <v>167</v>
      </c>
      <c r="M3737" s="910" t="s">
        <v>165</v>
      </c>
      <c r="N3737" s="52" t="str">
        <f>IF(AND('331-CT'!$E$7=TH!H3737,OR(L3737="331",M3737="331")),"331",IF(AND(OR(L3737="131",M3737="131"),H3737='131-CT'!$E$7),"131",""))</f>
        <v/>
      </c>
      <c r="O3737" s="910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37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384"/>
        <v>12</v>
      </c>
      <c r="C3738" s="940">
        <f t="shared" si="385"/>
        <v>42341</v>
      </c>
      <c r="D3738" s="941" t="s">
        <v>2039</v>
      </c>
      <c r="E3738" s="941">
        <v>42341</v>
      </c>
      <c r="F3738" s="948" t="s">
        <v>1974</v>
      </c>
      <c r="G3738" s="943" t="s">
        <v>1249</v>
      </c>
      <c r="H3738" s="954" t="s">
        <v>2040</v>
      </c>
      <c r="I3738" s="254">
        <v>400</v>
      </c>
      <c r="J3738" s="254">
        <v>9246.5105112078254</v>
      </c>
      <c r="K3738" s="945">
        <f t="shared" si="386"/>
        <v>3698604</v>
      </c>
      <c r="L3738" s="910" t="s">
        <v>167</v>
      </c>
      <c r="M3738" s="910" t="s">
        <v>165</v>
      </c>
      <c r="N3738" s="52" t="str">
        <f>IF(AND('331-CT'!$E$7=TH!H3738,OR(L3738="331",M3738="331")),"331",IF(AND(OR(L3738="131",M3738="131"),H3738='131-CT'!$E$7),"131",""))</f>
        <v/>
      </c>
      <c r="O3738" s="910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37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384"/>
        <v>12</v>
      </c>
      <c r="C3739" s="940">
        <f t="shared" si="385"/>
        <v>42341</v>
      </c>
      <c r="D3739" s="941" t="s">
        <v>2039</v>
      </c>
      <c r="E3739" s="941">
        <v>42341</v>
      </c>
      <c r="F3739" s="948" t="s">
        <v>1250</v>
      </c>
      <c r="G3739" s="943" t="s">
        <v>1251</v>
      </c>
      <c r="H3739" s="954" t="s">
        <v>2040</v>
      </c>
      <c r="I3739" s="254">
        <v>87</v>
      </c>
      <c r="J3739" s="254">
        <v>20655.511383907804</v>
      </c>
      <c r="K3739" s="945">
        <f t="shared" si="386"/>
        <v>1797029</v>
      </c>
      <c r="L3739" s="910" t="s">
        <v>167</v>
      </c>
      <c r="M3739" s="910" t="s">
        <v>165</v>
      </c>
      <c r="N3739" s="52" t="str">
        <f>IF(AND('331-CT'!$E$7=TH!H3739,OR(L3739="331",M3739="331")),"331",IF(AND(OR(L3739="131",M3739="131"),H3739='131-CT'!$E$7),"131",""))</f>
        <v/>
      </c>
      <c r="O3739" s="910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37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384"/>
        <v>12</v>
      </c>
      <c r="C3740" s="940">
        <f t="shared" si="385"/>
        <v>42341</v>
      </c>
      <c r="D3740" s="941" t="s">
        <v>2039</v>
      </c>
      <c r="E3740" s="941">
        <v>42341</v>
      </c>
      <c r="F3740" s="948" t="s">
        <v>1253</v>
      </c>
      <c r="G3740" s="943" t="s">
        <v>1251</v>
      </c>
      <c r="H3740" s="954" t="s">
        <v>2040</v>
      </c>
      <c r="I3740" s="254">
        <v>78</v>
      </c>
      <c r="J3740" s="254">
        <v>20730.080017062704</v>
      </c>
      <c r="K3740" s="945">
        <f t="shared" si="386"/>
        <v>1616946</v>
      </c>
      <c r="L3740" s="910" t="s">
        <v>167</v>
      </c>
      <c r="M3740" s="910" t="s">
        <v>165</v>
      </c>
      <c r="N3740" s="52" t="str">
        <f>IF(AND('331-CT'!$E$7=TH!H3740,OR(L3740="331",M3740="331")),"331",IF(AND(OR(L3740="131",M3740="131"),H3740='131-CT'!$E$7),"131",""))</f>
        <v/>
      </c>
      <c r="O3740" s="910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37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384"/>
        <v>12</v>
      </c>
      <c r="C3741" s="940">
        <f t="shared" si="385"/>
        <v>42341</v>
      </c>
      <c r="D3741" s="941" t="s">
        <v>2039</v>
      </c>
      <c r="E3741" s="941">
        <v>42341</v>
      </c>
      <c r="F3741" s="948" t="s">
        <v>1254</v>
      </c>
      <c r="G3741" s="943" t="s">
        <v>1251</v>
      </c>
      <c r="H3741" s="954" t="s">
        <v>2040</v>
      </c>
      <c r="I3741" s="254">
        <v>104</v>
      </c>
      <c r="J3741" s="254">
        <v>16852.511093007808</v>
      </c>
      <c r="K3741" s="945">
        <f t="shared" si="386"/>
        <v>1752661</v>
      </c>
      <c r="L3741" s="910" t="s">
        <v>167</v>
      </c>
      <c r="M3741" s="910" t="s">
        <v>165</v>
      </c>
      <c r="N3741" s="52" t="str">
        <f>IF(AND('331-CT'!$E$7=TH!H3741,OR(L3741="331",M3741="331")),"331",IF(AND(OR(L3741="131",M3741="131"),H3741='131-CT'!$E$7),"131",""))</f>
        <v/>
      </c>
      <c r="O3741" s="910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37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384"/>
        <v>12</v>
      </c>
      <c r="C3742" s="940">
        <f t="shared" si="385"/>
        <v>42341</v>
      </c>
      <c r="D3742" s="941" t="s">
        <v>2039</v>
      </c>
      <c r="E3742" s="941">
        <v>42341</v>
      </c>
      <c r="F3742" s="948" t="s">
        <v>1705</v>
      </c>
      <c r="G3742" s="943" t="s">
        <v>1251</v>
      </c>
      <c r="H3742" s="954" t="s">
        <v>2040</v>
      </c>
      <c r="I3742" s="254">
        <v>274</v>
      </c>
      <c r="J3742" s="254">
        <v>3281.01985881568</v>
      </c>
      <c r="K3742" s="945">
        <f t="shared" si="386"/>
        <v>898999</v>
      </c>
      <c r="L3742" s="910" t="s">
        <v>167</v>
      </c>
      <c r="M3742" s="910" t="s">
        <v>165</v>
      </c>
      <c r="N3742" s="52" t="str">
        <f>IF(AND('331-CT'!$E$7=TH!H3742,OR(L3742="331",M3742="331")),"331",IF(AND(OR(L3742="131",M3742="131"),H3742='131-CT'!$E$7),"131",""))</f>
        <v/>
      </c>
      <c r="O3742" s="910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37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384"/>
        <v>12</v>
      </c>
      <c r="C3743" s="940">
        <f t="shared" si="385"/>
        <v>42341</v>
      </c>
      <c r="D3743" s="941" t="s">
        <v>2039</v>
      </c>
      <c r="E3743" s="941">
        <v>42341</v>
      </c>
      <c r="F3743" s="948" t="s">
        <v>1706</v>
      </c>
      <c r="G3743" s="943" t="s">
        <v>1251</v>
      </c>
      <c r="H3743" s="954" t="s">
        <v>2040</v>
      </c>
      <c r="I3743" s="254">
        <v>156</v>
      </c>
      <c r="J3743" s="254">
        <v>3430.1571251254836</v>
      </c>
      <c r="K3743" s="945">
        <f t="shared" si="386"/>
        <v>535105</v>
      </c>
      <c r="L3743" s="910" t="s">
        <v>167</v>
      </c>
      <c r="M3743" s="910" t="s">
        <v>165</v>
      </c>
      <c r="N3743" s="52" t="str">
        <f>IF(AND('331-CT'!$E$7=TH!H3743,OR(L3743="331",M3743="331")),"331",IF(AND(OR(L3743="131",M3743="131"),H3743='131-CT'!$E$7),"131",""))</f>
        <v/>
      </c>
      <c r="O3743" s="910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37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384"/>
        <v>12</v>
      </c>
      <c r="C3744" s="940">
        <f t="shared" si="385"/>
        <v>42341</v>
      </c>
      <c r="D3744" s="941" t="s">
        <v>2039</v>
      </c>
      <c r="E3744" s="941">
        <v>42341</v>
      </c>
      <c r="F3744" s="948" t="s">
        <v>1707</v>
      </c>
      <c r="G3744" s="943" t="s">
        <v>1251</v>
      </c>
      <c r="H3744" s="954" t="s">
        <v>2040</v>
      </c>
      <c r="I3744" s="254">
        <v>312</v>
      </c>
      <c r="J3744" s="254">
        <v>1640.50992940784</v>
      </c>
      <c r="K3744" s="945">
        <f t="shared" si="386"/>
        <v>511839</v>
      </c>
      <c r="L3744" s="910" t="s">
        <v>167</v>
      </c>
      <c r="M3744" s="910" t="s">
        <v>165</v>
      </c>
      <c r="N3744" s="52" t="str">
        <f>IF(AND('331-CT'!$E$7=TH!H3744,OR(L3744="331",M3744="331")),"331",IF(AND(OR(L3744="131",M3744="131"),H3744='131-CT'!$E$7),"131",""))</f>
        <v/>
      </c>
      <c r="O3744" s="910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37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384"/>
        <v>12</v>
      </c>
      <c r="C3745" s="940">
        <f t="shared" si="385"/>
        <v>42341</v>
      </c>
      <c r="D3745" s="941" t="s">
        <v>2039</v>
      </c>
      <c r="E3745" s="941">
        <v>42341</v>
      </c>
      <c r="F3745" s="948" t="s">
        <v>1708</v>
      </c>
      <c r="G3745" s="943" t="s">
        <v>1251</v>
      </c>
      <c r="H3745" s="954" t="s">
        <v>2040</v>
      </c>
      <c r="I3745" s="254">
        <v>435</v>
      </c>
      <c r="J3745" s="254">
        <v>1342.2353967882327</v>
      </c>
      <c r="K3745" s="945">
        <f t="shared" si="386"/>
        <v>583872</v>
      </c>
      <c r="L3745" s="910" t="s">
        <v>167</v>
      </c>
      <c r="M3745" s="910" t="s">
        <v>165</v>
      </c>
      <c r="N3745" s="52" t="str">
        <f>IF(AND('331-CT'!$E$7=TH!H3745,OR(L3745="331",M3745="331")),"331",IF(AND(OR(L3745="131",M3745="131"),H3745='131-CT'!$E$7),"131",""))</f>
        <v/>
      </c>
      <c r="O3745" s="910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37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384"/>
        <v>12</v>
      </c>
      <c r="C3746" s="940">
        <f t="shared" si="385"/>
        <v>42341</v>
      </c>
      <c r="D3746" s="941" t="s">
        <v>2039</v>
      </c>
      <c r="E3746" s="941">
        <v>42341</v>
      </c>
      <c r="F3746" s="948" t="s">
        <v>1709</v>
      </c>
      <c r="G3746" s="943" t="s">
        <v>1251</v>
      </c>
      <c r="H3746" s="954" t="s">
        <v>2040</v>
      </c>
      <c r="I3746" s="254">
        <v>508</v>
      </c>
      <c r="J3746" s="254">
        <v>2460.76489411176</v>
      </c>
      <c r="K3746" s="945">
        <f t="shared" si="386"/>
        <v>1250069</v>
      </c>
      <c r="L3746" s="910" t="s">
        <v>167</v>
      </c>
      <c r="M3746" s="910" t="s">
        <v>165</v>
      </c>
      <c r="N3746" s="52" t="str">
        <f>IF(AND('331-CT'!$E$7=TH!H3746,OR(L3746="331",M3746="331")),"331",IF(AND(OR(L3746="131",M3746="131"),H3746='131-CT'!$E$7),"131",""))</f>
        <v/>
      </c>
      <c r="O3746" s="910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37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384"/>
        <v>12</v>
      </c>
      <c r="C3747" s="940">
        <f t="shared" si="385"/>
        <v>42341</v>
      </c>
      <c r="D3747" s="941" t="s">
        <v>2039</v>
      </c>
      <c r="E3747" s="941">
        <v>42341</v>
      </c>
      <c r="F3747" s="948" t="s">
        <v>1341</v>
      </c>
      <c r="G3747" s="943" t="s">
        <v>1251</v>
      </c>
      <c r="H3747" s="954" t="s">
        <v>2040</v>
      </c>
      <c r="I3747" s="254">
        <v>100</v>
      </c>
      <c r="J3747" s="254">
        <v>2162.4903614921527</v>
      </c>
      <c r="K3747" s="945">
        <f t="shared" si="386"/>
        <v>216249</v>
      </c>
      <c r="L3747" s="910" t="s">
        <v>167</v>
      </c>
      <c r="M3747" s="910" t="s">
        <v>165</v>
      </c>
      <c r="N3747" s="52" t="str">
        <f>IF(AND('331-CT'!$E$7=TH!H3747,OR(L3747="331",M3747="331")),"331",IF(AND(OR(L3747="131",M3747="131"),H3747='131-CT'!$E$7),"131",""))</f>
        <v/>
      </c>
      <c r="O3747" s="910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37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384"/>
        <v>12</v>
      </c>
      <c r="C3748" s="940">
        <f t="shared" si="385"/>
        <v>42341</v>
      </c>
      <c r="D3748" s="941" t="s">
        <v>2039</v>
      </c>
      <c r="E3748" s="941">
        <v>42341</v>
      </c>
      <c r="F3748" s="948" t="s">
        <v>1710</v>
      </c>
      <c r="G3748" s="943" t="s">
        <v>1255</v>
      </c>
      <c r="H3748" s="954" t="s">
        <v>2040</v>
      </c>
      <c r="I3748" s="254">
        <v>78</v>
      </c>
      <c r="J3748" s="254">
        <v>1342.2353967882327</v>
      </c>
      <c r="K3748" s="945">
        <f t="shared" si="386"/>
        <v>104694</v>
      </c>
      <c r="L3748" s="910" t="s">
        <v>167</v>
      </c>
      <c r="M3748" s="910" t="s">
        <v>165</v>
      </c>
      <c r="N3748" s="52" t="str">
        <f>IF(AND('331-CT'!$E$7=TH!H3748,OR(L3748="331",M3748="331")),"331",IF(AND(OR(L3748="131",M3748="131"),H3748='131-CT'!$E$7),"131",""))</f>
        <v/>
      </c>
      <c r="O3748" s="910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37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384"/>
        <v>12</v>
      </c>
      <c r="C3749" s="940">
        <f t="shared" si="385"/>
        <v>42341</v>
      </c>
      <c r="D3749" s="941" t="s">
        <v>2039</v>
      </c>
      <c r="E3749" s="941">
        <v>42341</v>
      </c>
      <c r="F3749" s="948" t="s">
        <v>1711</v>
      </c>
      <c r="G3749" s="943" t="s">
        <v>1255</v>
      </c>
      <c r="H3749" s="954" t="s">
        <v>2040</v>
      </c>
      <c r="I3749" s="254">
        <v>1360</v>
      </c>
      <c r="J3749" s="254">
        <v>1267.6667636333309</v>
      </c>
      <c r="K3749" s="945">
        <f t="shared" si="386"/>
        <v>1724027</v>
      </c>
      <c r="L3749" s="910" t="s">
        <v>167</v>
      </c>
      <c r="M3749" s="910" t="s">
        <v>165</v>
      </c>
      <c r="N3749" s="52" t="str">
        <f>IF(AND('331-CT'!$E$7=TH!H3749,OR(L3749="331",M3749="331")),"331",IF(AND(OR(L3749="131",M3749="131"),H3749='131-CT'!$E$7),"131",""))</f>
        <v/>
      </c>
      <c r="O3749" s="910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37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384"/>
        <v>12</v>
      </c>
      <c r="C3750" s="940">
        <f t="shared" si="385"/>
        <v>42341</v>
      </c>
      <c r="D3750" s="941" t="s">
        <v>2039</v>
      </c>
      <c r="E3750" s="941">
        <v>42341</v>
      </c>
      <c r="F3750" s="948" t="s">
        <v>1344</v>
      </c>
      <c r="G3750" s="943" t="s">
        <v>1255</v>
      </c>
      <c r="H3750" s="954" t="s">
        <v>2040</v>
      </c>
      <c r="I3750" s="254">
        <v>100</v>
      </c>
      <c r="J3750" s="254">
        <v>3430.1571251254836</v>
      </c>
      <c r="K3750" s="945">
        <f t="shared" si="386"/>
        <v>343016</v>
      </c>
      <c r="L3750" s="910" t="s">
        <v>167</v>
      </c>
      <c r="M3750" s="910" t="s">
        <v>165</v>
      </c>
      <c r="N3750" s="52" t="str">
        <f>IF(AND('331-CT'!$E$7=TH!H3750,OR(L3750="331",M3750="331")),"331",IF(AND(OR(L3750="131",M3750="131"),H3750='131-CT'!$E$7),"131",""))</f>
        <v/>
      </c>
      <c r="O3750" s="910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37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384"/>
        <v>12</v>
      </c>
      <c r="C3751" s="940">
        <f t="shared" si="385"/>
        <v>42345</v>
      </c>
      <c r="D3751" s="941" t="s">
        <v>2039</v>
      </c>
      <c r="E3751" s="941">
        <v>42345</v>
      </c>
      <c r="F3751" s="948" t="s">
        <v>1257</v>
      </c>
      <c r="G3751" s="943" t="s">
        <v>1258</v>
      </c>
      <c r="H3751" s="954" t="s">
        <v>2040</v>
      </c>
      <c r="I3751" s="254">
        <v>444</v>
      </c>
      <c r="J3751" s="254">
        <v>2460.76489411176</v>
      </c>
      <c r="K3751" s="945">
        <f t="shared" si="386"/>
        <v>1092580</v>
      </c>
      <c r="L3751" s="910" t="s">
        <v>167</v>
      </c>
      <c r="M3751" s="910" t="s">
        <v>165</v>
      </c>
      <c r="N3751" s="52" t="str">
        <f>IF(AND('331-CT'!$E$7=TH!H3751,OR(L3751="331",M3751="331")),"331",IF(AND(OR(L3751="131",M3751="131"),H3751='131-CT'!$E$7),"131",""))</f>
        <v/>
      </c>
      <c r="O3751" s="910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37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384"/>
        <v>12</v>
      </c>
      <c r="C3752" s="940">
        <f t="shared" si="385"/>
        <v>42345</v>
      </c>
      <c r="D3752" s="941" t="s">
        <v>2039</v>
      </c>
      <c r="E3752" s="941">
        <v>42345</v>
      </c>
      <c r="F3752" s="948" t="s">
        <v>1803</v>
      </c>
      <c r="G3752" s="943" t="s">
        <v>1259</v>
      </c>
      <c r="H3752" s="954" t="s">
        <v>2040</v>
      </c>
      <c r="I3752" s="254">
        <v>300</v>
      </c>
      <c r="J3752" s="254">
        <v>11781.844038474488</v>
      </c>
      <c r="K3752" s="945">
        <f t="shared" si="386"/>
        <v>3534553</v>
      </c>
      <c r="L3752" s="910" t="s">
        <v>167</v>
      </c>
      <c r="M3752" s="910" t="s">
        <v>165</v>
      </c>
      <c r="N3752" s="52" t="str">
        <f>IF(AND('331-CT'!$E$7=TH!H3752,OR(L3752="331",M3752="331")),"331",IF(AND(OR(L3752="131",M3752="131"),H3752='131-CT'!$E$7),"131",""))</f>
        <v/>
      </c>
      <c r="O3752" s="910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37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384"/>
        <v>12</v>
      </c>
      <c r="C3753" s="940">
        <f t="shared" si="385"/>
        <v>42345</v>
      </c>
      <c r="D3753" s="941" t="s">
        <v>2039</v>
      </c>
      <c r="E3753" s="941">
        <v>42345</v>
      </c>
      <c r="F3753" s="948" t="s">
        <v>1851</v>
      </c>
      <c r="G3753" s="943" t="s">
        <v>1259</v>
      </c>
      <c r="H3753" s="954" t="s">
        <v>2040</v>
      </c>
      <c r="I3753" s="254">
        <v>30</v>
      </c>
      <c r="J3753" s="254">
        <v>8873.6673454333159</v>
      </c>
      <c r="K3753" s="945">
        <f t="shared" si="386"/>
        <v>266210</v>
      </c>
      <c r="L3753" s="910" t="s">
        <v>167</v>
      </c>
      <c r="M3753" s="910" t="s">
        <v>165</v>
      </c>
      <c r="N3753" s="52" t="str">
        <f>IF(AND('331-CT'!$E$7=TH!H3753,OR(L3753="331",M3753="331")),"331",IF(AND(OR(L3753="131",M3753="131"),H3753='131-CT'!$E$7),"131",""))</f>
        <v/>
      </c>
      <c r="O3753" s="910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37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384"/>
        <v>12</v>
      </c>
      <c r="C3754" s="940">
        <f t="shared" si="385"/>
        <v>42345</v>
      </c>
      <c r="D3754" s="941" t="s">
        <v>2039</v>
      </c>
      <c r="E3754" s="941">
        <v>42345</v>
      </c>
      <c r="F3754" s="948" t="s">
        <v>718</v>
      </c>
      <c r="G3754" s="943" t="s">
        <v>1259</v>
      </c>
      <c r="H3754" s="954" t="s">
        <v>2040</v>
      </c>
      <c r="I3754" s="254">
        <v>15</v>
      </c>
      <c r="J3754" s="254">
        <v>13347.785334727425</v>
      </c>
      <c r="K3754" s="945">
        <f t="shared" si="386"/>
        <v>200217</v>
      </c>
      <c r="L3754" s="910" t="s">
        <v>167</v>
      </c>
      <c r="M3754" s="910" t="s">
        <v>165</v>
      </c>
      <c r="N3754" s="52" t="str">
        <f>IF(AND('331-CT'!$E$7=TH!H3754,OR(L3754="331",M3754="331")),"331",IF(AND(OR(L3754="131",M3754="131"),H3754='131-CT'!$E$7),"131",""))</f>
        <v/>
      </c>
      <c r="O3754" s="910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37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384"/>
        <v>12</v>
      </c>
      <c r="C3755" s="940">
        <f t="shared" si="385"/>
        <v>42345</v>
      </c>
      <c r="D3755" s="941" t="s">
        <v>2039</v>
      </c>
      <c r="E3755" s="941">
        <v>42345</v>
      </c>
      <c r="F3755" s="948" t="s">
        <v>1779</v>
      </c>
      <c r="G3755" s="943" t="s">
        <v>1259</v>
      </c>
      <c r="H3755" s="954" t="s">
        <v>2040</v>
      </c>
      <c r="I3755" s="254">
        <v>100</v>
      </c>
      <c r="J3755" s="254">
        <v>13646.059867347034</v>
      </c>
      <c r="K3755" s="945">
        <f t="shared" si="386"/>
        <v>1364606</v>
      </c>
      <c r="L3755" s="910" t="s">
        <v>167</v>
      </c>
      <c r="M3755" s="910" t="s">
        <v>165</v>
      </c>
      <c r="N3755" s="52" t="str">
        <f>IF(AND('331-CT'!$E$7=TH!H3755,OR(L3755="331",M3755="331")),"331",IF(AND(OR(L3755="131",M3755="131"),H3755='131-CT'!$E$7),"131",""))</f>
        <v/>
      </c>
      <c r="O3755" s="910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37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384"/>
        <v>12</v>
      </c>
      <c r="C3756" s="940">
        <f t="shared" si="385"/>
        <v>42345</v>
      </c>
      <c r="D3756" s="941" t="s">
        <v>2039</v>
      </c>
      <c r="E3756" s="941">
        <v>42345</v>
      </c>
      <c r="F3756" s="948" t="s">
        <v>1773</v>
      </c>
      <c r="G3756" s="943" t="s">
        <v>1259</v>
      </c>
      <c r="H3756" s="954" t="s">
        <v>2040</v>
      </c>
      <c r="I3756" s="254">
        <v>130</v>
      </c>
      <c r="J3756" s="254">
        <v>5294.3729539980286</v>
      </c>
      <c r="K3756" s="945">
        <f t="shared" si="386"/>
        <v>688268</v>
      </c>
      <c r="L3756" s="910" t="s">
        <v>167</v>
      </c>
      <c r="M3756" s="910" t="s">
        <v>165</v>
      </c>
      <c r="N3756" s="52" t="str">
        <f>IF(AND('331-CT'!$E$7=TH!H3756,OR(L3756="331",M3756="331")),"331",IF(AND(OR(L3756="131",M3756="131"),H3756='131-CT'!$E$7),"131",""))</f>
        <v/>
      </c>
      <c r="O3756" s="910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37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384"/>
        <v>12</v>
      </c>
      <c r="C3757" s="940">
        <f t="shared" si="385"/>
        <v>42345</v>
      </c>
      <c r="D3757" s="941" t="s">
        <v>2039</v>
      </c>
      <c r="E3757" s="941">
        <v>42345</v>
      </c>
      <c r="F3757" s="948" t="s">
        <v>1852</v>
      </c>
      <c r="G3757" s="943" t="s">
        <v>1259</v>
      </c>
      <c r="H3757" s="954" t="s">
        <v>2040</v>
      </c>
      <c r="I3757" s="254">
        <v>70</v>
      </c>
      <c r="J3757" s="254">
        <v>14690.020731515659</v>
      </c>
      <c r="K3757" s="945">
        <f t="shared" si="386"/>
        <v>1028301</v>
      </c>
      <c r="L3757" s="910" t="s">
        <v>167</v>
      </c>
      <c r="M3757" s="910" t="s">
        <v>165</v>
      </c>
      <c r="N3757" s="52" t="str">
        <f>IF(AND('331-CT'!$E$7=TH!H3757,OR(L3757="331",M3757="331")),"331",IF(AND(OR(L3757="131",M3757="131"),H3757='131-CT'!$E$7),"131",""))</f>
        <v/>
      </c>
      <c r="O3757" s="910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37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384"/>
        <v>12</v>
      </c>
      <c r="C3758" s="940">
        <f t="shared" si="385"/>
        <v>42345</v>
      </c>
      <c r="D3758" s="941" t="s">
        <v>2039</v>
      </c>
      <c r="E3758" s="941">
        <v>42345</v>
      </c>
      <c r="F3758" s="948" t="s">
        <v>1853</v>
      </c>
      <c r="G3758" s="943" t="s">
        <v>1259</v>
      </c>
      <c r="H3758" s="954" t="s">
        <v>2040</v>
      </c>
      <c r="I3758" s="254">
        <v>55</v>
      </c>
      <c r="J3758" s="254">
        <v>9395.6477775176299</v>
      </c>
      <c r="K3758" s="945">
        <f t="shared" si="386"/>
        <v>516761</v>
      </c>
      <c r="L3758" s="910" t="s">
        <v>167</v>
      </c>
      <c r="M3758" s="910" t="s">
        <v>165</v>
      </c>
      <c r="N3758" s="52" t="str">
        <f>IF(AND('331-CT'!$E$7=TH!H3758,OR(L3758="331",M3758="331")),"331",IF(AND(OR(L3758="131",M3758="131"),H3758='131-CT'!$E$7),"131",""))</f>
        <v/>
      </c>
      <c r="O3758" s="910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37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384"/>
        <v>12</v>
      </c>
      <c r="C3759" s="940">
        <f t="shared" si="385"/>
        <v>42345</v>
      </c>
      <c r="D3759" s="941" t="s">
        <v>2039</v>
      </c>
      <c r="E3759" s="941">
        <v>42345</v>
      </c>
      <c r="F3759" s="948" t="s">
        <v>1854</v>
      </c>
      <c r="G3759" s="943" t="s">
        <v>1259</v>
      </c>
      <c r="H3759" s="954" t="s">
        <v>2040</v>
      </c>
      <c r="I3759" s="254">
        <v>55</v>
      </c>
      <c r="J3759" s="254">
        <v>12378.393103713701</v>
      </c>
      <c r="K3759" s="945">
        <f t="shared" si="386"/>
        <v>680812</v>
      </c>
      <c r="L3759" s="910" t="s">
        <v>167</v>
      </c>
      <c r="M3759" s="910" t="s">
        <v>165</v>
      </c>
      <c r="N3759" s="52" t="str">
        <f>IF(AND('331-CT'!$E$7=TH!H3759,OR(L3759="331",M3759="331")),"331",IF(AND(OR(L3759="131",M3759="131"),H3759='131-CT'!$E$7),"131",""))</f>
        <v/>
      </c>
      <c r="O3759" s="910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37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384"/>
        <v>12</v>
      </c>
      <c r="C3760" s="940">
        <f t="shared" si="385"/>
        <v>42345</v>
      </c>
      <c r="D3760" s="941" t="s">
        <v>2039</v>
      </c>
      <c r="E3760" s="941">
        <v>42345</v>
      </c>
      <c r="F3760" s="948" t="s">
        <v>1855</v>
      </c>
      <c r="G3760" s="943" t="s">
        <v>1259</v>
      </c>
      <c r="H3760" s="954" t="s">
        <v>2040</v>
      </c>
      <c r="I3760" s="254">
        <v>155</v>
      </c>
      <c r="J3760" s="254">
        <v>8575.3928128137086</v>
      </c>
      <c r="K3760" s="945">
        <f t="shared" si="386"/>
        <v>1329186</v>
      </c>
      <c r="L3760" s="910" t="s">
        <v>167</v>
      </c>
      <c r="M3760" s="910" t="s">
        <v>165</v>
      </c>
      <c r="N3760" s="52" t="str">
        <f>IF(AND('331-CT'!$E$7=TH!H3760,OR(L3760="331",M3760="331")),"331",IF(AND(OR(L3760="131",M3760="131"),H3760='131-CT'!$E$7),"131",""))</f>
        <v/>
      </c>
      <c r="O3760" s="910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37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384"/>
        <v>12</v>
      </c>
      <c r="C3761" s="940">
        <f t="shared" si="385"/>
        <v>42345</v>
      </c>
      <c r="D3761" s="941" t="s">
        <v>2039</v>
      </c>
      <c r="E3761" s="941">
        <v>42345</v>
      </c>
      <c r="F3761" s="948" t="s">
        <v>773</v>
      </c>
      <c r="G3761" s="943" t="s">
        <v>1259</v>
      </c>
      <c r="H3761" s="954" t="s">
        <v>2040</v>
      </c>
      <c r="I3761" s="254">
        <v>1000</v>
      </c>
      <c r="J3761" s="254">
        <v>3952.1375572097963</v>
      </c>
      <c r="K3761" s="945">
        <f t="shared" si="386"/>
        <v>3952138</v>
      </c>
      <c r="L3761" s="910" t="s">
        <v>167</v>
      </c>
      <c r="M3761" s="910" t="s">
        <v>165</v>
      </c>
      <c r="N3761" s="52" t="str">
        <f>IF(AND('331-CT'!$E$7=TH!H3761,OR(L3761="331",M3761="331")),"331",IF(AND(OR(L3761="131",M3761="131"),H3761='131-CT'!$E$7),"131",""))</f>
        <v/>
      </c>
      <c r="O3761" s="910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37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384"/>
        <v>12</v>
      </c>
      <c r="C3762" s="940">
        <f t="shared" si="385"/>
        <v>42346</v>
      </c>
      <c r="D3762" s="941" t="s">
        <v>2039</v>
      </c>
      <c r="E3762" s="941">
        <v>42346</v>
      </c>
      <c r="F3762" s="948" t="s">
        <v>424</v>
      </c>
      <c r="G3762" s="943" t="s">
        <v>1260</v>
      </c>
      <c r="H3762" s="954" t="s">
        <v>2040</v>
      </c>
      <c r="I3762" s="254">
        <v>944</v>
      </c>
      <c r="J3762" s="254">
        <v>6114.6279187019491</v>
      </c>
      <c r="K3762" s="945">
        <f t="shared" si="386"/>
        <v>5772209</v>
      </c>
      <c r="L3762" s="910" t="s">
        <v>167</v>
      </c>
      <c r="M3762" s="910" t="s">
        <v>165</v>
      </c>
      <c r="N3762" s="52" t="str">
        <f>IF(AND('331-CT'!$E$7=TH!H3762,OR(L3762="331",M3762="331")),"331",IF(AND(OR(L3762="131",M3762="131"),H3762='131-CT'!$E$7),"131",""))</f>
        <v/>
      </c>
      <c r="O3762" s="910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37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384"/>
        <v>12</v>
      </c>
      <c r="C3763" s="940">
        <f t="shared" si="385"/>
        <v>42346</v>
      </c>
      <c r="D3763" s="941" t="s">
        <v>2039</v>
      </c>
      <c r="E3763" s="941">
        <v>42346</v>
      </c>
      <c r="F3763" s="948" t="s">
        <v>472</v>
      </c>
      <c r="G3763" s="943" t="s">
        <v>1260</v>
      </c>
      <c r="H3763" s="954" t="s">
        <v>2040</v>
      </c>
      <c r="I3763" s="254">
        <v>640</v>
      </c>
      <c r="J3763" s="254">
        <v>6785.7456170960659</v>
      </c>
      <c r="K3763" s="945">
        <f t="shared" si="386"/>
        <v>4342877</v>
      </c>
      <c r="L3763" s="910" t="s">
        <v>167</v>
      </c>
      <c r="M3763" s="910" t="s">
        <v>165</v>
      </c>
      <c r="N3763" s="52" t="str">
        <f>IF(AND('331-CT'!$E$7=TH!H3763,OR(L3763="331",M3763="331")),"331",IF(AND(OR(L3763="131",M3763="131"),H3763='131-CT'!$E$7),"131",""))</f>
        <v/>
      </c>
      <c r="O3763" s="910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37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384"/>
        <v>12</v>
      </c>
      <c r="C3764" s="940">
        <f t="shared" si="385"/>
        <v>42346</v>
      </c>
      <c r="D3764" s="941" t="s">
        <v>2039</v>
      </c>
      <c r="E3764" s="941">
        <v>42346</v>
      </c>
      <c r="F3764" s="948" t="s">
        <v>527</v>
      </c>
      <c r="G3764" s="943" t="s">
        <v>1260</v>
      </c>
      <c r="H3764" s="954" t="s">
        <v>2040</v>
      </c>
      <c r="I3764" s="254">
        <v>519</v>
      </c>
      <c r="J3764" s="254">
        <v>11781.844038474488</v>
      </c>
      <c r="K3764" s="945">
        <f t="shared" si="386"/>
        <v>6114777</v>
      </c>
      <c r="L3764" s="910" t="s">
        <v>167</v>
      </c>
      <c r="M3764" s="910" t="s">
        <v>165</v>
      </c>
      <c r="N3764" s="52" t="str">
        <f>IF(AND('331-CT'!$E$7=TH!H3764,OR(L3764="331",M3764="331")),"331",IF(AND(OR(L3764="131",M3764="131"),H3764='131-CT'!$E$7),"131",""))</f>
        <v/>
      </c>
      <c r="O3764" s="910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37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384"/>
        <v>12</v>
      </c>
      <c r="C3765" s="940">
        <f t="shared" si="385"/>
        <v>42346</v>
      </c>
      <c r="D3765" s="941" t="s">
        <v>2039</v>
      </c>
      <c r="E3765" s="941">
        <v>42346</v>
      </c>
      <c r="F3765" s="948" t="s">
        <v>1261</v>
      </c>
      <c r="G3765" s="943" t="s">
        <v>1262</v>
      </c>
      <c r="H3765" s="954" t="s">
        <v>2040</v>
      </c>
      <c r="I3765" s="254">
        <v>626</v>
      </c>
      <c r="J3765" s="254">
        <v>5741.7847529274404</v>
      </c>
      <c r="K3765" s="945">
        <f t="shared" si="386"/>
        <v>3594357</v>
      </c>
      <c r="L3765" s="910" t="s">
        <v>167</v>
      </c>
      <c r="M3765" s="910" t="s">
        <v>165</v>
      </c>
      <c r="N3765" s="52" t="str">
        <f>IF(AND('331-CT'!$E$7=TH!H3765,OR(L3765="331",M3765="331")),"331",IF(AND(OR(L3765="131",M3765="131"),H3765='131-CT'!$E$7),"131",""))</f>
        <v/>
      </c>
      <c r="O3765" s="910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37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384"/>
        <v>12</v>
      </c>
      <c r="C3766" s="940">
        <f t="shared" si="385"/>
        <v>42346</v>
      </c>
      <c r="D3766" s="941" t="s">
        <v>2039</v>
      </c>
      <c r="E3766" s="941">
        <v>42346</v>
      </c>
      <c r="F3766" s="948" t="s">
        <v>1264</v>
      </c>
      <c r="G3766" s="943" t="s">
        <v>1262</v>
      </c>
      <c r="H3766" s="954" t="s">
        <v>2040</v>
      </c>
      <c r="I3766" s="254">
        <v>302</v>
      </c>
      <c r="J3766" s="254">
        <v>10737.883174305862</v>
      </c>
      <c r="K3766" s="945">
        <f t="shared" si="386"/>
        <v>3242841</v>
      </c>
      <c r="L3766" s="910" t="s">
        <v>167</v>
      </c>
      <c r="M3766" s="910" t="s">
        <v>165</v>
      </c>
      <c r="N3766" s="52" t="str">
        <f>IF(AND('331-CT'!$E$7=TH!H3766,OR(L3766="331",M3766="331")),"331",IF(AND(OR(L3766="131",M3766="131"),H3766='131-CT'!$E$7),"131",""))</f>
        <v/>
      </c>
      <c r="O3766" s="910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37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384"/>
        <v>12</v>
      </c>
      <c r="C3767" s="940">
        <f t="shared" si="385"/>
        <v>42346</v>
      </c>
      <c r="D3767" s="941" t="s">
        <v>2039</v>
      </c>
      <c r="E3767" s="941">
        <v>42346</v>
      </c>
      <c r="F3767" s="948" t="s">
        <v>1856</v>
      </c>
      <c r="G3767" s="943" t="s">
        <v>1265</v>
      </c>
      <c r="H3767" s="954" t="s">
        <v>2040</v>
      </c>
      <c r="I3767" s="254">
        <v>200</v>
      </c>
      <c r="J3767" s="254">
        <v>10215.902742221549</v>
      </c>
      <c r="K3767" s="945">
        <f t="shared" si="386"/>
        <v>2043181</v>
      </c>
      <c r="L3767" s="910" t="s">
        <v>167</v>
      </c>
      <c r="M3767" s="910" t="s">
        <v>165</v>
      </c>
      <c r="N3767" s="52" t="str">
        <f>IF(AND('331-CT'!$E$7=TH!H3767,OR(L3767="331",M3767="331")),"331",IF(AND(OR(L3767="131",M3767="131"),H3767='131-CT'!$E$7),"131",""))</f>
        <v/>
      </c>
      <c r="O3767" s="910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37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384"/>
        <v>12</v>
      </c>
      <c r="C3768" s="940">
        <f t="shared" si="385"/>
        <v>42346</v>
      </c>
      <c r="D3768" s="941" t="s">
        <v>2039</v>
      </c>
      <c r="E3768" s="941">
        <v>42346</v>
      </c>
      <c r="F3768" s="948" t="s">
        <v>1857</v>
      </c>
      <c r="G3768" s="943" t="s">
        <v>1265</v>
      </c>
      <c r="H3768" s="954" t="s">
        <v>2040</v>
      </c>
      <c r="I3768" s="254">
        <v>230</v>
      </c>
      <c r="J3768" s="254">
        <v>10141.334109066647</v>
      </c>
      <c r="K3768" s="945">
        <f t="shared" si="386"/>
        <v>2332507</v>
      </c>
      <c r="L3768" s="910" t="s">
        <v>167</v>
      </c>
      <c r="M3768" s="910" t="s">
        <v>165</v>
      </c>
      <c r="N3768" s="52" t="str">
        <f>IF(AND('331-CT'!$E$7=TH!H3768,OR(L3768="331",M3768="331")),"331",IF(AND(OR(L3768="131",M3768="131"),H3768='131-CT'!$E$7),"131",""))</f>
        <v/>
      </c>
      <c r="O3768" s="910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37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384"/>
        <v>12</v>
      </c>
      <c r="C3769" s="940">
        <f t="shared" si="385"/>
        <v>42346</v>
      </c>
      <c r="D3769" s="941" t="s">
        <v>2039</v>
      </c>
      <c r="E3769" s="941">
        <v>42346</v>
      </c>
      <c r="F3769" s="948" t="s">
        <v>1858</v>
      </c>
      <c r="G3769" s="943" t="s">
        <v>1265</v>
      </c>
      <c r="H3769" s="954" t="s">
        <v>2040</v>
      </c>
      <c r="I3769" s="254">
        <v>140</v>
      </c>
      <c r="J3769" s="254">
        <v>9768.4909432921377</v>
      </c>
      <c r="K3769" s="945">
        <f t="shared" si="386"/>
        <v>1367589</v>
      </c>
      <c r="L3769" s="910" t="s">
        <v>167</v>
      </c>
      <c r="M3769" s="910" t="s">
        <v>165</v>
      </c>
      <c r="N3769" s="52" t="str">
        <f>IF(AND('331-CT'!$E$7=TH!H3769,OR(L3769="331",M3769="331")),"331",IF(AND(OR(L3769="131",M3769="131"),H3769='131-CT'!$E$7),"131",""))</f>
        <v/>
      </c>
      <c r="O3769" s="910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37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384"/>
        <v>12</v>
      </c>
      <c r="C3770" s="940">
        <f t="shared" si="385"/>
        <v>42346</v>
      </c>
      <c r="D3770" s="941" t="s">
        <v>2039</v>
      </c>
      <c r="E3770" s="941">
        <v>42346</v>
      </c>
      <c r="F3770" s="948" t="s">
        <v>1859</v>
      </c>
      <c r="G3770" s="943" t="s">
        <v>1265</v>
      </c>
      <c r="H3770" s="954" t="s">
        <v>2040</v>
      </c>
      <c r="I3770" s="254">
        <v>125</v>
      </c>
      <c r="J3770" s="254">
        <v>7307.7260491803781</v>
      </c>
      <c r="K3770" s="945">
        <f t="shared" si="386"/>
        <v>913466</v>
      </c>
      <c r="L3770" s="910" t="s">
        <v>167</v>
      </c>
      <c r="M3770" s="910" t="s">
        <v>165</v>
      </c>
      <c r="N3770" s="52" t="str">
        <f>IF(AND('331-CT'!$E$7=TH!H3770,OR(L3770="331",M3770="331")),"331",IF(AND(OR(L3770="131",M3770="131"),H3770='131-CT'!$E$7),"131",""))</f>
        <v/>
      </c>
      <c r="O3770" s="910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37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384"/>
        <v>12</v>
      </c>
      <c r="C3771" s="940">
        <f t="shared" si="385"/>
        <v>42346</v>
      </c>
      <c r="D3771" s="941" t="s">
        <v>2039</v>
      </c>
      <c r="E3771" s="941">
        <v>42346</v>
      </c>
      <c r="F3771" s="948" t="s">
        <v>1860</v>
      </c>
      <c r="G3771" s="943" t="s">
        <v>1265</v>
      </c>
      <c r="H3771" s="954" t="s">
        <v>2040</v>
      </c>
      <c r="I3771" s="254">
        <v>55</v>
      </c>
      <c r="J3771" s="254">
        <v>14913.726630980364</v>
      </c>
      <c r="K3771" s="945">
        <f t="shared" si="386"/>
        <v>820255</v>
      </c>
      <c r="L3771" s="910" t="s">
        <v>167</v>
      </c>
      <c r="M3771" s="910" t="s">
        <v>165</v>
      </c>
      <c r="N3771" s="52" t="str">
        <f>IF(AND('331-CT'!$E$7=TH!H3771,OR(L3771="331",M3771="331")),"331",IF(AND(OR(L3771="131",M3771="131"),H3771='131-CT'!$E$7),"131",""))</f>
        <v/>
      </c>
      <c r="O3771" s="910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37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384"/>
        <v>12</v>
      </c>
      <c r="C3772" s="940">
        <f t="shared" si="385"/>
        <v>42346</v>
      </c>
      <c r="D3772" s="941" t="s">
        <v>2039</v>
      </c>
      <c r="E3772" s="941">
        <v>42346</v>
      </c>
      <c r="F3772" s="948" t="s">
        <v>1767</v>
      </c>
      <c r="G3772" s="943" t="s">
        <v>1265</v>
      </c>
      <c r="H3772" s="954" t="s">
        <v>2040</v>
      </c>
      <c r="I3772" s="254">
        <v>20</v>
      </c>
      <c r="J3772" s="254">
        <v>8277.1182801941031</v>
      </c>
      <c r="K3772" s="945">
        <f t="shared" si="386"/>
        <v>165542</v>
      </c>
      <c r="L3772" s="910" t="s">
        <v>167</v>
      </c>
      <c r="M3772" s="910" t="s">
        <v>165</v>
      </c>
      <c r="N3772" s="52" t="str">
        <f>IF(AND('331-CT'!$E$7=TH!H3772,OR(L3772="331",M3772="331")),"331",IF(AND(OR(L3772="131",M3772="131"),H3772='131-CT'!$E$7),"131",""))</f>
        <v/>
      </c>
      <c r="O3772" s="910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37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384"/>
        <v>12</v>
      </c>
      <c r="C3773" s="940">
        <f t="shared" si="385"/>
        <v>42346</v>
      </c>
      <c r="D3773" s="941" t="s">
        <v>2039</v>
      </c>
      <c r="E3773" s="941">
        <v>42346</v>
      </c>
      <c r="F3773" s="948" t="s">
        <v>1861</v>
      </c>
      <c r="G3773" s="943" t="s">
        <v>1265</v>
      </c>
      <c r="H3773" s="954" t="s">
        <v>2040</v>
      </c>
      <c r="I3773" s="254">
        <v>234</v>
      </c>
      <c r="J3773" s="254">
        <v>11483.569505854881</v>
      </c>
      <c r="K3773" s="945">
        <f t="shared" si="386"/>
        <v>2687155</v>
      </c>
      <c r="L3773" s="910" t="s">
        <v>167</v>
      </c>
      <c r="M3773" s="910" t="s">
        <v>165</v>
      </c>
      <c r="N3773" s="52" t="str">
        <f>IF(AND('331-CT'!$E$7=TH!H3773,OR(L3773="331",M3773="331")),"331",IF(AND(OR(L3773="131",M3773="131"),H3773='131-CT'!$E$7),"131",""))</f>
        <v/>
      </c>
      <c r="O3773" s="910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37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384"/>
        <v>12</v>
      </c>
      <c r="C3774" s="940">
        <f t="shared" si="385"/>
        <v>42346</v>
      </c>
      <c r="D3774" s="941" t="s">
        <v>2039</v>
      </c>
      <c r="E3774" s="941">
        <v>42346</v>
      </c>
      <c r="F3774" s="948" t="s">
        <v>1862</v>
      </c>
      <c r="G3774" s="943" t="s">
        <v>1265</v>
      </c>
      <c r="H3774" s="954" t="s">
        <v>2040</v>
      </c>
      <c r="I3774" s="254">
        <v>75</v>
      </c>
      <c r="J3774" s="254">
        <v>15137.432530445067</v>
      </c>
      <c r="K3774" s="945">
        <f t="shared" si="386"/>
        <v>1135307</v>
      </c>
      <c r="L3774" s="910" t="s">
        <v>167</v>
      </c>
      <c r="M3774" s="910" t="s">
        <v>165</v>
      </c>
      <c r="N3774" s="52" t="str">
        <f>IF(AND('331-CT'!$E$7=TH!H3774,OR(L3774="331",M3774="331")),"331",IF(AND(OR(L3774="131",M3774="131"),H3774='131-CT'!$E$7),"131",""))</f>
        <v/>
      </c>
      <c r="O3774" s="910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37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384"/>
        <v>12</v>
      </c>
      <c r="C3775" s="940">
        <f t="shared" si="385"/>
        <v>42347</v>
      </c>
      <c r="D3775" s="941" t="s">
        <v>2039</v>
      </c>
      <c r="E3775" s="941">
        <v>42347</v>
      </c>
      <c r="F3775" s="948" t="s">
        <v>1266</v>
      </c>
      <c r="G3775" s="943" t="s">
        <v>1267</v>
      </c>
      <c r="H3775" s="954" t="s">
        <v>2040</v>
      </c>
      <c r="I3775" s="254">
        <v>344</v>
      </c>
      <c r="J3775" s="254">
        <v>63383.338181666542</v>
      </c>
      <c r="K3775" s="945">
        <f t="shared" si="386"/>
        <v>21803868</v>
      </c>
      <c r="L3775" s="910" t="s">
        <v>167</v>
      </c>
      <c r="M3775" s="910" t="s">
        <v>165</v>
      </c>
      <c r="N3775" s="52" t="str">
        <f>IF(AND('331-CT'!$E$7=TH!H3775,OR(L3775="331",M3775="331")),"331",IF(AND(OR(L3775="131",M3775="131"),H3775='131-CT'!$E$7),"131",""))</f>
        <v/>
      </c>
      <c r="O3775" s="910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37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384"/>
        <v>12</v>
      </c>
      <c r="C3776" s="940">
        <f t="shared" si="385"/>
        <v>42347</v>
      </c>
      <c r="D3776" s="941" t="s">
        <v>2039</v>
      </c>
      <c r="E3776" s="941">
        <v>42347</v>
      </c>
      <c r="F3776" s="948" t="s">
        <v>1863</v>
      </c>
      <c r="G3776" s="943" t="s">
        <v>1268</v>
      </c>
      <c r="H3776" s="954" t="s">
        <v>2040</v>
      </c>
      <c r="I3776" s="254">
        <v>1500</v>
      </c>
      <c r="J3776" s="254">
        <v>12974.942168952915</v>
      </c>
      <c r="K3776" s="945">
        <f t="shared" si="386"/>
        <v>19462413</v>
      </c>
      <c r="L3776" s="910" t="s">
        <v>167</v>
      </c>
      <c r="M3776" s="910" t="s">
        <v>165</v>
      </c>
      <c r="N3776" s="52" t="str">
        <f>IF(AND('331-CT'!$E$7=TH!H3776,OR(L3776="331",M3776="331")),"331",IF(AND(OR(L3776="131",M3776="131"),H3776='131-CT'!$E$7),"131",""))</f>
        <v/>
      </c>
      <c r="O3776" s="910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37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384"/>
        <v>12</v>
      </c>
      <c r="C3777" s="940">
        <f t="shared" si="385"/>
        <v>42347</v>
      </c>
      <c r="D3777" s="941" t="s">
        <v>2039</v>
      </c>
      <c r="E3777" s="941">
        <v>42347</v>
      </c>
      <c r="F3777" s="948" t="s">
        <v>1864</v>
      </c>
      <c r="G3777" s="943" t="s">
        <v>1268</v>
      </c>
      <c r="H3777" s="954" t="s">
        <v>2040</v>
      </c>
      <c r="I3777" s="254">
        <v>100</v>
      </c>
      <c r="J3777" s="254">
        <v>7755.137848109789</v>
      </c>
      <c r="K3777" s="945">
        <f t="shared" si="386"/>
        <v>775514</v>
      </c>
      <c r="L3777" s="910" t="s">
        <v>167</v>
      </c>
      <c r="M3777" s="910" t="s">
        <v>165</v>
      </c>
      <c r="N3777" s="52" t="str">
        <f>IF(AND('331-CT'!$E$7=TH!H3777,OR(L3777="331",M3777="331")),"331",IF(AND(OR(L3777="131",M3777="131"),H3777='131-CT'!$E$7),"131",""))</f>
        <v/>
      </c>
      <c r="O3777" s="910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37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384"/>
        <v>12</v>
      </c>
      <c r="C3778" s="940">
        <f t="shared" si="385"/>
        <v>42348</v>
      </c>
      <c r="D3778" s="941" t="s">
        <v>2039</v>
      </c>
      <c r="E3778" s="941">
        <v>42348</v>
      </c>
      <c r="F3778" s="948" t="s">
        <v>1269</v>
      </c>
      <c r="G3778" s="943" t="s">
        <v>1270</v>
      </c>
      <c r="H3778" s="954" t="s">
        <v>2040</v>
      </c>
      <c r="I3778" s="254">
        <v>201</v>
      </c>
      <c r="J3778" s="254">
        <v>7531.431948645084</v>
      </c>
      <c r="K3778" s="945">
        <f t="shared" si="386"/>
        <v>1513818</v>
      </c>
      <c r="L3778" s="910" t="s">
        <v>167</v>
      </c>
      <c r="M3778" s="910" t="s">
        <v>165</v>
      </c>
      <c r="N3778" s="52" t="str">
        <f>IF(AND('331-CT'!$E$7=TH!H3778,OR(L3778="331",M3778="331")),"331",IF(AND(OR(L3778="131",M3778="131"),H3778='131-CT'!$E$7),"131",""))</f>
        <v/>
      </c>
      <c r="O3778" s="910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37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384"/>
        <v>12</v>
      </c>
      <c r="C3779" s="940">
        <f t="shared" si="385"/>
        <v>42348</v>
      </c>
      <c r="D3779" s="941" t="s">
        <v>2039</v>
      </c>
      <c r="E3779" s="941">
        <v>42348</v>
      </c>
      <c r="F3779" s="948" t="s">
        <v>1272</v>
      </c>
      <c r="G3779" s="943" t="s">
        <v>1270</v>
      </c>
      <c r="H3779" s="954" t="s">
        <v>2040</v>
      </c>
      <c r="I3779" s="254">
        <v>200</v>
      </c>
      <c r="J3779" s="254">
        <v>7755.137848109789</v>
      </c>
      <c r="K3779" s="945">
        <f t="shared" si="386"/>
        <v>1551028</v>
      </c>
      <c r="L3779" s="910" t="s">
        <v>167</v>
      </c>
      <c r="M3779" s="910" t="s">
        <v>165</v>
      </c>
      <c r="N3779" s="52" t="str">
        <f>IF(AND('331-CT'!$E$7=TH!H3779,OR(L3779="331",M3779="331")),"331",IF(AND(OR(L3779="131",M3779="131"),H3779='131-CT'!$E$7),"131",""))</f>
        <v/>
      </c>
      <c r="O3779" s="910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37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384"/>
        <v>12</v>
      </c>
      <c r="C3780" s="940">
        <f t="shared" si="385"/>
        <v>42348</v>
      </c>
      <c r="D3780" s="941" t="s">
        <v>2039</v>
      </c>
      <c r="E3780" s="941">
        <v>42348</v>
      </c>
      <c r="F3780" s="948" t="s">
        <v>1273</v>
      </c>
      <c r="G3780" s="943" t="s">
        <v>1270</v>
      </c>
      <c r="H3780" s="954" t="s">
        <v>2040</v>
      </c>
      <c r="I3780" s="254">
        <v>216</v>
      </c>
      <c r="J3780" s="254">
        <v>9097.3732448980209</v>
      </c>
      <c r="K3780" s="945">
        <f t="shared" si="386"/>
        <v>1965033</v>
      </c>
      <c r="L3780" s="910" t="s">
        <v>167</v>
      </c>
      <c r="M3780" s="910" t="s">
        <v>165</v>
      </c>
      <c r="N3780" s="52" t="str">
        <f>IF(AND('331-CT'!$E$7=TH!H3780,OR(L3780="331",M3780="331")),"331",IF(AND(OR(L3780="131",M3780="131"),H3780='131-CT'!$E$7),"131",""))</f>
        <v/>
      </c>
      <c r="O3780" s="910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37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384"/>
        <v>12</v>
      </c>
      <c r="C3781" s="940">
        <f t="shared" si="385"/>
        <v>42348</v>
      </c>
      <c r="D3781" s="941" t="s">
        <v>2039</v>
      </c>
      <c r="E3781" s="941">
        <v>42348</v>
      </c>
      <c r="F3781" s="948" t="s">
        <v>1274</v>
      </c>
      <c r="G3781" s="943" t="s">
        <v>1270</v>
      </c>
      <c r="H3781" s="954" t="s">
        <v>2040</v>
      </c>
      <c r="I3781" s="254">
        <v>200</v>
      </c>
      <c r="J3781" s="254">
        <v>7978.843747574495</v>
      </c>
      <c r="K3781" s="945">
        <f t="shared" si="386"/>
        <v>1595769</v>
      </c>
      <c r="L3781" s="910" t="s">
        <v>167</v>
      </c>
      <c r="M3781" s="910" t="s">
        <v>165</v>
      </c>
      <c r="N3781" s="52" t="str">
        <f>IF(AND('331-CT'!$E$7=TH!H3781,OR(L3781="331",M3781="331")),"331",IF(AND(OR(L3781="131",M3781="131"),H3781='131-CT'!$E$7),"131",""))</f>
        <v/>
      </c>
      <c r="O3781" s="910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37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384"/>
        <v>12</v>
      </c>
      <c r="C3782" s="940">
        <f t="shared" si="385"/>
        <v>42348</v>
      </c>
      <c r="D3782" s="941" t="s">
        <v>2039</v>
      </c>
      <c r="E3782" s="941">
        <v>42348</v>
      </c>
      <c r="F3782" s="948" t="s">
        <v>1275</v>
      </c>
      <c r="G3782" s="943" t="s">
        <v>1270</v>
      </c>
      <c r="H3782" s="954" t="s">
        <v>2040</v>
      </c>
      <c r="I3782" s="254">
        <v>206</v>
      </c>
      <c r="J3782" s="254">
        <v>14391.746198896049</v>
      </c>
      <c r="K3782" s="945">
        <f t="shared" si="386"/>
        <v>2964700</v>
      </c>
      <c r="L3782" s="910" t="s">
        <v>167</v>
      </c>
      <c r="M3782" s="910" t="s">
        <v>165</v>
      </c>
      <c r="N3782" s="52" t="str">
        <f>IF(AND('331-CT'!$E$7=TH!H3782,OR(L3782="331",M3782="331")),"331",IF(AND(OR(L3782="131",M3782="131"),H3782='131-CT'!$E$7),"131",""))</f>
        <v/>
      </c>
      <c r="O3782" s="910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37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384"/>
        <v>12</v>
      </c>
      <c r="C3783" s="940">
        <f t="shared" si="385"/>
        <v>42348</v>
      </c>
      <c r="D3783" s="941" t="s">
        <v>2039</v>
      </c>
      <c r="E3783" s="941">
        <v>42348</v>
      </c>
      <c r="F3783" s="948" t="s">
        <v>1276</v>
      </c>
      <c r="G3783" s="943" t="s">
        <v>1270</v>
      </c>
      <c r="H3783" s="954" t="s">
        <v>2040</v>
      </c>
      <c r="I3783" s="254">
        <v>197</v>
      </c>
      <c r="J3783" s="254">
        <v>10365.040008531352</v>
      </c>
      <c r="K3783" s="945">
        <f t="shared" si="386"/>
        <v>2041913</v>
      </c>
      <c r="L3783" s="910" t="s">
        <v>167</v>
      </c>
      <c r="M3783" s="910" t="s">
        <v>165</v>
      </c>
      <c r="N3783" s="52" t="str">
        <f>IF(AND('331-CT'!$E$7=TH!H3783,OR(L3783="331",M3783="331")),"331",IF(AND(OR(L3783="131",M3783="131"),H3783='131-CT'!$E$7),"131",""))</f>
        <v/>
      </c>
      <c r="O3783" s="910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37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384"/>
        <v>12</v>
      </c>
      <c r="C3784" s="940">
        <f t="shared" si="385"/>
        <v>42348</v>
      </c>
      <c r="D3784" s="941" t="s">
        <v>2039</v>
      </c>
      <c r="E3784" s="941">
        <v>42348</v>
      </c>
      <c r="F3784" s="948" t="s">
        <v>1277</v>
      </c>
      <c r="G3784" s="943" t="s">
        <v>1278</v>
      </c>
      <c r="H3784" s="954" t="s">
        <v>2040</v>
      </c>
      <c r="I3784" s="254">
        <v>444</v>
      </c>
      <c r="J3784" s="254">
        <v>7755.137848109789</v>
      </c>
      <c r="K3784" s="945">
        <f t="shared" si="386"/>
        <v>3443281</v>
      </c>
      <c r="L3784" s="910" t="s">
        <v>167</v>
      </c>
      <c r="M3784" s="910" t="s">
        <v>165</v>
      </c>
      <c r="N3784" s="52" t="str">
        <f>IF(AND('331-CT'!$E$7=TH!H3784,OR(L3784="331",M3784="331")),"331",IF(AND(OR(L3784="131",M3784="131"),H3784='131-CT'!$E$7),"131",""))</f>
        <v/>
      </c>
      <c r="O3784" s="910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37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384"/>
        <v>12</v>
      </c>
      <c r="C3785" s="940">
        <f t="shared" si="385"/>
        <v>42348</v>
      </c>
      <c r="D3785" s="941" t="s">
        <v>2039</v>
      </c>
      <c r="E3785" s="941">
        <v>42348</v>
      </c>
      <c r="F3785" s="948" t="s">
        <v>1280</v>
      </c>
      <c r="G3785" s="943" t="s">
        <v>1278</v>
      </c>
      <c r="H3785" s="954" t="s">
        <v>2040</v>
      </c>
      <c r="I3785" s="254">
        <v>504</v>
      </c>
      <c r="J3785" s="254">
        <v>9843.0595764470399</v>
      </c>
      <c r="K3785" s="945">
        <f t="shared" si="386"/>
        <v>4960902</v>
      </c>
      <c r="L3785" s="910" t="s">
        <v>167</v>
      </c>
      <c r="M3785" s="910" t="s">
        <v>165</v>
      </c>
      <c r="N3785" s="52" t="str">
        <f>IF(AND('331-CT'!$E$7=TH!H3785,OR(L3785="331",M3785="331")),"331",IF(AND(OR(L3785="131",M3785="131"),H3785='131-CT'!$E$7),"131",""))</f>
        <v/>
      </c>
      <c r="O3785" s="910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37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384"/>
        <v>12</v>
      </c>
      <c r="C3786" s="940">
        <f t="shared" si="385"/>
        <v>42348</v>
      </c>
      <c r="D3786" s="941" t="s">
        <v>2039</v>
      </c>
      <c r="E3786" s="941">
        <v>42348</v>
      </c>
      <c r="F3786" s="948" t="s">
        <v>1281</v>
      </c>
      <c r="G3786" s="943" t="s">
        <v>1278</v>
      </c>
      <c r="H3786" s="954" t="s">
        <v>2040</v>
      </c>
      <c r="I3786" s="254">
        <v>203</v>
      </c>
      <c r="J3786" s="254">
        <v>8575.3928128137086</v>
      </c>
      <c r="K3786" s="945">
        <f t="shared" si="386"/>
        <v>1740805</v>
      </c>
      <c r="L3786" s="910" t="s">
        <v>167</v>
      </c>
      <c r="M3786" s="910" t="s">
        <v>165</v>
      </c>
      <c r="N3786" s="52" t="str">
        <f>IF(AND('331-CT'!$E$7=TH!H3786,OR(L3786="331",M3786="331")),"331",IF(AND(OR(L3786="131",M3786="131"),H3786='131-CT'!$E$7),"131",""))</f>
        <v/>
      </c>
      <c r="O3786" s="910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37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384"/>
        <v>12</v>
      </c>
      <c r="C3787" s="940">
        <f t="shared" si="385"/>
        <v>42348</v>
      </c>
      <c r="D3787" s="941" t="s">
        <v>2039</v>
      </c>
      <c r="E3787" s="941">
        <v>42348</v>
      </c>
      <c r="F3787" s="948" t="s">
        <v>1282</v>
      </c>
      <c r="G3787" s="943" t="s">
        <v>1278</v>
      </c>
      <c r="H3787" s="954" t="s">
        <v>2040</v>
      </c>
      <c r="I3787" s="254">
        <v>410</v>
      </c>
      <c r="J3787" s="254">
        <v>5294.3729539980286</v>
      </c>
      <c r="K3787" s="945">
        <f t="shared" si="386"/>
        <v>2170693</v>
      </c>
      <c r="L3787" s="910" t="s">
        <v>167</v>
      </c>
      <c r="M3787" s="910" t="s">
        <v>165</v>
      </c>
      <c r="N3787" s="52" t="str">
        <f>IF(AND('331-CT'!$E$7=TH!H3787,OR(L3787="331",M3787="331")),"331",IF(AND(OR(L3787="131",M3787="131"),H3787='131-CT'!$E$7),"131",""))</f>
        <v/>
      </c>
      <c r="O3787" s="910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37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384"/>
        <v>12</v>
      </c>
      <c r="C3788" s="940">
        <f t="shared" si="385"/>
        <v>42348</v>
      </c>
      <c r="D3788" s="941" t="s">
        <v>2039</v>
      </c>
      <c r="E3788" s="941">
        <v>42348</v>
      </c>
      <c r="F3788" s="948" t="s">
        <v>1283</v>
      </c>
      <c r="G3788" s="943" t="s">
        <v>1278</v>
      </c>
      <c r="H3788" s="954" t="s">
        <v>2040</v>
      </c>
      <c r="I3788" s="254">
        <v>300</v>
      </c>
      <c r="J3788" s="254">
        <v>13273.216701572524</v>
      </c>
      <c r="K3788" s="945">
        <f t="shared" si="386"/>
        <v>3981965</v>
      </c>
      <c r="L3788" s="910" t="s">
        <v>167</v>
      </c>
      <c r="M3788" s="910" t="s">
        <v>165</v>
      </c>
      <c r="N3788" s="52" t="str">
        <f>IF(AND('331-CT'!$E$7=TH!H3788,OR(L3788="331",M3788="331")),"331",IF(AND(OR(L3788="131",M3788="131"),H3788='131-CT'!$E$7),"131",""))</f>
        <v/>
      </c>
      <c r="O3788" s="910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37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384"/>
        <v>12</v>
      </c>
      <c r="C3789" s="940">
        <f t="shared" si="385"/>
        <v>42348</v>
      </c>
      <c r="D3789" s="941" t="s">
        <v>2039</v>
      </c>
      <c r="E3789" s="941">
        <v>42348</v>
      </c>
      <c r="F3789" s="948" t="s">
        <v>1865</v>
      </c>
      <c r="G3789" s="943" t="s">
        <v>1284</v>
      </c>
      <c r="H3789" s="954" t="s">
        <v>2040</v>
      </c>
      <c r="I3789" s="254">
        <v>107</v>
      </c>
      <c r="J3789" s="254">
        <v>12676.667636333308</v>
      </c>
      <c r="K3789" s="945">
        <f t="shared" si="386"/>
        <v>1356403</v>
      </c>
      <c r="L3789" s="910" t="s">
        <v>167</v>
      </c>
      <c r="M3789" s="910" t="s">
        <v>165</v>
      </c>
      <c r="N3789" s="52" t="str">
        <f>IF(AND('331-CT'!$E$7=TH!H3789,OR(L3789="331",M3789="331")),"331",IF(AND(OR(L3789="131",M3789="131"),H3789='131-CT'!$E$7),"131",""))</f>
        <v/>
      </c>
      <c r="O3789" s="910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37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384"/>
        <v>12</v>
      </c>
      <c r="C3790" s="940">
        <f t="shared" si="385"/>
        <v>42348</v>
      </c>
      <c r="D3790" s="941" t="s">
        <v>2039</v>
      </c>
      <c r="E3790" s="941">
        <v>42348</v>
      </c>
      <c r="F3790" s="948" t="s">
        <v>1866</v>
      </c>
      <c r="G3790" s="943" t="s">
        <v>1284</v>
      </c>
      <c r="H3790" s="954" t="s">
        <v>2040</v>
      </c>
      <c r="I3790" s="254">
        <v>205</v>
      </c>
      <c r="J3790" s="254">
        <v>12378.393103713701</v>
      </c>
      <c r="K3790" s="945">
        <f t="shared" si="386"/>
        <v>2537571</v>
      </c>
      <c r="L3790" s="910" t="s">
        <v>167</v>
      </c>
      <c r="M3790" s="910" t="s">
        <v>165</v>
      </c>
      <c r="N3790" s="52" t="str">
        <f>IF(AND('331-CT'!$E$7=TH!H3790,OR(L3790="331",M3790="331")),"331",IF(AND(OR(L3790="131",M3790="131"),H3790='131-CT'!$E$7),"131",""))</f>
        <v/>
      </c>
      <c r="O3790" s="910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37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384"/>
        <v>12</v>
      </c>
      <c r="C3791" s="940">
        <f t="shared" si="385"/>
        <v>42348</v>
      </c>
      <c r="D3791" s="941" t="s">
        <v>2039</v>
      </c>
      <c r="E3791" s="941">
        <v>42348</v>
      </c>
      <c r="F3791" s="948" t="s">
        <v>718</v>
      </c>
      <c r="G3791" s="943" t="s">
        <v>1284</v>
      </c>
      <c r="H3791" s="954" t="s">
        <v>2040</v>
      </c>
      <c r="I3791" s="254">
        <v>30</v>
      </c>
      <c r="J3791" s="254">
        <v>13347.785334727425</v>
      </c>
      <c r="K3791" s="945">
        <f t="shared" si="386"/>
        <v>400434</v>
      </c>
      <c r="L3791" s="910" t="s">
        <v>167</v>
      </c>
      <c r="M3791" s="910" t="s">
        <v>165</v>
      </c>
      <c r="N3791" s="52" t="str">
        <f>IF(AND('331-CT'!$E$7=TH!H3791,OR(L3791="331",M3791="331")),"331",IF(AND(OR(L3791="131",M3791="131"),H3791='131-CT'!$E$7),"131",""))</f>
        <v/>
      </c>
      <c r="O3791" s="910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37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384"/>
        <v>12</v>
      </c>
      <c r="C3792" s="940">
        <f t="shared" si="385"/>
        <v>42348</v>
      </c>
      <c r="D3792" s="941" t="s">
        <v>2039</v>
      </c>
      <c r="E3792" s="941">
        <v>42348</v>
      </c>
      <c r="F3792" s="948" t="s">
        <v>1867</v>
      </c>
      <c r="G3792" s="943" t="s">
        <v>1284</v>
      </c>
      <c r="H3792" s="954" t="s">
        <v>2040</v>
      </c>
      <c r="I3792" s="254">
        <v>125</v>
      </c>
      <c r="J3792" s="254">
        <v>7755.137848109789</v>
      </c>
      <c r="K3792" s="945">
        <f t="shared" si="386"/>
        <v>969392</v>
      </c>
      <c r="L3792" s="910" t="s">
        <v>167</v>
      </c>
      <c r="M3792" s="910" t="s">
        <v>165</v>
      </c>
      <c r="N3792" s="52" t="str">
        <f>IF(AND('331-CT'!$E$7=TH!H3792,OR(L3792="331",M3792="331")),"331",IF(AND(OR(L3792="131",M3792="131"),H3792='131-CT'!$E$7),"131",""))</f>
        <v/>
      </c>
      <c r="O3792" s="910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37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384"/>
        <v>12</v>
      </c>
      <c r="C3793" s="940">
        <f t="shared" si="385"/>
        <v>42348</v>
      </c>
      <c r="D3793" s="941" t="s">
        <v>2039</v>
      </c>
      <c r="E3793" s="941">
        <v>42348</v>
      </c>
      <c r="F3793" s="948" t="s">
        <v>720</v>
      </c>
      <c r="G3793" s="943" t="s">
        <v>1284</v>
      </c>
      <c r="H3793" s="954" t="s">
        <v>2040</v>
      </c>
      <c r="I3793" s="254">
        <v>100</v>
      </c>
      <c r="J3793" s="254">
        <v>10961.589073770567</v>
      </c>
      <c r="K3793" s="945">
        <f t="shared" si="386"/>
        <v>1096159</v>
      </c>
      <c r="L3793" s="910" t="s">
        <v>167</v>
      </c>
      <c r="M3793" s="910" t="s">
        <v>165</v>
      </c>
      <c r="N3793" s="52" t="str">
        <f>IF(AND('331-CT'!$E$7=TH!H3793,OR(L3793="331",M3793="331")),"331",IF(AND(OR(L3793="131",M3793="131"),H3793='131-CT'!$E$7),"131",""))</f>
        <v/>
      </c>
      <c r="O3793" s="910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37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384"/>
        <v>12</v>
      </c>
      <c r="C3794" s="940">
        <f t="shared" si="385"/>
        <v>42348</v>
      </c>
      <c r="D3794" s="941" t="s">
        <v>2039</v>
      </c>
      <c r="E3794" s="941">
        <v>42348</v>
      </c>
      <c r="F3794" s="948" t="s">
        <v>720</v>
      </c>
      <c r="G3794" s="943" t="s">
        <v>1284</v>
      </c>
      <c r="H3794" s="954" t="s">
        <v>2040</v>
      </c>
      <c r="I3794" s="254">
        <v>20</v>
      </c>
      <c r="J3794" s="254">
        <v>10961.589073770567</v>
      </c>
      <c r="K3794" s="945">
        <f t="shared" si="386"/>
        <v>219232</v>
      </c>
      <c r="L3794" s="910" t="s">
        <v>167</v>
      </c>
      <c r="M3794" s="910" t="s">
        <v>165</v>
      </c>
      <c r="N3794" s="52" t="str">
        <f>IF(AND('331-CT'!$E$7=TH!H3794,OR(L3794="331",M3794="331")),"331",IF(AND(OR(L3794="131",M3794="131"),H3794='131-CT'!$E$7),"131",""))</f>
        <v/>
      </c>
      <c r="O3794" s="910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37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384"/>
        <v>12</v>
      </c>
      <c r="C3795" s="940">
        <f t="shared" si="385"/>
        <v>42348</v>
      </c>
      <c r="D3795" s="941" t="s">
        <v>2039</v>
      </c>
      <c r="E3795" s="941">
        <v>42348</v>
      </c>
      <c r="F3795" s="948" t="s">
        <v>1868</v>
      </c>
      <c r="G3795" s="943" t="s">
        <v>1284</v>
      </c>
      <c r="H3795" s="954" t="s">
        <v>2040</v>
      </c>
      <c r="I3795" s="254">
        <v>24</v>
      </c>
      <c r="J3795" s="254">
        <v>12527.530370023505</v>
      </c>
      <c r="K3795" s="945">
        <f t="shared" si="386"/>
        <v>300661</v>
      </c>
      <c r="L3795" s="910" t="s">
        <v>167</v>
      </c>
      <c r="M3795" s="910" t="s">
        <v>165</v>
      </c>
      <c r="N3795" s="52" t="str">
        <f>IF(AND('331-CT'!$E$7=TH!H3795,OR(L3795="331",M3795="331")),"331",IF(AND(OR(L3795="131",M3795="131"),H3795='131-CT'!$E$7),"131",""))</f>
        <v/>
      </c>
      <c r="O3795" s="910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37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384"/>
        <v>12</v>
      </c>
      <c r="C3796" s="940">
        <f t="shared" si="385"/>
        <v>42348</v>
      </c>
      <c r="D3796" s="941" t="s">
        <v>2039</v>
      </c>
      <c r="E3796" s="941">
        <v>42348</v>
      </c>
      <c r="F3796" s="948" t="s">
        <v>768</v>
      </c>
      <c r="G3796" s="943" t="s">
        <v>1284</v>
      </c>
      <c r="H3796" s="954" t="s">
        <v>2040</v>
      </c>
      <c r="I3796" s="254">
        <v>400</v>
      </c>
      <c r="J3796" s="254">
        <v>14615.452098360756</v>
      </c>
      <c r="K3796" s="945">
        <f t="shared" si="386"/>
        <v>5846181</v>
      </c>
      <c r="L3796" s="910" t="s">
        <v>167</v>
      </c>
      <c r="M3796" s="910" t="s">
        <v>165</v>
      </c>
      <c r="N3796" s="52" t="str">
        <f>IF(AND('331-CT'!$E$7=TH!H3796,OR(L3796="331",M3796="331")),"331",IF(AND(OR(L3796="131",M3796="131"),H3796='131-CT'!$E$7),"131",""))</f>
        <v/>
      </c>
      <c r="O3796" s="910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37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384"/>
        <v>12</v>
      </c>
      <c r="C3797" s="940">
        <f t="shared" si="385"/>
        <v>42350</v>
      </c>
      <c r="D3797" s="941" t="s">
        <v>2039</v>
      </c>
      <c r="E3797" s="941">
        <v>42350</v>
      </c>
      <c r="F3797" s="948" t="s">
        <v>1025</v>
      </c>
      <c r="G3797" s="943" t="s">
        <v>1285</v>
      </c>
      <c r="H3797" s="954" t="s">
        <v>2040</v>
      </c>
      <c r="I3797" s="254">
        <v>201</v>
      </c>
      <c r="J3797" s="254">
        <v>5592.6474866176359</v>
      </c>
      <c r="K3797" s="945">
        <f t="shared" si="386"/>
        <v>1124122</v>
      </c>
      <c r="L3797" s="910" t="s">
        <v>167</v>
      </c>
      <c r="M3797" s="910" t="s">
        <v>165</v>
      </c>
      <c r="N3797" s="52" t="str">
        <f>IF(AND('331-CT'!$E$7=TH!H3797,OR(L3797="331",M3797="331")),"331",IF(AND(OR(L3797="131",M3797="131"),H3797='131-CT'!$E$7),"131",""))</f>
        <v/>
      </c>
      <c r="O3797" s="910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37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384"/>
        <v>12</v>
      </c>
      <c r="C3798" s="940">
        <f t="shared" si="385"/>
        <v>42350</v>
      </c>
      <c r="D3798" s="941" t="s">
        <v>2039</v>
      </c>
      <c r="E3798" s="941">
        <v>42350</v>
      </c>
      <c r="F3798" s="948" t="s">
        <v>1286</v>
      </c>
      <c r="G3798" s="943" t="s">
        <v>1287</v>
      </c>
      <c r="H3798" s="954" t="s">
        <v>2040</v>
      </c>
      <c r="I3798" s="254">
        <v>403</v>
      </c>
      <c r="J3798" s="254">
        <v>4250.4120898294032</v>
      </c>
      <c r="K3798" s="945">
        <f t="shared" si="386"/>
        <v>1712916</v>
      </c>
      <c r="L3798" s="910" t="s">
        <v>167</v>
      </c>
      <c r="M3798" s="910" t="s">
        <v>165</v>
      </c>
      <c r="N3798" s="52" t="str">
        <f>IF(AND('331-CT'!$E$7=TH!H3798,OR(L3798="331",M3798="331")),"331",IF(AND(OR(L3798="131",M3798="131"),H3798='131-CT'!$E$7),"131",""))</f>
        <v/>
      </c>
      <c r="O3798" s="910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37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384"/>
        <v>12</v>
      </c>
      <c r="C3799" s="940">
        <f t="shared" si="385"/>
        <v>42350</v>
      </c>
      <c r="D3799" s="941" t="s">
        <v>2039</v>
      </c>
      <c r="E3799" s="941">
        <v>42350</v>
      </c>
      <c r="F3799" s="948" t="s">
        <v>1288</v>
      </c>
      <c r="G3799" s="943" t="s">
        <v>1287</v>
      </c>
      <c r="H3799" s="954" t="s">
        <v>2040</v>
      </c>
      <c r="I3799" s="254">
        <v>101</v>
      </c>
      <c r="J3799" s="254">
        <v>4623.2552556039127</v>
      </c>
      <c r="K3799" s="945">
        <f t="shared" si="386"/>
        <v>466949</v>
      </c>
      <c r="L3799" s="910" t="s">
        <v>167</v>
      </c>
      <c r="M3799" s="910" t="s">
        <v>165</v>
      </c>
      <c r="N3799" s="52" t="str">
        <f>IF(AND('331-CT'!$E$7=TH!H3799,OR(L3799="331",M3799="331")),"331",IF(AND(OR(L3799="131",M3799="131"),H3799='131-CT'!$E$7),"131",""))</f>
        <v/>
      </c>
      <c r="O3799" s="910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37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384"/>
        <v>12</v>
      </c>
      <c r="C3800" s="940">
        <f t="shared" si="385"/>
        <v>42350</v>
      </c>
      <c r="D3800" s="941" t="s">
        <v>2039</v>
      </c>
      <c r="E3800" s="941">
        <v>42350</v>
      </c>
      <c r="F3800" s="948" t="s">
        <v>1289</v>
      </c>
      <c r="G3800" s="943" t="s">
        <v>1287</v>
      </c>
      <c r="H3800" s="954" t="s">
        <v>2040</v>
      </c>
      <c r="I3800" s="254">
        <v>106</v>
      </c>
      <c r="J3800" s="254">
        <v>5443.5102203078322</v>
      </c>
      <c r="K3800" s="945">
        <f t="shared" si="386"/>
        <v>577012</v>
      </c>
      <c r="L3800" s="910" t="s">
        <v>167</v>
      </c>
      <c r="M3800" s="910" t="s">
        <v>165</v>
      </c>
      <c r="N3800" s="52" t="str">
        <f>IF(AND('331-CT'!$E$7=TH!H3800,OR(L3800="331",M3800="331")),"331",IF(AND(OR(L3800="131",M3800="131"),H3800='131-CT'!$E$7),"131",""))</f>
        <v/>
      </c>
      <c r="O3800" s="910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37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384"/>
        <v>12</v>
      </c>
      <c r="C3801" s="940">
        <f t="shared" si="385"/>
        <v>42350</v>
      </c>
      <c r="D3801" s="941" t="s">
        <v>2039</v>
      </c>
      <c r="E3801" s="941">
        <v>42350</v>
      </c>
      <c r="F3801" s="948" t="s">
        <v>465</v>
      </c>
      <c r="G3801" s="943" t="s">
        <v>1287</v>
      </c>
      <c r="H3801" s="954" t="s">
        <v>2040</v>
      </c>
      <c r="I3801" s="254">
        <v>500</v>
      </c>
      <c r="J3801" s="254">
        <v>4772.3925219137163</v>
      </c>
      <c r="K3801" s="945">
        <f t="shared" si="386"/>
        <v>2386196</v>
      </c>
      <c r="L3801" s="910" t="s">
        <v>167</v>
      </c>
      <c r="M3801" s="910" t="s">
        <v>165</v>
      </c>
      <c r="N3801" s="52" t="str">
        <f>IF(AND('331-CT'!$E$7=TH!H3801,OR(L3801="331",M3801="331")),"331",IF(AND(OR(L3801="131",M3801="131"),H3801='131-CT'!$E$7),"131",""))</f>
        <v/>
      </c>
      <c r="O3801" s="910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37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384"/>
        <v>12</v>
      </c>
      <c r="C3802" s="940">
        <f t="shared" si="385"/>
        <v>42353</v>
      </c>
      <c r="D3802" s="941" t="s">
        <v>2039</v>
      </c>
      <c r="E3802" s="941">
        <v>42353</v>
      </c>
      <c r="F3802" s="948" t="s">
        <v>1290</v>
      </c>
      <c r="G3802" s="943" t="s">
        <v>1291</v>
      </c>
      <c r="H3802" s="954" t="s">
        <v>2040</v>
      </c>
      <c r="I3802" s="254">
        <v>244</v>
      </c>
      <c r="J3802" s="254">
        <v>6711.1769839411636</v>
      </c>
      <c r="K3802" s="945">
        <f t="shared" si="386"/>
        <v>1637527</v>
      </c>
      <c r="L3802" s="910" t="s">
        <v>167</v>
      </c>
      <c r="M3802" s="910" t="s">
        <v>165</v>
      </c>
      <c r="N3802" s="52" t="str">
        <f>IF(AND('331-CT'!$E$7=TH!H3802,OR(L3802="331",M3802="331")),"331",IF(AND(OR(L3802="131",M3802="131"),H3802='131-CT'!$E$7),"131",""))</f>
        <v/>
      </c>
      <c r="O3802" s="910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37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384"/>
        <v>12</v>
      </c>
      <c r="C3803" s="940">
        <f t="shared" si="385"/>
        <v>42353</v>
      </c>
      <c r="D3803" s="941" t="s">
        <v>2039</v>
      </c>
      <c r="E3803" s="941">
        <v>42353</v>
      </c>
      <c r="F3803" s="948" t="s">
        <v>1712</v>
      </c>
      <c r="G3803" s="943" t="s">
        <v>1291</v>
      </c>
      <c r="H3803" s="954" t="s">
        <v>2040</v>
      </c>
      <c r="I3803" s="254">
        <v>488</v>
      </c>
      <c r="J3803" s="254">
        <v>820.25496470392</v>
      </c>
      <c r="K3803" s="945">
        <f t="shared" si="386"/>
        <v>400284</v>
      </c>
      <c r="L3803" s="910" t="s">
        <v>167</v>
      </c>
      <c r="M3803" s="910" t="s">
        <v>165</v>
      </c>
      <c r="N3803" s="52" t="str">
        <f>IF(AND('331-CT'!$E$7=TH!H3803,OR(L3803="331",M3803="331")),"331",IF(AND(OR(L3803="131",M3803="131"),H3803='131-CT'!$E$7),"131",""))</f>
        <v/>
      </c>
      <c r="O3803" s="910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37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384"/>
        <v>12</v>
      </c>
      <c r="C3804" s="940">
        <f t="shared" si="385"/>
        <v>42353</v>
      </c>
      <c r="D3804" s="941" t="s">
        <v>2039</v>
      </c>
      <c r="E3804" s="941">
        <v>42353</v>
      </c>
      <c r="F3804" s="948" t="s">
        <v>1056</v>
      </c>
      <c r="G3804" s="943" t="s">
        <v>1292</v>
      </c>
      <c r="H3804" s="954" t="s">
        <v>2040</v>
      </c>
      <c r="I3804" s="254">
        <v>508</v>
      </c>
      <c r="J3804" s="254">
        <v>12005.549937939193</v>
      </c>
      <c r="K3804" s="945">
        <f t="shared" si="386"/>
        <v>6098819</v>
      </c>
      <c r="L3804" s="910" t="s">
        <v>167</v>
      </c>
      <c r="M3804" s="910" t="s">
        <v>165</v>
      </c>
      <c r="N3804" s="52" t="str">
        <f>IF(AND('331-CT'!$E$7=TH!H3804,OR(L3804="331",M3804="331")),"331",IF(AND(OR(L3804="131",M3804="131"),H3804='131-CT'!$E$7),"131",""))</f>
        <v/>
      </c>
      <c r="O3804" s="910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37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384"/>
        <v>12</v>
      </c>
      <c r="C3805" s="940">
        <f t="shared" si="385"/>
        <v>42353</v>
      </c>
      <c r="D3805" s="941" t="s">
        <v>2039</v>
      </c>
      <c r="E3805" s="941">
        <v>42353</v>
      </c>
      <c r="F3805" s="948" t="s">
        <v>1293</v>
      </c>
      <c r="G3805" s="943" t="s">
        <v>1294</v>
      </c>
      <c r="H3805" s="954" t="s">
        <v>2040</v>
      </c>
      <c r="I3805" s="254">
        <v>130</v>
      </c>
      <c r="J3805" s="254">
        <v>5965.4906523921454</v>
      </c>
      <c r="K3805" s="945">
        <f t="shared" si="386"/>
        <v>775514</v>
      </c>
      <c r="L3805" s="910" t="s">
        <v>167</v>
      </c>
      <c r="M3805" s="910" t="s">
        <v>165</v>
      </c>
      <c r="N3805" s="52" t="str">
        <f>IF(AND('331-CT'!$E$7=TH!H3805,OR(L3805="331",M3805="331")),"331",IF(AND(OR(L3805="131",M3805="131"),H3805='131-CT'!$E$7),"131",""))</f>
        <v/>
      </c>
      <c r="O3805" s="910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37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384"/>
        <v>12</v>
      </c>
      <c r="C3806" s="940">
        <f t="shared" si="385"/>
        <v>42355</v>
      </c>
      <c r="D3806" s="941" t="s">
        <v>2039</v>
      </c>
      <c r="E3806" s="941">
        <v>42355</v>
      </c>
      <c r="F3806" s="948" t="s">
        <v>932</v>
      </c>
      <c r="G3806" s="943" t="s">
        <v>1295</v>
      </c>
      <c r="H3806" s="954" t="s">
        <v>2040</v>
      </c>
      <c r="I3806" s="254">
        <v>302</v>
      </c>
      <c r="J3806" s="254">
        <v>6785.7456170960659</v>
      </c>
      <c r="K3806" s="945">
        <f t="shared" si="386"/>
        <v>2049295</v>
      </c>
      <c r="L3806" s="910" t="s">
        <v>167</v>
      </c>
      <c r="M3806" s="910" t="s">
        <v>165</v>
      </c>
      <c r="N3806" s="52" t="str">
        <f>IF(AND('331-CT'!$E$7=TH!H3806,OR(L3806="331",M3806="331")),"331",IF(AND(OR(L3806="131",M3806="131"),H3806='131-CT'!$E$7),"131",""))</f>
        <v/>
      </c>
      <c r="O3806" s="910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37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384"/>
        <v>12</v>
      </c>
      <c r="C3807" s="940">
        <f t="shared" si="385"/>
        <v>42355</v>
      </c>
      <c r="D3807" s="941" t="s">
        <v>2039</v>
      </c>
      <c r="E3807" s="941">
        <v>42355</v>
      </c>
      <c r="F3807" s="948" t="s">
        <v>932</v>
      </c>
      <c r="G3807" s="943" t="s">
        <v>1295</v>
      </c>
      <c r="H3807" s="954" t="s">
        <v>2040</v>
      </c>
      <c r="I3807" s="254">
        <v>300</v>
      </c>
      <c r="J3807" s="254">
        <v>6785.7456170960659</v>
      </c>
      <c r="K3807" s="945">
        <f t="shared" si="386"/>
        <v>2035724</v>
      </c>
      <c r="L3807" s="910" t="s">
        <v>167</v>
      </c>
      <c r="M3807" s="910" t="s">
        <v>165</v>
      </c>
      <c r="N3807" s="52" t="str">
        <f>IF(AND('331-CT'!$E$7=TH!H3807,OR(L3807="331",M3807="331")),"331",IF(AND(OR(L3807="131",M3807="131"),H3807='131-CT'!$E$7),"131",""))</f>
        <v/>
      </c>
      <c r="O3807" s="910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37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384"/>
        <v>12</v>
      </c>
      <c r="C3808" s="940">
        <f t="shared" si="385"/>
        <v>42355</v>
      </c>
      <c r="D3808" s="941" t="s">
        <v>2039</v>
      </c>
      <c r="E3808" s="941">
        <v>42355</v>
      </c>
      <c r="F3808" s="948" t="s">
        <v>640</v>
      </c>
      <c r="G3808" s="943" t="s">
        <v>1295</v>
      </c>
      <c r="H3808" s="954" t="s">
        <v>2040</v>
      </c>
      <c r="I3808" s="254">
        <v>300</v>
      </c>
      <c r="J3808" s="254">
        <v>4921.52978822352</v>
      </c>
      <c r="K3808" s="945">
        <f t="shared" si="386"/>
        <v>1476459</v>
      </c>
      <c r="L3808" s="910" t="s">
        <v>167</v>
      </c>
      <c r="M3808" s="910" t="s">
        <v>165</v>
      </c>
      <c r="N3808" s="52" t="str">
        <f>IF(AND('331-CT'!$E$7=TH!H3808,OR(L3808="331",M3808="331")),"331",IF(AND(OR(L3808="131",M3808="131"),H3808='131-CT'!$E$7),"131",""))</f>
        <v/>
      </c>
      <c r="O3808" s="910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37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384"/>
        <v>12</v>
      </c>
      <c r="C3809" s="940">
        <f t="shared" si="385"/>
        <v>42355</v>
      </c>
      <c r="D3809" s="941" t="s">
        <v>2039</v>
      </c>
      <c r="E3809" s="941">
        <v>42355</v>
      </c>
      <c r="F3809" s="948" t="s">
        <v>640</v>
      </c>
      <c r="G3809" s="943" t="s">
        <v>1295</v>
      </c>
      <c r="H3809" s="954" t="s">
        <v>2040</v>
      </c>
      <c r="I3809" s="254">
        <v>298</v>
      </c>
      <c r="J3809" s="254">
        <v>4921.52978822352</v>
      </c>
      <c r="K3809" s="945">
        <f t="shared" si="386"/>
        <v>1466616</v>
      </c>
      <c r="L3809" s="910" t="s">
        <v>167</v>
      </c>
      <c r="M3809" s="910" t="s">
        <v>165</v>
      </c>
      <c r="N3809" s="52" t="str">
        <f>IF(AND('331-CT'!$E$7=TH!H3809,OR(L3809="331",M3809="331")),"331",IF(AND(OR(L3809="131",M3809="131"),H3809='131-CT'!$E$7),"131",""))</f>
        <v/>
      </c>
      <c r="O3809" s="910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37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384"/>
        <v>12</v>
      </c>
      <c r="C3810" s="940">
        <f t="shared" si="385"/>
        <v>42355</v>
      </c>
      <c r="D3810" s="941" t="s">
        <v>2039</v>
      </c>
      <c r="E3810" s="941">
        <v>42355</v>
      </c>
      <c r="F3810" s="948" t="s">
        <v>640</v>
      </c>
      <c r="G3810" s="943" t="s">
        <v>1295</v>
      </c>
      <c r="H3810" s="954" t="s">
        <v>2040</v>
      </c>
      <c r="I3810" s="254">
        <v>300</v>
      </c>
      <c r="J3810" s="254">
        <v>4921.52978822352</v>
      </c>
      <c r="K3810" s="945">
        <f t="shared" si="386"/>
        <v>1476459</v>
      </c>
      <c r="L3810" s="910" t="s">
        <v>167</v>
      </c>
      <c r="M3810" s="910" t="s">
        <v>165</v>
      </c>
      <c r="N3810" s="52" t="str">
        <f>IF(AND('331-CT'!$E$7=TH!H3810,OR(L3810="331",M3810="331")),"331",IF(AND(OR(L3810="131",M3810="131"),H3810='131-CT'!$E$7),"131",""))</f>
        <v/>
      </c>
      <c r="O3810" s="910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37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384"/>
        <v>12</v>
      </c>
      <c r="C3811" s="940">
        <f t="shared" si="385"/>
        <v>42355</v>
      </c>
      <c r="D3811" s="941" t="s">
        <v>2039</v>
      </c>
      <c r="E3811" s="941">
        <v>42355</v>
      </c>
      <c r="F3811" s="948" t="s">
        <v>640</v>
      </c>
      <c r="G3811" s="943" t="s">
        <v>1295</v>
      </c>
      <c r="H3811" s="954" t="s">
        <v>2040</v>
      </c>
      <c r="I3811" s="254">
        <v>300</v>
      </c>
      <c r="J3811" s="254">
        <v>4921.52978822352</v>
      </c>
      <c r="K3811" s="945">
        <f t="shared" si="386"/>
        <v>1476459</v>
      </c>
      <c r="L3811" s="910" t="s">
        <v>167</v>
      </c>
      <c r="M3811" s="910" t="s">
        <v>165</v>
      </c>
      <c r="N3811" s="52" t="str">
        <f>IF(AND('331-CT'!$E$7=TH!H3811,OR(L3811="331",M3811="331")),"331",IF(AND(OR(L3811="131",M3811="131"),H3811='131-CT'!$E$7),"131",""))</f>
        <v/>
      </c>
      <c r="O3811" s="910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37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384"/>
        <v>12</v>
      </c>
      <c r="C3812" s="940">
        <f t="shared" si="385"/>
        <v>42355</v>
      </c>
      <c r="D3812" s="941" t="s">
        <v>2039</v>
      </c>
      <c r="E3812" s="941">
        <v>42355</v>
      </c>
      <c r="F3812" s="948" t="s">
        <v>640</v>
      </c>
      <c r="G3812" s="943" t="s">
        <v>1295</v>
      </c>
      <c r="H3812" s="954" t="s">
        <v>2040</v>
      </c>
      <c r="I3812" s="254">
        <v>300</v>
      </c>
      <c r="J3812" s="254">
        <v>4921.52978822352</v>
      </c>
      <c r="K3812" s="945">
        <f t="shared" si="386"/>
        <v>1476459</v>
      </c>
      <c r="L3812" s="910" t="s">
        <v>167</v>
      </c>
      <c r="M3812" s="910" t="s">
        <v>165</v>
      </c>
      <c r="N3812" s="52" t="str">
        <f>IF(AND('331-CT'!$E$7=TH!H3812,OR(L3812="331",M3812="331")),"331",IF(AND(OR(L3812="131",M3812="131"),H3812='131-CT'!$E$7),"131",""))</f>
        <v/>
      </c>
      <c r="O3812" s="910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37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384"/>
        <v>12</v>
      </c>
      <c r="C3813" s="940">
        <f t="shared" si="385"/>
        <v>42355</v>
      </c>
      <c r="D3813" s="941" t="s">
        <v>2039</v>
      </c>
      <c r="E3813" s="941">
        <v>42355</v>
      </c>
      <c r="F3813" s="948" t="s">
        <v>1296</v>
      </c>
      <c r="G3813" s="943" t="s">
        <v>1297</v>
      </c>
      <c r="H3813" s="954" t="s">
        <v>2040</v>
      </c>
      <c r="I3813" s="254">
        <v>100</v>
      </c>
      <c r="J3813" s="254">
        <v>11409.000872699979</v>
      </c>
      <c r="K3813" s="945">
        <f t="shared" si="386"/>
        <v>1140900</v>
      </c>
      <c r="L3813" s="910" t="s">
        <v>167</v>
      </c>
      <c r="M3813" s="910" t="s">
        <v>165</v>
      </c>
      <c r="N3813" s="52" t="str">
        <f>IF(AND('331-CT'!$E$7=TH!H3813,OR(L3813="331",M3813="331")),"331",IF(AND(OR(L3813="131",M3813="131"),H3813='131-CT'!$E$7),"131",""))</f>
        <v/>
      </c>
      <c r="O3813" s="910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37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384"/>
        <v>12</v>
      </c>
      <c r="C3814" s="940">
        <f t="shared" si="385"/>
        <v>42356</v>
      </c>
      <c r="D3814" s="941" t="s">
        <v>2039</v>
      </c>
      <c r="E3814" s="941">
        <v>42356</v>
      </c>
      <c r="F3814" s="948" t="s">
        <v>1299</v>
      </c>
      <c r="G3814" s="943" t="s">
        <v>1300</v>
      </c>
      <c r="H3814" s="954" t="s">
        <v>2040</v>
      </c>
      <c r="I3814" s="254">
        <v>241</v>
      </c>
      <c r="J3814" s="254">
        <v>5294.3729539980286</v>
      </c>
      <c r="K3814" s="945">
        <f t="shared" si="386"/>
        <v>1275944</v>
      </c>
      <c r="L3814" s="910" t="s">
        <v>167</v>
      </c>
      <c r="M3814" s="910" t="s">
        <v>165</v>
      </c>
      <c r="N3814" s="52" t="str">
        <f>IF(AND('331-CT'!$E$7=TH!H3814,OR(L3814="331",M3814="331")),"331",IF(AND(OR(L3814="131",M3814="131"),H3814='131-CT'!$E$7),"131",""))</f>
        <v/>
      </c>
      <c r="O3814" s="910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37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384"/>
        <v>12</v>
      </c>
      <c r="C3815" s="940">
        <f t="shared" si="385"/>
        <v>42356</v>
      </c>
      <c r="D3815" s="941" t="s">
        <v>2039</v>
      </c>
      <c r="E3815" s="941">
        <v>42356</v>
      </c>
      <c r="F3815" s="948" t="s">
        <v>1713</v>
      </c>
      <c r="G3815" s="943" t="s">
        <v>1300</v>
      </c>
      <c r="H3815" s="954" t="s">
        <v>2040</v>
      </c>
      <c r="I3815" s="254">
        <v>241</v>
      </c>
      <c r="J3815" s="254">
        <v>671.11769839411636</v>
      </c>
      <c r="K3815" s="945">
        <f t="shared" si="386"/>
        <v>161739</v>
      </c>
      <c r="L3815" s="910" t="s">
        <v>167</v>
      </c>
      <c r="M3815" s="910" t="s">
        <v>165</v>
      </c>
      <c r="N3815" s="52" t="str">
        <f>IF(AND('331-CT'!$E$7=TH!H3815,OR(L3815="331",M3815="331")),"331",IF(AND(OR(L3815="131",M3815="131"),H3815='131-CT'!$E$7),"131",""))</f>
        <v/>
      </c>
      <c r="O3815" s="910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37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384"/>
        <v>12</v>
      </c>
      <c r="C3816" s="940">
        <f t="shared" si="385"/>
        <v>42356</v>
      </c>
      <c r="D3816" s="941" t="s">
        <v>2039</v>
      </c>
      <c r="E3816" s="941">
        <v>42356</v>
      </c>
      <c r="F3816" s="948" t="s">
        <v>1803</v>
      </c>
      <c r="G3816" s="943" t="s">
        <v>1301</v>
      </c>
      <c r="H3816" s="954" t="s">
        <v>2040</v>
      </c>
      <c r="I3816" s="254">
        <v>480</v>
      </c>
      <c r="J3816" s="254">
        <v>11781.844038474488</v>
      </c>
      <c r="K3816" s="945">
        <f t="shared" si="386"/>
        <v>5655285</v>
      </c>
      <c r="L3816" s="910" t="s">
        <v>167</v>
      </c>
      <c r="M3816" s="910" t="s">
        <v>165</v>
      </c>
      <c r="N3816" s="52" t="str">
        <f>IF(AND('331-CT'!$E$7=TH!H3816,OR(L3816="331",M3816="331")),"331",IF(AND(OR(L3816="131",M3816="131"),H3816='131-CT'!$E$7),"131",""))</f>
        <v/>
      </c>
      <c r="O3816" s="910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37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384"/>
        <v>12</v>
      </c>
      <c r="C3817" s="940">
        <f t="shared" si="385"/>
        <v>42356</v>
      </c>
      <c r="D3817" s="941" t="s">
        <v>2039</v>
      </c>
      <c r="E3817" s="941">
        <v>42356</v>
      </c>
      <c r="F3817" s="948" t="s">
        <v>754</v>
      </c>
      <c r="G3817" s="943" t="s">
        <v>1301</v>
      </c>
      <c r="H3817" s="954" t="s">
        <v>2040</v>
      </c>
      <c r="I3817" s="254">
        <v>500</v>
      </c>
      <c r="J3817" s="254">
        <v>12676.667636333308</v>
      </c>
      <c r="K3817" s="945">
        <f t="shared" si="386"/>
        <v>6338334</v>
      </c>
      <c r="L3817" s="910" t="s">
        <v>167</v>
      </c>
      <c r="M3817" s="910" t="s">
        <v>165</v>
      </c>
      <c r="N3817" s="52" t="str">
        <f>IF(AND('331-CT'!$E$7=TH!H3817,OR(L3817="331",M3817="331")),"331",IF(AND(OR(L3817="131",M3817="131"),H3817='131-CT'!$E$7),"131",""))</f>
        <v/>
      </c>
      <c r="O3817" s="910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37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384"/>
        <v>12</v>
      </c>
      <c r="C3818" s="940">
        <f t="shared" si="385"/>
        <v>42356</v>
      </c>
      <c r="D3818" s="941" t="s">
        <v>2039</v>
      </c>
      <c r="E3818" s="941">
        <v>42356</v>
      </c>
      <c r="F3818" s="948" t="s">
        <v>771</v>
      </c>
      <c r="G3818" s="943" t="s">
        <v>1301</v>
      </c>
      <c r="H3818" s="954" t="s">
        <v>2040</v>
      </c>
      <c r="I3818" s="254">
        <v>500</v>
      </c>
      <c r="J3818" s="254">
        <v>7904.2751144195927</v>
      </c>
      <c r="K3818" s="945">
        <f t="shared" si="386"/>
        <v>3952138</v>
      </c>
      <c r="L3818" s="910" t="s">
        <v>167</v>
      </c>
      <c r="M3818" s="910" t="s">
        <v>165</v>
      </c>
      <c r="N3818" s="52" t="str">
        <f>IF(AND('331-CT'!$E$7=TH!H3818,OR(L3818="331",M3818="331")),"331",IF(AND(OR(L3818="131",M3818="131"),H3818='131-CT'!$E$7),"131",""))</f>
        <v/>
      </c>
      <c r="O3818" s="910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37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384"/>
        <v>12</v>
      </c>
      <c r="C3819" s="940">
        <f t="shared" si="385"/>
        <v>42356</v>
      </c>
      <c r="D3819" s="941" t="s">
        <v>2039</v>
      </c>
      <c r="E3819" s="941">
        <v>42356</v>
      </c>
      <c r="F3819" s="948" t="s">
        <v>1775</v>
      </c>
      <c r="G3819" s="943" t="s">
        <v>1301</v>
      </c>
      <c r="H3819" s="954" t="s">
        <v>2040</v>
      </c>
      <c r="I3819" s="254">
        <v>50</v>
      </c>
      <c r="J3819" s="254">
        <v>13795.197133656837</v>
      </c>
      <c r="K3819" s="945">
        <f t="shared" si="386"/>
        <v>689760</v>
      </c>
      <c r="L3819" s="910" t="s">
        <v>167</v>
      </c>
      <c r="M3819" s="910" t="s">
        <v>165</v>
      </c>
      <c r="N3819" s="52" t="str">
        <f>IF(AND('331-CT'!$E$7=TH!H3819,OR(L3819="331",M3819="331")),"331",IF(AND(OR(L3819="131",M3819="131"),H3819='131-CT'!$E$7),"131",""))</f>
        <v/>
      </c>
      <c r="O3819" s="910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37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384"/>
        <v>12</v>
      </c>
      <c r="C3820" s="940">
        <f t="shared" si="385"/>
        <v>42357</v>
      </c>
      <c r="D3820" s="941" t="s">
        <v>2039</v>
      </c>
      <c r="E3820" s="941">
        <v>42357</v>
      </c>
      <c r="F3820" s="948" t="s">
        <v>450</v>
      </c>
      <c r="G3820" s="943" t="s">
        <v>1302</v>
      </c>
      <c r="H3820" s="954" t="s">
        <v>2040</v>
      </c>
      <c r="I3820" s="254">
        <v>5800</v>
      </c>
      <c r="J3820" s="254">
        <v>7829.7064812646913</v>
      </c>
      <c r="K3820" s="945">
        <f t="shared" si="386"/>
        <v>45412298</v>
      </c>
      <c r="L3820" s="910" t="s">
        <v>167</v>
      </c>
      <c r="M3820" s="910" t="s">
        <v>165</v>
      </c>
      <c r="N3820" s="52" t="str">
        <f>IF(AND('331-CT'!$E$7=TH!H3820,OR(L3820="331",M3820="331")),"331",IF(AND(OR(L3820="131",M3820="131"),H3820='131-CT'!$E$7),"131",""))</f>
        <v/>
      </c>
      <c r="O3820" s="910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37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384"/>
        <v>12</v>
      </c>
      <c r="C3821" s="940">
        <f t="shared" si="385"/>
        <v>42357</v>
      </c>
      <c r="D3821" s="941" t="s">
        <v>2039</v>
      </c>
      <c r="E3821" s="941">
        <v>42357</v>
      </c>
      <c r="F3821" s="948" t="s">
        <v>1303</v>
      </c>
      <c r="G3821" s="943" t="s">
        <v>1302</v>
      </c>
      <c r="H3821" s="954" t="s">
        <v>2040</v>
      </c>
      <c r="I3821" s="254">
        <v>55</v>
      </c>
      <c r="J3821" s="254">
        <v>8575.3928128137086</v>
      </c>
      <c r="K3821" s="945">
        <f t="shared" si="386"/>
        <v>471647</v>
      </c>
      <c r="L3821" s="910" t="s">
        <v>167</v>
      </c>
      <c r="M3821" s="910" t="s">
        <v>165</v>
      </c>
      <c r="N3821" s="52" t="str">
        <f>IF(AND('331-CT'!$E$7=TH!H3821,OR(L3821="331",M3821="331")),"331",IF(AND(OR(L3821="131",M3821="131"),H3821='131-CT'!$E$7),"131",""))</f>
        <v/>
      </c>
      <c r="O3821" s="910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37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384"/>
        <v>12</v>
      </c>
      <c r="C3822" s="940">
        <f t="shared" si="385"/>
        <v>42357</v>
      </c>
      <c r="D3822" s="941" t="s">
        <v>2039</v>
      </c>
      <c r="E3822" s="941">
        <v>42357</v>
      </c>
      <c r="F3822" s="948" t="s">
        <v>628</v>
      </c>
      <c r="G3822" s="943" t="s">
        <v>1302</v>
      </c>
      <c r="H3822" s="954" t="s">
        <v>2040</v>
      </c>
      <c r="I3822" s="254">
        <v>161</v>
      </c>
      <c r="J3822" s="254">
        <v>9395.6477775176299</v>
      </c>
      <c r="K3822" s="945">
        <f t="shared" si="386"/>
        <v>1512699</v>
      </c>
      <c r="L3822" s="910" t="s">
        <v>167</v>
      </c>
      <c r="M3822" s="910" t="s">
        <v>165</v>
      </c>
      <c r="N3822" s="52" t="str">
        <f>IF(AND('331-CT'!$E$7=TH!H3822,OR(L3822="331",M3822="331")),"331",IF(AND(OR(L3822="131",M3822="131"),H3822='131-CT'!$E$7),"131",""))</f>
        <v/>
      </c>
      <c r="O3822" s="910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37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384"/>
        <v>12</v>
      </c>
      <c r="C3823" s="940">
        <f t="shared" si="385"/>
        <v>42357</v>
      </c>
      <c r="D3823" s="941" t="s">
        <v>2039</v>
      </c>
      <c r="E3823" s="941">
        <v>42357</v>
      </c>
      <c r="F3823" s="948" t="s">
        <v>1266</v>
      </c>
      <c r="G3823" s="943" t="s">
        <v>1304</v>
      </c>
      <c r="H3823" s="954" t="s">
        <v>2040</v>
      </c>
      <c r="I3823" s="254">
        <v>251</v>
      </c>
      <c r="J3823" s="254">
        <v>63383.338181666542</v>
      </c>
      <c r="K3823" s="945">
        <f t="shared" si="386"/>
        <v>15909218</v>
      </c>
      <c r="L3823" s="910" t="s">
        <v>167</v>
      </c>
      <c r="M3823" s="910" t="s">
        <v>165</v>
      </c>
      <c r="N3823" s="52" t="str">
        <f>IF(AND('331-CT'!$E$7=TH!H3823,OR(L3823="331",M3823="331")),"331",IF(AND(OR(L3823="131",M3823="131"),H3823='131-CT'!$E$7),"131",""))</f>
        <v/>
      </c>
      <c r="O3823" s="910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37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384"/>
        <v>12</v>
      </c>
      <c r="C3824" s="940">
        <f t="shared" si="385"/>
        <v>42359</v>
      </c>
      <c r="D3824" s="941" t="s">
        <v>2039</v>
      </c>
      <c r="E3824" s="941">
        <v>42359</v>
      </c>
      <c r="F3824" s="948" t="s">
        <v>1974</v>
      </c>
      <c r="G3824" s="943" t="s">
        <v>1305</v>
      </c>
      <c r="H3824" s="954" t="s">
        <v>2040</v>
      </c>
      <c r="I3824" s="254">
        <v>3935</v>
      </c>
      <c r="J3824" s="254">
        <v>9246.5105112078254</v>
      </c>
      <c r="K3824" s="945">
        <f t="shared" si="386"/>
        <v>36385019</v>
      </c>
      <c r="L3824" s="910" t="s">
        <v>167</v>
      </c>
      <c r="M3824" s="910" t="s">
        <v>165</v>
      </c>
      <c r="N3824" s="52" t="str">
        <f>IF(AND('331-CT'!$E$7=TH!H3824,OR(L3824="331",M3824="331")),"331",IF(AND(OR(L3824="131",M3824="131"),H3824='131-CT'!$E$7),"131",""))</f>
        <v/>
      </c>
      <c r="O3824" s="910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37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384"/>
        <v>12</v>
      </c>
      <c r="C3825" s="940">
        <f t="shared" si="385"/>
        <v>42359</v>
      </c>
      <c r="D3825" s="941" t="s">
        <v>2039</v>
      </c>
      <c r="E3825" s="941">
        <v>42359</v>
      </c>
      <c r="F3825" s="948" t="s">
        <v>1979</v>
      </c>
      <c r="G3825" s="943" t="s">
        <v>1306</v>
      </c>
      <c r="H3825" s="954" t="s">
        <v>2040</v>
      </c>
      <c r="I3825" s="254">
        <v>400</v>
      </c>
      <c r="J3825" s="254">
        <v>5965.4906523921454</v>
      </c>
      <c r="K3825" s="945">
        <f t="shared" si="386"/>
        <v>2386196</v>
      </c>
      <c r="L3825" s="910" t="s">
        <v>167</v>
      </c>
      <c r="M3825" s="910" t="s">
        <v>165</v>
      </c>
      <c r="N3825" s="52" t="str">
        <f>IF(AND('331-CT'!$E$7=TH!H3825,OR(L3825="331",M3825="331")),"331",IF(AND(OR(L3825="131",M3825="131"),H3825='131-CT'!$E$7),"131",""))</f>
        <v/>
      </c>
      <c r="O3825" s="910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37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384"/>
        <v>12</v>
      </c>
      <c r="C3826" s="940">
        <f t="shared" si="385"/>
        <v>42359</v>
      </c>
      <c r="D3826" s="941" t="s">
        <v>2039</v>
      </c>
      <c r="E3826" s="941">
        <v>42359</v>
      </c>
      <c r="F3826" s="948" t="s">
        <v>1982</v>
      </c>
      <c r="G3826" s="943" t="s">
        <v>1306</v>
      </c>
      <c r="H3826" s="954" t="s">
        <v>2040</v>
      </c>
      <c r="I3826" s="254">
        <v>2000</v>
      </c>
      <c r="J3826" s="254">
        <v>2908.1766930411709</v>
      </c>
      <c r="K3826" s="945">
        <f t="shared" si="386"/>
        <v>5816353</v>
      </c>
      <c r="L3826" s="910" t="s">
        <v>167</v>
      </c>
      <c r="M3826" s="910" t="s">
        <v>165</v>
      </c>
      <c r="N3826" s="52" t="str">
        <f>IF(AND('331-CT'!$E$7=TH!H3826,OR(L3826="331",M3826="331")),"331",IF(AND(OR(L3826="131",M3826="131"),H3826='131-CT'!$E$7),"131",""))</f>
        <v/>
      </c>
      <c r="O3826" s="910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37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si="384"/>
        <v>12</v>
      </c>
      <c r="C3827" s="940">
        <f t="shared" si="385"/>
        <v>42359</v>
      </c>
      <c r="D3827" s="941" t="s">
        <v>2039</v>
      </c>
      <c r="E3827" s="941">
        <v>42359</v>
      </c>
      <c r="F3827" s="948" t="s">
        <v>1980</v>
      </c>
      <c r="G3827" s="943" t="s">
        <v>1306</v>
      </c>
      <c r="H3827" s="954" t="s">
        <v>2040</v>
      </c>
      <c r="I3827" s="254">
        <v>200</v>
      </c>
      <c r="J3827" s="254">
        <v>6114.6279187019491</v>
      </c>
      <c r="K3827" s="945">
        <f t="shared" si="386"/>
        <v>1222926</v>
      </c>
      <c r="L3827" s="910" t="s">
        <v>167</v>
      </c>
      <c r="M3827" s="910" t="s">
        <v>165</v>
      </c>
      <c r="N3827" s="52" t="str">
        <f>IF(AND('331-CT'!$E$7=TH!H3827,OR(L3827="331",M3827="331")),"331",IF(AND(OR(L3827="131",M3827="131"),H3827='131-CT'!$E$7),"131",""))</f>
        <v/>
      </c>
      <c r="O3827" s="910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37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384"/>
        <v>12</v>
      </c>
      <c r="C3828" s="940">
        <f t="shared" si="385"/>
        <v>42361</v>
      </c>
      <c r="D3828" s="941" t="s">
        <v>2039</v>
      </c>
      <c r="E3828" s="941">
        <v>42361</v>
      </c>
      <c r="F3828" s="948" t="s">
        <v>1166</v>
      </c>
      <c r="G3828" s="943" t="s">
        <v>1307</v>
      </c>
      <c r="H3828" s="954" t="s">
        <v>2040</v>
      </c>
      <c r="I3828" s="254">
        <v>1453</v>
      </c>
      <c r="J3828" s="254">
        <v>8500.8241796588063</v>
      </c>
      <c r="K3828" s="945">
        <f t="shared" si="386"/>
        <v>12351698</v>
      </c>
      <c r="L3828" s="910" t="s">
        <v>167</v>
      </c>
      <c r="M3828" s="910" t="s">
        <v>165</v>
      </c>
      <c r="N3828" s="52" t="str">
        <f>IF(AND('331-CT'!$E$7=TH!H3828,OR(L3828="331",M3828="331")),"331",IF(AND(OR(L3828="131",M3828="131"),H3828='131-CT'!$E$7),"131",""))</f>
        <v/>
      </c>
      <c r="O3828" s="910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37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384"/>
        <v>12</v>
      </c>
      <c r="C3829" s="940">
        <f t="shared" si="385"/>
        <v>42361</v>
      </c>
      <c r="D3829" s="941" t="s">
        <v>2039</v>
      </c>
      <c r="E3829" s="941">
        <v>42361</v>
      </c>
      <c r="F3829" s="948" t="s">
        <v>1166</v>
      </c>
      <c r="G3829" s="943" t="s">
        <v>1307</v>
      </c>
      <c r="H3829" s="954" t="s">
        <v>2040</v>
      </c>
      <c r="I3829" s="254">
        <v>100</v>
      </c>
      <c r="J3829" s="254">
        <v>8500.8241796588063</v>
      </c>
      <c r="K3829" s="945">
        <f t="shared" si="386"/>
        <v>850082</v>
      </c>
      <c r="L3829" s="910" t="s">
        <v>167</v>
      </c>
      <c r="M3829" s="910" t="s">
        <v>165</v>
      </c>
      <c r="N3829" s="52" t="str">
        <f>IF(AND('331-CT'!$E$7=TH!H3829,OR(L3829="331",M3829="331")),"331",IF(AND(OR(L3829="131",M3829="131"),H3829='131-CT'!$E$7),"131",""))</f>
        <v/>
      </c>
      <c r="O3829" s="910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37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384"/>
        <v>12</v>
      </c>
      <c r="C3830" s="940">
        <f t="shared" si="385"/>
        <v>42361</v>
      </c>
      <c r="D3830" s="941" t="s">
        <v>2039</v>
      </c>
      <c r="E3830" s="941">
        <v>42361</v>
      </c>
      <c r="F3830" s="948" t="s">
        <v>1680</v>
      </c>
      <c r="G3830" s="943" t="s">
        <v>1307</v>
      </c>
      <c r="H3830" s="954" t="s">
        <v>2040</v>
      </c>
      <c r="I3830" s="254">
        <v>3106</v>
      </c>
      <c r="J3830" s="254">
        <v>745.68633154901818</v>
      </c>
      <c r="K3830" s="945">
        <f t="shared" si="386"/>
        <v>2316102</v>
      </c>
      <c r="L3830" s="910" t="s">
        <v>167</v>
      </c>
      <c r="M3830" s="910" t="s">
        <v>165</v>
      </c>
      <c r="N3830" s="52" t="str">
        <f>IF(AND('331-CT'!$E$7=TH!H3830,OR(L3830="331",M3830="331")),"331",IF(AND(OR(L3830="131",M3830="131"),H3830='131-CT'!$E$7),"131",""))</f>
        <v/>
      </c>
      <c r="O3830" s="910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37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384"/>
        <v>12</v>
      </c>
      <c r="C3831" s="940">
        <f t="shared" si="385"/>
        <v>42361</v>
      </c>
      <c r="D3831" s="941" t="s">
        <v>2039</v>
      </c>
      <c r="E3831" s="941">
        <v>42361</v>
      </c>
      <c r="F3831" s="948" t="s">
        <v>1978</v>
      </c>
      <c r="G3831" s="943" t="s">
        <v>1308</v>
      </c>
      <c r="H3831" s="954" t="s">
        <v>2040</v>
      </c>
      <c r="I3831" s="254">
        <v>100</v>
      </c>
      <c r="J3831" s="254">
        <v>9917.6282096019422</v>
      </c>
      <c r="K3831" s="945">
        <f t="shared" si="386"/>
        <v>991763</v>
      </c>
      <c r="L3831" s="910" t="s">
        <v>167</v>
      </c>
      <c r="M3831" s="910" t="s">
        <v>165</v>
      </c>
      <c r="N3831" s="52" t="str">
        <f>IF(AND('331-CT'!$E$7=TH!H3831,OR(L3831="331",M3831="331")),"331",IF(AND(OR(L3831="131",M3831="131"),H3831='131-CT'!$E$7),"131",""))</f>
        <v/>
      </c>
      <c r="O3831" s="910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37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384"/>
        <v>12</v>
      </c>
      <c r="C3832" s="940">
        <f t="shared" si="385"/>
        <v>42363</v>
      </c>
      <c r="D3832" s="941" t="s">
        <v>2039</v>
      </c>
      <c r="E3832" s="941">
        <v>42363</v>
      </c>
      <c r="F3832" s="948" t="s">
        <v>870</v>
      </c>
      <c r="G3832" s="943" t="s">
        <v>1309</v>
      </c>
      <c r="H3832" s="954" t="s">
        <v>2040</v>
      </c>
      <c r="I3832" s="254">
        <v>300</v>
      </c>
      <c r="J3832" s="254">
        <v>8500.8241796588063</v>
      </c>
      <c r="K3832" s="945">
        <f t="shared" si="386"/>
        <v>2550247</v>
      </c>
      <c r="L3832" s="910" t="s">
        <v>167</v>
      </c>
      <c r="M3832" s="910" t="s">
        <v>165</v>
      </c>
      <c r="N3832" s="52" t="str">
        <f>IF(AND('331-CT'!$E$7=TH!H3832,OR(L3832="331",M3832="331")),"331",IF(AND(OR(L3832="131",M3832="131"),H3832='131-CT'!$E$7),"131",""))</f>
        <v/>
      </c>
      <c r="O3832" s="910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37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384"/>
        <v>12</v>
      </c>
      <c r="C3833" s="940">
        <f t="shared" si="385"/>
        <v>42363</v>
      </c>
      <c r="D3833" s="941" t="s">
        <v>2039</v>
      </c>
      <c r="E3833" s="941">
        <v>42363</v>
      </c>
      <c r="F3833" s="948" t="s">
        <v>650</v>
      </c>
      <c r="G3833" s="943" t="s">
        <v>1309</v>
      </c>
      <c r="H3833" s="954" t="s">
        <v>2040</v>
      </c>
      <c r="I3833" s="254">
        <v>102</v>
      </c>
      <c r="J3833" s="254">
        <v>42951.532697223447</v>
      </c>
      <c r="K3833" s="945">
        <f t="shared" si="386"/>
        <v>4381056</v>
      </c>
      <c r="L3833" s="910" t="s">
        <v>167</v>
      </c>
      <c r="M3833" s="910" t="s">
        <v>165</v>
      </c>
      <c r="N3833" s="52" t="str">
        <f>IF(AND('331-CT'!$E$7=TH!H3833,OR(L3833="331",M3833="331")),"331",IF(AND(OR(L3833="131",M3833="131"),H3833='131-CT'!$E$7),"131",""))</f>
        <v/>
      </c>
      <c r="O3833" s="910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37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384"/>
        <v>12</v>
      </c>
      <c r="C3834" s="940">
        <f t="shared" si="385"/>
        <v>42363</v>
      </c>
      <c r="D3834" s="941" t="s">
        <v>2039</v>
      </c>
      <c r="E3834" s="941">
        <v>42363</v>
      </c>
      <c r="F3834" s="948" t="s">
        <v>1310</v>
      </c>
      <c r="G3834" s="943" t="s">
        <v>1309</v>
      </c>
      <c r="H3834" s="954" t="s">
        <v>2040</v>
      </c>
      <c r="I3834" s="254">
        <v>17</v>
      </c>
      <c r="J3834" s="254">
        <v>37880.865642690122</v>
      </c>
      <c r="K3834" s="945">
        <f t="shared" si="386"/>
        <v>643975</v>
      </c>
      <c r="L3834" s="910" t="s">
        <v>167</v>
      </c>
      <c r="M3834" s="910" t="s">
        <v>165</v>
      </c>
      <c r="N3834" s="52" t="str">
        <f>IF(AND('331-CT'!$E$7=TH!H3834,OR(L3834="331",M3834="331")),"331",IF(AND(OR(L3834="131",M3834="131"),H3834='131-CT'!$E$7),"131",""))</f>
        <v/>
      </c>
      <c r="O3834" s="910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37"/>
    </row>
    <row r="3835" spans="1:28" s="211" customFormat="1" ht="15.75" customHeight="1">
      <c r="A3835" s="204" t="str">
        <f>IF(B3835&lt;&gt;"",IF(AND(B3835&gt;=_TM1,B3835&lt;=_TM2,OR(TH!L3835="1111",TH!M3835="1111")),TH!D3835,""),"")</f>
        <v/>
      </c>
      <c r="B3835" s="36">
        <f t="shared" si="384"/>
        <v>12</v>
      </c>
      <c r="C3835" s="940">
        <f t="shared" si="385"/>
        <v>42363</v>
      </c>
      <c r="D3835" s="941" t="s">
        <v>2039</v>
      </c>
      <c r="E3835" s="941">
        <v>42363</v>
      </c>
      <c r="F3835" s="948" t="s">
        <v>1311</v>
      </c>
      <c r="G3835" s="943" t="s">
        <v>1312</v>
      </c>
      <c r="H3835" s="954" t="s">
        <v>2040</v>
      </c>
      <c r="I3835" s="254">
        <v>380</v>
      </c>
      <c r="J3835" s="254">
        <v>7755.137848109789</v>
      </c>
      <c r="K3835" s="945">
        <f t="shared" si="386"/>
        <v>2946952</v>
      </c>
      <c r="L3835" s="910" t="s">
        <v>167</v>
      </c>
      <c r="M3835" s="910" t="s">
        <v>165</v>
      </c>
      <c r="N3835" s="52" t="str">
        <f>IF(AND('331-CT'!$E$7=TH!H3835,OR(L3835="331",M3835="331")),"331",IF(AND(OR(L3835="131",M3835="131"),H3835='131-CT'!$E$7),"131",""))</f>
        <v/>
      </c>
      <c r="O3835" s="910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37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379"/>
        <v>12</v>
      </c>
      <c r="C3836" s="940">
        <f t="shared" si="366"/>
        <v>42363</v>
      </c>
      <c r="D3836" s="941" t="s">
        <v>2039</v>
      </c>
      <c r="E3836" s="941">
        <v>42363</v>
      </c>
      <c r="F3836" s="948" t="s">
        <v>1129</v>
      </c>
      <c r="G3836" s="943" t="s">
        <v>1313</v>
      </c>
      <c r="H3836" s="954" t="s">
        <v>2040</v>
      </c>
      <c r="I3836" s="254">
        <v>218</v>
      </c>
      <c r="J3836" s="254">
        <v>5965.4906523921454</v>
      </c>
      <c r="K3836" s="945">
        <f t="shared" si="380"/>
        <v>1300477</v>
      </c>
      <c r="L3836" s="910" t="s">
        <v>167</v>
      </c>
      <c r="M3836" s="910" t="s">
        <v>165</v>
      </c>
      <c r="N3836" s="52" t="str">
        <f>IF(AND('331-CT'!$E$7=TH!H3836,OR(L3836="331",M3836="331")),"331",IF(AND(OR(L3836="131",M3836="131"),H3836='131-CT'!$E$7),"131",""))</f>
        <v/>
      </c>
      <c r="O3836" s="910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37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379"/>
        <v>12</v>
      </c>
      <c r="C3837" s="940">
        <f t="shared" si="366"/>
        <v>42363</v>
      </c>
      <c r="D3837" s="941" t="s">
        <v>2039</v>
      </c>
      <c r="E3837" s="941">
        <v>42363</v>
      </c>
      <c r="F3837" s="948" t="s">
        <v>1132</v>
      </c>
      <c r="G3837" s="943" t="s">
        <v>1313</v>
      </c>
      <c r="H3837" s="954" t="s">
        <v>2040</v>
      </c>
      <c r="I3837" s="254">
        <v>300</v>
      </c>
      <c r="J3837" s="254">
        <v>6934.8828834058695</v>
      </c>
      <c r="K3837" s="945">
        <f t="shared" si="380"/>
        <v>2080465</v>
      </c>
      <c r="L3837" s="910" t="s">
        <v>167</v>
      </c>
      <c r="M3837" s="910" t="s">
        <v>165</v>
      </c>
      <c r="N3837" s="52" t="str">
        <f>IF(AND('331-CT'!$E$7=TH!H3837,OR(L3837="331",M3837="331")),"331",IF(AND(OR(L3837="131",M3837="131"),H3837='131-CT'!$E$7),"131",""))</f>
        <v/>
      </c>
      <c r="O3837" s="910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37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379"/>
        <v>12</v>
      </c>
      <c r="C3838" s="940">
        <f t="shared" si="366"/>
        <v>42363</v>
      </c>
      <c r="D3838" s="941" t="s">
        <v>2039</v>
      </c>
      <c r="E3838" s="941">
        <v>42363</v>
      </c>
      <c r="F3838" s="948" t="s">
        <v>1133</v>
      </c>
      <c r="G3838" s="943" t="s">
        <v>1313</v>
      </c>
      <c r="H3838" s="954" t="s">
        <v>2040</v>
      </c>
      <c r="I3838" s="254">
        <v>513</v>
      </c>
      <c r="J3838" s="254">
        <v>12452.961736868603</v>
      </c>
      <c r="K3838" s="945">
        <f t="shared" si="380"/>
        <v>6388369</v>
      </c>
      <c r="L3838" s="910" t="s">
        <v>167</v>
      </c>
      <c r="M3838" s="910" t="s">
        <v>165</v>
      </c>
      <c r="N3838" s="52" t="str">
        <f>IF(AND('331-CT'!$E$7=TH!H3838,OR(L3838="331",M3838="331")),"331",IF(AND(OR(L3838="131",M3838="131"),H3838='131-CT'!$E$7),"131",""))</f>
        <v/>
      </c>
      <c r="O3838" s="910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37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379"/>
        <v>12</v>
      </c>
      <c r="C3839" s="940">
        <f t="shared" si="366"/>
        <v>42364</v>
      </c>
      <c r="D3839" s="941" t="s">
        <v>2039</v>
      </c>
      <c r="E3839" s="941">
        <v>42364</v>
      </c>
      <c r="F3839" s="948" t="s">
        <v>467</v>
      </c>
      <c r="G3839" s="943" t="s">
        <v>1314</v>
      </c>
      <c r="H3839" s="954" t="s">
        <v>2040</v>
      </c>
      <c r="I3839" s="254">
        <v>992</v>
      </c>
      <c r="J3839" s="254">
        <v>3803.0002908999927</v>
      </c>
      <c r="K3839" s="945">
        <f t="shared" si="380"/>
        <v>3772576</v>
      </c>
      <c r="L3839" s="910" t="s">
        <v>167</v>
      </c>
      <c r="M3839" s="910" t="s">
        <v>165</v>
      </c>
      <c r="N3839" s="52" t="str">
        <f>IF(AND('331-CT'!$E$7=TH!H3839,OR(L3839="331",M3839="331")),"331",IF(AND(OR(L3839="131",M3839="131"),H3839='131-CT'!$E$7),"131",""))</f>
        <v/>
      </c>
      <c r="O3839" s="910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37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379"/>
        <v>12</v>
      </c>
      <c r="C3840" s="940">
        <f t="shared" si="366"/>
        <v>42364</v>
      </c>
      <c r="D3840" s="941" t="s">
        <v>2039</v>
      </c>
      <c r="E3840" s="941">
        <v>42364</v>
      </c>
      <c r="F3840" s="948" t="s">
        <v>1315</v>
      </c>
      <c r="G3840" s="943" t="s">
        <v>1314</v>
      </c>
      <c r="H3840" s="954" t="s">
        <v>2040</v>
      </c>
      <c r="I3840" s="254">
        <v>305</v>
      </c>
      <c r="J3840" s="254">
        <v>4697.823888758815</v>
      </c>
      <c r="K3840" s="945">
        <f t="shared" si="380"/>
        <v>1432836</v>
      </c>
      <c r="L3840" s="910" t="s">
        <v>167</v>
      </c>
      <c r="M3840" s="910" t="s">
        <v>165</v>
      </c>
      <c r="N3840" s="52" t="str">
        <f>IF(AND('331-CT'!$E$7=TH!H3840,OR(L3840="331",M3840="331")),"331",IF(AND(OR(L3840="131",M3840="131"),H3840='131-CT'!$E$7),"131",""))</f>
        <v/>
      </c>
      <c r="O3840" s="910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37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379"/>
        <v>12</v>
      </c>
      <c r="C3841" s="940">
        <f t="shared" si="366"/>
        <v>42366</v>
      </c>
      <c r="D3841" s="941" t="s">
        <v>2039</v>
      </c>
      <c r="E3841" s="941">
        <v>42366</v>
      </c>
      <c r="F3841" s="948" t="s">
        <v>439</v>
      </c>
      <c r="G3841" s="943" t="s">
        <v>1316</v>
      </c>
      <c r="H3841" s="954" t="s">
        <v>2040</v>
      </c>
      <c r="I3841" s="254">
        <v>298</v>
      </c>
      <c r="J3841" s="254">
        <v>7084.0201497156722</v>
      </c>
      <c r="K3841" s="945">
        <f t="shared" si="380"/>
        <v>2111038</v>
      </c>
      <c r="L3841" s="910" t="s">
        <v>167</v>
      </c>
      <c r="M3841" s="910" t="s">
        <v>165</v>
      </c>
      <c r="N3841" s="52" t="str">
        <f>IF(AND('331-CT'!$E$7=TH!H3841,OR(L3841="331",M3841="331")),"331",IF(AND(OR(L3841="131",M3841="131"),H3841='131-CT'!$E$7),"131",""))</f>
        <v/>
      </c>
      <c r="O3841" s="910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37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379"/>
        <v>12</v>
      </c>
      <c r="C3842" s="940">
        <f t="shared" si="366"/>
        <v>42366</v>
      </c>
      <c r="D3842" s="941" t="s">
        <v>2039</v>
      </c>
      <c r="E3842" s="941">
        <v>42366</v>
      </c>
      <c r="F3842" s="948" t="s">
        <v>439</v>
      </c>
      <c r="G3842" s="943" t="s">
        <v>1316</v>
      </c>
      <c r="H3842" s="954" t="s">
        <v>2040</v>
      </c>
      <c r="I3842" s="254">
        <v>202</v>
      </c>
      <c r="J3842" s="254">
        <v>7084.0201497156722</v>
      </c>
      <c r="K3842" s="945">
        <f t="shared" si="380"/>
        <v>1430972</v>
      </c>
      <c r="L3842" s="910" t="s">
        <v>167</v>
      </c>
      <c r="M3842" s="910" t="s">
        <v>165</v>
      </c>
      <c r="N3842" s="52" t="str">
        <f>IF(AND('331-CT'!$E$7=TH!H3842,OR(L3842="331",M3842="331")),"331",IF(AND(OR(L3842="131",M3842="131"),H3842='131-CT'!$E$7),"131",""))</f>
        <v/>
      </c>
      <c r="O3842" s="910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37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379"/>
        <v>12</v>
      </c>
      <c r="C3843" s="940">
        <f t="shared" si="366"/>
        <v>42366</v>
      </c>
      <c r="D3843" s="941" t="s">
        <v>2039</v>
      </c>
      <c r="E3843" s="941">
        <v>42366</v>
      </c>
      <c r="F3843" s="948" t="s">
        <v>439</v>
      </c>
      <c r="G3843" s="943" t="s">
        <v>1316</v>
      </c>
      <c r="H3843" s="954" t="s">
        <v>2040</v>
      </c>
      <c r="I3843" s="254">
        <v>509</v>
      </c>
      <c r="J3843" s="254">
        <v>7084.0201497156722</v>
      </c>
      <c r="K3843" s="945">
        <f t="shared" si="380"/>
        <v>3605766</v>
      </c>
      <c r="L3843" s="910" t="s">
        <v>167</v>
      </c>
      <c r="M3843" s="910" t="s">
        <v>165</v>
      </c>
      <c r="N3843" s="52" t="str">
        <f>IF(AND('331-CT'!$E$7=TH!H3843,OR(L3843="331",M3843="331")),"331",IF(AND(OR(L3843="131",M3843="131"),H3843='131-CT'!$E$7),"131",""))</f>
        <v/>
      </c>
      <c r="O3843" s="910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37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379"/>
        <v>12</v>
      </c>
      <c r="C3844" s="940">
        <f t="shared" si="366"/>
        <v>42366</v>
      </c>
      <c r="D3844" s="941" t="s">
        <v>2039</v>
      </c>
      <c r="E3844" s="941">
        <v>42366</v>
      </c>
      <c r="F3844" s="948" t="s">
        <v>439</v>
      </c>
      <c r="G3844" s="943" t="s">
        <v>1316</v>
      </c>
      <c r="H3844" s="954" t="s">
        <v>2040</v>
      </c>
      <c r="I3844" s="254">
        <v>401</v>
      </c>
      <c r="J3844" s="254">
        <v>7084.0201497156722</v>
      </c>
      <c r="K3844" s="945">
        <f t="shared" si="380"/>
        <v>2840692</v>
      </c>
      <c r="L3844" s="910" t="s">
        <v>167</v>
      </c>
      <c r="M3844" s="910" t="s">
        <v>165</v>
      </c>
      <c r="N3844" s="52" t="str">
        <f>IF(AND('331-CT'!$E$7=TH!H3844,OR(L3844="331",M3844="331")),"331",IF(AND(OR(L3844="131",M3844="131"),H3844='131-CT'!$E$7),"131",""))</f>
        <v/>
      </c>
      <c r="O3844" s="910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37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379"/>
        <v>12</v>
      </c>
      <c r="C3845" s="940">
        <f t="shared" si="366"/>
        <v>42366</v>
      </c>
      <c r="D3845" s="941" t="s">
        <v>2039</v>
      </c>
      <c r="E3845" s="941">
        <v>42366</v>
      </c>
      <c r="F3845" s="948" t="s">
        <v>2036</v>
      </c>
      <c r="G3845" s="943" t="s">
        <v>1317</v>
      </c>
      <c r="H3845" s="954" t="s">
        <v>2040</v>
      </c>
      <c r="I3845" s="254">
        <v>2200</v>
      </c>
      <c r="J3845" s="254">
        <v>8724.5300791235113</v>
      </c>
      <c r="K3845" s="945">
        <f t="shared" si="380"/>
        <v>19193966</v>
      </c>
      <c r="L3845" s="910" t="s">
        <v>167</v>
      </c>
      <c r="M3845" s="910" t="s">
        <v>165</v>
      </c>
      <c r="N3845" s="52" t="str">
        <f>IF(AND('331-CT'!$E$7=TH!H3845,OR(L3845="331",M3845="331")),"331",IF(AND(OR(L3845="131",M3845="131"),H3845='131-CT'!$E$7),"131",""))</f>
        <v/>
      </c>
      <c r="O3845" s="910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37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379"/>
        <v>12</v>
      </c>
      <c r="C3846" s="940">
        <f t="shared" si="366"/>
        <v>42367</v>
      </c>
      <c r="D3846" s="941" t="s">
        <v>2039</v>
      </c>
      <c r="E3846" s="941">
        <v>42367</v>
      </c>
      <c r="F3846" s="948" t="s">
        <v>439</v>
      </c>
      <c r="G3846" s="943" t="s">
        <v>1318</v>
      </c>
      <c r="H3846" s="954" t="s">
        <v>2040</v>
      </c>
      <c r="I3846" s="254">
        <v>310</v>
      </c>
      <c r="J3846" s="254">
        <v>7084.0201497156722</v>
      </c>
      <c r="K3846" s="945">
        <f t="shared" si="380"/>
        <v>2196046</v>
      </c>
      <c r="L3846" s="910" t="s">
        <v>167</v>
      </c>
      <c r="M3846" s="910" t="s">
        <v>165</v>
      </c>
      <c r="N3846" s="52" t="str">
        <f>IF(AND('331-CT'!$E$7=TH!H3846,OR(L3846="331",M3846="331")),"331",IF(AND(OR(L3846="131",M3846="131"),H3846='131-CT'!$E$7),"131",""))</f>
        <v/>
      </c>
      <c r="O3846" s="910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37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379"/>
        <v>12</v>
      </c>
      <c r="C3847" s="940">
        <f t="shared" si="366"/>
        <v>42367</v>
      </c>
      <c r="D3847" s="941" t="s">
        <v>2039</v>
      </c>
      <c r="E3847" s="941">
        <v>42367</v>
      </c>
      <c r="F3847" s="948" t="s">
        <v>1025</v>
      </c>
      <c r="G3847" s="943" t="s">
        <v>1318</v>
      </c>
      <c r="H3847" s="954" t="s">
        <v>2040</v>
      </c>
      <c r="I3847" s="254">
        <v>408</v>
      </c>
      <c r="J3847" s="254">
        <v>5592.6474866176359</v>
      </c>
      <c r="K3847" s="945">
        <f t="shared" si="380"/>
        <v>2281800</v>
      </c>
      <c r="L3847" s="910" t="s">
        <v>167</v>
      </c>
      <c r="M3847" s="910" t="s">
        <v>165</v>
      </c>
      <c r="N3847" s="52" t="str">
        <f>IF(AND('331-CT'!$E$7=TH!H3847,OR(L3847="331",M3847="331")),"331",IF(AND(OR(L3847="131",M3847="131"),H3847='131-CT'!$E$7),"131",""))</f>
        <v/>
      </c>
      <c r="O3847" s="910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37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379"/>
        <v>12</v>
      </c>
      <c r="C3848" s="940">
        <f t="shared" si="366"/>
        <v>42367</v>
      </c>
      <c r="D3848" s="941" t="s">
        <v>2039</v>
      </c>
      <c r="E3848" s="941">
        <v>42367</v>
      </c>
      <c r="F3848" s="948" t="s">
        <v>1114</v>
      </c>
      <c r="G3848" s="943" t="s">
        <v>1319</v>
      </c>
      <c r="H3848" s="954" t="s">
        <v>2040</v>
      </c>
      <c r="I3848" s="254">
        <v>250</v>
      </c>
      <c r="J3848" s="254">
        <v>8202.5496470392009</v>
      </c>
      <c r="K3848" s="945">
        <f t="shared" si="380"/>
        <v>2050637</v>
      </c>
      <c r="L3848" s="910" t="s">
        <v>167</v>
      </c>
      <c r="M3848" s="910" t="s">
        <v>165</v>
      </c>
      <c r="N3848" s="52" t="str">
        <f>IF(AND('331-CT'!$E$7=TH!H3848,OR(L3848="331",M3848="331")),"331",IF(AND(OR(L3848="131",M3848="131"),H3848='131-CT'!$E$7),"131",""))</f>
        <v/>
      </c>
      <c r="O3848" s="910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37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379"/>
        <v>12</v>
      </c>
      <c r="C3849" s="940">
        <f t="shared" si="366"/>
        <v>42367</v>
      </c>
      <c r="D3849" s="941" t="s">
        <v>2039</v>
      </c>
      <c r="E3849" s="941">
        <v>42367</v>
      </c>
      <c r="F3849" s="948" t="s">
        <v>1320</v>
      </c>
      <c r="G3849" s="943" t="s">
        <v>1321</v>
      </c>
      <c r="H3849" s="954" t="s">
        <v>2040</v>
      </c>
      <c r="I3849" s="254">
        <v>1000</v>
      </c>
      <c r="J3849" s="254">
        <v>3803.0002908999927</v>
      </c>
      <c r="K3849" s="945">
        <f t="shared" si="380"/>
        <v>3803000</v>
      </c>
      <c r="L3849" s="910" t="s">
        <v>167</v>
      </c>
      <c r="M3849" s="910" t="s">
        <v>165</v>
      </c>
      <c r="N3849" s="52" t="str">
        <f>IF(AND('331-CT'!$E$7=TH!H3849,OR(L3849="331",M3849="331")),"331",IF(AND(OR(L3849="131",M3849="131"),H3849='131-CT'!$E$7),"131",""))</f>
        <v/>
      </c>
      <c r="O3849" s="910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37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379"/>
        <v>12</v>
      </c>
      <c r="C3850" s="940">
        <f t="shared" si="366"/>
        <v>42368</v>
      </c>
      <c r="D3850" s="941" t="s">
        <v>2039</v>
      </c>
      <c r="E3850" s="941">
        <v>42368</v>
      </c>
      <c r="F3850" s="948" t="s">
        <v>1322</v>
      </c>
      <c r="G3850" s="943" t="s">
        <v>1323</v>
      </c>
      <c r="H3850" s="954" t="s">
        <v>2040</v>
      </c>
      <c r="I3850" s="254">
        <v>114</v>
      </c>
      <c r="J3850" s="254">
        <v>62935.926382737132</v>
      </c>
      <c r="K3850" s="945">
        <f t="shared" si="380"/>
        <v>7174696</v>
      </c>
      <c r="L3850" s="910" t="s">
        <v>167</v>
      </c>
      <c r="M3850" s="910" t="s">
        <v>165</v>
      </c>
      <c r="N3850" s="52" t="str">
        <f>IF(AND('331-CT'!$E$7=TH!H3850,OR(L3850="331",M3850="331")),"331",IF(AND(OR(L3850="131",M3850="131"),H3850='131-CT'!$E$7),"131",""))</f>
        <v/>
      </c>
      <c r="O3850" s="910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37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379"/>
        <v>12</v>
      </c>
      <c r="C3851" s="940">
        <f t="shared" ref="C3851:C3863" si="387">E3851</f>
        <v>42368</v>
      </c>
      <c r="D3851" s="941" t="s">
        <v>2039</v>
      </c>
      <c r="E3851" s="941">
        <v>42368</v>
      </c>
      <c r="F3851" s="948" t="s">
        <v>1324</v>
      </c>
      <c r="G3851" s="943" t="s">
        <v>1323</v>
      </c>
      <c r="H3851" s="954" t="s">
        <v>2040</v>
      </c>
      <c r="I3851" s="254">
        <v>56</v>
      </c>
      <c r="J3851" s="254">
        <v>57119.572996654795</v>
      </c>
      <c r="K3851" s="945">
        <f t="shared" si="380"/>
        <v>3198696</v>
      </c>
      <c r="L3851" s="910" t="s">
        <v>167</v>
      </c>
      <c r="M3851" s="910" t="s">
        <v>165</v>
      </c>
      <c r="N3851" s="52" t="str">
        <f>IF(AND('331-CT'!$E$7=TH!H3851,OR(L3851="331",M3851="331")),"331",IF(AND(OR(L3851="131",M3851="131"),H3851='131-CT'!$E$7),"131",""))</f>
        <v/>
      </c>
      <c r="O3851" s="910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37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379"/>
        <v>12</v>
      </c>
      <c r="C3852" s="940">
        <f t="shared" si="387"/>
        <v>42368</v>
      </c>
      <c r="D3852" s="941" t="s">
        <v>2039</v>
      </c>
      <c r="E3852" s="941">
        <v>42368</v>
      </c>
      <c r="F3852" s="948" t="s">
        <v>953</v>
      </c>
      <c r="G3852" s="943" t="s">
        <v>1323</v>
      </c>
      <c r="H3852" s="954" t="s">
        <v>2040</v>
      </c>
      <c r="I3852" s="254">
        <v>14</v>
      </c>
      <c r="J3852" s="254">
        <v>63830.74998059596</v>
      </c>
      <c r="K3852" s="945">
        <f t="shared" si="380"/>
        <v>893630</v>
      </c>
      <c r="L3852" s="910" t="s">
        <v>167</v>
      </c>
      <c r="M3852" s="910" t="s">
        <v>165</v>
      </c>
      <c r="N3852" s="52" t="str">
        <f>IF(AND('331-CT'!$E$7=TH!H3852,OR(L3852="331",M3852="331")),"331",IF(AND(OR(L3852="131",M3852="131"),H3852='131-CT'!$E$7),"131",""))</f>
        <v/>
      </c>
      <c r="O3852" s="910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37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379"/>
        <v>12</v>
      </c>
      <c r="C3853" s="940">
        <f t="shared" si="387"/>
        <v>42368</v>
      </c>
      <c r="D3853" s="941" t="s">
        <v>2039</v>
      </c>
      <c r="E3853" s="941">
        <v>42368</v>
      </c>
      <c r="F3853" s="948" t="s">
        <v>763</v>
      </c>
      <c r="G3853" s="943" t="s">
        <v>1323</v>
      </c>
      <c r="H3853" s="954" t="s">
        <v>2040</v>
      </c>
      <c r="I3853" s="254">
        <v>30</v>
      </c>
      <c r="J3853" s="254">
        <v>11110.726340080371</v>
      </c>
      <c r="K3853" s="945">
        <f t="shared" si="380"/>
        <v>333322</v>
      </c>
      <c r="L3853" s="910" t="s">
        <v>167</v>
      </c>
      <c r="M3853" s="910" t="s">
        <v>165</v>
      </c>
      <c r="N3853" s="52" t="str">
        <f>IF(AND('331-CT'!$E$7=TH!H3853,OR(L3853="331",M3853="331")),"331",IF(AND(OR(L3853="131",M3853="131"),H3853='131-CT'!$E$7),"131",""))</f>
        <v/>
      </c>
      <c r="O3853" s="910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37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379"/>
        <v>12</v>
      </c>
      <c r="C3854" s="940">
        <f t="shared" si="387"/>
        <v>42368</v>
      </c>
      <c r="D3854" s="941" t="s">
        <v>2039</v>
      </c>
      <c r="E3854" s="941">
        <v>42368</v>
      </c>
      <c r="F3854" s="948" t="s">
        <v>1325</v>
      </c>
      <c r="G3854" s="943" t="s">
        <v>1323</v>
      </c>
      <c r="H3854" s="954" t="s">
        <v>2040</v>
      </c>
      <c r="I3854" s="254">
        <v>56</v>
      </c>
      <c r="J3854" s="254">
        <v>14540.883465205854</v>
      </c>
      <c r="K3854" s="945">
        <f t="shared" si="380"/>
        <v>814289</v>
      </c>
      <c r="L3854" s="910" t="s">
        <v>167</v>
      </c>
      <c r="M3854" s="910" t="s">
        <v>165</v>
      </c>
      <c r="N3854" s="52" t="str">
        <f>IF(AND('331-CT'!$E$7=TH!H3854,OR(L3854="331",M3854="331")),"331",IF(AND(OR(L3854="131",M3854="131"),H3854='131-CT'!$E$7),"131",""))</f>
        <v/>
      </c>
      <c r="O3854" s="910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37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379"/>
        <v>12</v>
      </c>
      <c r="C3855" s="940">
        <f t="shared" si="387"/>
        <v>42368</v>
      </c>
      <c r="D3855" s="941" t="s">
        <v>2039</v>
      </c>
      <c r="E3855" s="941">
        <v>42368</v>
      </c>
      <c r="F3855" s="948" t="s">
        <v>1326</v>
      </c>
      <c r="G3855" s="943" t="s">
        <v>1323</v>
      </c>
      <c r="H3855" s="954" t="s">
        <v>2040</v>
      </c>
      <c r="I3855" s="254">
        <v>30</v>
      </c>
      <c r="J3855" s="254">
        <v>11110.726340080371</v>
      </c>
      <c r="K3855" s="945">
        <f t="shared" si="380"/>
        <v>333322</v>
      </c>
      <c r="L3855" s="910" t="s">
        <v>167</v>
      </c>
      <c r="M3855" s="910" t="s">
        <v>165</v>
      </c>
      <c r="N3855" s="52" t="str">
        <f>IF(AND('331-CT'!$E$7=TH!H3855,OR(L3855="331",M3855="331")),"331",IF(AND(OR(L3855="131",M3855="131"),H3855='131-CT'!$E$7),"131",""))</f>
        <v/>
      </c>
      <c r="O3855" s="910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37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379"/>
        <v>12</v>
      </c>
      <c r="C3856" s="940">
        <f t="shared" si="387"/>
        <v>42368</v>
      </c>
      <c r="D3856" s="941" t="s">
        <v>2039</v>
      </c>
      <c r="E3856" s="941">
        <v>42368</v>
      </c>
      <c r="F3856" s="948" t="s">
        <v>1327</v>
      </c>
      <c r="G3856" s="943" t="s">
        <v>1323</v>
      </c>
      <c r="H3856" s="954" t="s">
        <v>2040</v>
      </c>
      <c r="I3856" s="254">
        <v>130</v>
      </c>
      <c r="J3856" s="254">
        <v>32437.355422382287</v>
      </c>
      <c r="K3856" s="945">
        <f t="shared" si="380"/>
        <v>4216856</v>
      </c>
      <c r="L3856" s="910" t="s">
        <v>167</v>
      </c>
      <c r="M3856" s="910" t="s">
        <v>165</v>
      </c>
      <c r="N3856" s="52" t="str">
        <f>IF(AND('331-CT'!$E$7=TH!H3856,OR(L3856="331",M3856="331")),"331",IF(AND(OR(L3856="131",M3856="131"),H3856='131-CT'!$E$7),"131",""))</f>
        <v/>
      </c>
      <c r="O3856" s="910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37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379"/>
        <v>12</v>
      </c>
      <c r="C3857" s="940">
        <f t="shared" si="387"/>
        <v>42368</v>
      </c>
      <c r="D3857" s="941" t="s">
        <v>2039</v>
      </c>
      <c r="E3857" s="941">
        <v>42368</v>
      </c>
      <c r="F3857" s="948" t="s">
        <v>1328</v>
      </c>
      <c r="G3857" s="943" t="s">
        <v>1323</v>
      </c>
      <c r="H3857" s="954" t="s">
        <v>2040</v>
      </c>
      <c r="I3857" s="254">
        <v>7</v>
      </c>
      <c r="J3857" s="254">
        <v>20879.217283372509</v>
      </c>
      <c r="K3857" s="945">
        <f t="shared" si="380"/>
        <v>146155</v>
      </c>
      <c r="L3857" s="910" t="s">
        <v>167</v>
      </c>
      <c r="M3857" s="910" t="s">
        <v>165</v>
      </c>
      <c r="N3857" s="52" t="str">
        <f>IF(AND('331-CT'!$E$7=TH!H3857,OR(L3857="331",M3857="331")),"331",IF(AND(OR(L3857="131",M3857="131"),H3857='131-CT'!$E$7),"131",""))</f>
        <v/>
      </c>
      <c r="O3857" s="910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37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379"/>
        <v>12</v>
      </c>
      <c r="C3858" s="940">
        <f t="shared" si="387"/>
        <v>42368</v>
      </c>
      <c r="D3858" s="941" t="s">
        <v>2039</v>
      </c>
      <c r="E3858" s="941">
        <v>42368</v>
      </c>
      <c r="F3858" s="948" t="s">
        <v>480</v>
      </c>
      <c r="G3858" s="943" t="s">
        <v>1329</v>
      </c>
      <c r="H3858" s="954" t="s">
        <v>2040</v>
      </c>
      <c r="I3858" s="254">
        <v>221</v>
      </c>
      <c r="J3858" s="254">
        <v>54062.259037303818</v>
      </c>
      <c r="K3858" s="945">
        <f t="shared" si="380"/>
        <v>11947759</v>
      </c>
      <c r="L3858" s="910" t="s">
        <v>167</v>
      </c>
      <c r="M3858" s="910" t="s">
        <v>165</v>
      </c>
      <c r="N3858" s="52" t="str">
        <f>IF(AND('331-CT'!$E$7=TH!H3858,OR(L3858="331",M3858="331")),"331",IF(AND(OR(L3858="131",M3858="131"),H3858='131-CT'!$E$7),"131",""))</f>
        <v/>
      </c>
      <c r="O3858" s="910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37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379"/>
        <v>12</v>
      </c>
      <c r="C3859" s="940">
        <f t="shared" si="387"/>
        <v>42368</v>
      </c>
      <c r="D3859" s="941" t="s">
        <v>2039</v>
      </c>
      <c r="E3859" s="941">
        <v>42368</v>
      </c>
      <c r="F3859" s="948" t="s">
        <v>1330</v>
      </c>
      <c r="G3859" s="943" t="s">
        <v>1329</v>
      </c>
      <c r="H3859" s="954" t="s">
        <v>2040</v>
      </c>
      <c r="I3859" s="254">
        <v>103</v>
      </c>
      <c r="J3859" s="254">
        <v>30125.727794580336</v>
      </c>
      <c r="K3859" s="945">
        <f t="shared" si="380"/>
        <v>3102950</v>
      </c>
      <c r="L3859" s="910" t="s">
        <v>167</v>
      </c>
      <c r="M3859" s="910" t="s">
        <v>165</v>
      </c>
      <c r="N3859" s="52" t="str">
        <f>IF(AND('331-CT'!$E$7=TH!H3859,OR(L3859="331",M3859="331")),"331",IF(AND(OR(L3859="131",M3859="131"),H3859='131-CT'!$E$7),"131",""))</f>
        <v/>
      </c>
      <c r="O3859" s="910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37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379"/>
        <v>12</v>
      </c>
      <c r="C3860" s="940">
        <f t="shared" si="387"/>
        <v>42368</v>
      </c>
      <c r="D3860" s="941" t="s">
        <v>2039</v>
      </c>
      <c r="E3860" s="941">
        <v>42368</v>
      </c>
      <c r="F3860" s="948" t="s">
        <v>1328</v>
      </c>
      <c r="G3860" s="943" t="s">
        <v>1329</v>
      </c>
      <c r="H3860" s="954" t="s">
        <v>2040</v>
      </c>
      <c r="I3860" s="254">
        <v>143</v>
      </c>
      <c r="J3860" s="254">
        <v>20879.217283372509</v>
      </c>
      <c r="K3860" s="945">
        <f t="shared" si="380"/>
        <v>2985728</v>
      </c>
      <c r="L3860" s="910" t="s">
        <v>167</v>
      </c>
      <c r="M3860" s="910" t="s">
        <v>165</v>
      </c>
      <c r="N3860" s="52" t="str">
        <f>IF(AND('331-CT'!$E$7=TH!H3860,OR(L3860="331",M3860="331")),"331",IF(AND(OR(L3860="131",M3860="131"),H3860='131-CT'!$E$7),"131",""))</f>
        <v/>
      </c>
      <c r="O3860" s="910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37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379"/>
        <v>12</v>
      </c>
      <c r="C3861" s="940">
        <f t="shared" si="387"/>
        <v>42369</v>
      </c>
      <c r="D3861" s="941" t="s">
        <v>2039</v>
      </c>
      <c r="E3861" s="941">
        <v>42369</v>
      </c>
      <c r="F3861" s="948" t="s">
        <v>1331</v>
      </c>
      <c r="G3861" s="943" t="s">
        <v>1332</v>
      </c>
      <c r="H3861" s="954" t="s">
        <v>2040</v>
      </c>
      <c r="I3861" s="254">
        <v>340</v>
      </c>
      <c r="J3861" s="254">
        <v>20282.668218133294</v>
      </c>
      <c r="K3861" s="945">
        <f t="shared" si="380"/>
        <v>6896107</v>
      </c>
      <c r="L3861" s="910" t="s">
        <v>167</v>
      </c>
      <c r="M3861" s="910" t="s">
        <v>165</v>
      </c>
      <c r="N3861" s="52" t="str">
        <f>IF(AND('331-CT'!$E$7=TH!H3861,OR(L3861="331",M3861="331")),"331",IF(AND(OR(L3861="131",M3861="131"),H3861='131-CT'!$E$7),"131",""))</f>
        <v/>
      </c>
      <c r="O3861" s="910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37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379"/>
        <v>12</v>
      </c>
      <c r="C3862" s="940">
        <f t="shared" si="387"/>
        <v>42369</v>
      </c>
      <c r="D3862" s="941" t="s">
        <v>2039</v>
      </c>
      <c r="E3862" s="941">
        <v>42369</v>
      </c>
      <c r="F3862" s="948" t="s">
        <v>1334</v>
      </c>
      <c r="G3862" s="943" t="s">
        <v>1332</v>
      </c>
      <c r="H3862" s="954" t="s">
        <v>2040</v>
      </c>
      <c r="I3862" s="254">
        <v>208</v>
      </c>
      <c r="J3862" s="254">
        <v>21848.609514386233</v>
      </c>
      <c r="K3862" s="945">
        <f t="shared" si="380"/>
        <v>4544511</v>
      </c>
      <c r="L3862" s="910" t="s">
        <v>167</v>
      </c>
      <c r="M3862" s="910" t="s">
        <v>165</v>
      </c>
      <c r="N3862" s="52" t="str">
        <f>IF(AND('331-CT'!$E$7=TH!H3862,OR(L3862="331",M3862="331")),"331",IF(AND(OR(L3862="131",M3862="131"),H3862='131-CT'!$E$7),"131",""))</f>
        <v/>
      </c>
      <c r="O3862" s="910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37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379"/>
        <v>12</v>
      </c>
      <c r="C3863" s="940">
        <f t="shared" si="387"/>
        <v>42369</v>
      </c>
      <c r="D3863" s="941" t="s">
        <v>2039</v>
      </c>
      <c r="E3863" s="941">
        <v>42369</v>
      </c>
      <c r="F3863" s="948" t="s">
        <v>1335</v>
      </c>
      <c r="G3863" s="943" t="s">
        <v>1332</v>
      </c>
      <c r="H3863" s="954" t="s">
        <v>2040</v>
      </c>
      <c r="I3863" s="254">
        <v>249</v>
      </c>
      <c r="J3863" s="254">
        <v>19238.70735396467</v>
      </c>
      <c r="K3863" s="945">
        <f t="shared" si="380"/>
        <v>4790438</v>
      </c>
      <c r="L3863" s="910" t="s">
        <v>167</v>
      </c>
      <c r="M3863" s="910" t="s">
        <v>165</v>
      </c>
      <c r="N3863" s="52" t="str">
        <f>IF(AND('331-CT'!$E$7=TH!H3863,OR(L3863="331",M3863="331")),"331",IF(AND(OR(L3863="131",M3863="131"),H3863='131-CT'!$E$7),"131",""))</f>
        <v/>
      </c>
      <c r="O3863" s="910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37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ref="B3864:B3871" si="388">IF(C3864&lt;&gt;"",MONTH(C3864),"")</f>
        <v>12</v>
      </c>
      <c r="C3864" s="940">
        <f t="shared" ref="C3864:C3871" si="389">E3864</f>
        <v>42369</v>
      </c>
      <c r="D3864" s="941" t="s">
        <v>2039</v>
      </c>
      <c r="E3864" s="941">
        <v>42369</v>
      </c>
      <c r="F3864" s="948" t="s">
        <v>1336</v>
      </c>
      <c r="G3864" s="943" t="s">
        <v>1337</v>
      </c>
      <c r="H3864" s="954" t="s">
        <v>2040</v>
      </c>
      <c r="I3864" s="254">
        <v>250</v>
      </c>
      <c r="J3864" s="254">
        <v>19760.68778604898</v>
      </c>
      <c r="K3864" s="945">
        <f t="shared" ref="K3864:K3871" si="390">ROUND(I3864*J3864,0)</f>
        <v>4940172</v>
      </c>
      <c r="L3864" s="910" t="s">
        <v>167</v>
      </c>
      <c r="M3864" s="910" t="s">
        <v>165</v>
      </c>
      <c r="N3864" s="52" t="str">
        <f>IF(AND('331-CT'!$E$7=TH!H3864,OR(L3864="331",M3864="331")),"331",IF(AND(OR(L3864="131",M3864="131"),H3864='131-CT'!$E$7),"131",""))</f>
        <v/>
      </c>
      <c r="O3864" s="910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37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388"/>
        <v>12</v>
      </c>
      <c r="C3865" s="940">
        <f t="shared" si="389"/>
        <v>42369</v>
      </c>
      <c r="D3865" s="941" t="s">
        <v>2039</v>
      </c>
      <c r="E3865" s="941">
        <v>42369</v>
      </c>
      <c r="F3865" s="948" t="s">
        <v>1338</v>
      </c>
      <c r="G3865" s="943" t="s">
        <v>1337</v>
      </c>
      <c r="H3865" s="954" t="s">
        <v>2040</v>
      </c>
      <c r="I3865" s="254">
        <v>81</v>
      </c>
      <c r="J3865" s="254">
        <v>16479.667927233302</v>
      </c>
      <c r="K3865" s="945">
        <f t="shared" si="390"/>
        <v>1334853</v>
      </c>
      <c r="L3865" s="910" t="s">
        <v>167</v>
      </c>
      <c r="M3865" s="910" t="s">
        <v>165</v>
      </c>
      <c r="N3865" s="52" t="str">
        <f>IF(AND('331-CT'!$E$7=TH!H3865,OR(L3865="331",M3865="331")),"331",IF(AND(OR(L3865="131",M3865="131"),H3865='131-CT'!$E$7),"131",""))</f>
        <v/>
      </c>
      <c r="O3865" s="910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37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388"/>
        <v>12</v>
      </c>
      <c r="C3866" s="940">
        <f t="shared" si="389"/>
        <v>42369</v>
      </c>
      <c r="D3866" s="941" t="s">
        <v>2039</v>
      </c>
      <c r="E3866" s="941">
        <v>42369</v>
      </c>
      <c r="F3866" s="948" t="s">
        <v>1339</v>
      </c>
      <c r="G3866" s="943" t="s">
        <v>1337</v>
      </c>
      <c r="H3866" s="954" t="s">
        <v>2040</v>
      </c>
      <c r="I3866" s="254">
        <v>250</v>
      </c>
      <c r="J3866" s="254">
        <v>1193.0981304784291</v>
      </c>
      <c r="K3866" s="945">
        <f t="shared" si="390"/>
        <v>298275</v>
      </c>
      <c r="L3866" s="910" t="s">
        <v>167</v>
      </c>
      <c r="M3866" s="910" t="s">
        <v>165</v>
      </c>
      <c r="N3866" s="52" t="str">
        <f>IF(AND('331-CT'!$E$7=TH!H3866,OR(L3866="331",M3866="331")),"331",IF(AND(OR(L3866="131",M3866="131"),H3866='131-CT'!$E$7),"131",""))</f>
        <v/>
      </c>
      <c r="O3866" s="910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37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388"/>
        <v>12</v>
      </c>
      <c r="C3867" s="940">
        <f t="shared" si="389"/>
        <v>42369</v>
      </c>
      <c r="D3867" s="941" t="s">
        <v>2039</v>
      </c>
      <c r="E3867" s="941">
        <v>42369</v>
      </c>
      <c r="F3867" s="948" t="s">
        <v>1340</v>
      </c>
      <c r="G3867" s="943" t="s">
        <v>1337</v>
      </c>
      <c r="H3867" s="954" t="s">
        <v>2040</v>
      </c>
      <c r="I3867" s="254">
        <v>1000</v>
      </c>
      <c r="J3867" s="254">
        <v>894.82359785882181</v>
      </c>
      <c r="K3867" s="945">
        <f t="shared" si="390"/>
        <v>894824</v>
      </c>
      <c r="L3867" s="910" t="s">
        <v>167</v>
      </c>
      <c r="M3867" s="910" t="s">
        <v>165</v>
      </c>
      <c r="N3867" s="52" t="str">
        <f>IF(AND('331-CT'!$E$7=TH!H3867,OR(L3867="331",M3867="331")),"331",IF(AND(OR(L3867="131",M3867="131"),H3867='131-CT'!$E$7),"131",""))</f>
        <v/>
      </c>
      <c r="O3867" s="910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37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388"/>
        <v>12</v>
      </c>
      <c r="C3868" s="940">
        <f t="shared" si="389"/>
        <v>42369</v>
      </c>
      <c r="D3868" s="941" t="s">
        <v>2039</v>
      </c>
      <c r="E3868" s="941">
        <v>42369</v>
      </c>
      <c r="F3868" s="948" t="s">
        <v>1341</v>
      </c>
      <c r="G3868" s="943" t="s">
        <v>1337</v>
      </c>
      <c r="H3868" s="954" t="s">
        <v>2040</v>
      </c>
      <c r="I3868" s="254">
        <v>243</v>
      </c>
      <c r="J3868" s="254">
        <v>2162.4903614921527</v>
      </c>
      <c r="K3868" s="945">
        <f t="shared" si="390"/>
        <v>525485</v>
      </c>
      <c r="L3868" s="910" t="s">
        <v>167</v>
      </c>
      <c r="M3868" s="910" t="s">
        <v>165</v>
      </c>
      <c r="N3868" s="52" t="str">
        <f>IF(AND('331-CT'!$E$7=TH!H3868,OR(L3868="331",M3868="331")),"331",IF(AND(OR(L3868="131",M3868="131"),H3868='131-CT'!$E$7),"131",""))</f>
        <v/>
      </c>
      <c r="O3868" s="910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37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si="388"/>
        <v>12</v>
      </c>
      <c r="C3869" s="940">
        <f t="shared" si="389"/>
        <v>42369</v>
      </c>
      <c r="D3869" s="941" t="s">
        <v>2039</v>
      </c>
      <c r="E3869" s="941">
        <v>42369</v>
      </c>
      <c r="F3869" s="948" t="s">
        <v>1342</v>
      </c>
      <c r="G3869" s="943" t="s">
        <v>1337</v>
      </c>
      <c r="H3869" s="954" t="s">
        <v>2040</v>
      </c>
      <c r="I3869" s="254">
        <v>162</v>
      </c>
      <c r="J3869" s="254">
        <v>671.11769839411636</v>
      </c>
      <c r="K3869" s="945">
        <f t="shared" si="390"/>
        <v>108721</v>
      </c>
      <c r="L3869" s="910" t="s">
        <v>167</v>
      </c>
      <c r="M3869" s="910" t="s">
        <v>165</v>
      </c>
      <c r="N3869" s="52" t="str">
        <f>IF(AND('331-CT'!$E$7=TH!H3869,OR(L3869="331",M3869="331")),"331",IF(AND(OR(L3869="131",M3869="131"),H3869='131-CT'!$E$7),"131",""))</f>
        <v/>
      </c>
      <c r="O3869" s="910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37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388"/>
        <v>12</v>
      </c>
      <c r="C3870" s="940">
        <f t="shared" si="389"/>
        <v>42369</v>
      </c>
      <c r="D3870" s="941" t="s">
        <v>2039</v>
      </c>
      <c r="E3870" s="941">
        <v>42369</v>
      </c>
      <c r="F3870" s="948" t="s">
        <v>1343</v>
      </c>
      <c r="G3870" s="943" t="s">
        <v>1337</v>
      </c>
      <c r="H3870" s="954" t="s">
        <v>2040</v>
      </c>
      <c r="I3870" s="254">
        <v>648</v>
      </c>
      <c r="J3870" s="254">
        <v>521.98043208431272</v>
      </c>
      <c r="K3870" s="945">
        <f t="shared" si="390"/>
        <v>338243</v>
      </c>
      <c r="L3870" s="910" t="s">
        <v>167</v>
      </c>
      <c r="M3870" s="910" t="s">
        <v>165</v>
      </c>
      <c r="N3870" s="52" t="str">
        <f>IF(AND('331-CT'!$E$7=TH!H3870,OR(L3870="331",M3870="331")),"331",IF(AND(OR(L3870="131",M3870="131"),H3870='131-CT'!$E$7),"131",""))</f>
        <v/>
      </c>
      <c r="O3870" s="910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37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388"/>
        <v>12</v>
      </c>
      <c r="C3871" s="940">
        <f t="shared" si="389"/>
        <v>42369</v>
      </c>
      <c r="D3871" s="941" t="s">
        <v>2039</v>
      </c>
      <c r="E3871" s="941">
        <v>42369</v>
      </c>
      <c r="F3871" s="948" t="s">
        <v>1344</v>
      </c>
      <c r="G3871" s="943" t="s">
        <v>1337</v>
      </c>
      <c r="H3871" s="954" t="s">
        <v>2040</v>
      </c>
      <c r="I3871" s="254">
        <v>500</v>
      </c>
      <c r="J3871" s="254">
        <v>3430.1571251254836</v>
      </c>
      <c r="K3871" s="945">
        <f t="shared" si="390"/>
        <v>1715079</v>
      </c>
      <c r="L3871" s="910" t="s">
        <v>167</v>
      </c>
      <c r="M3871" s="910" t="s">
        <v>165</v>
      </c>
      <c r="N3871" s="52" t="str">
        <f>IF(AND('331-CT'!$E$7=TH!H3871,OR(L3871="331",M3871="331")),"331",IF(AND(OR(L3871="131",M3871="131"),H3871='131-CT'!$E$7),"131",""))</f>
        <v/>
      </c>
      <c r="O3871" s="910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37"/>
    </row>
    <row r="3872" spans="1:28" s="875" customFormat="1" ht="15.75" customHeight="1">
      <c r="A3872" s="925" t="str">
        <f>IF(B3872&lt;&gt;"",IF(AND(B3872&gt;=_TM1,B3872&lt;=_TM2,OR(TH!L3872="1111",TH!M3872="1111")),TH!D3872,""),"")</f>
        <v/>
      </c>
      <c r="B3872" s="864">
        <f t="shared" ref="B3872:B5099" si="391">IF(C3872&lt;&gt;"",MONTH(C3872),"")</f>
        <v>1</v>
      </c>
      <c r="C3872" s="865">
        <f t="shared" ref="C3872:C5099" si="392">E3872</f>
        <v>42010</v>
      </c>
      <c r="D3872" s="866" t="s">
        <v>2041</v>
      </c>
      <c r="E3872" s="866">
        <v>42010</v>
      </c>
      <c r="F3872" s="867" t="s">
        <v>424</v>
      </c>
      <c r="G3872" s="868" t="s">
        <v>425</v>
      </c>
      <c r="H3872" s="877" t="s">
        <v>2042</v>
      </c>
      <c r="I3872" s="870">
        <v>936</v>
      </c>
      <c r="J3872" s="870">
        <v>6786.2992119664887</v>
      </c>
      <c r="K3872" s="871">
        <f t="shared" ref="K3872:K5099" si="393">ROUND(I3872*J3872,0)</f>
        <v>6351976</v>
      </c>
      <c r="L3872" s="927" t="s">
        <v>172</v>
      </c>
      <c r="M3872" s="927" t="s">
        <v>167</v>
      </c>
      <c r="N3872" s="52" t="str">
        <f>IF(AND('331-CT'!$E$7=TH!H3872,OR(L3872="331",M3872="331")),"331",IF(AND(OR(L3872="131",M3872="131"),H3872='131-CT'!$E$7),"131",""))</f>
        <v/>
      </c>
      <c r="O3872" s="910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73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391"/>
        <v>1</v>
      </c>
      <c r="C3873" s="184">
        <f t="shared" si="392"/>
        <v>42010</v>
      </c>
      <c r="D3873" s="191" t="s">
        <v>2041</v>
      </c>
      <c r="E3873" s="191">
        <v>42010</v>
      </c>
      <c r="F3873" s="192" t="s">
        <v>427</v>
      </c>
      <c r="G3873" s="483" t="s">
        <v>425</v>
      </c>
      <c r="H3873" s="193" t="s">
        <v>2042</v>
      </c>
      <c r="I3873" s="256">
        <v>316</v>
      </c>
      <c r="J3873" s="256">
        <v>8027.6962025316452</v>
      </c>
      <c r="K3873" s="595">
        <f t="shared" si="393"/>
        <v>2536752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0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37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391"/>
        <v>1</v>
      </c>
      <c r="C3874" s="184">
        <f t="shared" si="392"/>
        <v>42011</v>
      </c>
      <c r="D3874" s="191" t="s">
        <v>2041</v>
      </c>
      <c r="E3874" s="191">
        <v>42011</v>
      </c>
      <c r="F3874" s="192" t="s">
        <v>429</v>
      </c>
      <c r="G3874" s="483" t="s">
        <v>430</v>
      </c>
      <c r="H3874" s="193" t="s">
        <v>2042</v>
      </c>
      <c r="I3874" s="256">
        <v>500</v>
      </c>
      <c r="J3874" s="256">
        <v>7448.3779999999997</v>
      </c>
      <c r="K3874" s="595">
        <f t="shared" si="393"/>
        <v>3724189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0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37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391"/>
        <v>1</v>
      </c>
      <c r="C3875" s="184">
        <f t="shared" si="392"/>
        <v>42011</v>
      </c>
      <c r="D3875" s="191" t="s">
        <v>2041</v>
      </c>
      <c r="E3875" s="191">
        <v>42011</v>
      </c>
      <c r="F3875" s="192" t="s">
        <v>431</v>
      </c>
      <c r="G3875" s="483" t="s">
        <v>432</v>
      </c>
      <c r="H3875" s="193" t="s">
        <v>2042</v>
      </c>
      <c r="I3875" s="256">
        <v>660</v>
      </c>
      <c r="J3875" s="256">
        <v>10344.968181818182</v>
      </c>
      <c r="K3875" s="595">
        <f t="shared" si="393"/>
        <v>6827679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0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37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391"/>
        <v>1</v>
      </c>
      <c r="C3876" s="184">
        <f t="shared" si="392"/>
        <v>42011</v>
      </c>
      <c r="D3876" s="191" t="s">
        <v>2041</v>
      </c>
      <c r="E3876" s="191">
        <v>42011</v>
      </c>
      <c r="F3876" s="192" t="s">
        <v>434</v>
      </c>
      <c r="G3876" s="483" t="s">
        <v>432</v>
      </c>
      <c r="H3876" s="193" t="s">
        <v>2042</v>
      </c>
      <c r="I3876" s="256">
        <v>661</v>
      </c>
      <c r="J3876" s="256">
        <v>9434.61119515885</v>
      </c>
      <c r="K3876" s="595">
        <f t="shared" si="393"/>
        <v>6236278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0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37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391"/>
        <v>1</v>
      </c>
      <c r="C3877" s="184">
        <f t="shared" si="392"/>
        <v>42012</v>
      </c>
      <c r="D3877" s="191" t="s">
        <v>2041</v>
      </c>
      <c r="E3877" s="191">
        <v>42012</v>
      </c>
      <c r="F3877" s="192" t="s">
        <v>435</v>
      </c>
      <c r="G3877" s="483" t="s">
        <v>436</v>
      </c>
      <c r="H3877" s="193" t="s">
        <v>2042</v>
      </c>
      <c r="I3877" s="256">
        <v>7200</v>
      </c>
      <c r="J3877" s="256">
        <v>6124.2212499999996</v>
      </c>
      <c r="K3877" s="595">
        <f t="shared" si="393"/>
        <v>44094393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0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37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391"/>
        <v>1</v>
      </c>
      <c r="C3878" s="184">
        <f t="shared" si="392"/>
        <v>42017</v>
      </c>
      <c r="D3878" s="191" t="s">
        <v>2041</v>
      </c>
      <c r="E3878" s="191">
        <v>42017</v>
      </c>
      <c r="F3878" s="192" t="s">
        <v>439</v>
      </c>
      <c r="G3878" s="483" t="s">
        <v>437</v>
      </c>
      <c r="H3878" s="193" t="s">
        <v>2042</v>
      </c>
      <c r="I3878" s="256">
        <v>503</v>
      </c>
      <c r="J3878" s="256">
        <v>7862.1749502982111</v>
      </c>
      <c r="K3878" s="595">
        <f t="shared" si="393"/>
        <v>3954674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0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37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391"/>
        <v>1</v>
      </c>
      <c r="C3879" s="184">
        <f t="shared" si="392"/>
        <v>42017</v>
      </c>
      <c r="D3879" s="191" t="s">
        <v>2041</v>
      </c>
      <c r="E3879" s="191">
        <v>42017</v>
      </c>
      <c r="F3879" s="192" t="s">
        <v>439</v>
      </c>
      <c r="G3879" s="483" t="s">
        <v>437</v>
      </c>
      <c r="H3879" s="193" t="s">
        <v>2042</v>
      </c>
      <c r="I3879" s="256">
        <v>499</v>
      </c>
      <c r="J3879" s="256">
        <v>7862.1743486973946</v>
      </c>
      <c r="K3879" s="595">
        <f t="shared" si="393"/>
        <v>3923225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0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37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391"/>
        <v>1</v>
      </c>
      <c r="C3880" s="184">
        <f t="shared" si="392"/>
        <v>42018</v>
      </c>
      <c r="D3880" s="191" t="s">
        <v>2041</v>
      </c>
      <c r="E3880" s="191">
        <v>42018</v>
      </c>
      <c r="F3880" s="192" t="s">
        <v>440</v>
      </c>
      <c r="G3880" s="483" t="s">
        <v>441</v>
      </c>
      <c r="H3880" s="193" t="s">
        <v>2042</v>
      </c>
      <c r="I3880" s="256">
        <v>27</v>
      </c>
      <c r="J3880" s="256">
        <v>24496.85185185185</v>
      </c>
      <c r="K3880" s="595">
        <f t="shared" si="393"/>
        <v>661415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0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37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391"/>
        <v>1</v>
      </c>
      <c r="C3881" s="184">
        <f t="shared" si="392"/>
        <v>42018</v>
      </c>
      <c r="D3881" s="191" t="s">
        <v>2041</v>
      </c>
      <c r="E3881" s="191">
        <v>42018</v>
      </c>
      <c r="F3881" s="192" t="s">
        <v>443</v>
      </c>
      <c r="G3881" s="483" t="s">
        <v>441</v>
      </c>
      <c r="H3881" s="193" t="s">
        <v>2042</v>
      </c>
      <c r="I3881" s="256">
        <v>67</v>
      </c>
      <c r="J3881" s="256">
        <v>20193.358208955226</v>
      </c>
      <c r="K3881" s="595">
        <f t="shared" si="393"/>
        <v>1352955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0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37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391"/>
        <v>1</v>
      </c>
      <c r="C3882" s="184">
        <f t="shared" si="392"/>
        <v>42018</v>
      </c>
      <c r="D3882" s="191" t="s">
        <v>2041</v>
      </c>
      <c r="E3882" s="191">
        <v>42018</v>
      </c>
      <c r="F3882" s="192" t="s">
        <v>444</v>
      </c>
      <c r="G3882" s="483" t="s">
        <v>441</v>
      </c>
      <c r="H3882" s="193" t="s">
        <v>2042</v>
      </c>
      <c r="I3882" s="256">
        <v>85</v>
      </c>
      <c r="J3882" s="256">
        <v>14317.423529411764</v>
      </c>
      <c r="K3882" s="595">
        <f t="shared" si="393"/>
        <v>1216981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0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37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391"/>
        <v>1</v>
      </c>
      <c r="C3883" s="184">
        <f t="shared" si="392"/>
        <v>42018</v>
      </c>
      <c r="D3883" s="191" t="s">
        <v>2041</v>
      </c>
      <c r="E3883" s="191">
        <v>42018</v>
      </c>
      <c r="F3883" s="192" t="s">
        <v>445</v>
      </c>
      <c r="G3883" s="483" t="s">
        <v>441</v>
      </c>
      <c r="H3883" s="193" t="s">
        <v>2042</v>
      </c>
      <c r="I3883" s="256">
        <v>572</v>
      </c>
      <c r="J3883" s="256">
        <v>7862.1748251748249</v>
      </c>
      <c r="K3883" s="595">
        <f t="shared" si="393"/>
        <v>4497164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0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37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391"/>
        <v>1</v>
      </c>
      <c r="C3884" s="184">
        <f t="shared" si="392"/>
        <v>42018</v>
      </c>
      <c r="D3884" s="191" t="s">
        <v>2041</v>
      </c>
      <c r="E3884" s="191">
        <v>42018</v>
      </c>
      <c r="F3884" s="192" t="s">
        <v>1678</v>
      </c>
      <c r="G3884" s="483" t="s">
        <v>441</v>
      </c>
      <c r="H3884" s="193" t="s">
        <v>2042</v>
      </c>
      <c r="I3884" s="256">
        <v>358</v>
      </c>
      <c r="J3884" s="256">
        <v>1241.3938547486034</v>
      </c>
      <c r="K3884" s="595">
        <f t="shared" si="393"/>
        <v>444419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0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37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391"/>
        <v>1</v>
      </c>
      <c r="C3885" s="184">
        <f t="shared" si="392"/>
        <v>42018</v>
      </c>
      <c r="D3885" s="191" t="s">
        <v>2041</v>
      </c>
      <c r="E3885" s="191">
        <v>42018</v>
      </c>
      <c r="F3885" s="192" t="s">
        <v>1679</v>
      </c>
      <c r="G3885" s="483" t="s">
        <v>441</v>
      </c>
      <c r="H3885" s="193" t="s">
        <v>2042</v>
      </c>
      <c r="I3885" s="256">
        <v>1144</v>
      </c>
      <c r="J3885" s="256">
        <v>910.3566433566433</v>
      </c>
      <c r="K3885" s="595">
        <f t="shared" si="393"/>
        <v>1041448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0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37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391"/>
        <v>1</v>
      </c>
      <c r="C3886" s="184">
        <f t="shared" si="392"/>
        <v>42024</v>
      </c>
      <c r="D3886" s="191" t="s">
        <v>2041</v>
      </c>
      <c r="E3886" s="191">
        <v>42024</v>
      </c>
      <c r="F3886" s="192" t="s">
        <v>446</v>
      </c>
      <c r="G3886" s="483" t="s">
        <v>447</v>
      </c>
      <c r="H3886" s="193" t="s">
        <v>2042</v>
      </c>
      <c r="I3886" s="256">
        <v>220</v>
      </c>
      <c r="J3886" s="256">
        <v>9931.1636363636371</v>
      </c>
      <c r="K3886" s="595">
        <f t="shared" si="393"/>
        <v>2184856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0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37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391"/>
        <v>1</v>
      </c>
      <c r="C3887" s="184">
        <f t="shared" si="392"/>
        <v>42024</v>
      </c>
      <c r="D3887" s="191" t="s">
        <v>2041</v>
      </c>
      <c r="E3887" s="191">
        <v>42024</v>
      </c>
      <c r="F3887" s="192" t="s">
        <v>431</v>
      </c>
      <c r="G3887" s="483" t="s">
        <v>449</v>
      </c>
      <c r="H3887" s="193" t="s">
        <v>2042</v>
      </c>
      <c r="I3887" s="256">
        <v>455</v>
      </c>
      <c r="J3887" s="256">
        <v>10344.967032967033</v>
      </c>
      <c r="K3887" s="595">
        <f t="shared" si="393"/>
        <v>4706960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0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37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391"/>
        <v>1</v>
      </c>
      <c r="C3888" s="184">
        <f t="shared" si="392"/>
        <v>42024</v>
      </c>
      <c r="D3888" s="191" t="s">
        <v>2041</v>
      </c>
      <c r="E3888" s="191">
        <v>42024</v>
      </c>
      <c r="F3888" s="192" t="s">
        <v>434</v>
      </c>
      <c r="G3888" s="483" t="s">
        <v>449</v>
      </c>
      <c r="H3888" s="193" t="s">
        <v>2042</v>
      </c>
      <c r="I3888" s="256">
        <v>51</v>
      </c>
      <c r="J3888" s="256">
        <v>9434.5882352941171</v>
      </c>
      <c r="K3888" s="595">
        <f t="shared" si="393"/>
        <v>481164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0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37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391"/>
        <v>1</v>
      </c>
      <c r="C3889" s="184">
        <f t="shared" si="392"/>
        <v>42024</v>
      </c>
      <c r="D3889" s="191" t="s">
        <v>2041</v>
      </c>
      <c r="E3889" s="191">
        <v>42024</v>
      </c>
      <c r="F3889" s="192" t="s">
        <v>450</v>
      </c>
      <c r="G3889" s="483" t="s">
        <v>451</v>
      </c>
      <c r="H3889" s="193" t="s">
        <v>2042</v>
      </c>
      <c r="I3889" s="256">
        <v>1934</v>
      </c>
      <c r="J3889" s="256">
        <v>8689.773009307135</v>
      </c>
      <c r="K3889" s="595">
        <f t="shared" si="393"/>
        <v>16806021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0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37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391"/>
        <v>1</v>
      </c>
      <c r="C3890" s="184">
        <f t="shared" si="392"/>
        <v>42025</v>
      </c>
      <c r="D3890" s="191" t="s">
        <v>2041</v>
      </c>
      <c r="E3890" s="191">
        <v>42025</v>
      </c>
      <c r="F3890" s="192" t="s">
        <v>452</v>
      </c>
      <c r="G3890" s="483" t="s">
        <v>453</v>
      </c>
      <c r="H3890" s="193" t="s">
        <v>2042</v>
      </c>
      <c r="I3890" s="256">
        <v>105</v>
      </c>
      <c r="J3890" s="256">
        <v>12082.914285714285</v>
      </c>
      <c r="K3890" s="595">
        <f t="shared" si="393"/>
        <v>1268706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0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37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391"/>
        <v>1</v>
      </c>
      <c r="C3891" s="184">
        <f t="shared" si="392"/>
        <v>42025</v>
      </c>
      <c r="D3891" s="191" t="s">
        <v>2041</v>
      </c>
      <c r="E3891" s="191">
        <v>42025</v>
      </c>
      <c r="F3891" s="192" t="s">
        <v>454</v>
      </c>
      <c r="G3891" s="483" t="s">
        <v>453</v>
      </c>
      <c r="H3891" s="193" t="s">
        <v>2042</v>
      </c>
      <c r="I3891" s="256">
        <v>32</v>
      </c>
      <c r="J3891" s="256">
        <v>10179.40625</v>
      </c>
      <c r="K3891" s="595">
        <f t="shared" si="393"/>
        <v>325741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0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37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391"/>
        <v>1</v>
      </c>
      <c r="C3892" s="184">
        <f t="shared" si="392"/>
        <v>42025</v>
      </c>
      <c r="D3892" s="191" t="s">
        <v>2041</v>
      </c>
      <c r="E3892" s="191">
        <v>42025</v>
      </c>
      <c r="F3892" s="192" t="s">
        <v>431</v>
      </c>
      <c r="G3892" s="483" t="s">
        <v>453</v>
      </c>
      <c r="H3892" s="193" t="s">
        <v>2042</v>
      </c>
      <c r="I3892" s="256">
        <v>102</v>
      </c>
      <c r="J3892" s="256">
        <v>10344.970588235294</v>
      </c>
      <c r="K3892" s="595">
        <f t="shared" si="393"/>
        <v>1055187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0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37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391"/>
        <v>1</v>
      </c>
      <c r="C3893" s="184">
        <f t="shared" si="392"/>
        <v>42025</v>
      </c>
      <c r="D3893" s="191" t="s">
        <v>2041</v>
      </c>
      <c r="E3893" s="191">
        <v>42025</v>
      </c>
      <c r="F3893" s="192" t="s">
        <v>455</v>
      </c>
      <c r="G3893" s="483" t="s">
        <v>453</v>
      </c>
      <c r="H3893" s="193" t="s">
        <v>2042</v>
      </c>
      <c r="I3893" s="256">
        <v>102</v>
      </c>
      <c r="J3893" s="256">
        <v>11089.806029311092</v>
      </c>
      <c r="K3893" s="595">
        <f t="shared" si="393"/>
        <v>1131160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0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37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391"/>
        <v>1</v>
      </c>
      <c r="C3894" s="184">
        <f t="shared" si="392"/>
        <v>42025</v>
      </c>
      <c r="D3894" s="191" t="s">
        <v>2041</v>
      </c>
      <c r="E3894" s="191">
        <v>42025</v>
      </c>
      <c r="F3894" s="192" t="s">
        <v>456</v>
      </c>
      <c r="G3894" s="483" t="s">
        <v>453</v>
      </c>
      <c r="H3894" s="193" t="s">
        <v>2042</v>
      </c>
      <c r="I3894" s="256">
        <v>40</v>
      </c>
      <c r="J3894" s="256">
        <v>7365.6174373782624</v>
      </c>
      <c r="K3894" s="595">
        <f t="shared" si="393"/>
        <v>294625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0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37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391"/>
        <v>1</v>
      </c>
      <c r="C3895" s="184">
        <f t="shared" si="392"/>
        <v>42025</v>
      </c>
      <c r="D3895" s="191" t="s">
        <v>2041</v>
      </c>
      <c r="E3895" s="191">
        <v>42025</v>
      </c>
      <c r="F3895" s="192" t="s">
        <v>450</v>
      </c>
      <c r="G3895" s="483" t="s">
        <v>453</v>
      </c>
      <c r="H3895" s="193" t="s">
        <v>2042</v>
      </c>
      <c r="I3895" s="256">
        <v>298</v>
      </c>
      <c r="J3895" s="256">
        <v>8689.7733811766011</v>
      </c>
      <c r="K3895" s="595">
        <f t="shared" si="393"/>
        <v>2589552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0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37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391"/>
        <v>1</v>
      </c>
      <c r="C3896" s="184">
        <f t="shared" si="392"/>
        <v>42025</v>
      </c>
      <c r="D3896" s="191" t="s">
        <v>2041</v>
      </c>
      <c r="E3896" s="191">
        <v>42025</v>
      </c>
      <c r="F3896" s="192" t="s">
        <v>457</v>
      </c>
      <c r="G3896" s="483" t="s">
        <v>453</v>
      </c>
      <c r="H3896" s="193" t="s">
        <v>2042</v>
      </c>
      <c r="I3896" s="256">
        <v>51</v>
      </c>
      <c r="J3896" s="256">
        <v>8772.533127663999</v>
      </c>
      <c r="K3896" s="595">
        <f t="shared" si="393"/>
        <v>447399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0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37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391"/>
        <v>1</v>
      </c>
      <c r="C3897" s="184">
        <f t="shared" si="392"/>
        <v>42025</v>
      </c>
      <c r="D3897" s="191" t="s">
        <v>2041</v>
      </c>
      <c r="E3897" s="191">
        <v>42025</v>
      </c>
      <c r="F3897" s="192" t="s">
        <v>458</v>
      </c>
      <c r="G3897" s="483" t="s">
        <v>453</v>
      </c>
      <c r="H3897" s="193" t="s">
        <v>2042</v>
      </c>
      <c r="I3897" s="256">
        <v>380</v>
      </c>
      <c r="J3897" s="256">
        <v>10924.2865363363</v>
      </c>
      <c r="K3897" s="595">
        <f t="shared" si="393"/>
        <v>4151229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0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37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391"/>
        <v>1</v>
      </c>
      <c r="C3898" s="184">
        <f t="shared" si="392"/>
        <v>42026</v>
      </c>
      <c r="D3898" s="191" t="s">
        <v>2041</v>
      </c>
      <c r="E3898" s="191">
        <v>42026</v>
      </c>
      <c r="F3898" s="192" t="s">
        <v>459</v>
      </c>
      <c r="G3898" s="483" t="s">
        <v>460</v>
      </c>
      <c r="H3898" s="193" t="s">
        <v>2042</v>
      </c>
      <c r="I3898" s="256">
        <v>733</v>
      </c>
      <c r="J3898" s="256">
        <v>9517.3708460505622</v>
      </c>
      <c r="K3898" s="595">
        <f t="shared" si="393"/>
        <v>6976233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0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37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391"/>
        <v>1</v>
      </c>
      <c r="C3899" s="184">
        <f t="shared" si="392"/>
        <v>42026</v>
      </c>
      <c r="D3899" s="191" t="s">
        <v>2041</v>
      </c>
      <c r="E3899" s="191">
        <v>42026</v>
      </c>
      <c r="F3899" s="192" t="s">
        <v>462</v>
      </c>
      <c r="G3899" s="483" t="s">
        <v>463</v>
      </c>
      <c r="H3899" s="193" t="s">
        <v>2042</v>
      </c>
      <c r="I3899" s="256">
        <v>120</v>
      </c>
      <c r="J3899" s="256">
        <v>7282.8576908908663</v>
      </c>
      <c r="K3899" s="595">
        <f t="shared" si="393"/>
        <v>873943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0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37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391"/>
        <v>1</v>
      </c>
      <c r="C3900" s="184">
        <f t="shared" si="392"/>
        <v>42026</v>
      </c>
      <c r="D3900" s="191" t="s">
        <v>2041</v>
      </c>
      <c r="E3900" s="191">
        <v>42026</v>
      </c>
      <c r="F3900" s="192" t="s">
        <v>465</v>
      </c>
      <c r="G3900" s="483" t="s">
        <v>463</v>
      </c>
      <c r="H3900" s="193" t="s">
        <v>2042</v>
      </c>
      <c r="I3900" s="256">
        <v>499</v>
      </c>
      <c r="J3900" s="256">
        <v>5296.6237751933577</v>
      </c>
      <c r="K3900" s="595">
        <f t="shared" si="393"/>
        <v>2643015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0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37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391"/>
        <v>1</v>
      </c>
      <c r="C3901" s="184">
        <f t="shared" si="392"/>
        <v>42026</v>
      </c>
      <c r="D3901" s="191" t="s">
        <v>2041</v>
      </c>
      <c r="E3901" s="191">
        <v>42026</v>
      </c>
      <c r="F3901" s="192" t="s">
        <v>466</v>
      </c>
      <c r="G3901" s="483" t="s">
        <v>463</v>
      </c>
      <c r="H3901" s="193" t="s">
        <v>2042</v>
      </c>
      <c r="I3901" s="256">
        <v>295</v>
      </c>
      <c r="J3901" s="256">
        <v>3889.7080849076215</v>
      </c>
      <c r="K3901" s="595">
        <f t="shared" si="393"/>
        <v>1147464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0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37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391"/>
        <v>1</v>
      </c>
      <c r="C3902" s="184">
        <f t="shared" si="392"/>
        <v>42026</v>
      </c>
      <c r="D3902" s="191" t="s">
        <v>2041</v>
      </c>
      <c r="E3902" s="191">
        <v>42026</v>
      </c>
      <c r="F3902" s="192" t="s">
        <v>467</v>
      </c>
      <c r="G3902" s="483" t="s">
        <v>463</v>
      </c>
      <c r="H3902" s="193" t="s">
        <v>2042</v>
      </c>
      <c r="I3902" s="256">
        <v>1506</v>
      </c>
      <c r="J3902" s="256">
        <v>4220.7470708572064</v>
      </c>
      <c r="K3902" s="595">
        <f t="shared" si="393"/>
        <v>6356445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0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37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391"/>
        <v>1</v>
      </c>
      <c r="C3903" s="184">
        <f t="shared" si="392"/>
        <v>42026</v>
      </c>
      <c r="D3903" s="191" t="s">
        <v>2041</v>
      </c>
      <c r="E3903" s="191">
        <v>42026</v>
      </c>
      <c r="F3903" s="192" t="s">
        <v>468</v>
      </c>
      <c r="G3903" s="483" t="s">
        <v>469</v>
      </c>
      <c r="H3903" s="193" t="s">
        <v>2042</v>
      </c>
      <c r="I3903" s="256">
        <v>504</v>
      </c>
      <c r="J3903" s="256">
        <v>9682.8903390253563</v>
      </c>
      <c r="K3903" s="595">
        <f t="shared" si="393"/>
        <v>4880177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0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37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391"/>
        <v>1</v>
      </c>
      <c r="C3904" s="184">
        <f t="shared" si="392"/>
        <v>42028</v>
      </c>
      <c r="D3904" s="191" t="s">
        <v>2041</v>
      </c>
      <c r="E3904" s="191">
        <v>42028</v>
      </c>
      <c r="F3904" s="192" t="s">
        <v>424</v>
      </c>
      <c r="G3904" s="483" t="s">
        <v>471</v>
      </c>
      <c r="H3904" s="193" t="s">
        <v>2042</v>
      </c>
      <c r="I3904" s="256">
        <v>1045</v>
      </c>
      <c r="J3904" s="256">
        <v>6786.2992119664887</v>
      </c>
      <c r="K3904" s="595">
        <f t="shared" si="393"/>
        <v>7091683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0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37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391"/>
        <v>1</v>
      </c>
      <c r="C3905" s="184">
        <f t="shared" si="392"/>
        <v>42028</v>
      </c>
      <c r="D3905" s="191" t="s">
        <v>2041</v>
      </c>
      <c r="E3905" s="191">
        <v>42028</v>
      </c>
      <c r="F3905" s="192" t="s">
        <v>472</v>
      </c>
      <c r="G3905" s="483" t="s">
        <v>471</v>
      </c>
      <c r="H3905" s="193" t="s">
        <v>2042</v>
      </c>
      <c r="I3905" s="256">
        <v>318</v>
      </c>
      <c r="J3905" s="256">
        <v>7531.1369303530546</v>
      </c>
      <c r="K3905" s="595">
        <f t="shared" si="393"/>
        <v>2394902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0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37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ref="B3906:B4160" si="394">IF(C3906&lt;&gt;"",MONTH(C3906),"")</f>
        <v>1</v>
      </c>
      <c r="C3906" s="184">
        <f t="shared" ref="C3906:C4160" si="395">E3906</f>
        <v>42028</v>
      </c>
      <c r="D3906" s="191" t="s">
        <v>2041</v>
      </c>
      <c r="E3906" s="191">
        <v>42028</v>
      </c>
      <c r="F3906" s="192" t="s">
        <v>473</v>
      </c>
      <c r="G3906" s="483" t="s">
        <v>474</v>
      </c>
      <c r="H3906" s="193" t="s">
        <v>2042</v>
      </c>
      <c r="I3906" s="256">
        <v>858</v>
      </c>
      <c r="J3906" s="256">
        <v>7365.6174373782624</v>
      </c>
      <c r="K3906" s="595">
        <f t="shared" ref="K3906:K4160" si="396">ROUND(I3906*J3906,0)</f>
        <v>6319700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0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37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394"/>
        <v>1</v>
      </c>
      <c r="C3907" s="184">
        <f t="shared" si="395"/>
        <v>42028</v>
      </c>
      <c r="D3907" s="191" t="s">
        <v>2041</v>
      </c>
      <c r="E3907" s="191">
        <v>42028</v>
      </c>
      <c r="F3907" s="192" t="s">
        <v>1681</v>
      </c>
      <c r="G3907" s="483" t="s">
        <v>474</v>
      </c>
      <c r="H3907" s="193" t="s">
        <v>2042</v>
      </c>
      <c r="I3907" s="256">
        <v>1716</v>
      </c>
      <c r="J3907" s="256">
        <v>579.31822541177348</v>
      </c>
      <c r="K3907" s="595">
        <f t="shared" si="396"/>
        <v>994110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0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37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394"/>
        <v>1</v>
      </c>
      <c r="C3908" s="184">
        <f t="shared" si="395"/>
        <v>42028</v>
      </c>
      <c r="D3908" s="191" t="s">
        <v>2041</v>
      </c>
      <c r="E3908" s="191">
        <v>42028</v>
      </c>
      <c r="F3908" s="192" t="s">
        <v>475</v>
      </c>
      <c r="G3908" s="483" t="s">
        <v>474</v>
      </c>
      <c r="H3908" s="193" t="s">
        <v>2042</v>
      </c>
      <c r="I3908" s="256">
        <v>3</v>
      </c>
      <c r="J3908" s="256">
        <v>13158.799691495997</v>
      </c>
      <c r="K3908" s="595">
        <f t="shared" si="396"/>
        <v>39476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0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37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394"/>
        <v>1</v>
      </c>
      <c r="C3909" s="184">
        <f t="shared" si="395"/>
        <v>42028</v>
      </c>
      <c r="D3909" s="191" t="s">
        <v>2041</v>
      </c>
      <c r="E3909" s="191">
        <v>42028</v>
      </c>
      <c r="F3909" s="192" t="s">
        <v>1682</v>
      </c>
      <c r="G3909" s="483" t="s">
        <v>474</v>
      </c>
      <c r="H3909" s="193" t="s">
        <v>2042</v>
      </c>
      <c r="I3909" s="256">
        <v>6</v>
      </c>
      <c r="J3909" s="256">
        <v>1075.8767043361506</v>
      </c>
      <c r="K3909" s="595">
        <f t="shared" si="396"/>
        <v>6455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0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37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394"/>
        <v>1</v>
      </c>
      <c r="C3910" s="184">
        <f t="shared" si="395"/>
        <v>42028</v>
      </c>
      <c r="D3910" s="191" t="s">
        <v>2041</v>
      </c>
      <c r="E3910" s="191">
        <v>42028</v>
      </c>
      <c r="F3910" s="192" t="s">
        <v>476</v>
      </c>
      <c r="G3910" s="483" t="s">
        <v>474</v>
      </c>
      <c r="H3910" s="193" t="s">
        <v>2042</v>
      </c>
      <c r="I3910" s="256">
        <v>63</v>
      </c>
      <c r="J3910" s="256">
        <v>14565.715381781733</v>
      </c>
      <c r="K3910" s="595">
        <f t="shared" si="396"/>
        <v>917640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0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37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394"/>
        <v>1</v>
      </c>
      <c r="C3911" s="184">
        <f t="shared" si="395"/>
        <v>42028</v>
      </c>
      <c r="D3911" s="191" t="s">
        <v>2041</v>
      </c>
      <c r="E3911" s="191">
        <v>42028</v>
      </c>
      <c r="F3911" s="192" t="s">
        <v>1683</v>
      </c>
      <c r="G3911" s="483" t="s">
        <v>474</v>
      </c>
      <c r="H3911" s="193" t="s">
        <v>2042</v>
      </c>
      <c r="I3911" s="256">
        <v>126</v>
      </c>
      <c r="J3911" s="256">
        <v>910.35721136135828</v>
      </c>
      <c r="K3911" s="595">
        <f t="shared" si="396"/>
        <v>114705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0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37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394"/>
        <v>1</v>
      </c>
      <c r="C3912" s="184">
        <f t="shared" si="395"/>
        <v>42028</v>
      </c>
      <c r="D3912" s="191" t="s">
        <v>2041</v>
      </c>
      <c r="E3912" s="191">
        <v>42028</v>
      </c>
      <c r="F3912" s="192" t="s">
        <v>1684</v>
      </c>
      <c r="G3912" s="483" t="s">
        <v>474</v>
      </c>
      <c r="H3912" s="193" t="s">
        <v>2042</v>
      </c>
      <c r="I3912" s="256">
        <v>126</v>
      </c>
      <c r="J3912" s="256">
        <v>1655.1949297479241</v>
      </c>
      <c r="K3912" s="595">
        <f t="shared" si="396"/>
        <v>208555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0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37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394"/>
        <v>1</v>
      </c>
      <c r="C3913" s="184">
        <f t="shared" si="395"/>
        <v>42031</v>
      </c>
      <c r="D3913" s="191" t="s">
        <v>2041</v>
      </c>
      <c r="E3913" s="191">
        <v>42031</v>
      </c>
      <c r="F3913" s="192" t="s">
        <v>477</v>
      </c>
      <c r="G3913" s="483" t="s">
        <v>478</v>
      </c>
      <c r="H3913" s="193" t="s">
        <v>2042</v>
      </c>
      <c r="I3913" s="256">
        <v>303</v>
      </c>
      <c r="J3913" s="256">
        <v>11089.806029311092</v>
      </c>
      <c r="K3913" s="595">
        <f t="shared" si="396"/>
        <v>3360211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0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37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394"/>
        <v>1</v>
      </c>
      <c r="C3914" s="184">
        <f t="shared" si="395"/>
        <v>42031</v>
      </c>
      <c r="D3914" s="191" t="s">
        <v>2041</v>
      </c>
      <c r="E3914" s="191">
        <v>42031</v>
      </c>
      <c r="F3914" s="192" t="s">
        <v>480</v>
      </c>
      <c r="G3914" s="483" t="s">
        <v>481</v>
      </c>
      <c r="H3914" s="193" t="s">
        <v>2042</v>
      </c>
      <c r="I3914" s="256">
        <v>380</v>
      </c>
      <c r="J3914" s="256">
        <v>60000.81620336225</v>
      </c>
      <c r="K3914" s="595">
        <f t="shared" si="396"/>
        <v>22800310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0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37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394"/>
        <v>1</v>
      </c>
      <c r="C3915" s="184">
        <f t="shared" si="395"/>
        <v>42032</v>
      </c>
      <c r="D3915" s="191" t="s">
        <v>2041</v>
      </c>
      <c r="E3915" s="191">
        <v>42032</v>
      </c>
      <c r="F3915" s="192" t="s">
        <v>482</v>
      </c>
      <c r="G3915" s="483" t="s">
        <v>483</v>
      </c>
      <c r="H3915" s="193" t="s">
        <v>2042</v>
      </c>
      <c r="I3915" s="256">
        <v>50</v>
      </c>
      <c r="J3915" s="256">
        <v>12827.760705546412</v>
      </c>
      <c r="K3915" s="595">
        <f t="shared" si="396"/>
        <v>641388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0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37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394"/>
        <v>1</v>
      </c>
      <c r="C3916" s="184">
        <f t="shared" si="395"/>
        <v>42032</v>
      </c>
      <c r="D3916" s="191" t="s">
        <v>2041</v>
      </c>
      <c r="E3916" s="191">
        <v>42032</v>
      </c>
      <c r="F3916" s="192" t="s">
        <v>1685</v>
      </c>
      <c r="G3916" s="483" t="s">
        <v>483</v>
      </c>
      <c r="H3916" s="193" t="s">
        <v>2042</v>
      </c>
      <c r="I3916" s="256">
        <v>100</v>
      </c>
      <c r="J3916" s="256">
        <v>1903.4741692101129</v>
      </c>
      <c r="K3916" s="595">
        <f t="shared" si="396"/>
        <v>190347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0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37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394"/>
        <v>1</v>
      </c>
      <c r="C3917" s="184">
        <f t="shared" si="395"/>
        <v>42032</v>
      </c>
      <c r="D3917" s="191" t="s">
        <v>2041</v>
      </c>
      <c r="E3917" s="191">
        <v>42032</v>
      </c>
      <c r="F3917" s="192" t="s">
        <v>484</v>
      </c>
      <c r="G3917" s="483" t="s">
        <v>485</v>
      </c>
      <c r="H3917" s="193" t="s">
        <v>2042</v>
      </c>
      <c r="I3917" s="256">
        <v>63</v>
      </c>
      <c r="J3917" s="256">
        <v>18620.942959664146</v>
      </c>
      <c r="K3917" s="595">
        <f t="shared" si="396"/>
        <v>1173119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0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37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394"/>
        <v>1</v>
      </c>
      <c r="C3918" s="184">
        <f t="shared" si="395"/>
        <v>42032</v>
      </c>
      <c r="D3918" s="191" t="s">
        <v>2041</v>
      </c>
      <c r="E3918" s="191">
        <v>42032</v>
      </c>
      <c r="F3918" s="192" t="s">
        <v>1680</v>
      </c>
      <c r="G3918" s="483" t="s">
        <v>485</v>
      </c>
      <c r="H3918" s="193" t="s">
        <v>2042</v>
      </c>
      <c r="I3918" s="256">
        <v>126</v>
      </c>
      <c r="J3918" s="256">
        <v>827.59746487396205</v>
      </c>
      <c r="K3918" s="595">
        <f t="shared" si="396"/>
        <v>104277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0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37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394"/>
        <v>1</v>
      </c>
      <c r="C3919" s="184">
        <f t="shared" si="395"/>
        <v>42032</v>
      </c>
      <c r="D3919" s="191" t="s">
        <v>2041</v>
      </c>
      <c r="E3919" s="191">
        <v>42032</v>
      </c>
      <c r="F3919" s="192" t="s">
        <v>440</v>
      </c>
      <c r="G3919" s="483" t="s">
        <v>485</v>
      </c>
      <c r="H3919" s="193" t="s">
        <v>2042</v>
      </c>
      <c r="I3919" s="256">
        <v>50</v>
      </c>
      <c r="J3919" s="256">
        <v>24496.884960269275</v>
      </c>
      <c r="K3919" s="595">
        <f t="shared" si="396"/>
        <v>1224844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0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37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394"/>
        <v>1</v>
      </c>
      <c r="C3920" s="184">
        <f t="shared" si="395"/>
        <v>42032</v>
      </c>
      <c r="D3920" s="191" t="s">
        <v>2041</v>
      </c>
      <c r="E3920" s="191">
        <v>42032</v>
      </c>
      <c r="F3920" s="192" t="s">
        <v>1686</v>
      </c>
      <c r="G3920" s="483" t="s">
        <v>485</v>
      </c>
      <c r="H3920" s="193" t="s">
        <v>2042</v>
      </c>
      <c r="I3920" s="256">
        <v>100</v>
      </c>
      <c r="J3920" s="256">
        <v>1324.1559437983394</v>
      </c>
      <c r="K3920" s="595">
        <f t="shared" si="396"/>
        <v>132416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0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37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394"/>
        <v>1</v>
      </c>
      <c r="C3921" s="184">
        <f t="shared" si="395"/>
        <v>42034</v>
      </c>
      <c r="D3921" s="191" t="s">
        <v>2041</v>
      </c>
      <c r="E3921" s="191">
        <v>42034</v>
      </c>
      <c r="F3921" s="192" t="s">
        <v>486</v>
      </c>
      <c r="G3921" s="483" t="s">
        <v>487</v>
      </c>
      <c r="H3921" s="193" t="s">
        <v>2042</v>
      </c>
      <c r="I3921" s="256">
        <v>207</v>
      </c>
      <c r="J3921" s="256">
        <v>6869.0589584538848</v>
      </c>
      <c r="K3921" s="595">
        <f t="shared" si="396"/>
        <v>1421895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0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37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394"/>
        <v>1</v>
      </c>
      <c r="C3922" s="184">
        <f t="shared" si="395"/>
        <v>42034</v>
      </c>
      <c r="D3922" s="191" t="s">
        <v>2041</v>
      </c>
      <c r="E3922" s="191">
        <v>42034</v>
      </c>
      <c r="F3922" s="192" t="s">
        <v>564</v>
      </c>
      <c r="G3922" s="483" t="s">
        <v>488</v>
      </c>
      <c r="H3922" s="193" t="s">
        <v>2042</v>
      </c>
      <c r="I3922" s="256">
        <v>250</v>
      </c>
      <c r="J3922" s="256">
        <v>7365.6174373782624</v>
      </c>
      <c r="K3922" s="595">
        <f t="shared" si="396"/>
        <v>1841404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0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37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394"/>
        <v>1</v>
      </c>
      <c r="C3923" s="184">
        <f t="shared" si="395"/>
        <v>42034</v>
      </c>
      <c r="D3923" s="191" t="s">
        <v>2041</v>
      </c>
      <c r="E3923" s="191">
        <v>42034</v>
      </c>
      <c r="F3923" s="192" t="s">
        <v>621</v>
      </c>
      <c r="G3923" s="483" t="s">
        <v>488</v>
      </c>
      <c r="H3923" s="193" t="s">
        <v>2042</v>
      </c>
      <c r="I3923" s="256">
        <v>217</v>
      </c>
      <c r="J3923" s="256">
        <v>7696.6564233278477</v>
      </c>
      <c r="K3923" s="595">
        <f t="shared" si="396"/>
        <v>1670174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0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37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394"/>
        <v>1</v>
      </c>
      <c r="C3924" s="184">
        <f t="shared" si="395"/>
        <v>42034</v>
      </c>
      <c r="D3924" s="191" t="s">
        <v>2041</v>
      </c>
      <c r="E3924" s="191">
        <v>42034</v>
      </c>
      <c r="F3924" s="192" t="s">
        <v>1714</v>
      </c>
      <c r="G3924" s="483" t="s">
        <v>489</v>
      </c>
      <c r="H3924" s="193" t="s">
        <v>2042</v>
      </c>
      <c r="I3924" s="256">
        <v>400</v>
      </c>
      <c r="J3924" s="256">
        <v>1324.1559437983394</v>
      </c>
      <c r="K3924" s="595">
        <f t="shared" si="396"/>
        <v>529662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0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37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394"/>
        <v>1</v>
      </c>
      <c r="C3925" s="184">
        <f t="shared" si="395"/>
        <v>42034</v>
      </c>
      <c r="D3925" s="191" t="s">
        <v>2041</v>
      </c>
      <c r="E3925" s="191">
        <v>42034</v>
      </c>
      <c r="F3925" s="192" t="s">
        <v>1715</v>
      </c>
      <c r="G3925" s="483" t="s">
        <v>489</v>
      </c>
      <c r="H3925" s="193" t="s">
        <v>2042</v>
      </c>
      <c r="I3925" s="256">
        <v>600</v>
      </c>
      <c r="J3925" s="256">
        <v>1406.9156902857355</v>
      </c>
      <c r="K3925" s="595">
        <f t="shared" si="396"/>
        <v>844149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0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37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394"/>
        <v>1</v>
      </c>
      <c r="C3926" s="184">
        <f t="shared" si="395"/>
        <v>42034</v>
      </c>
      <c r="D3926" s="191" t="s">
        <v>2041</v>
      </c>
      <c r="E3926" s="191">
        <v>42034</v>
      </c>
      <c r="F3926" s="192" t="s">
        <v>1716</v>
      </c>
      <c r="G3926" s="483" t="s">
        <v>489</v>
      </c>
      <c r="H3926" s="193" t="s">
        <v>2042</v>
      </c>
      <c r="I3926" s="256">
        <v>200</v>
      </c>
      <c r="J3926" s="256">
        <v>1986.2339156975088</v>
      </c>
      <c r="K3926" s="595">
        <f t="shared" si="396"/>
        <v>397247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0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37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394"/>
        <v>2</v>
      </c>
      <c r="C3927" s="184">
        <f t="shared" si="395"/>
        <v>42037</v>
      </c>
      <c r="D3927" s="191" t="s">
        <v>2041</v>
      </c>
      <c r="E3927" s="191">
        <v>42037</v>
      </c>
      <c r="F3927" s="192" t="s">
        <v>492</v>
      </c>
      <c r="G3927" s="483" t="s">
        <v>493</v>
      </c>
      <c r="H3927" s="193" t="s">
        <v>2042</v>
      </c>
      <c r="I3927" s="256">
        <v>247</v>
      </c>
      <c r="J3927" s="256">
        <v>6372.5004795295081</v>
      </c>
      <c r="K3927" s="595">
        <f t="shared" si="396"/>
        <v>1574008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0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37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394"/>
        <v>2</v>
      </c>
      <c r="C3928" s="184">
        <f t="shared" si="395"/>
        <v>42037</v>
      </c>
      <c r="D3928" s="191" t="s">
        <v>2041</v>
      </c>
      <c r="E3928" s="191">
        <v>42037</v>
      </c>
      <c r="F3928" s="192" t="s">
        <v>495</v>
      </c>
      <c r="G3928" s="483" t="s">
        <v>493</v>
      </c>
      <c r="H3928" s="193" t="s">
        <v>2042</v>
      </c>
      <c r="I3928" s="256">
        <v>109</v>
      </c>
      <c r="J3928" s="256">
        <v>3889.7080849076215</v>
      </c>
      <c r="K3928" s="595">
        <f t="shared" si="396"/>
        <v>423978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0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37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394"/>
        <v>2</v>
      </c>
      <c r="C3929" s="184">
        <f t="shared" si="395"/>
        <v>42039</v>
      </c>
      <c r="D3929" s="191" t="s">
        <v>2041</v>
      </c>
      <c r="E3929" s="191">
        <v>42039</v>
      </c>
      <c r="F3929" s="192" t="s">
        <v>450</v>
      </c>
      <c r="G3929" s="483" t="s">
        <v>496</v>
      </c>
      <c r="H3929" s="193" t="s">
        <v>2042</v>
      </c>
      <c r="I3929" s="256">
        <v>1312</v>
      </c>
      <c r="J3929" s="256">
        <v>8689.7733811766011</v>
      </c>
      <c r="K3929" s="595">
        <f t="shared" si="396"/>
        <v>11400983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0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37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394"/>
        <v>2</v>
      </c>
      <c r="C3930" s="184">
        <f t="shared" si="395"/>
        <v>42039</v>
      </c>
      <c r="D3930" s="191" t="s">
        <v>2041</v>
      </c>
      <c r="E3930" s="191">
        <v>42039</v>
      </c>
      <c r="F3930" s="192" t="s">
        <v>431</v>
      </c>
      <c r="G3930" s="483" t="s">
        <v>496</v>
      </c>
      <c r="H3930" s="193" t="s">
        <v>2042</v>
      </c>
      <c r="I3930" s="256">
        <v>202</v>
      </c>
      <c r="J3930" s="256">
        <v>10344.968310924525</v>
      </c>
      <c r="K3930" s="595">
        <f t="shared" si="396"/>
        <v>2089684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0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37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394"/>
        <v>2</v>
      </c>
      <c r="C3931" s="184">
        <f t="shared" si="395"/>
        <v>42039</v>
      </c>
      <c r="D3931" s="191" t="s">
        <v>2041</v>
      </c>
      <c r="E3931" s="191">
        <v>42039</v>
      </c>
      <c r="F3931" s="192" t="s">
        <v>497</v>
      </c>
      <c r="G3931" s="483" t="s">
        <v>496</v>
      </c>
      <c r="H3931" s="193" t="s">
        <v>2042</v>
      </c>
      <c r="I3931" s="256">
        <v>22</v>
      </c>
      <c r="J3931" s="256">
        <v>8607.013634689205</v>
      </c>
      <c r="K3931" s="595">
        <f t="shared" si="396"/>
        <v>189354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0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37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394"/>
        <v>2</v>
      </c>
      <c r="C3932" s="184">
        <f t="shared" si="395"/>
        <v>42040</v>
      </c>
      <c r="D3932" s="191" t="s">
        <v>2041</v>
      </c>
      <c r="E3932" s="191">
        <v>42040</v>
      </c>
      <c r="F3932" s="192" t="s">
        <v>1166</v>
      </c>
      <c r="G3932" s="483" t="s">
        <v>498</v>
      </c>
      <c r="H3932" s="193" t="s">
        <v>2042</v>
      </c>
      <c r="I3932" s="256">
        <v>819</v>
      </c>
      <c r="J3932" s="256">
        <v>9434.6110995631661</v>
      </c>
      <c r="K3932" s="595">
        <f t="shared" si="396"/>
        <v>7726946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0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37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394"/>
        <v>2</v>
      </c>
      <c r="C3933" s="184">
        <f t="shared" si="395"/>
        <v>42040</v>
      </c>
      <c r="D3933" s="191" t="s">
        <v>2041</v>
      </c>
      <c r="E3933" s="191">
        <v>42040</v>
      </c>
      <c r="F3933" s="192" t="s">
        <v>1680</v>
      </c>
      <c r="G3933" s="483" t="s">
        <v>498</v>
      </c>
      <c r="H3933" s="193" t="s">
        <v>2042</v>
      </c>
      <c r="I3933" s="256">
        <v>1638</v>
      </c>
      <c r="J3933" s="256">
        <v>827.59746487396205</v>
      </c>
      <c r="K3933" s="595">
        <f t="shared" si="396"/>
        <v>1355605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0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37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394"/>
        <v>2</v>
      </c>
      <c r="C3934" s="184">
        <f t="shared" si="395"/>
        <v>42040</v>
      </c>
      <c r="D3934" s="191" t="s">
        <v>2041</v>
      </c>
      <c r="E3934" s="191">
        <v>42040</v>
      </c>
      <c r="F3934" s="192" t="s">
        <v>500</v>
      </c>
      <c r="G3934" s="483" t="s">
        <v>501</v>
      </c>
      <c r="H3934" s="193" t="s">
        <v>2042</v>
      </c>
      <c r="I3934" s="256">
        <v>780</v>
      </c>
      <c r="J3934" s="256">
        <v>10013.929324974941</v>
      </c>
      <c r="K3934" s="595">
        <f t="shared" si="396"/>
        <v>7810865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0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37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394"/>
        <v>2</v>
      </c>
      <c r="C3935" s="184">
        <f t="shared" si="395"/>
        <v>42041</v>
      </c>
      <c r="D3935" s="191" t="s">
        <v>2041</v>
      </c>
      <c r="E3935" s="191">
        <v>42041</v>
      </c>
      <c r="F3935" s="192" t="s">
        <v>502</v>
      </c>
      <c r="G3935" s="483" t="s">
        <v>503</v>
      </c>
      <c r="H3935" s="193" t="s">
        <v>2042</v>
      </c>
      <c r="I3935" s="256">
        <v>202</v>
      </c>
      <c r="J3935" s="256">
        <v>10593.247550386715</v>
      </c>
      <c r="K3935" s="595">
        <f t="shared" si="396"/>
        <v>2139836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0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37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394"/>
        <v>2</v>
      </c>
      <c r="C3936" s="184">
        <f t="shared" si="395"/>
        <v>42041</v>
      </c>
      <c r="D3936" s="191" t="s">
        <v>2041</v>
      </c>
      <c r="E3936" s="191">
        <v>42041</v>
      </c>
      <c r="F3936" s="192" t="s">
        <v>505</v>
      </c>
      <c r="G3936" s="483" t="s">
        <v>506</v>
      </c>
      <c r="H3936" s="193" t="s">
        <v>2042</v>
      </c>
      <c r="I3936" s="256">
        <v>69</v>
      </c>
      <c r="J3936" s="256">
        <v>8358.7343952270166</v>
      </c>
      <c r="K3936" s="595">
        <f t="shared" si="396"/>
        <v>576753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0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37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394"/>
        <v>2</v>
      </c>
      <c r="C3937" s="184">
        <f t="shared" si="395"/>
        <v>42041</v>
      </c>
      <c r="D3937" s="191" t="s">
        <v>2041</v>
      </c>
      <c r="E3937" s="191">
        <v>42041</v>
      </c>
      <c r="F3937" s="192" t="s">
        <v>507</v>
      </c>
      <c r="G3937" s="483" t="s">
        <v>506</v>
      </c>
      <c r="H3937" s="193" t="s">
        <v>2042</v>
      </c>
      <c r="I3937" s="256">
        <v>87</v>
      </c>
      <c r="J3937" s="256">
        <v>6206.9809865547159</v>
      </c>
      <c r="K3937" s="595">
        <f t="shared" si="396"/>
        <v>540007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0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37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394"/>
        <v>2</v>
      </c>
      <c r="C3938" s="184">
        <f t="shared" si="395"/>
        <v>42041</v>
      </c>
      <c r="D3938" s="191" t="s">
        <v>2041</v>
      </c>
      <c r="E3938" s="191">
        <v>42041</v>
      </c>
      <c r="F3938" s="192" t="s">
        <v>508</v>
      </c>
      <c r="G3938" s="483" t="s">
        <v>506</v>
      </c>
      <c r="H3938" s="193" t="s">
        <v>2042</v>
      </c>
      <c r="I3938" s="256">
        <v>4</v>
      </c>
      <c r="J3938" s="256">
        <v>5296.6237751933577</v>
      </c>
      <c r="K3938" s="595">
        <f t="shared" si="396"/>
        <v>21186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0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37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394"/>
        <v>2</v>
      </c>
      <c r="C3939" s="184">
        <f t="shared" si="395"/>
        <v>42041</v>
      </c>
      <c r="D3939" s="191" t="s">
        <v>2041</v>
      </c>
      <c r="E3939" s="191">
        <v>42041</v>
      </c>
      <c r="F3939" s="192" t="s">
        <v>509</v>
      </c>
      <c r="G3939" s="483" t="s">
        <v>506</v>
      </c>
      <c r="H3939" s="193" t="s">
        <v>2042</v>
      </c>
      <c r="I3939" s="256">
        <v>4</v>
      </c>
      <c r="J3939" s="256">
        <v>8275.9746487396205</v>
      </c>
      <c r="K3939" s="595">
        <f t="shared" si="396"/>
        <v>33104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0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37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394"/>
        <v>2</v>
      </c>
      <c r="C3940" s="184">
        <f t="shared" si="395"/>
        <v>42041</v>
      </c>
      <c r="D3940" s="191" t="s">
        <v>2041</v>
      </c>
      <c r="E3940" s="191">
        <v>42041</v>
      </c>
      <c r="F3940" s="192" t="s">
        <v>510</v>
      </c>
      <c r="G3940" s="483" t="s">
        <v>506</v>
      </c>
      <c r="H3940" s="193" t="s">
        <v>2042</v>
      </c>
      <c r="I3940" s="256">
        <v>13</v>
      </c>
      <c r="J3940" s="256">
        <v>9848.4098320001485</v>
      </c>
      <c r="K3940" s="595">
        <f t="shared" si="396"/>
        <v>128029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0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37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394"/>
        <v>2</v>
      </c>
      <c r="C3941" s="184">
        <f t="shared" si="395"/>
        <v>42041</v>
      </c>
      <c r="D3941" s="191" t="s">
        <v>2041</v>
      </c>
      <c r="E3941" s="191">
        <v>42041</v>
      </c>
      <c r="F3941" s="192" t="s">
        <v>511</v>
      </c>
      <c r="G3941" s="483" t="s">
        <v>506</v>
      </c>
      <c r="H3941" s="193" t="s">
        <v>2042</v>
      </c>
      <c r="I3941" s="256">
        <v>68</v>
      </c>
      <c r="J3941" s="256">
        <v>11338.08526877328</v>
      </c>
      <c r="K3941" s="595">
        <f t="shared" si="396"/>
        <v>770990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0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37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394"/>
        <v>2</v>
      </c>
      <c r="C3942" s="184">
        <f t="shared" si="395"/>
        <v>42041</v>
      </c>
      <c r="D3942" s="191" t="s">
        <v>2041</v>
      </c>
      <c r="E3942" s="191">
        <v>42041</v>
      </c>
      <c r="F3942" s="192" t="s">
        <v>1687</v>
      </c>
      <c r="G3942" s="483" t="s">
        <v>506</v>
      </c>
      <c r="H3942" s="193" t="s">
        <v>2042</v>
      </c>
      <c r="I3942" s="256">
        <v>490</v>
      </c>
      <c r="J3942" s="256">
        <v>496.5584789243772</v>
      </c>
      <c r="K3942" s="595">
        <f t="shared" si="396"/>
        <v>243314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0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37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394"/>
        <v>2</v>
      </c>
      <c r="C3943" s="184">
        <f t="shared" si="395"/>
        <v>42041</v>
      </c>
      <c r="D3943" s="191" t="s">
        <v>2041</v>
      </c>
      <c r="E3943" s="191">
        <v>42041</v>
      </c>
      <c r="F3943" s="192" t="s">
        <v>476</v>
      </c>
      <c r="G3943" s="483" t="s">
        <v>506</v>
      </c>
      <c r="H3943" s="193" t="s">
        <v>2042</v>
      </c>
      <c r="I3943" s="256">
        <v>42</v>
      </c>
      <c r="J3943" s="256">
        <v>14565.715381781733</v>
      </c>
      <c r="K3943" s="595">
        <f t="shared" si="396"/>
        <v>611760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0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37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394"/>
        <v>2</v>
      </c>
      <c r="C3944" s="184">
        <f t="shared" si="395"/>
        <v>42041</v>
      </c>
      <c r="D3944" s="191" t="s">
        <v>2041</v>
      </c>
      <c r="E3944" s="191">
        <v>42041</v>
      </c>
      <c r="F3944" s="192" t="s">
        <v>1680</v>
      </c>
      <c r="G3944" s="483" t="s">
        <v>506</v>
      </c>
      <c r="H3944" s="193" t="s">
        <v>2042</v>
      </c>
      <c r="I3944" s="256">
        <v>84</v>
      </c>
      <c r="J3944" s="256">
        <v>827.59746487396205</v>
      </c>
      <c r="K3944" s="595">
        <f t="shared" si="396"/>
        <v>69518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0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37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394"/>
        <v>2</v>
      </c>
      <c r="C3945" s="184">
        <f t="shared" si="395"/>
        <v>42042</v>
      </c>
      <c r="D3945" s="191" t="s">
        <v>2041</v>
      </c>
      <c r="E3945" s="191">
        <v>42042</v>
      </c>
      <c r="F3945" s="192" t="s">
        <v>439</v>
      </c>
      <c r="G3945" s="483" t="s">
        <v>512</v>
      </c>
      <c r="H3945" s="193" t="s">
        <v>2042</v>
      </c>
      <c r="I3945" s="256">
        <v>1025</v>
      </c>
      <c r="J3945" s="256">
        <v>7862.1759163026391</v>
      </c>
      <c r="K3945" s="595">
        <f t="shared" si="396"/>
        <v>8058730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0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37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394"/>
        <v>2</v>
      </c>
      <c r="C3946" s="184">
        <f t="shared" si="395"/>
        <v>42044</v>
      </c>
      <c r="D3946" s="191" t="s">
        <v>2041</v>
      </c>
      <c r="E3946" s="191">
        <v>42044</v>
      </c>
      <c r="F3946" s="192" t="s">
        <v>513</v>
      </c>
      <c r="G3946" s="483" t="s">
        <v>514</v>
      </c>
      <c r="H3946" s="193" t="s">
        <v>2042</v>
      </c>
      <c r="I3946" s="256">
        <v>992</v>
      </c>
      <c r="J3946" s="256">
        <v>7613.8966768404516</v>
      </c>
      <c r="K3946" s="595">
        <f t="shared" si="396"/>
        <v>7552986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0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37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394"/>
        <v>2</v>
      </c>
      <c r="C3947" s="184">
        <f t="shared" si="395"/>
        <v>42044</v>
      </c>
      <c r="D3947" s="191" t="s">
        <v>2041</v>
      </c>
      <c r="E3947" s="191">
        <v>42044</v>
      </c>
      <c r="F3947" s="192" t="s">
        <v>431</v>
      </c>
      <c r="G3947" s="483" t="s">
        <v>516</v>
      </c>
      <c r="H3947" s="193" t="s">
        <v>2042</v>
      </c>
      <c r="I3947" s="256">
        <v>1980</v>
      </c>
      <c r="J3947" s="256">
        <v>10344.968310924525</v>
      </c>
      <c r="K3947" s="595">
        <f t="shared" si="396"/>
        <v>20483037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0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37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394"/>
        <v>2</v>
      </c>
      <c r="C3948" s="184">
        <f t="shared" si="395"/>
        <v>42044</v>
      </c>
      <c r="D3948" s="191" t="s">
        <v>2041</v>
      </c>
      <c r="E3948" s="191">
        <v>42044</v>
      </c>
      <c r="F3948" s="192" t="s">
        <v>450</v>
      </c>
      <c r="G3948" s="483" t="s">
        <v>516</v>
      </c>
      <c r="H3948" s="193" t="s">
        <v>2042</v>
      </c>
      <c r="I3948" s="256">
        <v>200</v>
      </c>
      <c r="J3948" s="256">
        <v>8689.7733811766011</v>
      </c>
      <c r="K3948" s="595">
        <f t="shared" si="396"/>
        <v>1737955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0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37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394"/>
        <v>2</v>
      </c>
      <c r="C3949" s="184">
        <f t="shared" si="395"/>
        <v>42044</v>
      </c>
      <c r="D3949" s="191" t="s">
        <v>2041</v>
      </c>
      <c r="E3949" s="191">
        <v>42044</v>
      </c>
      <c r="F3949" s="192" t="s">
        <v>517</v>
      </c>
      <c r="G3949" s="483" t="s">
        <v>516</v>
      </c>
      <c r="H3949" s="193" t="s">
        <v>2042</v>
      </c>
      <c r="I3949" s="256">
        <v>555</v>
      </c>
      <c r="J3949" s="256">
        <v>9600.1305925379584</v>
      </c>
      <c r="K3949" s="595">
        <f t="shared" si="396"/>
        <v>5328072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0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37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394"/>
        <v>2</v>
      </c>
      <c r="C3950" s="184">
        <f t="shared" si="395"/>
        <v>42047</v>
      </c>
      <c r="D3950" s="191" t="s">
        <v>2041</v>
      </c>
      <c r="E3950" s="191">
        <v>42047</v>
      </c>
      <c r="F3950" s="192" t="s">
        <v>431</v>
      </c>
      <c r="G3950" s="483" t="s">
        <v>518</v>
      </c>
      <c r="H3950" s="193" t="s">
        <v>2042</v>
      </c>
      <c r="I3950" s="256">
        <v>351</v>
      </c>
      <c r="J3950" s="256">
        <v>10344.968310924525</v>
      </c>
      <c r="K3950" s="595">
        <f t="shared" si="396"/>
        <v>3631084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0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37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394"/>
        <v>2</v>
      </c>
      <c r="C3951" s="184">
        <f t="shared" si="395"/>
        <v>42047</v>
      </c>
      <c r="D3951" s="191" t="s">
        <v>2041</v>
      </c>
      <c r="E3951" s="191">
        <v>42047</v>
      </c>
      <c r="F3951" s="192" t="s">
        <v>1717</v>
      </c>
      <c r="G3951" s="483" t="s">
        <v>519</v>
      </c>
      <c r="H3951" s="193" t="s">
        <v>2042</v>
      </c>
      <c r="I3951" s="256">
        <v>500</v>
      </c>
      <c r="J3951" s="256">
        <v>496.5584789243772</v>
      </c>
      <c r="K3951" s="595">
        <f t="shared" si="396"/>
        <v>248279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0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37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394"/>
        <v>2</v>
      </c>
      <c r="C3952" s="184">
        <f t="shared" si="395"/>
        <v>42047</v>
      </c>
      <c r="D3952" s="191" t="s">
        <v>2041</v>
      </c>
      <c r="E3952" s="191">
        <v>42047</v>
      </c>
      <c r="F3952" s="192" t="s">
        <v>1718</v>
      </c>
      <c r="G3952" s="483" t="s">
        <v>519</v>
      </c>
      <c r="H3952" s="193" t="s">
        <v>2042</v>
      </c>
      <c r="I3952" s="256">
        <v>1000</v>
      </c>
      <c r="J3952" s="256">
        <v>662.07797189916971</v>
      </c>
      <c r="K3952" s="595">
        <f t="shared" si="396"/>
        <v>662078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0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37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394"/>
        <v>2</v>
      </c>
      <c r="C3953" s="184">
        <f t="shared" si="395"/>
        <v>42047</v>
      </c>
      <c r="D3953" s="191" t="s">
        <v>2041</v>
      </c>
      <c r="E3953" s="191">
        <v>42047</v>
      </c>
      <c r="F3953" s="192" t="s">
        <v>520</v>
      </c>
      <c r="G3953" s="483" t="s">
        <v>521</v>
      </c>
      <c r="H3953" s="193" t="s">
        <v>2042</v>
      </c>
      <c r="I3953" s="256">
        <v>1018</v>
      </c>
      <c r="J3953" s="256">
        <v>5710.4225076303373</v>
      </c>
      <c r="K3953" s="595">
        <f t="shared" si="396"/>
        <v>5813210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0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37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394"/>
        <v>2</v>
      </c>
      <c r="C3954" s="184">
        <f t="shared" si="395"/>
        <v>42047</v>
      </c>
      <c r="D3954" s="191" t="s">
        <v>2041</v>
      </c>
      <c r="E3954" s="191">
        <v>42047</v>
      </c>
      <c r="F3954" s="192" t="s">
        <v>522</v>
      </c>
      <c r="G3954" s="483" t="s">
        <v>521</v>
      </c>
      <c r="H3954" s="193" t="s">
        <v>2042</v>
      </c>
      <c r="I3954" s="256">
        <v>317</v>
      </c>
      <c r="J3954" s="256">
        <v>4386.2665638319995</v>
      </c>
      <c r="K3954" s="595">
        <f t="shared" si="396"/>
        <v>1390447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0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37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394"/>
        <v>2</v>
      </c>
      <c r="C3955" s="184">
        <f t="shared" si="395"/>
        <v>42047</v>
      </c>
      <c r="D3955" s="191" t="s">
        <v>2041</v>
      </c>
      <c r="E3955" s="191">
        <v>42047</v>
      </c>
      <c r="F3955" s="192" t="s">
        <v>523</v>
      </c>
      <c r="G3955" s="483" t="s">
        <v>524</v>
      </c>
      <c r="H3955" s="193" t="s">
        <v>2042</v>
      </c>
      <c r="I3955" s="256">
        <v>203</v>
      </c>
      <c r="J3955" s="256">
        <v>5793.1822541177344</v>
      </c>
      <c r="K3955" s="595">
        <f t="shared" si="396"/>
        <v>1176016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0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37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394"/>
        <v>2</v>
      </c>
      <c r="C3956" s="184">
        <f t="shared" si="395"/>
        <v>42047</v>
      </c>
      <c r="D3956" s="191" t="s">
        <v>2041</v>
      </c>
      <c r="E3956" s="191">
        <v>42047</v>
      </c>
      <c r="F3956" s="192" t="s">
        <v>525</v>
      </c>
      <c r="G3956" s="483" t="s">
        <v>524</v>
      </c>
      <c r="H3956" s="193" t="s">
        <v>2042</v>
      </c>
      <c r="I3956" s="256">
        <v>203</v>
      </c>
      <c r="J3956" s="256">
        <v>6951.8187049412809</v>
      </c>
      <c r="K3956" s="595">
        <f t="shared" si="396"/>
        <v>1411219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0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37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394"/>
        <v>2</v>
      </c>
      <c r="C3957" s="184">
        <f t="shared" si="395"/>
        <v>42063</v>
      </c>
      <c r="D3957" s="191" t="s">
        <v>2041</v>
      </c>
      <c r="E3957" s="191">
        <v>42063</v>
      </c>
      <c r="F3957" s="192" t="s">
        <v>424</v>
      </c>
      <c r="G3957" s="483" t="s">
        <v>526</v>
      </c>
      <c r="H3957" s="193" t="s">
        <v>2042</v>
      </c>
      <c r="I3957" s="256">
        <v>907</v>
      </c>
      <c r="J3957" s="256">
        <v>6786.2992119664887</v>
      </c>
      <c r="K3957" s="595">
        <f t="shared" si="396"/>
        <v>6155173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0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37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394"/>
        <v>2</v>
      </c>
      <c r="C3958" s="184">
        <f t="shared" si="395"/>
        <v>42063</v>
      </c>
      <c r="D3958" s="191" t="s">
        <v>2041</v>
      </c>
      <c r="E3958" s="191">
        <v>42063</v>
      </c>
      <c r="F3958" s="192" t="s">
        <v>472</v>
      </c>
      <c r="G3958" s="483" t="s">
        <v>526</v>
      </c>
      <c r="H3958" s="193" t="s">
        <v>2042</v>
      </c>
      <c r="I3958" s="256">
        <v>300</v>
      </c>
      <c r="J3958" s="256">
        <v>7531.1369303530546</v>
      </c>
      <c r="K3958" s="595">
        <f t="shared" si="396"/>
        <v>2259341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0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37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394"/>
        <v>2</v>
      </c>
      <c r="C3959" s="184">
        <f t="shared" si="395"/>
        <v>42063</v>
      </c>
      <c r="D3959" s="191" t="s">
        <v>2041</v>
      </c>
      <c r="E3959" s="191">
        <v>42063</v>
      </c>
      <c r="F3959" s="192" t="s">
        <v>427</v>
      </c>
      <c r="G3959" s="483" t="s">
        <v>526</v>
      </c>
      <c r="H3959" s="193" t="s">
        <v>2042</v>
      </c>
      <c r="I3959" s="256">
        <v>317</v>
      </c>
      <c r="J3959" s="256">
        <v>8027.6954092774313</v>
      </c>
      <c r="K3959" s="595">
        <f t="shared" si="396"/>
        <v>2544779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0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37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394"/>
        <v>2</v>
      </c>
      <c r="C3960" s="184">
        <f t="shared" si="395"/>
        <v>42063</v>
      </c>
      <c r="D3960" s="191" t="s">
        <v>2041</v>
      </c>
      <c r="E3960" s="191">
        <v>42063</v>
      </c>
      <c r="F3960" s="192" t="s">
        <v>527</v>
      </c>
      <c r="G3960" s="483" t="s">
        <v>526</v>
      </c>
      <c r="H3960" s="193" t="s">
        <v>2042</v>
      </c>
      <c r="I3960" s="256">
        <v>314</v>
      </c>
      <c r="J3960" s="256">
        <v>13076.039945008601</v>
      </c>
      <c r="K3960" s="595">
        <f t="shared" si="396"/>
        <v>4105877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0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37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394"/>
        <v>3</v>
      </c>
      <c r="C3961" s="184">
        <f t="shared" si="395"/>
        <v>42066</v>
      </c>
      <c r="D3961" s="191" t="s">
        <v>2041</v>
      </c>
      <c r="E3961" s="191">
        <v>42066</v>
      </c>
      <c r="F3961" s="192" t="s">
        <v>439</v>
      </c>
      <c r="G3961" s="483" t="s">
        <v>528</v>
      </c>
      <c r="H3961" s="193" t="s">
        <v>2042</v>
      </c>
      <c r="I3961" s="256">
        <v>618</v>
      </c>
      <c r="J3961" s="256">
        <v>7862.1759163026391</v>
      </c>
      <c r="K3961" s="595">
        <f t="shared" si="396"/>
        <v>4858825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0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37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394"/>
        <v>3</v>
      </c>
      <c r="C3962" s="184">
        <f t="shared" si="395"/>
        <v>42066</v>
      </c>
      <c r="D3962" s="191" t="s">
        <v>2041</v>
      </c>
      <c r="E3962" s="191">
        <v>42066</v>
      </c>
      <c r="F3962" s="192" t="s">
        <v>529</v>
      </c>
      <c r="G3962" s="483" t="s">
        <v>530</v>
      </c>
      <c r="H3962" s="193" t="s">
        <v>2042</v>
      </c>
      <c r="I3962" s="256">
        <v>380</v>
      </c>
      <c r="J3962" s="256">
        <v>13489.838677445581</v>
      </c>
      <c r="K3962" s="595">
        <f t="shared" si="396"/>
        <v>5126139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0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37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394"/>
        <v>3</v>
      </c>
      <c r="C3963" s="184">
        <f t="shared" si="395"/>
        <v>42066</v>
      </c>
      <c r="D3963" s="191" t="s">
        <v>2041</v>
      </c>
      <c r="E3963" s="191">
        <v>42066</v>
      </c>
      <c r="F3963" s="192" t="s">
        <v>531</v>
      </c>
      <c r="G3963" s="483" t="s">
        <v>532</v>
      </c>
      <c r="H3963" s="193" t="s">
        <v>2042</v>
      </c>
      <c r="I3963" s="256">
        <v>200</v>
      </c>
      <c r="J3963" s="256">
        <v>24745.164199731465</v>
      </c>
      <c r="K3963" s="595">
        <f t="shared" si="396"/>
        <v>4949033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0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37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394"/>
        <v>3</v>
      </c>
      <c r="C3964" s="184">
        <f t="shared" si="395"/>
        <v>42066</v>
      </c>
      <c r="D3964" s="191" t="s">
        <v>2041</v>
      </c>
      <c r="E3964" s="191">
        <v>42066</v>
      </c>
      <c r="F3964" s="192" t="s">
        <v>534</v>
      </c>
      <c r="G3964" s="483" t="s">
        <v>535</v>
      </c>
      <c r="H3964" s="193" t="s">
        <v>2042</v>
      </c>
      <c r="I3964" s="256">
        <v>617</v>
      </c>
      <c r="J3964" s="256">
        <v>5213.8640287059607</v>
      </c>
      <c r="K3964" s="595">
        <f t="shared" si="396"/>
        <v>3216954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0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37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394"/>
        <v>3</v>
      </c>
      <c r="C3965" s="184">
        <f t="shared" si="395"/>
        <v>42066</v>
      </c>
      <c r="D3965" s="191" t="s">
        <v>2041</v>
      </c>
      <c r="E3965" s="191">
        <v>42066</v>
      </c>
      <c r="F3965" s="192" t="s">
        <v>536</v>
      </c>
      <c r="G3965" s="483" t="s">
        <v>537</v>
      </c>
      <c r="H3965" s="193" t="s">
        <v>2042</v>
      </c>
      <c r="I3965" s="256">
        <v>24</v>
      </c>
      <c r="J3965" s="256">
        <v>9103.5721136135835</v>
      </c>
      <c r="K3965" s="595">
        <f t="shared" si="396"/>
        <v>218486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0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37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394"/>
        <v>3</v>
      </c>
      <c r="C3966" s="184">
        <f t="shared" si="395"/>
        <v>42066</v>
      </c>
      <c r="D3966" s="191" t="s">
        <v>2041</v>
      </c>
      <c r="E3966" s="191">
        <v>42066</v>
      </c>
      <c r="F3966" s="192" t="s">
        <v>538</v>
      </c>
      <c r="G3966" s="483" t="s">
        <v>537</v>
      </c>
      <c r="H3966" s="193" t="s">
        <v>2042</v>
      </c>
      <c r="I3966" s="256">
        <v>30</v>
      </c>
      <c r="J3966" s="256">
        <v>9351.85135307577</v>
      </c>
      <c r="K3966" s="595">
        <f t="shared" si="396"/>
        <v>280556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0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37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394"/>
        <v>3</v>
      </c>
      <c r="C3967" s="184">
        <f t="shared" si="395"/>
        <v>42066</v>
      </c>
      <c r="D3967" s="191" t="s">
        <v>2041</v>
      </c>
      <c r="E3967" s="191">
        <v>42066</v>
      </c>
      <c r="F3967" s="192" t="s">
        <v>539</v>
      </c>
      <c r="G3967" s="483" t="s">
        <v>537</v>
      </c>
      <c r="H3967" s="193" t="s">
        <v>2042</v>
      </c>
      <c r="I3967" s="256">
        <v>53</v>
      </c>
      <c r="J3967" s="256">
        <v>9517.3708460505622</v>
      </c>
      <c r="K3967" s="595">
        <f t="shared" si="396"/>
        <v>504421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0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37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394"/>
        <v>3</v>
      </c>
      <c r="C3968" s="184">
        <f t="shared" si="395"/>
        <v>42066</v>
      </c>
      <c r="D3968" s="191" t="s">
        <v>2041</v>
      </c>
      <c r="E3968" s="191">
        <v>42066</v>
      </c>
      <c r="F3968" s="192" t="s">
        <v>540</v>
      </c>
      <c r="G3968" s="483" t="s">
        <v>537</v>
      </c>
      <c r="H3968" s="193" t="s">
        <v>2042</v>
      </c>
      <c r="I3968" s="256">
        <v>1</v>
      </c>
      <c r="J3968" s="256">
        <v>7944.9356627900352</v>
      </c>
      <c r="K3968" s="595">
        <f t="shared" si="396"/>
        <v>7945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0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37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394"/>
        <v>3</v>
      </c>
      <c r="C3969" s="184">
        <f t="shared" si="395"/>
        <v>42069</v>
      </c>
      <c r="D3969" s="191" t="s">
        <v>2041</v>
      </c>
      <c r="E3969" s="191">
        <v>42069</v>
      </c>
      <c r="F3969" s="192" t="s">
        <v>1166</v>
      </c>
      <c r="G3969" s="483" t="s">
        <v>541</v>
      </c>
      <c r="H3969" s="193" t="s">
        <v>2042</v>
      </c>
      <c r="I3969" s="256">
        <v>100</v>
      </c>
      <c r="J3969" s="256">
        <v>9434.6110995631661</v>
      </c>
      <c r="K3969" s="595">
        <f t="shared" si="396"/>
        <v>943461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0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37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394"/>
        <v>3</v>
      </c>
      <c r="C3970" s="184">
        <f t="shared" si="395"/>
        <v>42069</v>
      </c>
      <c r="D3970" s="191" t="s">
        <v>2041</v>
      </c>
      <c r="E3970" s="191">
        <v>42069</v>
      </c>
      <c r="F3970" s="192" t="s">
        <v>1680</v>
      </c>
      <c r="G3970" s="483" t="s">
        <v>541</v>
      </c>
      <c r="H3970" s="193" t="s">
        <v>2042</v>
      </c>
      <c r="I3970" s="256">
        <v>200</v>
      </c>
      <c r="J3970" s="256">
        <v>827.59746487396205</v>
      </c>
      <c r="K3970" s="595">
        <f t="shared" si="396"/>
        <v>165519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0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37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394"/>
        <v>3</v>
      </c>
      <c r="C3971" s="184">
        <f t="shared" si="395"/>
        <v>42070</v>
      </c>
      <c r="D3971" s="191" t="s">
        <v>2041</v>
      </c>
      <c r="E3971" s="191">
        <v>42070</v>
      </c>
      <c r="F3971" s="192" t="s">
        <v>542</v>
      </c>
      <c r="G3971" s="483" t="s">
        <v>543</v>
      </c>
      <c r="H3971" s="193" t="s">
        <v>2042</v>
      </c>
      <c r="I3971" s="256">
        <v>800</v>
      </c>
      <c r="J3971" s="256">
        <v>7944.9356627900352</v>
      </c>
      <c r="K3971" s="595">
        <f t="shared" si="396"/>
        <v>6355949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0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37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394"/>
        <v>3</v>
      </c>
      <c r="C3972" s="184">
        <f t="shared" si="395"/>
        <v>42070</v>
      </c>
      <c r="D3972" s="191" t="s">
        <v>2041</v>
      </c>
      <c r="E3972" s="191">
        <v>42070</v>
      </c>
      <c r="F3972" s="192" t="s">
        <v>544</v>
      </c>
      <c r="G3972" s="483" t="s">
        <v>543</v>
      </c>
      <c r="H3972" s="193" t="s">
        <v>2042</v>
      </c>
      <c r="I3972" s="256">
        <v>815</v>
      </c>
      <c r="J3972" s="256">
        <v>8607.013634689205</v>
      </c>
      <c r="K3972" s="595">
        <f t="shared" si="396"/>
        <v>7014716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0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37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394"/>
        <v>3</v>
      </c>
      <c r="C3973" s="184">
        <f t="shared" si="395"/>
        <v>42070</v>
      </c>
      <c r="D3973" s="191" t="s">
        <v>2041</v>
      </c>
      <c r="E3973" s="191">
        <v>42070</v>
      </c>
      <c r="F3973" s="192" t="s">
        <v>545</v>
      </c>
      <c r="G3973" s="483" t="s">
        <v>543</v>
      </c>
      <c r="H3973" s="193" t="s">
        <v>2042</v>
      </c>
      <c r="I3973" s="256">
        <v>303</v>
      </c>
      <c r="J3973" s="256">
        <v>9269.0916065883757</v>
      </c>
      <c r="K3973" s="595">
        <f t="shared" si="396"/>
        <v>2808535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0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37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394"/>
        <v>3</v>
      </c>
      <c r="C3974" s="184">
        <f t="shared" si="395"/>
        <v>42070</v>
      </c>
      <c r="D3974" s="191" t="s">
        <v>2041</v>
      </c>
      <c r="E3974" s="191">
        <v>42070</v>
      </c>
      <c r="F3974" s="192" t="s">
        <v>1687</v>
      </c>
      <c r="G3974" s="483" t="s">
        <v>543</v>
      </c>
      <c r="H3974" s="193" t="s">
        <v>2042</v>
      </c>
      <c r="I3974" s="256">
        <v>1900</v>
      </c>
      <c r="J3974" s="256">
        <v>496.5584789243772</v>
      </c>
      <c r="K3974" s="595">
        <f t="shared" si="396"/>
        <v>943461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0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37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394"/>
        <v>3</v>
      </c>
      <c r="C3975" s="184">
        <f t="shared" si="395"/>
        <v>42073</v>
      </c>
      <c r="D3975" s="191" t="s">
        <v>2041</v>
      </c>
      <c r="E3975" s="191">
        <v>42073</v>
      </c>
      <c r="F3975" s="192" t="s">
        <v>439</v>
      </c>
      <c r="G3975" s="483" t="s">
        <v>546</v>
      </c>
      <c r="H3975" s="193" t="s">
        <v>2042</v>
      </c>
      <c r="I3975" s="256">
        <v>569</v>
      </c>
      <c r="J3975" s="256">
        <v>7862.1759163026391</v>
      </c>
      <c r="K3975" s="595">
        <f t="shared" si="396"/>
        <v>4473578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0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37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394"/>
        <v>3</v>
      </c>
      <c r="C3976" s="184">
        <f t="shared" si="395"/>
        <v>42075</v>
      </c>
      <c r="D3976" s="191" t="s">
        <v>2041</v>
      </c>
      <c r="E3976" s="191">
        <v>42075</v>
      </c>
      <c r="F3976" s="192" t="s">
        <v>465</v>
      </c>
      <c r="G3976" s="483" t="s">
        <v>547</v>
      </c>
      <c r="H3976" s="193" t="s">
        <v>2042</v>
      </c>
      <c r="I3976" s="256">
        <v>900</v>
      </c>
      <c r="J3976" s="256">
        <v>5296.6237751933577</v>
      </c>
      <c r="K3976" s="595">
        <f t="shared" si="396"/>
        <v>4766961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0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37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394"/>
        <v>3</v>
      </c>
      <c r="C3977" s="184">
        <f t="shared" si="395"/>
        <v>42075</v>
      </c>
      <c r="D3977" s="191" t="s">
        <v>2041</v>
      </c>
      <c r="E3977" s="191">
        <v>42075</v>
      </c>
      <c r="F3977" s="192" t="s">
        <v>548</v>
      </c>
      <c r="G3977" s="483" t="s">
        <v>547</v>
      </c>
      <c r="H3977" s="193" t="s">
        <v>2042</v>
      </c>
      <c r="I3977" s="256">
        <v>118</v>
      </c>
      <c r="J3977" s="256">
        <v>4469.0263103193956</v>
      </c>
      <c r="K3977" s="595">
        <f t="shared" si="396"/>
        <v>527345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0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37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394"/>
        <v>3</v>
      </c>
      <c r="C3978" s="184">
        <f t="shared" si="395"/>
        <v>42077</v>
      </c>
      <c r="D3978" s="191" t="s">
        <v>2041</v>
      </c>
      <c r="E3978" s="191">
        <v>42077</v>
      </c>
      <c r="F3978" s="192" t="s">
        <v>549</v>
      </c>
      <c r="G3978" s="483" t="s">
        <v>550</v>
      </c>
      <c r="H3978" s="193" t="s">
        <v>2042</v>
      </c>
      <c r="I3978" s="256">
        <v>55</v>
      </c>
      <c r="J3978" s="256">
        <v>11172.565775798488</v>
      </c>
      <c r="K3978" s="595">
        <f t="shared" si="396"/>
        <v>614491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0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37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394"/>
        <v>3</v>
      </c>
      <c r="C3979" s="184">
        <f t="shared" si="395"/>
        <v>42077</v>
      </c>
      <c r="D3979" s="191" t="s">
        <v>2041</v>
      </c>
      <c r="E3979" s="191">
        <v>42077</v>
      </c>
      <c r="F3979" s="192" t="s">
        <v>551</v>
      </c>
      <c r="G3979" s="483" t="s">
        <v>550</v>
      </c>
      <c r="H3979" s="193" t="s">
        <v>2042</v>
      </c>
      <c r="I3979" s="256">
        <v>110</v>
      </c>
      <c r="J3979" s="256">
        <v>9269.0916065883757</v>
      </c>
      <c r="K3979" s="595">
        <f t="shared" si="396"/>
        <v>1019600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0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37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394"/>
        <v>3</v>
      </c>
      <c r="C3980" s="184">
        <f t="shared" si="395"/>
        <v>42077</v>
      </c>
      <c r="D3980" s="191" t="s">
        <v>2041</v>
      </c>
      <c r="E3980" s="191">
        <v>42077</v>
      </c>
      <c r="F3980" s="192" t="s">
        <v>552</v>
      </c>
      <c r="G3980" s="483" t="s">
        <v>550</v>
      </c>
      <c r="H3980" s="193" t="s">
        <v>2042</v>
      </c>
      <c r="I3980" s="256">
        <v>232</v>
      </c>
      <c r="J3980" s="256">
        <v>8358.7343952270166</v>
      </c>
      <c r="K3980" s="595">
        <f t="shared" si="396"/>
        <v>1939226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0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37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394"/>
        <v>3</v>
      </c>
      <c r="C3981" s="184">
        <f t="shared" si="395"/>
        <v>42077</v>
      </c>
      <c r="D3981" s="191" t="s">
        <v>2041</v>
      </c>
      <c r="E3981" s="191">
        <v>42077</v>
      </c>
      <c r="F3981" s="192" t="s">
        <v>431</v>
      </c>
      <c r="G3981" s="483" t="s">
        <v>550</v>
      </c>
      <c r="H3981" s="193" t="s">
        <v>2042</v>
      </c>
      <c r="I3981" s="256">
        <v>406</v>
      </c>
      <c r="J3981" s="256">
        <v>10344.968310924525</v>
      </c>
      <c r="K3981" s="595">
        <f t="shared" si="396"/>
        <v>4200057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0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37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394"/>
        <v>3</v>
      </c>
      <c r="C3982" s="184">
        <f t="shared" si="395"/>
        <v>42077</v>
      </c>
      <c r="D3982" s="191" t="s">
        <v>2041</v>
      </c>
      <c r="E3982" s="191">
        <v>42077</v>
      </c>
      <c r="F3982" s="192" t="s">
        <v>1719</v>
      </c>
      <c r="G3982" s="483" t="s">
        <v>553</v>
      </c>
      <c r="H3982" s="193" t="s">
        <v>2042</v>
      </c>
      <c r="I3982" s="256">
        <v>165</v>
      </c>
      <c r="J3982" s="256">
        <v>14069.156902857354</v>
      </c>
      <c r="K3982" s="595">
        <f t="shared" si="396"/>
        <v>2321411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0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37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394"/>
        <v>3</v>
      </c>
      <c r="C3983" s="184">
        <f t="shared" si="395"/>
        <v>42077</v>
      </c>
      <c r="D3983" s="191" t="s">
        <v>2041</v>
      </c>
      <c r="E3983" s="191">
        <v>42077</v>
      </c>
      <c r="F3983" s="192" t="s">
        <v>1720</v>
      </c>
      <c r="G3983" s="483" t="s">
        <v>553</v>
      </c>
      <c r="H3983" s="193" t="s">
        <v>2042</v>
      </c>
      <c r="I3983" s="256">
        <v>250</v>
      </c>
      <c r="J3983" s="256">
        <v>17462.306508840597</v>
      </c>
      <c r="K3983" s="595">
        <f t="shared" si="396"/>
        <v>4365577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0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37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394"/>
        <v>3</v>
      </c>
      <c r="C3984" s="184">
        <f t="shared" si="395"/>
        <v>42077</v>
      </c>
      <c r="D3984" s="191" t="s">
        <v>2041</v>
      </c>
      <c r="E3984" s="191">
        <v>42077</v>
      </c>
      <c r="F3984" s="192" t="s">
        <v>1721</v>
      </c>
      <c r="G3984" s="483" t="s">
        <v>553</v>
      </c>
      <c r="H3984" s="193" t="s">
        <v>2042</v>
      </c>
      <c r="I3984" s="256">
        <v>20</v>
      </c>
      <c r="J3984" s="256">
        <v>14979.514114218713</v>
      </c>
      <c r="K3984" s="595">
        <f t="shared" si="396"/>
        <v>299590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0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37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394"/>
        <v>3</v>
      </c>
      <c r="C3985" s="184">
        <f t="shared" si="395"/>
        <v>42077</v>
      </c>
      <c r="D3985" s="191" t="s">
        <v>2041</v>
      </c>
      <c r="E3985" s="191">
        <v>42077</v>
      </c>
      <c r="F3985" s="192" t="s">
        <v>1722</v>
      </c>
      <c r="G3985" s="483" t="s">
        <v>553</v>
      </c>
      <c r="H3985" s="193" t="s">
        <v>2042</v>
      </c>
      <c r="I3985" s="256">
        <v>20</v>
      </c>
      <c r="J3985" s="256">
        <v>14565.715381781733</v>
      </c>
      <c r="K3985" s="595">
        <f t="shared" si="396"/>
        <v>291314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0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37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394"/>
        <v>3</v>
      </c>
      <c r="C3986" s="184">
        <f t="shared" si="395"/>
        <v>42079</v>
      </c>
      <c r="D3986" s="191" t="s">
        <v>2041</v>
      </c>
      <c r="E3986" s="191">
        <v>42079</v>
      </c>
      <c r="F3986" s="192" t="s">
        <v>555</v>
      </c>
      <c r="G3986" s="483" t="s">
        <v>556</v>
      </c>
      <c r="H3986" s="193" t="s">
        <v>2042</v>
      </c>
      <c r="I3986" s="256">
        <v>236</v>
      </c>
      <c r="J3986" s="256">
        <v>4800.0652962689792</v>
      </c>
      <c r="K3986" s="595">
        <f t="shared" si="396"/>
        <v>1132815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0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37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394"/>
        <v>3</v>
      </c>
      <c r="C3987" s="184">
        <f t="shared" si="395"/>
        <v>42079</v>
      </c>
      <c r="D3987" s="191" t="s">
        <v>2041</v>
      </c>
      <c r="E3987" s="191">
        <v>42079</v>
      </c>
      <c r="F3987" s="192" t="s">
        <v>557</v>
      </c>
      <c r="G3987" s="483" t="s">
        <v>556</v>
      </c>
      <c r="H3987" s="193" t="s">
        <v>2042</v>
      </c>
      <c r="I3987" s="256">
        <v>8</v>
      </c>
      <c r="J3987" s="256">
        <v>11007.046282823696</v>
      </c>
      <c r="K3987" s="595">
        <f t="shared" si="396"/>
        <v>88056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0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37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394"/>
        <v>3</v>
      </c>
      <c r="C3988" s="184">
        <f t="shared" si="395"/>
        <v>42079</v>
      </c>
      <c r="D3988" s="191" t="s">
        <v>2041</v>
      </c>
      <c r="E3988" s="191">
        <v>42079</v>
      </c>
      <c r="F3988" s="192" t="s">
        <v>558</v>
      </c>
      <c r="G3988" s="483" t="s">
        <v>556</v>
      </c>
      <c r="H3988" s="193" t="s">
        <v>2042</v>
      </c>
      <c r="I3988" s="256">
        <v>21</v>
      </c>
      <c r="J3988" s="256">
        <v>12248.442480134638</v>
      </c>
      <c r="K3988" s="595">
        <f t="shared" si="396"/>
        <v>257217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0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37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394"/>
        <v>3</v>
      </c>
      <c r="C3989" s="184">
        <f t="shared" si="395"/>
        <v>42079</v>
      </c>
      <c r="D3989" s="191" t="s">
        <v>2041</v>
      </c>
      <c r="E3989" s="191">
        <v>42079</v>
      </c>
      <c r="F3989" s="192" t="s">
        <v>559</v>
      </c>
      <c r="G3989" s="483" t="s">
        <v>556</v>
      </c>
      <c r="H3989" s="193" t="s">
        <v>2042</v>
      </c>
      <c r="I3989" s="256">
        <v>10</v>
      </c>
      <c r="J3989" s="256">
        <v>6041.4614935799227</v>
      </c>
      <c r="K3989" s="595">
        <f t="shared" si="396"/>
        <v>60415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0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37"/>
    </row>
    <row r="3990" spans="1:28" s="211" customFormat="1" ht="15.75" customHeight="1">
      <c r="A3990" s="204" t="str">
        <f>IF(B3990&lt;&gt;"",IF(AND(B3990&gt;=_TM1,B3990&lt;=_TM2,OR(TH!L3990="1111",TH!M3990="1111")),TH!D3990,""),"")</f>
        <v/>
      </c>
      <c r="B3990" s="36">
        <f t="shared" si="394"/>
        <v>3</v>
      </c>
      <c r="C3990" s="184">
        <f t="shared" si="395"/>
        <v>42079</v>
      </c>
      <c r="D3990" s="191" t="s">
        <v>2041</v>
      </c>
      <c r="E3990" s="191">
        <v>42079</v>
      </c>
      <c r="F3990" s="192" t="s">
        <v>560</v>
      </c>
      <c r="G3990" s="483" t="s">
        <v>556</v>
      </c>
      <c r="H3990" s="193" t="s">
        <v>2042</v>
      </c>
      <c r="I3990" s="256">
        <v>28</v>
      </c>
      <c r="J3990" s="256">
        <v>10593.247550386715</v>
      </c>
      <c r="K3990" s="595">
        <f t="shared" si="396"/>
        <v>296611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0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37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394"/>
        <v>3</v>
      </c>
      <c r="C3991" s="184">
        <f t="shared" si="395"/>
        <v>42079</v>
      </c>
      <c r="D3991" s="191" t="s">
        <v>2041</v>
      </c>
      <c r="E3991" s="191">
        <v>42079</v>
      </c>
      <c r="F3991" s="192" t="s">
        <v>1688</v>
      </c>
      <c r="G3991" s="483" t="s">
        <v>556</v>
      </c>
      <c r="H3991" s="193" t="s">
        <v>2042</v>
      </c>
      <c r="I3991" s="256">
        <v>500</v>
      </c>
      <c r="J3991" s="256">
        <v>331.03898594958486</v>
      </c>
      <c r="K3991" s="595">
        <f t="shared" si="396"/>
        <v>165519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0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37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394"/>
        <v>3</v>
      </c>
      <c r="C3992" s="184">
        <f t="shared" si="395"/>
        <v>42080</v>
      </c>
      <c r="D3992" s="191" t="s">
        <v>2041</v>
      </c>
      <c r="E3992" s="191">
        <v>42080</v>
      </c>
      <c r="F3992" s="192" t="s">
        <v>424</v>
      </c>
      <c r="G3992" s="483" t="s">
        <v>561</v>
      </c>
      <c r="H3992" s="193" t="s">
        <v>2042</v>
      </c>
      <c r="I3992" s="256">
        <v>903</v>
      </c>
      <c r="J3992" s="256">
        <v>6786.2992119664887</v>
      </c>
      <c r="K3992" s="595">
        <f t="shared" si="396"/>
        <v>6128028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0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37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394"/>
        <v>3</v>
      </c>
      <c r="C3993" s="184">
        <f t="shared" si="395"/>
        <v>42080</v>
      </c>
      <c r="D3993" s="191" t="s">
        <v>2041</v>
      </c>
      <c r="E3993" s="191">
        <v>42080</v>
      </c>
      <c r="F3993" s="192" t="s">
        <v>472</v>
      </c>
      <c r="G3993" s="483" t="s">
        <v>561</v>
      </c>
      <c r="H3993" s="193" t="s">
        <v>2042</v>
      </c>
      <c r="I3993" s="256">
        <v>289</v>
      </c>
      <c r="J3993" s="256">
        <v>7531.1369303530546</v>
      </c>
      <c r="K3993" s="595">
        <f t="shared" si="396"/>
        <v>2176499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0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37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394"/>
        <v>3</v>
      </c>
      <c r="C3994" s="184">
        <f t="shared" si="395"/>
        <v>42080</v>
      </c>
      <c r="D3994" s="191" t="s">
        <v>2041</v>
      </c>
      <c r="E3994" s="191">
        <v>42080</v>
      </c>
      <c r="F3994" s="192" t="s">
        <v>562</v>
      </c>
      <c r="G3994" s="483" t="s">
        <v>561</v>
      </c>
      <c r="H3994" s="193" t="s">
        <v>2042</v>
      </c>
      <c r="I3994" s="256">
        <v>300</v>
      </c>
      <c r="J3994" s="256">
        <v>15889.87132558007</v>
      </c>
      <c r="K3994" s="595">
        <f t="shared" si="396"/>
        <v>4766961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0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37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394"/>
        <v>3</v>
      </c>
      <c r="C3995" s="184">
        <f t="shared" si="395"/>
        <v>42080</v>
      </c>
      <c r="D3995" s="191" t="s">
        <v>2041</v>
      </c>
      <c r="E3995" s="191">
        <v>42080</v>
      </c>
      <c r="F3995" s="192" t="s">
        <v>527</v>
      </c>
      <c r="G3995" s="483" t="s">
        <v>561</v>
      </c>
      <c r="H3995" s="193" t="s">
        <v>2042</v>
      </c>
      <c r="I3995" s="256">
        <v>300</v>
      </c>
      <c r="J3995" s="256">
        <v>13076.039945008601</v>
      </c>
      <c r="K3995" s="595">
        <f t="shared" si="396"/>
        <v>3922812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0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37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394"/>
        <v>3</v>
      </c>
      <c r="C3996" s="184">
        <f t="shared" si="395"/>
        <v>42080</v>
      </c>
      <c r="D3996" s="191" t="s">
        <v>2041</v>
      </c>
      <c r="E3996" s="191">
        <v>42080</v>
      </c>
      <c r="F3996" s="192" t="s">
        <v>477</v>
      </c>
      <c r="G3996" s="483" t="s">
        <v>563</v>
      </c>
      <c r="H3996" s="193" t="s">
        <v>2042</v>
      </c>
      <c r="I3996" s="256">
        <v>604</v>
      </c>
      <c r="J3996" s="256">
        <v>11089.806029311092</v>
      </c>
      <c r="K3996" s="595">
        <f t="shared" si="396"/>
        <v>6698243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0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37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394"/>
        <v>3</v>
      </c>
      <c r="C3997" s="184">
        <f t="shared" si="395"/>
        <v>42080</v>
      </c>
      <c r="D3997" s="191" t="s">
        <v>2041</v>
      </c>
      <c r="E3997" s="191">
        <v>42080</v>
      </c>
      <c r="F3997" s="192" t="s">
        <v>564</v>
      </c>
      <c r="G3997" s="483" t="s">
        <v>563</v>
      </c>
      <c r="H3997" s="193" t="s">
        <v>2042</v>
      </c>
      <c r="I3997" s="256">
        <v>206</v>
      </c>
      <c r="J3997" s="256">
        <v>7365.6174373782624</v>
      </c>
      <c r="K3997" s="595">
        <f t="shared" si="396"/>
        <v>1517317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0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37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394"/>
        <v>3</v>
      </c>
      <c r="C3998" s="184">
        <f t="shared" si="395"/>
        <v>42080</v>
      </c>
      <c r="D3998" s="191" t="s">
        <v>2041</v>
      </c>
      <c r="E3998" s="191">
        <v>42080</v>
      </c>
      <c r="F3998" s="192" t="s">
        <v>565</v>
      </c>
      <c r="G3998" s="483" t="s">
        <v>563</v>
      </c>
      <c r="H3998" s="193" t="s">
        <v>2042</v>
      </c>
      <c r="I3998" s="256">
        <v>205</v>
      </c>
      <c r="J3998" s="256">
        <v>7779.4161698152429</v>
      </c>
      <c r="K3998" s="595">
        <f t="shared" si="396"/>
        <v>1594780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0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37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394"/>
        <v>3</v>
      </c>
      <c r="C3999" s="184">
        <f t="shared" si="395"/>
        <v>42080</v>
      </c>
      <c r="D3999" s="191" t="s">
        <v>2041</v>
      </c>
      <c r="E3999" s="191">
        <v>42080</v>
      </c>
      <c r="F3999" s="192" t="s">
        <v>566</v>
      </c>
      <c r="G3999" s="483" t="s">
        <v>563</v>
      </c>
      <c r="H3999" s="193" t="s">
        <v>2042</v>
      </c>
      <c r="I3999" s="256">
        <v>306</v>
      </c>
      <c r="J3999" s="256">
        <v>7200.0979444034701</v>
      </c>
      <c r="K3999" s="595">
        <f t="shared" si="396"/>
        <v>2203230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0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37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394"/>
        <v>3</v>
      </c>
      <c r="C4000" s="184">
        <f t="shared" si="395"/>
        <v>42082</v>
      </c>
      <c r="D4000" s="191" t="s">
        <v>2041</v>
      </c>
      <c r="E4000" s="191">
        <v>42082</v>
      </c>
      <c r="F4000" s="192" t="s">
        <v>439</v>
      </c>
      <c r="G4000" s="483" t="s">
        <v>567</v>
      </c>
      <c r="H4000" s="193" t="s">
        <v>2042</v>
      </c>
      <c r="I4000" s="256">
        <v>490</v>
      </c>
      <c r="J4000" s="256">
        <v>7862.1759163026391</v>
      </c>
      <c r="K4000" s="595">
        <f t="shared" si="396"/>
        <v>3852466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0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37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394"/>
        <v>3</v>
      </c>
      <c r="C4001" s="184">
        <f t="shared" si="395"/>
        <v>42082</v>
      </c>
      <c r="D4001" s="191" t="s">
        <v>2041</v>
      </c>
      <c r="E4001" s="191">
        <v>42082</v>
      </c>
      <c r="F4001" s="192" t="s">
        <v>568</v>
      </c>
      <c r="G4001" s="483" t="s">
        <v>567</v>
      </c>
      <c r="H4001" s="193" t="s">
        <v>2042</v>
      </c>
      <c r="I4001" s="256">
        <v>215</v>
      </c>
      <c r="J4001" s="256">
        <v>7944.9356627900352</v>
      </c>
      <c r="K4001" s="595">
        <f t="shared" si="396"/>
        <v>1708161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0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37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394"/>
        <v>3</v>
      </c>
      <c r="C4002" s="184">
        <f t="shared" si="395"/>
        <v>42082</v>
      </c>
      <c r="D4002" s="191" t="s">
        <v>2041</v>
      </c>
      <c r="E4002" s="191">
        <v>42082</v>
      </c>
      <c r="F4002" s="192" t="s">
        <v>569</v>
      </c>
      <c r="G4002" s="483" t="s">
        <v>570</v>
      </c>
      <c r="H4002" s="193" t="s">
        <v>2042</v>
      </c>
      <c r="I4002" s="256">
        <v>200</v>
      </c>
      <c r="J4002" s="256">
        <v>5793.1822541177344</v>
      </c>
      <c r="K4002" s="595">
        <f t="shared" si="396"/>
        <v>1158636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0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37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394"/>
        <v>3</v>
      </c>
      <c r="C4003" s="184">
        <f t="shared" si="395"/>
        <v>42082</v>
      </c>
      <c r="D4003" s="191" t="s">
        <v>2041</v>
      </c>
      <c r="E4003" s="191">
        <v>42082</v>
      </c>
      <c r="F4003" s="192" t="s">
        <v>456</v>
      </c>
      <c r="G4003" s="483" t="s">
        <v>570</v>
      </c>
      <c r="H4003" s="193" t="s">
        <v>2042</v>
      </c>
      <c r="I4003" s="256">
        <v>205</v>
      </c>
      <c r="J4003" s="256">
        <v>6289.740733042112</v>
      </c>
      <c r="K4003" s="595">
        <f t="shared" si="396"/>
        <v>1289397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0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37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394"/>
        <v>3</v>
      </c>
      <c r="C4004" s="184">
        <f t="shared" si="395"/>
        <v>42082</v>
      </c>
      <c r="D4004" s="191" t="s">
        <v>2041</v>
      </c>
      <c r="E4004" s="191">
        <v>42082</v>
      </c>
      <c r="F4004" s="192" t="s">
        <v>572</v>
      </c>
      <c r="G4004" s="483" t="s">
        <v>570</v>
      </c>
      <c r="H4004" s="193" t="s">
        <v>2042</v>
      </c>
      <c r="I4004" s="256">
        <v>208</v>
      </c>
      <c r="J4004" s="256">
        <v>5544.903014655546</v>
      </c>
      <c r="K4004" s="595">
        <f t="shared" si="396"/>
        <v>1153340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0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37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394"/>
        <v>3</v>
      </c>
      <c r="C4005" s="184">
        <f t="shared" si="395"/>
        <v>42088</v>
      </c>
      <c r="D4005" s="191" t="s">
        <v>2041</v>
      </c>
      <c r="E4005" s="191">
        <v>42088</v>
      </c>
      <c r="F4005" s="192" t="s">
        <v>573</v>
      </c>
      <c r="G4005" s="483" t="s">
        <v>574</v>
      </c>
      <c r="H4005" s="193" t="s">
        <v>2042</v>
      </c>
      <c r="I4005" s="256">
        <v>500</v>
      </c>
      <c r="J4005" s="256">
        <v>1324.1559437983394</v>
      </c>
      <c r="K4005" s="595">
        <f t="shared" si="396"/>
        <v>662078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0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37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394"/>
        <v>3</v>
      </c>
      <c r="C4006" s="184">
        <f t="shared" si="395"/>
        <v>42088</v>
      </c>
      <c r="D4006" s="191" t="s">
        <v>2041</v>
      </c>
      <c r="E4006" s="191">
        <v>42088</v>
      </c>
      <c r="F4006" s="192" t="s">
        <v>576</v>
      </c>
      <c r="G4006" s="483" t="s">
        <v>574</v>
      </c>
      <c r="H4006" s="193" t="s">
        <v>2042</v>
      </c>
      <c r="I4006" s="256">
        <v>50</v>
      </c>
      <c r="J4006" s="256">
        <v>13407.078930958187</v>
      </c>
      <c r="K4006" s="595">
        <f t="shared" si="396"/>
        <v>670354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0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37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394"/>
        <v>3</v>
      </c>
      <c r="C4007" s="184">
        <f t="shared" si="395"/>
        <v>42088</v>
      </c>
      <c r="D4007" s="191" t="s">
        <v>2041</v>
      </c>
      <c r="E4007" s="191">
        <v>42088</v>
      </c>
      <c r="F4007" s="192" t="s">
        <v>577</v>
      </c>
      <c r="G4007" s="483" t="s">
        <v>574</v>
      </c>
      <c r="H4007" s="193" t="s">
        <v>2042</v>
      </c>
      <c r="I4007" s="256">
        <v>12</v>
      </c>
      <c r="J4007" s="256">
        <v>12082.922987159845</v>
      </c>
      <c r="K4007" s="595">
        <f t="shared" si="396"/>
        <v>144995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0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37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394"/>
        <v>3</v>
      </c>
      <c r="C4008" s="184">
        <f t="shared" si="395"/>
        <v>42088</v>
      </c>
      <c r="D4008" s="191" t="s">
        <v>2041</v>
      </c>
      <c r="E4008" s="191">
        <v>42088</v>
      </c>
      <c r="F4008" s="192" t="s">
        <v>520</v>
      </c>
      <c r="G4008" s="483" t="s">
        <v>578</v>
      </c>
      <c r="H4008" s="193" t="s">
        <v>2042</v>
      </c>
      <c r="I4008" s="256">
        <v>1490</v>
      </c>
      <c r="J4008" s="256">
        <v>5627.6627611429421</v>
      </c>
      <c r="K4008" s="595">
        <f t="shared" si="396"/>
        <v>8385218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0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37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394"/>
        <v>3</v>
      </c>
      <c r="C4009" s="184">
        <f t="shared" si="395"/>
        <v>42088</v>
      </c>
      <c r="D4009" s="191" t="s">
        <v>2041</v>
      </c>
      <c r="E4009" s="191">
        <v>42088</v>
      </c>
      <c r="F4009" s="192" t="s">
        <v>579</v>
      </c>
      <c r="G4009" s="483" t="s">
        <v>580</v>
      </c>
      <c r="H4009" s="193" t="s">
        <v>2042</v>
      </c>
      <c r="I4009" s="256">
        <v>100</v>
      </c>
      <c r="J4009" s="256">
        <v>12827.760705546412</v>
      </c>
      <c r="K4009" s="595">
        <f t="shared" si="396"/>
        <v>1282776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0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37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394"/>
        <v>3</v>
      </c>
      <c r="C4010" s="184">
        <f t="shared" si="395"/>
        <v>42088</v>
      </c>
      <c r="D4010" s="191" t="s">
        <v>2041</v>
      </c>
      <c r="E4010" s="191">
        <v>42088</v>
      </c>
      <c r="F4010" s="192" t="s">
        <v>500</v>
      </c>
      <c r="G4010" s="483" t="s">
        <v>582</v>
      </c>
      <c r="H4010" s="193" t="s">
        <v>2042</v>
      </c>
      <c r="I4010" s="256">
        <v>30</v>
      </c>
      <c r="J4010" s="256">
        <v>10013.929324974941</v>
      </c>
      <c r="K4010" s="595">
        <f t="shared" si="396"/>
        <v>300418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0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37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394"/>
        <v>3</v>
      </c>
      <c r="C4011" s="184">
        <f t="shared" si="395"/>
        <v>42088</v>
      </c>
      <c r="D4011" s="191" t="s">
        <v>2041</v>
      </c>
      <c r="E4011" s="191">
        <v>42088</v>
      </c>
      <c r="F4011" s="192" t="s">
        <v>583</v>
      </c>
      <c r="G4011" s="483" t="s">
        <v>582</v>
      </c>
      <c r="H4011" s="193" t="s">
        <v>2042</v>
      </c>
      <c r="I4011" s="256">
        <v>347</v>
      </c>
      <c r="J4011" s="256">
        <v>15062.273860706109</v>
      </c>
      <c r="K4011" s="595">
        <f t="shared" si="396"/>
        <v>5226609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0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37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394"/>
        <v>3</v>
      </c>
      <c r="C4012" s="184">
        <f t="shared" si="395"/>
        <v>42090</v>
      </c>
      <c r="D4012" s="191" t="s">
        <v>2041</v>
      </c>
      <c r="E4012" s="191">
        <v>42090</v>
      </c>
      <c r="F4012" s="192" t="s">
        <v>586</v>
      </c>
      <c r="G4012" s="483" t="s">
        <v>587</v>
      </c>
      <c r="H4012" s="193" t="s">
        <v>2042</v>
      </c>
      <c r="I4012" s="256">
        <v>24</v>
      </c>
      <c r="J4012" s="256">
        <v>5213.8640287059607</v>
      </c>
      <c r="K4012" s="595">
        <f t="shared" si="396"/>
        <v>125133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0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37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394"/>
        <v>3</v>
      </c>
      <c r="C4013" s="184">
        <f t="shared" si="395"/>
        <v>42090</v>
      </c>
      <c r="D4013" s="191" t="s">
        <v>2041</v>
      </c>
      <c r="E4013" s="191">
        <v>42090</v>
      </c>
      <c r="F4013" s="192" t="s">
        <v>1723</v>
      </c>
      <c r="G4013" s="483" t="s">
        <v>588</v>
      </c>
      <c r="H4013" s="193" t="s">
        <v>2042</v>
      </c>
      <c r="I4013" s="256">
        <v>1900</v>
      </c>
      <c r="J4013" s="256">
        <v>10179.448817949733</v>
      </c>
      <c r="K4013" s="595">
        <f t="shared" si="396"/>
        <v>19340953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0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37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394"/>
        <v>3</v>
      </c>
      <c r="C4014" s="184">
        <f t="shared" si="395"/>
        <v>42091</v>
      </c>
      <c r="D4014" s="191" t="s">
        <v>2041</v>
      </c>
      <c r="E4014" s="191">
        <v>42091</v>
      </c>
      <c r="F4014" s="192" t="s">
        <v>520</v>
      </c>
      <c r="G4014" s="483" t="s">
        <v>584</v>
      </c>
      <c r="H4014" s="193" t="s">
        <v>2042</v>
      </c>
      <c r="I4014" s="256">
        <v>504</v>
      </c>
      <c r="J4014" s="256">
        <v>5627.6627611429421</v>
      </c>
      <c r="K4014" s="595">
        <f t="shared" si="396"/>
        <v>2836342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0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37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394"/>
        <v>3</v>
      </c>
      <c r="C4015" s="184">
        <f t="shared" si="395"/>
        <v>42091</v>
      </c>
      <c r="D4015" s="191" t="s">
        <v>2041</v>
      </c>
      <c r="E4015" s="191">
        <v>42091</v>
      </c>
      <c r="F4015" s="192" t="s">
        <v>480</v>
      </c>
      <c r="G4015" s="483" t="s">
        <v>585</v>
      </c>
      <c r="H4015" s="193" t="s">
        <v>2042</v>
      </c>
      <c r="I4015" s="256">
        <v>350</v>
      </c>
      <c r="J4015" s="256">
        <v>60000.81620336225</v>
      </c>
      <c r="K4015" s="595">
        <f t="shared" si="396"/>
        <v>21000286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0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37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394"/>
        <v>3</v>
      </c>
      <c r="C4016" s="184">
        <f t="shared" si="395"/>
        <v>42094</v>
      </c>
      <c r="D4016" s="191" t="s">
        <v>2041</v>
      </c>
      <c r="E4016" s="191">
        <v>42094</v>
      </c>
      <c r="F4016" s="192" t="s">
        <v>1166</v>
      </c>
      <c r="G4016" s="483" t="s">
        <v>590</v>
      </c>
      <c r="H4016" s="193" t="s">
        <v>2042</v>
      </c>
      <c r="I4016" s="256">
        <v>50</v>
      </c>
      <c r="J4016" s="256">
        <v>9600.1305925379584</v>
      </c>
      <c r="K4016" s="595">
        <f t="shared" si="396"/>
        <v>480007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0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37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394"/>
        <v>3</v>
      </c>
      <c r="C4017" s="184">
        <f t="shared" si="395"/>
        <v>42094</v>
      </c>
      <c r="D4017" s="191" t="s">
        <v>2041</v>
      </c>
      <c r="E4017" s="191">
        <v>42094</v>
      </c>
      <c r="F4017" s="192" t="s">
        <v>1166</v>
      </c>
      <c r="G4017" s="483" t="s">
        <v>590</v>
      </c>
      <c r="H4017" s="193" t="s">
        <v>2042</v>
      </c>
      <c r="I4017" s="256">
        <v>773</v>
      </c>
      <c r="J4017" s="256">
        <v>9600.1305925379584</v>
      </c>
      <c r="K4017" s="595">
        <f t="shared" si="396"/>
        <v>7420901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0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37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394"/>
        <v>3</v>
      </c>
      <c r="C4018" s="184">
        <f t="shared" si="395"/>
        <v>42094</v>
      </c>
      <c r="D4018" s="191" t="s">
        <v>2041</v>
      </c>
      <c r="E4018" s="191">
        <v>42094</v>
      </c>
      <c r="F4018" s="192" t="s">
        <v>1680</v>
      </c>
      <c r="G4018" s="483" t="s">
        <v>590</v>
      </c>
      <c r="H4018" s="193" t="s">
        <v>2042</v>
      </c>
      <c r="I4018" s="256">
        <v>1646</v>
      </c>
      <c r="J4018" s="256">
        <v>827.59746487396205</v>
      </c>
      <c r="K4018" s="595">
        <f t="shared" si="396"/>
        <v>1362225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0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37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394"/>
        <v>3</v>
      </c>
      <c r="C4019" s="184">
        <f t="shared" si="395"/>
        <v>42094</v>
      </c>
      <c r="D4019" s="191" t="s">
        <v>2041</v>
      </c>
      <c r="E4019" s="191">
        <v>42094</v>
      </c>
      <c r="F4019" s="192" t="s">
        <v>480</v>
      </c>
      <c r="G4019" s="483" t="s">
        <v>591</v>
      </c>
      <c r="H4019" s="193" t="s">
        <v>2042</v>
      </c>
      <c r="I4019" s="256">
        <v>102</v>
      </c>
      <c r="J4019" s="256">
        <v>60000.81620336225</v>
      </c>
      <c r="K4019" s="595">
        <f t="shared" si="396"/>
        <v>6120083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0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37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394"/>
        <v>3</v>
      </c>
      <c r="C4020" s="184">
        <f t="shared" si="395"/>
        <v>42094</v>
      </c>
      <c r="D4020" s="191" t="s">
        <v>2041</v>
      </c>
      <c r="E4020" s="191">
        <v>42094</v>
      </c>
      <c r="F4020" s="192" t="s">
        <v>592</v>
      </c>
      <c r="G4020" s="483" t="s">
        <v>591</v>
      </c>
      <c r="H4020" s="193" t="s">
        <v>2042</v>
      </c>
      <c r="I4020" s="256">
        <v>25</v>
      </c>
      <c r="J4020" s="256">
        <v>34510.814285244218</v>
      </c>
      <c r="K4020" s="595">
        <f t="shared" si="396"/>
        <v>862770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0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37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394"/>
        <v>3</v>
      </c>
      <c r="C4021" s="184">
        <f t="shared" si="395"/>
        <v>42094</v>
      </c>
      <c r="D4021" s="191" t="s">
        <v>2041</v>
      </c>
      <c r="E4021" s="191">
        <v>42094</v>
      </c>
      <c r="F4021" s="192" t="s">
        <v>593</v>
      </c>
      <c r="G4021" s="483" t="s">
        <v>591</v>
      </c>
      <c r="H4021" s="193" t="s">
        <v>2042</v>
      </c>
      <c r="I4021" s="256">
        <v>11</v>
      </c>
      <c r="J4021" s="256">
        <v>42290.230455059464</v>
      </c>
      <c r="K4021" s="595">
        <f t="shared" si="396"/>
        <v>465193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0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37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394"/>
        <v>3</v>
      </c>
      <c r="C4022" s="184">
        <f t="shared" si="395"/>
        <v>42094</v>
      </c>
      <c r="D4022" s="191" t="s">
        <v>2041</v>
      </c>
      <c r="E4022" s="191">
        <v>42094</v>
      </c>
      <c r="F4022" s="192" t="s">
        <v>594</v>
      </c>
      <c r="G4022" s="483" t="s">
        <v>591</v>
      </c>
      <c r="H4022" s="193" t="s">
        <v>2042</v>
      </c>
      <c r="I4022" s="256">
        <v>13</v>
      </c>
      <c r="J4022" s="256">
        <v>34428.05453875682</v>
      </c>
      <c r="K4022" s="595">
        <f t="shared" si="396"/>
        <v>447565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0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37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394"/>
        <v>3</v>
      </c>
      <c r="C4023" s="184">
        <f t="shared" si="395"/>
        <v>42094</v>
      </c>
      <c r="D4023" s="191" t="s">
        <v>2041</v>
      </c>
      <c r="E4023" s="191">
        <v>42094</v>
      </c>
      <c r="F4023" s="192" t="s">
        <v>595</v>
      </c>
      <c r="G4023" s="483" t="s">
        <v>591</v>
      </c>
      <c r="H4023" s="193" t="s">
        <v>2042</v>
      </c>
      <c r="I4023" s="256">
        <v>19</v>
      </c>
      <c r="J4023" s="256">
        <v>66869.875161816133</v>
      </c>
      <c r="K4023" s="595">
        <f t="shared" si="396"/>
        <v>1270528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0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37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394"/>
        <v>3</v>
      </c>
      <c r="C4024" s="184">
        <f t="shared" si="395"/>
        <v>42094</v>
      </c>
      <c r="D4024" s="191" t="s">
        <v>2041</v>
      </c>
      <c r="E4024" s="191">
        <v>42094</v>
      </c>
      <c r="F4024" s="192" t="s">
        <v>596</v>
      </c>
      <c r="G4024" s="483" t="s">
        <v>591</v>
      </c>
      <c r="H4024" s="193" t="s">
        <v>2042</v>
      </c>
      <c r="I4024" s="256">
        <v>60</v>
      </c>
      <c r="J4024" s="256">
        <v>71173.381979160738</v>
      </c>
      <c r="K4024" s="595">
        <f t="shared" si="396"/>
        <v>4270403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0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37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394"/>
        <v>3</v>
      </c>
      <c r="C4025" s="184">
        <f t="shared" si="395"/>
        <v>42094</v>
      </c>
      <c r="D4025" s="191" t="s">
        <v>2041</v>
      </c>
      <c r="E4025" s="191">
        <v>42094</v>
      </c>
      <c r="F4025" s="192" t="s">
        <v>597</v>
      </c>
      <c r="G4025" s="483" t="s">
        <v>598</v>
      </c>
      <c r="H4025" s="193" t="s">
        <v>2042</v>
      </c>
      <c r="I4025" s="256">
        <v>55</v>
      </c>
      <c r="J4025" s="256">
        <v>14979.514114218713</v>
      </c>
      <c r="K4025" s="595">
        <f t="shared" si="396"/>
        <v>823873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0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37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394"/>
        <v>3</v>
      </c>
      <c r="C4026" s="184">
        <f t="shared" si="395"/>
        <v>42094</v>
      </c>
      <c r="D4026" s="191" t="s">
        <v>2041</v>
      </c>
      <c r="E4026" s="191">
        <v>42094</v>
      </c>
      <c r="F4026" s="192" t="s">
        <v>1723</v>
      </c>
      <c r="G4026" s="483" t="s">
        <v>599</v>
      </c>
      <c r="H4026" s="193" t="s">
        <v>2042</v>
      </c>
      <c r="I4026" s="256">
        <v>1950</v>
      </c>
      <c r="J4026" s="256">
        <v>10179.448817949733</v>
      </c>
      <c r="K4026" s="595">
        <f t="shared" si="396"/>
        <v>19849925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0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37"/>
    </row>
    <row r="4027" spans="1:28" s="875" customFormat="1" ht="15.75" customHeight="1">
      <c r="A4027" s="925" t="str">
        <f>IF(B4027&lt;&gt;"",IF(AND(B4027&gt;=_TM1,B4027&lt;=_TM2,OR(TH!L4027="1111",TH!M4027="1111")),TH!D4027,""),"")</f>
        <v/>
      </c>
      <c r="B4027" s="864">
        <f t="shared" si="394"/>
        <v>4</v>
      </c>
      <c r="C4027" s="865">
        <f t="shared" si="395"/>
        <v>42100</v>
      </c>
      <c r="D4027" s="866" t="s">
        <v>2041</v>
      </c>
      <c r="E4027" s="866">
        <v>42100</v>
      </c>
      <c r="F4027" s="867" t="s">
        <v>601</v>
      </c>
      <c r="G4027" s="868" t="s">
        <v>602</v>
      </c>
      <c r="H4027" s="877" t="s">
        <v>2042</v>
      </c>
      <c r="I4027" s="870">
        <v>194</v>
      </c>
      <c r="J4027" s="870">
        <v>5696.3231366206455</v>
      </c>
      <c r="K4027" s="871">
        <f t="shared" si="396"/>
        <v>1105087</v>
      </c>
      <c r="L4027" s="927" t="s">
        <v>172</v>
      </c>
      <c r="M4027" s="927" t="s">
        <v>167</v>
      </c>
      <c r="N4027" s="52" t="str">
        <f>IF(AND('331-CT'!$E$7=TH!H4027,OR(L4027="331",M4027="331")),"331",IF(AND(OR(L4027="131",M4027="131"),H4027='131-CT'!$E$7),"131",""))</f>
        <v/>
      </c>
      <c r="O4027" s="910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73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394"/>
        <v>4</v>
      </c>
      <c r="C4028" s="184">
        <f t="shared" si="395"/>
        <v>42100</v>
      </c>
      <c r="D4028" s="191" t="s">
        <v>2041</v>
      </c>
      <c r="E4028" s="191">
        <v>42100</v>
      </c>
      <c r="F4028" s="192" t="s">
        <v>603</v>
      </c>
      <c r="G4028" s="483" t="s">
        <v>602</v>
      </c>
      <c r="H4028" s="193" t="s">
        <v>2042</v>
      </c>
      <c r="I4028" s="256">
        <v>8</v>
      </c>
      <c r="J4028" s="256">
        <v>6710.7368458818564</v>
      </c>
      <c r="K4028" s="595">
        <f t="shared" si="396"/>
        <v>53686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0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37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394"/>
        <v>4</v>
      </c>
      <c r="C4029" s="184">
        <f t="shared" si="395"/>
        <v>42100</v>
      </c>
      <c r="D4029" s="191" t="s">
        <v>2041</v>
      </c>
      <c r="E4029" s="191">
        <v>42100</v>
      </c>
      <c r="F4029" s="192" t="s">
        <v>604</v>
      </c>
      <c r="G4029" s="483" t="s">
        <v>602</v>
      </c>
      <c r="H4029" s="193" t="s">
        <v>2042</v>
      </c>
      <c r="I4029" s="256">
        <v>10</v>
      </c>
      <c r="J4029" s="256">
        <v>7725.1505551430673</v>
      </c>
      <c r="K4029" s="595">
        <f t="shared" si="396"/>
        <v>77252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0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37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394"/>
        <v>4</v>
      </c>
      <c r="C4030" s="184">
        <f t="shared" si="395"/>
        <v>42100</v>
      </c>
      <c r="D4030" s="191" t="s">
        <v>2041</v>
      </c>
      <c r="E4030" s="191">
        <v>42100</v>
      </c>
      <c r="F4030" s="192" t="s">
        <v>605</v>
      </c>
      <c r="G4030" s="483" t="s">
        <v>602</v>
      </c>
      <c r="H4030" s="193" t="s">
        <v>2042</v>
      </c>
      <c r="I4030" s="256">
        <v>12</v>
      </c>
      <c r="J4030" s="256">
        <v>12016.900863555884</v>
      </c>
      <c r="K4030" s="595">
        <f t="shared" si="396"/>
        <v>144203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0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37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394"/>
        <v>4</v>
      </c>
      <c r="C4031" s="184">
        <f t="shared" si="395"/>
        <v>42100</v>
      </c>
      <c r="D4031" s="191" t="s">
        <v>2041</v>
      </c>
      <c r="E4031" s="191">
        <v>42100</v>
      </c>
      <c r="F4031" s="192" t="s">
        <v>606</v>
      </c>
      <c r="G4031" s="483" t="s">
        <v>602</v>
      </c>
      <c r="H4031" s="193" t="s">
        <v>2042</v>
      </c>
      <c r="I4031" s="256">
        <v>29</v>
      </c>
      <c r="J4031" s="256">
        <v>14201.791929656953</v>
      </c>
      <c r="K4031" s="595">
        <f t="shared" si="396"/>
        <v>411852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0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37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394"/>
        <v>4</v>
      </c>
      <c r="C4032" s="184">
        <f t="shared" si="395"/>
        <v>42100</v>
      </c>
      <c r="D4032" s="191" t="s">
        <v>2041</v>
      </c>
      <c r="E4032" s="191">
        <v>42100</v>
      </c>
      <c r="F4032" s="192" t="s">
        <v>607</v>
      </c>
      <c r="G4032" s="483" t="s">
        <v>602</v>
      </c>
      <c r="H4032" s="193" t="s">
        <v>2042</v>
      </c>
      <c r="I4032" s="256">
        <v>12</v>
      </c>
      <c r="J4032" s="256">
        <v>12875.250925238446</v>
      </c>
      <c r="K4032" s="595">
        <f t="shared" si="396"/>
        <v>154503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0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37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394"/>
        <v>4</v>
      </c>
      <c r="C4033" s="184">
        <f t="shared" si="395"/>
        <v>42100</v>
      </c>
      <c r="D4033" s="191" t="s">
        <v>2041</v>
      </c>
      <c r="E4033" s="191">
        <v>42100</v>
      </c>
      <c r="F4033" s="192" t="s">
        <v>1689</v>
      </c>
      <c r="G4033" s="483" t="s">
        <v>602</v>
      </c>
      <c r="H4033" s="193" t="s">
        <v>2042</v>
      </c>
      <c r="I4033" s="256">
        <v>424</v>
      </c>
      <c r="J4033" s="256">
        <v>312.12729515729569</v>
      </c>
      <c r="K4033" s="595">
        <f t="shared" si="396"/>
        <v>132342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0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37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394"/>
        <v>4</v>
      </c>
      <c r="C4034" s="184">
        <f t="shared" si="395"/>
        <v>42100</v>
      </c>
      <c r="D4034" s="191" t="s">
        <v>2041</v>
      </c>
      <c r="E4034" s="191">
        <v>42100</v>
      </c>
      <c r="F4034" s="192" t="s">
        <v>1690</v>
      </c>
      <c r="G4034" s="483" t="s">
        <v>602</v>
      </c>
      <c r="H4034" s="193" t="s">
        <v>2042</v>
      </c>
      <c r="I4034" s="256">
        <v>106</v>
      </c>
      <c r="J4034" s="256">
        <v>624.25459031459138</v>
      </c>
      <c r="K4034" s="595">
        <f t="shared" si="396"/>
        <v>66171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0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37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394"/>
        <v>4</v>
      </c>
      <c r="C4035" s="184">
        <f t="shared" si="395"/>
        <v>42100</v>
      </c>
      <c r="D4035" s="191" t="s">
        <v>2041</v>
      </c>
      <c r="E4035" s="191">
        <v>42100</v>
      </c>
      <c r="F4035" s="192" t="s">
        <v>439</v>
      </c>
      <c r="G4035" s="483" t="s">
        <v>608</v>
      </c>
      <c r="H4035" s="193" t="s">
        <v>2042</v>
      </c>
      <c r="I4035" s="256">
        <v>300</v>
      </c>
      <c r="J4035" s="256">
        <v>7413.0232599857718</v>
      </c>
      <c r="K4035" s="595">
        <f t="shared" si="396"/>
        <v>2223907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0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37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394"/>
        <v>4</v>
      </c>
      <c r="C4036" s="184">
        <f t="shared" si="395"/>
        <v>42100</v>
      </c>
      <c r="D4036" s="191" t="s">
        <v>2041</v>
      </c>
      <c r="E4036" s="191">
        <v>42100</v>
      </c>
      <c r="F4036" s="192" t="s">
        <v>439</v>
      </c>
      <c r="G4036" s="483" t="s">
        <v>608</v>
      </c>
      <c r="H4036" s="193" t="s">
        <v>2042</v>
      </c>
      <c r="I4036" s="256">
        <v>302</v>
      </c>
      <c r="J4036" s="256">
        <v>7413.0232599857718</v>
      </c>
      <c r="K4036" s="595">
        <f t="shared" si="396"/>
        <v>2238733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0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37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394"/>
        <v>4</v>
      </c>
      <c r="C4037" s="184">
        <f t="shared" si="395"/>
        <v>42100</v>
      </c>
      <c r="D4037" s="191" t="s">
        <v>2041</v>
      </c>
      <c r="E4037" s="191">
        <v>42100</v>
      </c>
      <c r="F4037" s="192" t="s">
        <v>545</v>
      </c>
      <c r="G4037" s="483" t="s">
        <v>609</v>
      </c>
      <c r="H4037" s="193" t="s">
        <v>2042</v>
      </c>
      <c r="I4037" s="256">
        <v>103</v>
      </c>
      <c r="J4037" s="256">
        <v>8739.56426440428</v>
      </c>
      <c r="K4037" s="595">
        <f t="shared" si="396"/>
        <v>900175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0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37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394"/>
        <v>4</v>
      </c>
      <c r="C4038" s="184">
        <f t="shared" si="395"/>
        <v>42100</v>
      </c>
      <c r="D4038" s="191" t="s">
        <v>2041</v>
      </c>
      <c r="E4038" s="191">
        <v>42100</v>
      </c>
      <c r="F4038" s="192" t="s">
        <v>544</v>
      </c>
      <c r="G4038" s="483" t="s">
        <v>609</v>
      </c>
      <c r="H4038" s="193" t="s">
        <v>2042</v>
      </c>
      <c r="I4038" s="256">
        <v>206</v>
      </c>
      <c r="J4038" s="256">
        <v>8115.3096740896872</v>
      </c>
      <c r="K4038" s="595">
        <f t="shared" si="396"/>
        <v>1671754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0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37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394"/>
        <v>4</v>
      </c>
      <c r="C4039" s="184">
        <f t="shared" si="395"/>
        <v>42100</v>
      </c>
      <c r="D4039" s="191" t="s">
        <v>2041</v>
      </c>
      <c r="E4039" s="191">
        <v>42100</v>
      </c>
      <c r="F4039" s="192" t="s">
        <v>542</v>
      </c>
      <c r="G4039" s="483" t="s">
        <v>609</v>
      </c>
      <c r="H4039" s="193" t="s">
        <v>2042</v>
      </c>
      <c r="I4039" s="256">
        <v>102</v>
      </c>
      <c r="J4039" s="256">
        <v>7491.0550837750961</v>
      </c>
      <c r="K4039" s="595">
        <f t="shared" si="396"/>
        <v>764088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0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37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394"/>
        <v>4</v>
      </c>
      <c r="C4040" s="184">
        <f t="shared" si="395"/>
        <v>42100</v>
      </c>
      <c r="D4040" s="191" t="s">
        <v>2041</v>
      </c>
      <c r="E4040" s="191">
        <v>42100</v>
      </c>
      <c r="F4040" s="192" t="s">
        <v>1687</v>
      </c>
      <c r="G4040" s="483" t="s">
        <v>609</v>
      </c>
      <c r="H4040" s="193" t="s">
        <v>2042</v>
      </c>
      <c r="I4040" s="256">
        <v>800</v>
      </c>
      <c r="J4040" s="256">
        <v>468.19094273594351</v>
      </c>
      <c r="K4040" s="595">
        <f t="shared" si="396"/>
        <v>374553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0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37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394"/>
        <v>4</v>
      </c>
      <c r="C4041" s="184">
        <f t="shared" si="395"/>
        <v>42101</v>
      </c>
      <c r="D4041" s="191" t="s">
        <v>2041</v>
      </c>
      <c r="E4041" s="191">
        <v>42101</v>
      </c>
      <c r="F4041" s="192" t="s">
        <v>1724</v>
      </c>
      <c r="G4041" s="483" t="s">
        <v>617</v>
      </c>
      <c r="H4041" s="193" t="s">
        <v>2042</v>
      </c>
      <c r="I4041" s="256">
        <v>170</v>
      </c>
      <c r="J4041" s="256">
        <v>14982.110167550192</v>
      </c>
      <c r="K4041" s="595">
        <f t="shared" si="396"/>
        <v>2546959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0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37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394"/>
        <v>4</v>
      </c>
      <c r="C4042" s="184">
        <f t="shared" si="395"/>
        <v>42101</v>
      </c>
      <c r="D4042" s="191" t="s">
        <v>2041</v>
      </c>
      <c r="E4042" s="191">
        <v>42101</v>
      </c>
      <c r="F4042" s="192" t="s">
        <v>1725</v>
      </c>
      <c r="G4042" s="483" t="s">
        <v>617</v>
      </c>
      <c r="H4042" s="193" t="s">
        <v>2042</v>
      </c>
      <c r="I4042" s="256">
        <v>570</v>
      </c>
      <c r="J4042" s="256">
        <v>13421.473691763713</v>
      </c>
      <c r="K4042" s="595">
        <f t="shared" si="396"/>
        <v>7650240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0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37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394"/>
        <v>4</v>
      </c>
      <c r="C4043" s="184">
        <f t="shared" si="395"/>
        <v>42101</v>
      </c>
      <c r="D4043" s="191" t="s">
        <v>2041</v>
      </c>
      <c r="E4043" s="191">
        <v>42101</v>
      </c>
      <c r="F4043" s="192" t="s">
        <v>1726</v>
      </c>
      <c r="G4043" s="483" t="s">
        <v>617</v>
      </c>
      <c r="H4043" s="193" t="s">
        <v>2042</v>
      </c>
      <c r="I4043" s="256">
        <v>25</v>
      </c>
      <c r="J4043" s="256">
        <v>13967.696458288981</v>
      </c>
      <c r="K4043" s="595">
        <f t="shared" si="396"/>
        <v>349192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0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37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394"/>
        <v>4</v>
      </c>
      <c r="C4044" s="184">
        <f t="shared" si="395"/>
        <v>42101</v>
      </c>
      <c r="D4044" s="191" t="s">
        <v>2041</v>
      </c>
      <c r="E4044" s="191">
        <v>42101</v>
      </c>
      <c r="F4044" s="192" t="s">
        <v>1727</v>
      </c>
      <c r="G4044" s="483" t="s">
        <v>617</v>
      </c>
      <c r="H4044" s="193" t="s">
        <v>2042</v>
      </c>
      <c r="I4044" s="256">
        <v>330</v>
      </c>
      <c r="J4044" s="256">
        <v>13031.314572817093</v>
      </c>
      <c r="K4044" s="595">
        <f t="shared" si="396"/>
        <v>4300334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0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37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394"/>
        <v>4</v>
      </c>
      <c r="C4045" s="184">
        <f t="shared" si="395"/>
        <v>42101</v>
      </c>
      <c r="D4045" s="191" t="s">
        <v>2041</v>
      </c>
      <c r="E4045" s="191">
        <v>42101</v>
      </c>
      <c r="F4045" s="192" t="s">
        <v>1728</v>
      </c>
      <c r="G4045" s="483" t="s">
        <v>617</v>
      </c>
      <c r="H4045" s="193" t="s">
        <v>2042</v>
      </c>
      <c r="I4045" s="256">
        <v>500</v>
      </c>
      <c r="J4045" s="256">
        <v>9675.9461498761648</v>
      </c>
      <c r="K4045" s="595">
        <f t="shared" si="396"/>
        <v>4837973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0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37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394"/>
        <v>4</v>
      </c>
      <c r="C4046" s="184">
        <f t="shared" si="395"/>
        <v>42101</v>
      </c>
      <c r="D4046" s="191" t="s">
        <v>2041</v>
      </c>
      <c r="E4046" s="191">
        <v>42101</v>
      </c>
      <c r="F4046" s="192" t="s">
        <v>517</v>
      </c>
      <c r="G4046" s="483" t="s">
        <v>610</v>
      </c>
      <c r="H4046" s="193" t="s">
        <v>2042</v>
      </c>
      <c r="I4046" s="256">
        <v>820</v>
      </c>
      <c r="J4046" s="256">
        <v>9051.6915595615737</v>
      </c>
      <c r="K4046" s="595">
        <f t="shared" si="396"/>
        <v>7422387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0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37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394"/>
        <v>4</v>
      </c>
      <c r="C4047" s="184">
        <f t="shared" si="395"/>
        <v>42101</v>
      </c>
      <c r="D4047" s="191" t="s">
        <v>2041</v>
      </c>
      <c r="E4047" s="191">
        <v>42101</v>
      </c>
      <c r="F4047" s="192" t="s">
        <v>611</v>
      </c>
      <c r="G4047" s="483" t="s">
        <v>610</v>
      </c>
      <c r="H4047" s="193" t="s">
        <v>2042</v>
      </c>
      <c r="I4047" s="256">
        <v>505</v>
      </c>
      <c r="J4047" s="256">
        <v>10768.3916829267</v>
      </c>
      <c r="K4047" s="595">
        <f t="shared" si="396"/>
        <v>5438038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0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37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394"/>
        <v>4</v>
      </c>
      <c r="C4048" s="184">
        <f t="shared" si="395"/>
        <v>42101</v>
      </c>
      <c r="D4048" s="191" t="s">
        <v>2041</v>
      </c>
      <c r="E4048" s="191">
        <v>42101</v>
      </c>
      <c r="F4048" s="192" t="s">
        <v>612</v>
      </c>
      <c r="G4048" s="483" t="s">
        <v>610</v>
      </c>
      <c r="H4048" s="193" t="s">
        <v>2042</v>
      </c>
      <c r="I4048" s="256">
        <v>270</v>
      </c>
      <c r="J4048" s="256">
        <v>10066.105268822785</v>
      </c>
      <c r="K4048" s="595">
        <f t="shared" si="396"/>
        <v>2717848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0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37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394"/>
        <v>4</v>
      </c>
      <c r="C4049" s="184">
        <f t="shared" si="395"/>
        <v>42101</v>
      </c>
      <c r="D4049" s="191" t="s">
        <v>2041</v>
      </c>
      <c r="E4049" s="191">
        <v>42101</v>
      </c>
      <c r="F4049" s="192" t="s">
        <v>613</v>
      </c>
      <c r="G4049" s="483" t="s">
        <v>610</v>
      </c>
      <c r="H4049" s="193" t="s">
        <v>2042</v>
      </c>
      <c r="I4049" s="256">
        <v>150</v>
      </c>
      <c r="J4049" s="256">
        <v>6164.5140793565897</v>
      </c>
      <c r="K4049" s="595">
        <f t="shared" si="396"/>
        <v>924677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0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37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394"/>
        <v>4</v>
      </c>
      <c r="C4050" s="184">
        <f t="shared" si="395"/>
        <v>42101</v>
      </c>
      <c r="D4050" s="191" t="s">
        <v>2041</v>
      </c>
      <c r="E4050" s="191">
        <v>42101</v>
      </c>
      <c r="F4050" s="192" t="s">
        <v>614</v>
      </c>
      <c r="G4050" s="483" t="s">
        <v>610</v>
      </c>
      <c r="H4050" s="193" t="s">
        <v>2042</v>
      </c>
      <c r="I4050" s="256">
        <v>990</v>
      </c>
      <c r="J4050" s="256">
        <v>7725.1505551430673</v>
      </c>
      <c r="K4050" s="595">
        <f t="shared" si="396"/>
        <v>7647899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0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37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394"/>
        <v>4</v>
      </c>
      <c r="C4051" s="184">
        <f t="shared" si="395"/>
        <v>42101</v>
      </c>
      <c r="D4051" s="191" t="s">
        <v>2041</v>
      </c>
      <c r="E4051" s="191">
        <v>42101</v>
      </c>
      <c r="F4051" s="192" t="s">
        <v>615</v>
      </c>
      <c r="G4051" s="483" t="s">
        <v>610</v>
      </c>
      <c r="H4051" s="193" t="s">
        <v>2042</v>
      </c>
      <c r="I4051" s="256">
        <v>620</v>
      </c>
      <c r="J4051" s="256">
        <v>8817.5960881936026</v>
      </c>
      <c r="K4051" s="595">
        <f t="shared" si="396"/>
        <v>5466910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0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37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394"/>
        <v>4</v>
      </c>
      <c r="C4052" s="184">
        <f t="shared" si="395"/>
        <v>42101</v>
      </c>
      <c r="D4052" s="191" t="s">
        <v>2041</v>
      </c>
      <c r="E4052" s="191">
        <v>42101</v>
      </c>
      <c r="F4052" s="192" t="s">
        <v>616</v>
      </c>
      <c r="G4052" s="483" t="s">
        <v>610</v>
      </c>
      <c r="H4052" s="193" t="s">
        <v>2042</v>
      </c>
      <c r="I4052" s="256">
        <v>105</v>
      </c>
      <c r="J4052" s="256">
        <v>9988.0734450334621</v>
      </c>
      <c r="K4052" s="595">
        <f t="shared" si="396"/>
        <v>1048748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0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37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394"/>
        <v>4</v>
      </c>
      <c r="C4053" s="184">
        <f t="shared" si="395"/>
        <v>42102</v>
      </c>
      <c r="D4053" s="191" t="s">
        <v>2041</v>
      </c>
      <c r="E4053" s="191">
        <v>42102</v>
      </c>
      <c r="F4053" s="192" t="s">
        <v>1729</v>
      </c>
      <c r="G4053" s="483" t="s">
        <v>618</v>
      </c>
      <c r="H4053" s="193" t="s">
        <v>2042</v>
      </c>
      <c r="I4053" s="256">
        <v>124</v>
      </c>
      <c r="J4053" s="256">
        <v>5540.2594890419978</v>
      </c>
      <c r="K4053" s="595">
        <f t="shared" si="396"/>
        <v>686992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0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37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394"/>
        <v>4</v>
      </c>
      <c r="C4054" s="184">
        <f t="shared" si="395"/>
        <v>42102</v>
      </c>
      <c r="D4054" s="191" t="s">
        <v>2041</v>
      </c>
      <c r="E4054" s="191">
        <v>42102</v>
      </c>
      <c r="F4054" s="192" t="s">
        <v>767</v>
      </c>
      <c r="G4054" s="483" t="s">
        <v>618</v>
      </c>
      <c r="H4054" s="193" t="s">
        <v>2042</v>
      </c>
      <c r="I4054" s="256">
        <v>100</v>
      </c>
      <c r="J4054" s="256">
        <v>7725.1505551430673</v>
      </c>
      <c r="K4054" s="595">
        <f t="shared" si="396"/>
        <v>772515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0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37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394"/>
        <v>4</v>
      </c>
      <c r="C4055" s="184">
        <f t="shared" si="395"/>
        <v>42102</v>
      </c>
      <c r="D4055" s="191" t="s">
        <v>2041</v>
      </c>
      <c r="E4055" s="191">
        <v>42102</v>
      </c>
      <c r="F4055" s="192" t="s">
        <v>718</v>
      </c>
      <c r="G4055" s="483" t="s">
        <v>618</v>
      </c>
      <c r="H4055" s="193" t="s">
        <v>2042</v>
      </c>
      <c r="I4055" s="256">
        <v>25</v>
      </c>
      <c r="J4055" s="256">
        <v>13967.696458288981</v>
      </c>
      <c r="K4055" s="595">
        <f t="shared" si="396"/>
        <v>349192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0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37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394"/>
        <v>4</v>
      </c>
      <c r="C4056" s="184">
        <f t="shared" si="395"/>
        <v>42102</v>
      </c>
      <c r="D4056" s="191" t="s">
        <v>2041</v>
      </c>
      <c r="E4056" s="191">
        <v>42102</v>
      </c>
      <c r="F4056" s="192" t="s">
        <v>1730</v>
      </c>
      <c r="G4056" s="483" t="s">
        <v>618</v>
      </c>
      <c r="H4056" s="193" t="s">
        <v>2042</v>
      </c>
      <c r="I4056" s="256">
        <v>25</v>
      </c>
      <c r="J4056" s="256">
        <v>12953.282749027769</v>
      </c>
      <c r="K4056" s="595">
        <f t="shared" si="396"/>
        <v>323832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0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37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394"/>
        <v>4</v>
      </c>
      <c r="C4057" s="184">
        <f t="shared" si="395"/>
        <v>42102</v>
      </c>
      <c r="D4057" s="191" t="s">
        <v>2041</v>
      </c>
      <c r="E4057" s="191">
        <v>42102</v>
      </c>
      <c r="F4057" s="192" t="s">
        <v>1731</v>
      </c>
      <c r="G4057" s="483" t="s">
        <v>618</v>
      </c>
      <c r="H4057" s="193" t="s">
        <v>2042</v>
      </c>
      <c r="I4057" s="256">
        <v>100</v>
      </c>
      <c r="J4057" s="256">
        <v>7100.8959648284763</v>
      </c>
      <c r="K4057" s="595">
        <f t="shared" si="396"/>
        <v>710090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0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37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394"/>
        <v>4</v>
      </c>
      <c r="C4058" s="184">
        <f t="shared" si="395"/>
        <v>42102</v>
      </c>
      <c r="D4058" s="191" t="s">
        <v>2041</v>
      </c>
      <c r="E4058" s="191">
        <v>42102</v>
      </c>
      <c r="F4058" s="192" t="s">
        <v>1724</v>
      </c>
      <c r="G4058" s="483" t="s">
        <v>618</v>
      </c>
      <c r="H4058" s="193" t="s">
        <v>2042</v>
      </c>
      <c r="I4058" s="256">
        <v>553</v>
      </c>
      <c r="J4058" s="256">
        <v>14982.110167550192</v>
      </c>
      <c r="K4058" s="595">
        <f t="shared" si="396"/>
        <v>8285107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0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37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394"/>
        <v>4</v>
      </c>
      <c r="C4059" s="184">
        <f t="shared" si="395"/>
        <v>42104</v>
      </c>
      <c r="D4059" s="191" t="s">
        <v>2041</v>
      </c>
      <c r="E4059" s="191">
        <v>42104</v>
      </c>
      <c r="F4059" s="192" t="s">
        <v>1869</v>
      </c>
      <c r="G4059" s="483" t="s">
        <v>619</v>
      </c>
      <c r="H4059" s="193" t="s">
        <v>2042</v>
      </c>
      <c r="I4059" s="256">
        <v>200</v>
      </c>
      <c r="J4059" s="256">
        <v>7334.9914361964475</v>
      </c>
      <c r="K4059" s="595">
        <f t="shared" si="396"/>
        <v>1466998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0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37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394"/>
        <v>4</v>
      </c>
      <c r="C4060" s="184">
        <f t="shared" si="395"/>
        <v>42104</v>
      </c>
      <c r="D4060" s="191" t="s">
        <v>2041</v>
      </c>
      <c r="E4060" s="191">
        <v>42104</v>
      </c>
      <c r="F4060" s="192" t="s">
        <v>1812</v>
      </c>
      <c r="G4060" s="483" t="s">
        <v>619</v>
      </c>
      <c r="H4060" s="193" t="s">
        <v>2042</v>
      </c>
      <c r="I4060" s="256">
        <v>50</v>
      </c>
      <c r="J4060" s="256">
        <v>20834.496951749486</v>
      </c>
      <c r="K4060" s="595">
        <f t="shared" si="396"/>
        <v>1041725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0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37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394"/>
        <v>4</v>
      </c>
      <c r="C4061" s="184">
        <f t="shared" si="395"/>
        <v>42104</v>
      </c>
      <c r="D4061" s="191" t="s">
        <v>2041</v>
      </c>
      <c r="E4061" s="191">
        <v>42104</v>
      </c>
      <c r="F4061" s="192" t="s">
        <v>1870</v>
      </c>
      <c r="G4061" s="483" t="s">
        <v>619</v>
      </c>
      <c r="H4061" s="193" t="s">
        <v>2042</v>
      </c>
      <c r="I4061" s="256">
        <v>53</v>
      </c>
      <c r="J4061" s="256">
        <v>19507.955947330978</v>
      </c>
      <c r="K4061" s="595">
        <f t="shared" si="396"/>
        <v>1033922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0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37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394"/>
        <v>4</v>
      </c>
      <c r="C4062" s="184">
        <f t="shared" si="395"/>
        <v>42104</v>
      </c>
      <c r="D4062" s="191" t="s">
        <v>2041</v>
      </c>
      <c r="E4062" s="191">
        <v>42104</v>
      </c>
      <c r="F4062" s="192" t="s">
        <v>1741</v>
      </c>
      <c r="G4062" s="483" t="s">
        <v>619</v>
      </c>
      <c r="H4062" s="193" t="s">
        <v>2042</v>
      </c>
      <c r="I4062" s="256">
        <v>200</v>
      </c>
      <c r="J4062" s="256">
        <v>11626.741744609264</v>
      </c>
      <c r="K4062" s="595">
        <f t="shared" si="396"/>
        <v>2325348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0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37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394"/>
        <v>4</v>
      </c>
      <c r="C4063" s="184">
        <f t="shared" si="395"/>
        <v>42104</v>
      </c>
      <c r="D4063" s="191" t="s">
        <v>2041</v>
      </c>
      <c r="E4063" s="191">
        <v>42104</v>
      </c>
      <c r="F4063" s="192" t="s">
        <v>1871</v>
      </c>
      <c r="G4063" s="483" t="s">
        <v>619</v>
      </c>
      <c r="H4063" s="193" t="s">
        <v>2042</v>
      </c>
      <c r="I4063" s="256">
        <v>500</v>
      </c>
      <c r="J4063" s="256">
        <v>7647.1187313537439</v>
      </c>
      <c r="K4063" s="595">
        <f t="shared" si="396"/>
        <v>3823559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0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37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394"/>
        <v>4</v>
      </c>
      <c r="C4064" s="184">
        <f t="shared" si="395"/>
        <v>42104</v>
      </c>
      <c r="D4064" s="191" t="s">
        <v>2041</v>
      </c>
      <c r="E4064" s="191">
        <v>42104</v>
      </c>
      <c r="F4064" s="192" t="s">
        <v>1872</v>
      </c>
      <c r="G4064" s="483" t="s">
        <v>619</v>
      </c>
      <c r="H4064" s="193" t="s">
        <v>2042</v>
      </c>
      <c r="I4064" s="256">
        <v>38</v>
      </c>
      <c r="J4064" s="256">
        <v>8037.2778503003638</v>
      </c>
      <c r="K4064" s="595">
        <f t="shared" si="396"/>
        <v>305417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0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37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394"/>
        <v>4</v>
      </c>
      <c r="C4065" s="184">
        <f t="shared" si="395"/>
        <v>42104</v>
      </c>
      <c r="D4065" s="191" t="s">
        <v>2041</v>
      </c>
      <c r="E4065" s="191">
        <v>42104</v>
      </c>
      <c r="F4065" s="192" t="s">
        <v>564</v>
      </c>
      <c r="G4065" s="483" t="s">
        <v>620</v>
      </c>
      <c r="H4065" s="193" t="s">
        <v>2042</v>
      </c>
      <c r="I4065" s="256">
        <v>203</v>
      </c>
      <c r="J4065" s="256">
        <v>6944.8323172498285</v>
      </c>
      <c r="K4065" s="595">
        <f t="shared" si="396"/>
        <v>1409801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0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37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394"/>
        <v>4</v>
      </c>
      <c r="C4066" s="184">
        <f t="shared" si="395"/>
        <v>42104</v>
      </c>
      <c r="D4066" s="191" t="s">
        <v>2041</v>
      </c>
      <c r="E4066" s="191">
        <v>42104</v>
      </c>
      <c r="F4066" s="192" t="s">
        <v>565</v>
      </c>
      <c r="G4066" s="483" t="s">
        <v>620</v>
      </c>
      <c r="H4066" s="193" t="s">
        <v>2042</v>
      </c>
      <c r="I4066" s="256">
        <v>208</v>
      </c>
      <c r="J4066" s="256">
        <v>7334.9914361964475</v>
      </c>
      <c r="K4066" s="595">
        <f t="shared" si="396"/>
        <v>1525678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0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37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394"/>
        <v>4</v>
      </c>
      <c r="C4067" s="184">
        <f t="shared" si="395"/>
        <v>42104</v>
      </c>
      <c r="D4067" s="191" t="s">
        <v>2041</v>
      </c>
      <c r="E4067" s="191">
        <v>42104</v>
      </c>
      <c r="F4067" s="192" t="s">
        <v>621</v>
      </c>
      <c r="G4067" s="483" t="s">
        <v>620</v>
      </c>
      <c r="H4067" s="193" t="s">
        <v>2042</v>
      </c>
      <c r="I4067" s="256">
        <v>203</v>
      </c>
      <c r="J4067" s="256">
        <v>7256.959612407125</v>
      </c>
      <c r="K4067" s="595">
        <f t="shared" si="396"/>
        <v>1473163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0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37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394"/>
        <v>4</v>
      </c>
      <c r="C4068" s="184">
        <f t="shared" si="395"/>
        <v>42107</v>
      </c>
      <c r="D4068" s="191" t="s">
        <v>2041</v>
      </c>
      <c r="E4068" s="191">
        <v>42107</v>
      </c>
      <c r="F4068" s="192" t="s">
        <v>622</v>
      </c>
      <c r="G4068" s="483" t="s">
        <v>623</v>
      </c>
      <c r="H4068" s="193" t="s">
        <v>2042</v>
      </c>
      <c r="I4068" s="256">
        <v>100</v>
      </c>
      <c r="J4068" s="256">
        <v>12407.059982502504</v>
      </c>
      <c r="K4068" s="595">
        <f t="shared" si="396"/>
        <v>1240706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0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37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394"/>
        <v>4</v>
      </c>
      <c r="C4069" s="184">
        <f t="shared" si="395"/>
        <v>42107</v>
      </c>
      <c r="D4069" s="191" t="s">
        <v>2041</v>
      </c>
      <c r="E4069" s="191">
        <v>42107</v>
      </c>
      <c r="F4069" s="192" t="s">
        <v>1732</v>
      </c>
      <c r="G4069" s="483" t="s">
        <v>623</v>
      </c>
      <c r="H4069" s="193" t="s">
        <v>2042</v>
      </c>
      <c r="I4069" s="256">
        <v>200</v>
      </c>
      <c r="J4069" s="256">
        <v>1872.763770943774</v>
      </c>
      <c r="K4069" s="595">
        <f t="shared" si="396"/>
        <v>374553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0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37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394"/>
        <v>4</v>
      </c>
      <c r="C4070" s="184">
        <f t="shared" si="395"/>
        <v>42110</v>
      </c>
      <c r="D4070" s="191" t="s">
        <v>2041</v>
      </c>
      <c r="E4070" s="191">
        <v>42110</v>
      </c>
      <c r="F4070" s="192" t="s">
        <v>624</v>
      </c>
      <c r="G4070" s="483" t="s">
        <v>625</v>
      </c>
      <c r="H4070" s="193" t="s">
        <v>2042</v>
      </c>
      <c r="I4070" s="256">
        <v>315</v>
      </c>
      <c r="J4070" s="256">
        <v>6866.8004934605051</v>
      </c>
      <c r="K4070" s="595">
        <f t="shared" si="396"/>
        <v>2163042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0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37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394"/>
        <v>4</v>
      </c>
      <c r="C4071" s="184">
        <f t="shared" si="395"/>
        <v>42110</v>
      </c>
      <c r="D4071" s="191" t="s">
        <v>2041</v>
      </c>
      <c r="E4071" s="191">
        <v>42110</v>
      </c>
      <c r="F4071" s="192" t="s">
        <v>626</v>
      </c>
      <c r="G4071" s="483" t="s">
        <v>625</v>
      </c>
      <c r="H4071" s="193" t="s">
        <v>2042</v>
      </c>
      <c r="I4071" s="256">
        <v>160</v>
      </c>
      <c r="J4071" s="256">
        <v>9910.0416212441378</v>
      </c>
      <c r="K4071" s="595">
        <f t="shared" si="396"/>
        <v>1585607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0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37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394"/>
        <v>4</v>
      </c>
      <c r="C4072" s="184">
        <f t="shared" si="395"/>
        <v>42110</v>
      </c>
      <c r="D4072" s="191" t="s">
        <v>2041</v>
      </c>
      <c r="E4072" s="191">
        <v>42110</v>
      </c>
      <c r="F4072" s="192" t="s">
        <v>627</v>
      </c>
      <c r="G4072" s="483" t="s">
        <v>625</v>
      </c>
      <c r="H4072" s="193" t="s">
        <v>2042</v>
      </c>
      <c r="I4072" s="256">
        <v>105</v>
      </c>
      <c r="J4072" s="256">
        <v>6476.6413745138843</v>
      </c>
      <c r="K4072" s="595">
        <f t="shared" si="396"/>
        <v>680047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0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37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394"/>
        <v>4</v>
      </c>
      <c r="C4073" s="184">
        <f t="shared" si="395"/>
        <v>42110</v>
      </c>
      <c r="D4073" s="191" t="s">
        <v>2041</v>
      </c>
      <c r="E4073" s="191">
        <v>42110</v>
      </c>
      <c r="F4073" s="192" t="s">
        <v>616</v>
      </c>
      <c r="G4073" s="483" t="s">
        <v>625</v>
      </c>
      <c r="H4073" s="193" t="s">
        <v>2042</v>
      </c>
      <c r="I4073" s="256">
        <v>55</v>
      </c>
      <c r="J4073" s="256">
        <v>9988.0734450334621</v>
      </c>
      <c r="K4073" s="595">
        <f t="shared" si="396"/>
        <v>549344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0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37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394"/>
        <v>4</v>
      </c>
      <c r="C4074" s="184">
        <f t="shared" si="395"/>
        <v>42110</v>
      </c>
      <c r="D4074" s="191" t="s">
        <v>2041</v>
      </c>
      <c r="E4074" s="191">
        <v>42110</v>
      </c>
      <c r="F4074" s="192" t="s">
        <v>628</v>
      </c>
      <c r="G4074" s="483" t="s">
        <v>625</v>
      </c>
      <c r="H4074" s="193" t="s">
        <v>2042</v>
      </c>
      <c r="I4074" s="256">
        <v>904</v>
      </c>
      <c r="J4074" s="256">
        <v>9832.0097974548135</v>
      </c>
      <c r="K4074" s="595">
        <f t="shared" si="396"/>
        <v>8888137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0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37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394"/>
        <v>4</v>
      </c>
      <c r="C4075" s="184">
        <f t="shared" si="395"/>
        <v>42110</v>
      </c>
      <c r="D4075" s="191" t="s">
        <v>2041</v>
      </c>
      <c r="E4075" s="191">
        <v>42110</v>
      </c>
      <c r="F4075" s="192" t="s">
        <v>477</v>
      </c>
      <c r="G4075" s="483" t="s">
        <v>629</v>
      </c>
      <c r="H4075" s="193" t="s">
        <v>2042</v>
      </c>
      <c r="I4075" s="256">
        <v>302</v>
      </c>
      <c r="J4075" s="256">
        <v>10456.264387769406</v>
      </c>
      <c r="K4075" s="595">
        <f t="shared" si="396"/>
        <v>3157792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0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37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394"/>
        <v>4</v>
      </c>
      <c r="C4076" s="184">
        <f t="shared" si="395"/>
        <v>42111</v>
      </c>
      <c r="D4076" s="191" t="s">
        <v>2041</v>
      </c>
      <c r="E4076" s="191">
        <v>42111</v>
      </c>
      <c r="F4076" s="192" t="s">
        <v>424</v>
      </c>
      <c r="G4076" s="483" t="s">
        <v>633</v>
      </c>
      <c r="H4076" s="193" t="s">
        <v>2042</v>
      </c>
      <c r="I4076" s="256">
        <v>900</v>
      </c>
      <c r="J4076" s="256">
        <v>6398.6095507245609</v>
      </c>
      <c r="K4076" s="595">
        <f t="shared" si="396"/>
        <v>5758749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0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37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394"/>
        <v>4</v>
      </c>
      <c r="C4077" s="184">
        <f t="shared" si="395"/>
        <v>42111</v>
      </c>
      <c r="D4077" s="191" t="s">
        <v>2041</v>
      </c>
      <c r="E4077" s="191">
        <v>42111</v>
      </c>
      <c r="F4077" s="192" t="s">
        <v>472</v>
      </c>
      <c r="G4077" s="483" t="s">
        <v>633</v>
      </c>
      <c r="H4077" s="193" t="s">
        <v>2042</v>
      </c>
      <c r="I4077" s="256">
        <v>315</v>
      </c>
      <c r="J4077" s="256">
        <v>7100.8959648284763</v>
      </c>
      <c r="K4077" s="595">
        <f t="shared" si="396"/>
        <v>2236782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0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37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394"/>
        <v>4</v>
      </c>
      <c r="C4078" s="184">
        <f t="shared" si="395"/>
        <v>42111</v>
      </c>
      <c r="D4078" s="191" t="s">
        <v>2041</v>
      </c>
      <c r="E4078" s="191">
        <v>42111</v>
      </c>
      <c r="F4078" s="192" t="s">
        <v>634</v>
      </c>
      <c r="G4078" s="483" t="s">
        <v>633</v>
      </c>
      <c r="H4078" s="193" t="s">
        <v>2042</v>
      </c>
      <c r="I4078" s="256">
        <v>305</v>
      </c>
      <c r="J4078" s="256">
        <v>5774.3549604099699</v>
      </c>
      <c r="K4078" s="595">
        <f t="shared" si="396"/>
        <v>1761178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0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37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394"/>
        <v>4</v>
      </c>
      <c r="C4079" s="184">
        <f t="shared" si="395"/>
        <v>42111</v>
      </c>
      <c r="D4079" s="191" t="s">
        <v>2041</v>
      </c>
      <c r="E4079" s="191">
        <v>42111</v>
      </c>
      <c r="F4079" s="192" t="s">
        <v>527</v>
      </c>
      <c r="G4079" s="483" t="s">
        <v>633</v>
      </c>
      <c r="H4079" s="193" t="s">
        <v>2042</v>
      </c>
      <c r="I4079" s="256">
        <v>315</v>
      </c>
      <c r="J4079" s="256">
        <v>12329.028158713179</v>
      </c>
      <c r="K4079" s="595">
        <f t="shared" si="396"/>
        <v>3883644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0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37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394"/>
        <v>4</v>
      </c>
      <c r="C4080" s="184">
        <f t="shared" si="395"/>
        <v>42111</v>
      </c>
      <c r="D4080" s="191" t="s">
        <v>2041</v>
      </c>
      <c r="E4080" s="191">
        <v>42111</v>
      </c>
      <c r="F4080" s="192" t="s">
        <v>630</v>
      </c>
      <c r="G4080" s="483" t="s">
        <v>631</v>
      </c>
      <c r="H4080" s="193" t="s">
        <v>2042</v>
      </c>
      <c r="I4080" s="256">
        <v>722</v>
      </c>
      <c r="J4080" s="256">
        <v>7100.8959648284763</v>
      </c>
      <c r="K4080" s="595">
        <f t="shared" si="396"/>
        <v>5126847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0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37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394"/>
        <v>4</v>
      </c>
      <c r="C4081" s="184">
        <f t="shared" si="395"/>
        <v>42112</v>
      </c>
      <c r="D4081" s="191" t="s">
        <v>2041</v>
      </c>
      <c r="E4081" s="191">
        <v>42112</v>
      </c>
      <c r="F4081" s="192" t="s">
        <v>635</v>
      </c>
      <c r="G4081" s="483" t="s">
        <v>636</v>
      </c>
      <c r="H4081" s="193" t="s">
        <v>2042</v>
      </c>
      <c r="I4081" s="256">
        <v>485</v>
      </c>
      <c r="J4081" s="256">
        <v>5306.1640176740266</v>
      </c>
      <c r="K4081" s="595">
        <f t="shared" si="396"/>
        <v>2573490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0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37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394"/>
        <v>4</v>
      </c>
      <c r="C4082" s="184">
        <f t="shared" si="395"/>
        <v>42112</v>
      </c>
      <c r="D4082" s="191" t="s">
        <v>2041</v>
      </c>
      <c r="E4082" s="191">
        <v>42112</v>
      </c>
      <c r="F4082" s="192" t="s">
        <v>635</v>
      </c>
      <c r="G4082" s="483" t="s">
        <v>636</v>
      </c>
      <c r="H4082" s="193" t="s">
        <v>2042</v>
      </c>
      <c r="I4082" s="256">
        <v>1002</v>
      </c>
      <c r="J4082" s="256">
        <v>5306.1640176740266</v>
      </c>
      <c r="K4082" s="595">
        <f t="shared" si="396"/>
        <v>5316776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0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37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394"/>
        <v>4</v>
      </c>
      <c r="C4083" s="184">
        <f t="shared" si="395"/>
        <v>42115</v>
      </c>
      <c r="D4083" s="191" t="s">
        <v>2041</v>
      </c>
      <c r="E4083" s="191">
        <v>42115</v>
      </c>
      <c r="F4083" s="192" t="s">
        <v>637</v>
      </c>
      <c r="G4083" s="483" t="s">
        <v>638</v>
      </c>
      <c r="H4083" s="193" t="s">
        <v>2042</v>
      </c>
      <c r="I4083" s="256">
        <v>61</v>
      </c>
      <c r="J4083" s="256">
        <v>5228.1321938847032</v>
      </c>
      <c r="K4083" s="595">
        <f t="shared" si="396"/>
        <v>318916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0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37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394"/>
        <v>4</v>
      </c>
      <c r="C4084" s="184">
        <f t="shared" si="395"/>
        <v>42117</v>
      </c>
      <c r="D4084" s="191" t="s">
        <v>2041</v>
      </c>
      <c r="E4084" s="191">
        <v>42117</v>
      </c>
      <c r="F4084" s="192" t="s">
        <v>544</v>
      </c>
      <c r="G4084" s="483" t="s">
        <v>639</v>
      </c>
      <c r="H4084" s="193" t="s">
        <v>2042</v>
      </c>
      <c r="I4084" s="256">
        <v>210</v>
      </c>
      <c r="J4084" s="256">
        <v>8115.3096740896872</v>
      </c>
      <c r="K4084" s="595">
        <f t="shared" si="396"/>
        <v>1704215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0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37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394"/>
        <v>4</v>
      </c>
      <c r="C4085" s="184">
        <f t="shared" si="395"/>
        <v>42118</v>
      </c>
      <c r="D4085" s="191" t="s">
        <v>2041</v>
      </c>
      <c r="E4085" s="191">
        <v>42118</v>
      </c>
      <c r="F4085" s="192" t="s">
        <v>640</v>
      </c>
      <c r="G4085" s="483" t="s">
        <v>641</v>
      </c>
      <c r="H4085" s="193" t="s">
        <v>2042</v>
      </c>
      <c r="I4085" s="256">
        <v>312</v>
      </c>
      <c r="J4085" s="256">
        <v>5150.1003700953788</v>
      </c>
      <c r="K4085" s="595">
        <f t="shared" si="396"/>
        <v>1606831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0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37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394"/>
        <v>4</v>
      </c>
      <c r="C4086" s="184">
        <f t="shared" si="395"/>
        <v>42118</v>
      </c>
      <c r="D4086" s="191" t="s">
        <v>2041</v>
      </c>
      <c r="E4086" s="191">
        <v>42118</v>
      </c>
      <c r="F4086" s="192" t="s">
        <v>642</v>
      </c>
      <c r="G4086" s="483" t="s">
        <v>641</v>
      </c>
      <c r="H4086" s="193" t="s">
        <v>2042</v>
      </c>
      <c r="I4086" s="256">
        <v>312</v>
      </c>
      <c r="J4086" s="256">
        <v>5150.1003700953788</v>
      </c>
      <c r="K4086" s="595">
        <f t="shared" si="396"/>
        <v>1606831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0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37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394"/>
        <v>4</v>
      </c>
      <c r="C4087" s="184">
        <f t="shared" si="395"/>
        <v>42118</v>
      </c>
      <c r="D4087" s="191" t="s">
        <v>2041</v>
      </c>
      <c r="E4087" s="191">
        <v>42118</v>
      </c>
      <c r="F4087" s="192" t="s">
        <v>642</v>
      </c>
      <c r="G4087" s="483" t="s">
        <v>641</v>
      </c>
      <c r="H4087" s="193" t="s">
        <v>2042</v>
      </c>
      <c r="I4087" s="256">
        <v>200</v>
      </c>
      <c r="J4087" s="256">
        <v>5150.1003700953788</v>
      </c>
      <c r="K4087" s="595">
        <f t="shared" si="396"/>
        <v>1030020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0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37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394"/>
        <v>4</v>
      </c>
      <c r="C4088" s="184">
        <f t="shared" si="395"/>
        <v>42118</v>
      </c>
      <c r="D4088" s="191" t="s">
        <v>2041</v>
      </c>
      <c r="E4088" s="191">
        <v>42118</v>
      </c>
      <c r="F4088" s="192" t="s">
        <v>429</v>
      </c>
      <c r="G4088" s="483" t="s">
        <v>641</v>
      </c>
      <c r="H4088" s="193" t="s">
        <v>2042</v>
      </c>
      <c r="I4088" s="256">
        <v>1012</v>
      </c>
      <c r="J4088" s="256">
        <v>7022.8641410391529</v>
      </c>
      <c r="K4088" s="595">
        <f t="shared" si="396"/>
        <v>7107139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0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37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394"/>
        <v>4</v>
      </c>
      <c r="C4089" s="184">
        <f t="shared" si="395"/>
        <v>42118</v>
      </c>
      <c r="D4089" s="191" t="s">
        <v>2041</v>
      </c>
      <c r="E4089" s="191">
        <v>42118</v>
      </c>
      <c r="F4089" s="192" t="s">
        <v>932</v>
      </c>
      <c r="G4089" s="483" t="s">
        <v>641</v>
      </c>
      <c r="H4089" s="193" t="s">
        <v>2042</v>
      </c>
      <c r="I4089" s="256">
        <v>303</v>
      </c>
      <c r="J4089" s="256">
        <v>7100.8959648284763</v>
      </c>
      <c r="K4089" s="595">
        <f t="shared" si="396"/>
        <v>2151571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0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37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394"/>
        <v>4</v>
      </c>
      <c r="C4090" s="184">
        <f t="shared" si="395"/>
        <v>42118</v>
      </c>
      <c r="D4090" s="191" t="s">
        <v>2041</v>
      </c>
      <c r="E4090" s="191">
        <v>42118</v>
      </c>
      <c r="F4090" s="192" t="s">
        <v>643</v>
      </c>
      <c r="G4090" s="483" t="s">
        <v>644</v>
      </c>
      <c r="H4090" s="193" t="s">
        <v>2042</v>
      </c>
      <c r="I4090" s="256">
        <v>303</v>
      </c>
      <c r="J4090" s="256">
        <v>6164.5140793565897</v>
      </c>
      <c r="K4090" s="595">
        <f t="shared" si="396"/>
        <v>1867848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0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37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394"/>
        <v>4</v>
      </c>
      <c r="C4091" s="184">
        <f t="shared" si="395"/>
        <v>42118</v>
      </c>
      <c r="D4091" s="191" t="s">
        <v>2041</v>
      </c>
      <c r="E4091" s="191">
        <v>42118</v>
      </c>
      <c r="F4091" s="192" t="s">
        <v>1691</v>
      </c>
      <c r="G4091" s="483" t="s">
        <v>644</v>
      </c>
      <c r="H4091" s="193" t="s">
        <v>2042</v>
      </c>
      <c r="I4091" s="256">
        <v>606</v>
      </c>
      <c r="J4091" s="256">
        <v>780.31823789323926</v>
      </c>
      <c r="K4091" s="595">
        <f t="shared" si="396"/>
        <v>472873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0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37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394"/>
        <v>4</v>
      </c>
      <c r="C4092" s="184">
        <f t="shared" si="395"/>
        <v>42118</v>
      </c>
      <c r="D4092" s="191" t="s">
        <v>2041</v>
      </c>
      <c r="E4092" s="191">
        <v>42118</v>
      </c>
      <c r="F4092" s="192" t="s">
        <v>613</v>
      </c>
      <c r="G4092" s="483" t="s">
        <v>645</v>
      </c>
      <c r="H4092" s="193" t="s">
        <v>2042</v>
      </c>
      <c r="I4092" s="256">
        <v>150</v>
      </c>
      <c r="J4092" s="256">
        <v>6164.5140793565897</v>
      </c>
      <c r="K4092" s="595">
        <f t="shared" si="396"/>
        <v>924677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0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37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394"/>
        <v>4</v>
      </c>
      <c r="C4093" s="184">
        <f t="shared" si="395"/>
        <v>42118</v>
      </c>
      <c r="D4093" s="191" t="s">
        <v>2041</v>
      </c>
      <c r="E4093" s="191">
        <v>42118</v>
      </c>
      <c r="F4093" s="192" t="s">
        <v>628</v>
      </c>
      <c r="G4093" s="483" t="s">
        <v>645</v>
      </c>
      <c r="H4093" s="193" t="s">
        <v>2042</v>
      </c>
      <c r="I4093" s="256">
        <v>1364</v>
      </c>
      <c r="J4093" s="256">
        <v>9832.0097974548135</v>
      </c>
      <c r="K4093" s="595">
        <f t="shared" si="396"/>
        <v>13410861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0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37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394"/>
        <v>4</v>
      </c>
      <c r="C4094" s="184">
        <f t="shared" si="395"/>
        <v>42119</v>
      </c>
      <c r="D4094" s="191" t="s">
        <v>2041</v>
      </c>
      <c r="E4094" s="191">
        <v>42119</v>
      </c>
      <c r="F4094" s="192" t="s">
        <v>1733</v>
      </c>
      <c r="G4094" s="483" t="s">
        <v>646</v>
      </c>
      <c r="H4094" s="193" t="s">
        <v>2042</v>
      </c>
      <c r="I4094" s="256">
        <v>50</v>
      </c>
      <c r="J4094" s="256">
        <v>15606.364757864783</v>
      </c>
      <c r="K4094" s="595">
        <f t="shared" si="396"/>
        <v>780318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0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37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394"/>
        <v>4</v>
      </c>
      <c r="C4095" s="184">
        <f t="shared" si="395"/>
        <v>42119</v>
      </c>
      <c r="D4095" s="191" t="s">
        <v>2041</v>
      </c>
      <c r="E4095" s="191">
        <v>42119</v>
      </c>
      <c r="F4095" s="192" t="s">
        <v>1734</v>
      </c>
      <c r="G4095" s="483" t="s">
        <v>646</v>
      </c>
      <c r="H4095" s="193" t="s">
        <v>2042</v>
      </c>
      <c r="I4095" s="256">
        <v>200</v>
      </c>
      <c r="J4095" s="256">
        <v>13577.537339342362</v>
      </c>
      <c r="K4095" s="595">
        <f t="shared" si="396"/>
        <v>2715507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0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37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394"/>
        <v>4</v>
      </c>
      <c r="C4096" s="184">
        <f t="shared" si="395"/>
        <v>42119</v>
      </c>
      <c r="D4096" s="191" t="s">
        <v>2041</v>
      </c>
      <c r="E4096" s="191">
        <v>42119</v>
      </c>
      <c r="F4096" s="192" t="s">
        <v>1735</v>
      </c>
      <c r="G4096" s="483" t="s">
        <v>646</v>
      </c>
      <c r="H4096" s="193" t="s">
        <v>2042</v>
      </c>
      <c r="I4096" s="256">
        <v>333</v>
      </c>
      <c r="J4096" s="256">
        <v>6554.6731983032087</v>
      </c>
      <c r="K4096" s="595">
        <f t="shared" si="396"/>
        <v>2182706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0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37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394"/>
        <v>4</v>
      </c>
      <c r="C4097" s="184">
        <f t="shared" si="395"/>
        <v>42119</v>
      </c>
      <c r="D4097" s="191" t="s">
        <v>2041</v>
      </c>
      <c r="E4097" s="191">
        <v>42119</v>
      </c>
      <c r="F4097" s="192" t="s">
        <v>1736</v>
      </c>
      <c r="G4097" s="483" t="s">
        <v>646</v>
      </c>
      <c r="H4097" s="193" t="s">
        <v>2042</v>
      </c>
      <c r="I4097" s="256">
        <v>55</v>
      </c>
      <c r="J4097" s="256">
        <v>16308.651171968697</v>
      </c>
      <c r="K4097" s="595">
        <f t="shared" si="396"/>
        <v>896976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0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37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394"/>
        <v>4</v>
      </c>
      <c r="C4098" s="184">
        <f t="shared" si="395"/>
        <v>42119</v>
      </c>
      <c r="D4098" s="191" t="s">
        <v>2041</v>
      </c>
      <c r="E4098" s="191">
        <v>42119</v>
      </c>
      <c r="F4098" s="192" t="s">
        <v>1737</v>
      </c>
      <c r="G4098" s="483" t="s">
        <v>646</v>
      </c>
      <c r="H4098" s="193" t="s">
        <v>2042</v>
      </c>
      <c r="I4098" s="256">
        <v>600</v>
      </c>
      <c r="J4098" s="256">
        <v>8349.4051454576602</v>
      </c>
      <c r="K4098" s="595">
        <f t="shared" si="396"/>
        <v>5009643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0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37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394"/>
        <v>4</v>
      </c>
      <c r="C4099" s="184">
        <f t="shared" si="395"/>
        <v>42119</v>
      </c>
      <c r="D4099" s="191" t="s">
        <v>2041</v>
      </c>
      <c r="E4099" s="191">
        <v>42119</v>
      </c>
      <c r="F4099" s="192" t="s">
        <v>753</v>
      </c>
      <c r="G4099" s="483" t="s">
        <v>646</v>
      </c>
      <c r="H4099" s="193" t="s">
        <v>2042</v>
      </c>
      <c r="I4099" s="256">
        <v>600</v>
      </c>
      <c r="J4099" s="256">
        <v>7647.1187313537439</v>
      </c>
      <c r="K4099" s="595">
        <f t="shared" si="396"/>
        <v>4588271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0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37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394"/>
        <v>4</v>
      </c>
      <c r="C4100" s="184">
        <f t="shared" si="395"/>
        <v>42119</v>
      </c>
      <c r="D4100" s="191" t="s">
        <v>2041</v>
      </c>
      <c r="E4100" s="191">
        <v>42119</v>
      </c>
      <c r="F4100" s="192" t="s">
        <v>520</v>
      </c>
      <c r="G4100" s="483" t="s">
        <v>647</v>
      </c>
      <c r="H4100" s="193" t="s">
        <v>2042</v>
      </c>
      <c r="I4100" s="256">
        <v>420</v>
      </c>
      <c r="J4100" s="256">
        <v>5306.1640176740266</v>
      </c>
      <c r="K4100" s="595">
        <f t="shared" si="396"/>
        <v>2228589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0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37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394"/>
        <v>4</v>
      </c>
      <c r="C4101" s="184">
        <f t="shared" si="395"/>
        <v>42123</v>
      </c>
      <c r="D4101" s="191" t="s">
        <v>2041</v>
      </c>
      <c r="E4101" s="191">
        <v>42123</v>
      </c>
      <c r="F4101" s="192" t="s">
        <v>439</v>
      </c>
      <c r="G4101" s="483" t="s">
        <v>648</v>
      </c>
      <c r="H4101" s="193" t="s">
        <v>2042</v>
      </c>
      <c r="I4101" s="256">
        <v>410</v>
      </c>
      <c r="J4101" s="256">
        <v>7413.0232599857718</v>
      </c>
      <c r="K4101" s="595">
        <f t="shared" si="396"/>
        <v>3039340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0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37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394"/>
        <v>4</v>
      </c>
      <c r="C4102" s="184">
        <f t="shared" si="395"/>
        <v>42123</v>
      </c>
      <c r="D4102" s="191" t="s">
        <v>2041</v>
      </c>
      <c r="E4102" s="191">
        <v>42123</v>
      </c>
      <c r="F4102" s="192" t="s">
        <v>1738</v>
      </c>
      <c r="G4102" s="483" t="s">
        <v>649</v>
      </c>
      <c r="H4102" s="193" t="s">
        <v>2042</v>
      </c>
      <c r="I4102" s="256">
        <v>50</v>
      </c>
      <c r="J4102" s="256">
        <v>10846.423506716024</v>
      </c>
      <c r="K4102" s="595">
        <f t="shared" si="396"/>
        <v>542321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0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37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394"/>
        <v>4</v>
      </c>
      <c r="C4103" s="184">
        <f t="shared" si="395"/>
        <v>42123</v>
      </c>
      <c r="D4103" s="191" t="s">
        <v>2041</v>
      </c>
      <c r="E4103" s="191">
        <v>42123</v>
      </c>
      <c r="F4103" s="192" t="s">
        <v>1739</v>
      </c>
      <c r="G4103" s="483" t="s">
        <v>649</v>
      </c>
      <c r="H4103" s="193" t="s">
        <v>2042</v>
      </c>
      <c r="I4103" s="256">
        <v>125</v>
      </c>
      <c r="J4103" s="256">
        <v>11314.614449451967</v>
      </c>
      <c r="K4103" s="595">
        <f t="shared" si="396"/>
        <v>1414327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0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37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394"/>
        <v>4</v>
      </c>
      <c r="C4104" s="184">
        <f t="shared" si="395"/>
        <v>42123</v>
      </c>
      <c r="D4104" s="191" t="s">
        <v>2041</v>
      </c>
      <c r="E4104" s="191">
        <v>42123</v>
      </c>
      <c r="F4104" s="192" t="s">
        <v>1739</v>
      </c>
      <c r="G4104" s="483" t="s">
        <v>649</v>
      </c>
      <c r="H4104" s="193" t="s">
        <v>2042</v>
      </c>
      <c r="I4104" s="256">
        <v>150</v>
      </c>
      <c r="J4104" s="256">
        <v>11314.614449451967</v>
      </c>
      <c r="K4104" s="595">
        <f t="shared" si="396"/>
        <v>1697192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0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37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394"/>
        <v>4</v>
      </c>
      <c r="C4105" s="184">
        <f t="shared" si="395"/>
        <v>42123</v>
      </c>
      <c r="D4105" s="191" t="s">
        <v>2041</v>
      </c>
      <c r="E4105" s="191">
        <v>42123</v>
      </c>
      <c r="F4105" s="192" t="s">
        <v>1740</v>
      </c>
      <c r="G4105" s="483" t="s">
        <v>649</v>
      </c>
      <c r="H4105" s="193" t="s">
        <v>2042</v>
      </c>
      <c r="I4105" s="256">
        <v>50</v>
      </c>
      <c r="J4105" s="256">
        <v>11548.70992081994</v>
      </c>
      <c r="K4105" s="595">
        <f t="shared" si="396"/>
        <v>577435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0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37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394"/>
        <v>4</v>
      </c>
      <c r="C4106" s="184">
        <f t="shared" si="395"/>
        <v>42123</v>
      </c>
      <c r="D4106" s="191" t="s">
        <v>2041</v>
      </c>
      <c r="E4106" s="191">
        <v>42123</v>
      </c>
      <c r="F4106" s="192" t="s">
        <v>1741</v>
      </c>
      <c r="G4106" s="483" t="s">
        <v>649</v>
      </c>
      <c r="H4106" s="193" t="s">
        <v>2042</v>
      </c>
      <c r="I4106" s="256">
        <v>100</v>
      </c>
      <c r="J4106" s="256">
        <v>11626.741744609264</v>
      </c>
      <c r="K4106" s="595">
        <f t="shared" si="396"/>
        <v>1162674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0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37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394"/>
        <v>4</v>
      </c>
      <c r="C4107" s="184">
        <f t="shared" si="395"/>
        <v>42123</v>
      </c>
      <c r="D4107" s="191" t="s">
        <v>2041</v>
      </c>
      <c r="E4107" s="191">
        <v>42123</v>
      </c>
      <c r="F4107" s="192" t="s">
        <v>650</v>
      </c>
      <c r="G4107" s="483" t="s">
        <v>651</v>
      </c>
      <c r="H4107" s="193" t="s">
        <v>2042</v>
      </c>
      <c r="I4107" s="256">
        <v>50</v>
      </c>
      <c r="J4107" s="256">
        <v>44946.330502650577</v>
      </c>
      <c r="K4107" s="595">
        <f t="shared" si="396"/>
        <v>2247317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0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37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394"/>
        <v>4</v>
      </c>
      <c r="C4108" s="184">
        <f t="shared" si="395"/>
        <v>42123</v>
      </c>
      <c r="D4108" s="191" t="s">
        <v>2041</v>
      </c>
      <c r="E4108" s="191">
        <v>42123</v>
      </c>
      <c r="F4108" s="192" t="s">
        <v>652</v>
      </c>
      <c r="G4108" s="483" t="s">
        <v>651</v>
      </c>
      <c r="H4108" s="193" t="s">
        <v>2042</v>
      </c>
      <c r="I4108" s="256">
        <v>26</v>
      </c>
      <c r="J4108" s="256">
        <v>39484.102837397899</v>
      </c>
      <c r="K4108" s="595">
        <f t="shared" si="396"/>
        <v>1026587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0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37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394"/>
        <v>4</v>
      </c>
      <c r="C4109" s="184">
        <f t="shared" si="395"/>
        <v>42123</v>
      </c>
      <c r="D4109" s="191" t="s">
        <v>2041</v>
      </c>
      <c r="E4109" s="191">
        <v>42123</v>
      </c>
      <c r="F4109" s="192" t="s">
        <v>653</v>
      </c>
      <c r="G4109" s="483" t="s">
        <v>651</v>
      </c>
      <c r="H4109" s="193" t="s">
        <v>2042</v>
      </c>
      <c r="I4109" s="256">
        <v>28</v>
      </c>
      <c r="J4109" s="256">
        <v>10924.455330505347</v>
      </c>
      <c r="K4109" s="595">
        <f t="shared" si="396"/>
        <v>305885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0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37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394"/>
        <v>4</v>
      </c>
      <c r="C4110" s="184">
        <f t="shared" si="395"/>
        <v>42123</v>
      </c>
      <c r="D4110" s="191" t="s">
        <v>2041</v>
      </c>
      <c r="E4110" s="191">
        <v>42123</v>
      </c>
      <c r="F4110" s="192" t="s">
        <v>654</v>
      </c>
      <c r="G4110" s="483" t="s">
        <v>651</v>
      </c>
      <c r="H4110" s="193" t="s">
        <v>2042</v>
      </c>
      <c r="I4110" s="256">
        <v>52</v>
      </c>
      <c r="J4110" s="256">
        <v>58133.708723046322</v>
      </c>
      <c r="K4110" s="595">
        <f t="shared" si="396"/>
        <v>3022953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0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37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394"/>
        <v>4</v>
      </c>
      <c r="C4111" s="184">
        <f t="shared" si="395"/>
        <v>42123</v>
      </c>
      <c r="D4111" s="191" t="s">
        <v>2041</v>
      </c>
      <c r="E4111" s="191">
        <v>42123</v>
      </c>
      <c r="F4111" s="192" t="s">
        <v>654</v>
      </c>
      <c r="G4111" s="483" t="s">
        <v>651</v>
      </c>
      <c r="H4111" s="193" t="s">
        <v>2042</v>
      </c>
      <c r="I4111" s="256">
        <v>7</v>
      </c>
      <c r="J4111" s="256">
        <v>58133.708723046322</v>
      </c>
      <c r="K4111" s="595">
        <f t="shared" si="396"/>
        <v>406936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0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37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394"/>
        <v>4</v>
      </c>
      <c r="C4112" s="184">
        <f t="shared" si="395"/>
        <v>42124</v>
      </c>
      <c r="D4112" s="191" t="s">
        <v>2041</v>
      </c>
      <c r="E4112" s="191">
        <v>42124</v>
      </c>
      <c r="F4112" s="192" t="s">
        <v>1742</v>
      </c>
      <c r="G4112" s="483" t="s">
        <v>655</v>
      </c>
      <c r="H4112" s="193" t="s">
        <v>2042</v>
      </c>
      <c r="I4112" s="256">
        <v>130</v>
      </c>
      <c r="J4112" s="256">
        <v>10924.455330505347</v>
      </c>
      <c r="K4112" s="595">
        <f t="shared" si="396"/>
        <v>1420179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0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37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394"/>
        <v>4</v>
      </c>
      <c r="C4113" s="184">
        <f t="shared" si="395"/>
        <v>42124</v>
      </c>
      <c r="D4113" s="191" t="s">
        <v>2041</v>
      </c>
      <c r="E4113" s="191">
        <v>42124</v>
      </c>
      <c r="F4113" s="192" t="s">
        <v>1743</v>
      </c>
      <c r="G4113" s="483" t="s">
        <v>655</v>
      </c>
      <c r="H4113" s="193" t="s">
        <v>2042</v>
      </c>
      <c r="I4113" s="256">
        <v>70</v>
      </c>
      <c r="J4113" s="256">
        <v>8193.3414978790115</v>
      </c>
      <c r="K4113" s="595">
        <f t="shared" si="396"/>
        <v>573534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0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37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394"/>
        <v>4</v>
      </c>
      <c r="C4114" s="184">
        <f t="shared" si="395"/>
        <v>42124</v>
      </c>
      <c r="D4114" s="191" t="s">
        <v>2041</v>
      </c>
      <c r="E4114" s="191">
        <v>42124</v>
      </c>
      <c r="F4114" s="192" t="s">
        <v>1744</v>
      </c>
      <c r="G4114" s="483" t="s">
        <v>655</v>
      </c>
      <c r="H4114" s="193" t="s">
        <v>2042</v>
      </c>
      <c r="I4114" s="256">
        <v>120</v>
      </c>
      <c r="J4114" s="256">
        <v>10534.296211558729</v>
      </c>
      <c r="K4114" s="595">
        <f t="shared" si="396"/>
        <v>1264116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0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37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394"/>
        <v>4</v>
      </c>
      <c r="C4115" s="184">
        <f t="shared" si="395"/>
        <v>42124</v>
      </c>
      <c r="D4115" s="191" t="s">
        <v>2041</v>
      </c>
      <c r="E4115" s="191">
        <v>42124</v>
      </c>
      <c r="F4115" s="192" t="s">
        <v>1745</v>
      </c>
      <c r="G4115" s="483" t="s">
        <v>655</v>
      </c>
      <c r="H4115" s="193" t="s">
        <v>2042</v>
      </c>
      <c r="I4115" s="256">
        <v>110</v>
      </c>
      <c r="J4115" s="256">
        <v>9988.0734450334621</v>
      </c>
      <c r="K4115" s="595">
        <f t="shared" si="396"/>
        <v>1098688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0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37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394"/>
        <v>4</v>
      </c>
      <c r="C4116" s="184">
        <f t="shared" si="395"/>
        <v>42124</v>
      </c>
      <c r="D4116" s="191" t="s">
        <v>2041</v>
      </c>
      <c r="E4116" s="191">
        <v>42124</v>
      </c>
      <c r="F4116" s="192" t="s">
        <v>1746</v>
      </c>
      <c r="G4116" s="483" t="s">
        <v>655</v>
      </c>
      <c r="H4116" s="193" t="s">
        <v>2042</v>
      </c>
      <c r="I4116" s="256">
        <v>110</v>
      </c>
      <c r="J4116" s="256">
        <v>7100.8959648284763</v>
      </c>
      <c r="K4116" s="595">
        <f t="shared" si="396"/>
        <v>781099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0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37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394"/>
        <v>4</v>
      </c>
      <c r="C4117" s="184">
        <f t="shared" si="395"/>
        <v>42124</v>
      </c>
      <c r="D4117" s="191" t="s">
        <v>2041</v>
      </c>
      <c r="E4117" s="191">
        <v>42124</v>
      </c>
      <c r="F4117" s="192" t="s">
        <v>1747</v>
      </c>
      <c r="G4117" s="483" t="s">
        <v>655</v>
      </c>
      <c r="H4117" s="193" t="s">
        <v>2042</v>
      </c>
      <c r="I4117" s="256">
        <v>2000</v>
      </c>
      <c r="J4117" s="256">
        <v>6632.705022092533</v>
      </c>
      <c r="K4117" s="595">
        <f t="shared" si="396"/>
        <v>13265410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0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37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394"/>
        <v>4</v>
      </c>
      <c r="C4118" s="184">
        <f t="shared" si="395"/>
        <v>42124</v>
      </c>
      <c r="D4118" s="191" t="s">
        <v>2041</v>
      </c>
      <c r="E4118" s="191">
        <v>42124</v>
      </c>
      <c r="F4118" s="192" t="s">
        <v>642</v>
      </c>
      <c r="G4118" s="483" t="s">
        <v>656</v>
      </c>
      <c r="H4118" s="193" t="s">
        <v>2042</v>
      </c>
      <c r="I4118" s="256">
        <v>398</v>
      </c>
      <c r="J4118" s="256">
        <v>5150.1003700953788</v>
      </c>
      <c r="K4118" s="595">
        <f t="shared" si="396"/>
        <v>2049740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0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37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394"/>
        <v>4</v>
      </c>
      <c r="C4119" s="184">
        <f t="shared" si="395"/>
        <v>42124</v>
      </c>
      <c r="D4119" s="191" t="s">
        <v>2041</v>
      </c>
      <c r="E4119" s="191">
        <v>42124</v>
      </c>
      <c r="F4119" s="192" t="s">
        <v>657</v>
      </c>
      <c r="G4119" s="483" t="s">
        <v>658</v>
      </c>
      <c r="H4119" s="193" t="s">
        <v>2042</v>
      </c>
      <c r="I4119" s="256">
        <v>300</v>
      </c>
      <c r="J4119" s="256">
        <v>6632.705022092533</v>
      </c>
      <c r="K4119" s="595">
        <f t="shared" si="396"/>
        <v>1989812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0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37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394"/>
        <v>4</v>
      </c>
      <c r="C4120" s="184">
        <f t="shared" si="395"/>
        <v>42124</v>
      </c>
      <c r="D4120" s="191" t="s">
        <v>2041</v>
      </c>
      <c r="E4120" s="191">
        <v>42124</v>
      </c>
      <c r="F4120" s="192" t="s">
        <v>660</v>
      </c>
      <c r="G4120" s="483" t="s">
        <v>658</v>
      </c>
      <c r="H4120" s="193" t="s">
        <v>2042</v>
      </c>
      <c r="I4120" s="256">
        <v>108</v>
      </c>
      <c r="J4120" s="256">
        <v>8739.56426440428</v>
      </c>
      <c r="K4120" s="595">
        <f t="shared" si="396"/>
        <v>943873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0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37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394"/>
        <v>4</v>
      </c>
      <c r="C4121" s="184">
        <f t="shared" si="395"/>
        <v>42124</v>
      </c>
      <c r="D4121" s="191" t="s">
        <v>2041</v>
      </c>
      <c r="E4121" s="191">
        <v>42124</v>
      </c>
      <c r="F4121" s="192" t="s">
        <v>661</v>
      </c>
      <c r="G4121" s="483" t="s">
        <v>658</v>
      </c>
      <c r="H4121" s="193" t="s">
        <v>2042</v>
      </c>
      <c r="I4121" s="256">
        <v>407</v>
      </c>
      <c r="J4121" s="256">
        <v>5696.3231366206455</v>
      </c>
      <c r="K4121" s="595">
        <f t="shared" si="396"/>
        <v>2318404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0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37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394"/>
        <v>4</v>
      </c>
      <c r="C4122" s="184">
        <f t="shared" si="395"/>
        <v>42124</v>
      </c>
      <c r="D4122" s="191" t="s">
        <v>2041</v>
      </c>
      <c r="E4122" s="191">
        <v>42124</v>
      </c>
      <c r="F4122" s="192" t="s">
        <v>662</v>
      </c>
      <c r="G4122" s="483" t="s">
        <v>658</v>
      </c>
      <c r="H4122" s="193" t="s">
        <v>2042</v>
      </c>
      <c r="I4122" s="256">
        <v>303</v>
      </c>
      <c r="J4122" s="256">
        <v>7491.0550837750961</v>
      </c>
      <c r="K4122" s="595">
        <f t="shared" si="396"/>
        <v>2269790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0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37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394"/>
        <v>4</v>
      </c>
      <c r="C4123" s="184">
        <f t="shared" si="395"/>
        <v>42124</v>
      </c>
      <c r="D4123" s="191" t="s">
        <v>2041</v>
      </c>
      <c r="E4123" s="191">
        <v>42124</v>
      </c>
      <c r="F4123" s="192" t="s">
        <v>661</v>
      </c>
      <c r="G4123" s="483" t="s">
        <v>658</v>
      </c>
      <c r="H4123" s="193" t="s">
        <v>2042</v>
      </c>
      <c r="I4123" s="256">
        <v>521</v>
      </c>
      <c r="J4123" s="256">
        <v>5696.3231366206455</v>
      </c>
      <c r="K4123" s="595">
        <f t="shared" si="396"/>
        <v>2967784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0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37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si="394"/>
        <v>4</v>
      </c>
      <c r="C4124" s="184">
        <f t="shared" si="395"/>
        <v>42124</v>
      </c>
      <c r="D4124" s="191" t="s">
        <v>2041</v>
      </c>
      <c r="E4124" s="191">
        <v>42124</v>
      </c>
      <c r="F4124" s="192" t="s">
        <v>663</v>
      </c>
      <c r="G4124" s="483" t="s">
        <v>658</v>
      </c>
      <c r="H4124" s="193" t="s">
        <v>2042</v>
      </c>
      <c r="I4124" s="256">
        <v>304</v>
      </c>
      <c r="J4124" s="256">
        <v>7959.2460265110394</v>
      </c>
      <c r="K4124" s="595">
        <f t="shared" si="396"/>
        <v>2419611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0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37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394"/>
        <v>4</v>
      </c>
      <c r="C4125" s="184">
        <f t="shared" si="395"/>
        <v>42124</v>
      </c>
      <c r="D4125" s="191" t="s">
        <v>2041</v>
      </c>
      <c r="E4125" s="191">
        <v>42124</v>
      </c>
      <c r="F4125" s="192" t="s">
        <v>664</v>
      </c>
      <c r="G4125" s="483" t="s">
        <v>658</v>
      </c>
      <c r="H4125" s="193" t="s">
        <v>2042</v>
      </c>
      <c r="I4125" s="256">
        <v>307</v>
      </c>
      <c r="J4125" s="256">
        <v>6788.7686696711808</v>
      </c>
      <c r="K4125" s="595">
        <f t="shared" si="396"/>
        <v>2084152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0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37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94"/>
        <v>5</v>
      </c>
      <c r="C4126" s="184">
        <f t="shared" si="395"/>
        <v>42127</v>
      </c>
      <c r="D4126" s="191" t="s">
        <v>2041</v>
      </c>
      <c r="E4126" s="191">
        <v>42127</v>
      </c>
      <c r="F4126" s="192" t="s">
        <v>1728</v>
      </c>
      <c r="G4126" s="483" t="s">
        <v>665</v>
      </c>
      <c r="H4126" s="193" t="s">
        <v>2042</v>
      </c>
      <c r="I4126" s="256">
        <v>2000</v>
      </c>
      <c r="J4126" s="256">
        <v>9675.9461498761648</v>
      </c>
      <c r="K4126" s="595">
        <f t="shared" si="396"/>
        <v>19351892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0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37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94"/>
        <v>5</v>
      </c>
      <c r="C4127" s="184">
        <f t="shared" si="395"/>
        <v>42127</v>
      </c>
      <c r="D4127" s="191" t="s">
        <v>2041</v>
      </c>
      <c r="E4127" s="191">
        <v>42127</v>
      </c>
      <c r="F4127" s="192" t="s">
        <v>1728</v>
      </c>
      <c r="G4127" s="483" t="s">
        <v>665</v>
      </c>
      <c r="H4127" s="193" t="s">
        <v>2042</v>
      </c>
      <c r="I4127" s="256">
        <v>300</v>
      </c>
      <c r="J4127" s="256">
        <v>9675.9461498761648</v>
      </c>
      <c r="K4127" s="595">
        <f t="shared" si="396"/>
        <v>2902784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0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37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94"/>
        <v>5</v>
      </c>
      <c r="C4128" s="184">
        <f t="shared" si="395"/>
        <v>42133</v>
      </c>
      <c r="D4128" s="191" t="s">
        <v>2041</v>
      </c>
      <c r="E4128" s="191">
        <v>42133</v>
      </c>
      <c r="F4128" s="192" t="s">
        <v>544</v>
      </c>
      <c r="G4128" s="483" t="s">
        <v>666</v>
      </c>
      <c r="H4128" s="193" t="s">
        <v>2042</v>
      </c>
      <c r="I4128" s="256">
        <v>1063</v>
      </c>
      <c r="J4128" s="256">
        <v>8115.3096740896872</v>
      </c>
      <c r="K4128" s="595">
        <f t="shared" si="396"/>
        <v>8626574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0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37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94"/>
        <v>5</v>
      </c>
      <c r="C4129" s="184">
        <f t="shared" si="395"/>
        <v>42133</v>
      </c>
      <c r="D4129" s="191" t="s">
        <v>2041</v>
      </c>
      <c r="E4129" s="191">
        <v>42133</v>
      </c>
      <c r="F4129" s="192" t="s">
        <v>542</v>
      </c>
      <c r="G4129" s="483" t="s">
        <v>666</v>
      </c>
      <c r="H4129" s="193" t="s">
        <v>2042</v>
      </c>
      <c r="I4129" s="256">
        <v>406</v>
      </c>
      <c r="J4129" s="256">
        <v>7491.0550837750961</v>
      </c>
      <c r="K4129" s="595">
        <f t="shared" si="396"/>
        <v>3041368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0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37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94"/>
        <v>5</v>
      </c>
      <c r="C4130" s="184">
        <f t="shared" si="395"/>
        <v>42133</v>
      </c>
      <c r="D4130" s="191" t="s">
        <v>2041</v>
      </c>
      <c r="E4130" s="191">
        <v>42133</v>
      </c>
      <c r="F4130" s="192" t="s">
        <v>439</v>
      </c>
      <c r="G4130" s="483" t="s">
        <v>667</v>
      </c>
      <c r="H4130" s="193" t="s">
        <v>2042</v>
      </c>
      <c r="I4130" s="256">
        <v>298</v>
      </c>
      <c r="J4130" s="256">
        <v>7413.0232599857718</v>
      </c>
      <c r="K4130" s="595">
        <f t="shared" si="396"/>
        <v>2209081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0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37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94"/>
        <v>5</v>
      </c>
      <c r="C4131" s="184">
        <f t="shared" si="395"/>
        <v>42136</v>
      </c>
      <c r="D4131" s="191" t="s">
        <v>2041</v>
      </c>
      <c r="E4131" s="191">
        <v>42136</v>
      </c>
      <c r="F4131" s="192" t="s">
        <v>545</v>
      </c>
      <c r="G4131" s="483" t="s">
        <v>668</v>
      </c>
      <c r="H4131" s="193" t="s">
        <v>2042</v>
      </c>
      <c r="I4131" s="256">
        <v>1161</v>
      </c>
      <c r="J4131" s="256">
        <v>8739.56426440428</v>
      </c>
      <c r="K4131" s="595">
        <f t="shared" si="396"/>
        <v>10146634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0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37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94"/>
        <v>5</v>
      </c>
      <c r="C4132" s="184">
        <f t="shared" si="395"/>
        <v>42136</v>
      </c>
      <c r="D4132" s="191" t="s">
        <v>2041</v>
      </c>
      <c r="E4132" s="191">
        <v>42136</v>
      </c>
      <c r="F4132" s="192" t="s">
        <v>1687</v>
      </c>
      <c r="G4132" s="483" t="s">
        <v>668</v>
      </c>
      <c r="H4132" s="193" t="s">
        <v>2042</v>
      </c>
      <c r="I4132" s="256">
        <v>2330</v>
      </c>
      <c r="J4132" s="256">
        <v>468.19094273594351</v>
      </c>
      <c r="K4132" s="595">
        <f t="shared" si="396"/>
        <v>1090885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0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37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94"/>
        <v>5</v>
      </c>
      <c r="C4133" s="184">
        <f t="shared" si="395"/>
        <v>42137</v>
      </c>
      <c r="D4133" s="191" t="s">
        <v>2041</v>
      </c>
      <c r="E4133" s="191">
        <v>42137</v>
      </c>
      <c r="F4133" s="192" t="s">
        <v>669</v>
      </c>
      <c r="G4133" s="483" t="s">
        <v>670</v>
      </c>
      <c r="H4133" s="193" t="s">
        <v>2042</v>
      </c>
      <c r="I4133" s="256">
        <v>200</v>
      </c>
      <c r="J4133" s="256">
        <v>7725.1505551430673</v>
      </c>
      <c r="K4133" s="595">
        <f t="shared" si="396"/>
        <v>1545030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0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37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si="394"/>
        <v>5</v>
      </c>
      <c r="C4134" s="184">
        <f t="shared" si="395"/>
        <v>42139</v>
      </c>
      <c r="D4134" s="191" t="s">
        <v>2041</v>
      </c>
      <c r="E4134" s="191">
        <v>42139</v>
      </c>
      <c r="F4134" s="192" t="s">
        <v>672</v>
      </c>
      <c r="G4134" s="483" t="s">
        <v>673</v>
      </c>
      <c r="H4134" s="193" t="s">
        <v>2042</v>
      </c>
      <c r="I4134" s="256">
        <v>157</v>
      </c>
      <c r="J4134" s="256">
        <v>6788.7686696711808</v>
      </c>
      <c r="K4134" s="595">
        <f t="shared" si="396"/>
        <v>1065837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0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37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94"/>
        <v>5</v>
      </c>
      <c r="C4135" s="184">
        <f t="shared" si="395"/>
        <v>42139</v>
      </c>
      <c r="D4135" s="191" t="s">
        <v>2041</v>
      </c>
      <c r="E4135" s="191">
        <v>42139</v>
      </c>
      <c r="F4135" s="192" t="s">
        <v>1692</v>
      </c>
      <c r="G4135" s="483" t="s">
        <v>673</v>
      </c>
      <c r="H4135" s="193" t="s">
        <v>2042</v>
      </c>
      <c r="I4135" s="256">
        <v>314</v>
      </c>
      <c r="J4135" s="256">
        <v>1014.4137092612109</v>
      </c>
      <c r="K4135" s="595">
        <f t="shared" si="396"/>
        <v>318526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0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37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94"/>
        <v>5</v>
      </c>
      <c r="C4136" s="184">
        <f t="shared" si="395"/>
        <v>42144</v>
      </c>
      <c r="D4136" s="191" t="s">
        <v>2041</v>
      </c>
      <c r="E4136" s="191">
        <v>42144</v>
      </c>
      <c r="F4136" s="192" t="s">
        <v>674</v>
      </c>
      <c r="G4136" s="483" t="s">
        <v>675</v>
      </c>
      <c r="H4136" s="193" t="s">
        <v>2042</v>
      </c>
      <c r="I4136" s="256">
        <v>52</v>
      </c>
      <c r="J4136" s="256">
        <v>12172.964511134531</v>
      </c>
      <c r="K4136" s="595">
        <f t="shared" si="396"/>
        <v>632994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0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37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94"/>
        <v>5</v>
      </c>
      <c r="C4137" s="184">
        <f t="shared" si="395"/>
        <v>42144</v>
      </c>
      <c r="D4137" s="191" t="s">
        <v>2041</v>
      </c>
      <c r="E4137" s="191">
        <v>42144</v>
      </c>
      <c r="F4137" s="192" t="s">
        <v>676</v>
      </c>
      <c r="G4137" s="483" t="s">
        <v>675</v>
      </c>
      <c r="H4137" s="193" t="s">
        <v>2042</v>
      </c>
      <c r="I4137" s="256">
        <v>260</v>
      </c>
      <c r="J4137" s="256">
        <v>10612.328035348053</v>
      </c>
      <c r="K4137" s="595">
        <f t="shared" si="396"/>
        <v>2759205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0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37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94"/>
        <v>5</v>
      </c>
      <c r="C4138" s="184">
        <f t="shared" si="395"/>
        <v>42144</v>
      </c>
      <c r="D4138" s="191" t="s">
        <v>2041</v>
      </c>
      <c r="E4138" s="191">
        <v>42144</v>
      </c>
      <c r="F4138" s="192" t="s">
        <v>628</v>
      </c>
      <c r="G4138" s="483" t="s">
        <v>675</v>
      </c>
      <c r="H4138" s="193" t="s">
        <v>2042</v>
      </c>
      <c r="I4138" s="256">
        <v>924</v>
      </c>
      <c r="J4138" s="256">
        <v>9832.0097974548135</v>
      </c>
      <c r="K4138" s="595">
        <f t="shared" si="396"/>
        <v>9084777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0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37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94"/>
        <v>5</v>
      </c>
      <c r="C4139" s="184">
        <f t="shared" si="395"/>
        <v>42144</v>
      </c>
      <c r="D4139" s="191" t="s">
        <v>2041</v>
      </c>
      <c r="E4139" s="191">
        <v>42144</v>
      </c>
      <c r="F4139" s="192" t="s">
        <v>1166</v>
      </c>
      <c r="G4139" s="483" t="s">
        <v>677</v>
      </c>
      <c r="H4139" s="193" t="s">
        <v>2042</v>
      </c>
      <c r="I4139" s="256">
        <v>50</v>
      </c>
      <c r="J4139" s="256">
        <v>8895.6279119829251</v>
      </c>
      <c r="K4139" s="595">
        <f t="shared" si="396"/>
        <v>444781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0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37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94"/>
        <v>5</v>
      </c>
      <c r="C4140" s="184">
        <f t="shared" si="395"/>
        <v>42144</v>
      </c>
      <c r="D4140" s="191" t="s">
        <v>2041</v>
      </c>
      <c r="E4140" s="191">
        <v>42144</v>
      </c>
      <c r="F4140" s="192" t="s">
        <v>1166</v>
      </c>
      <c r="G4140" s="483" t="s">
        <v>677</v>
      </c>
      <c r="H4140" s="193" t="s">
        <v>2042</v>
      </c>
      <c r="I4140" s="256">
        <v>669</v>
      </c>
      <c r="J4140" s="256">
        <v>8895.6279119829251</v>
      </c>
      <c r="K4140" s="595">
        <f t="shared" si="396"/>
        <v>5951175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0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37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94"/>
        <v>5</v>
      </c>
      <c r="C4141" s="184">
        <f t="shared" si="395"/>
        <v>42144</v>
      </c>
      <c r="D4141" s="191" t="s">
        <v>2041</v>
      </c>
      <c r="E4141" s="191">
        <v>42144</v>
      </c>
      <c r="F4141" s="192" t="s">
        <v>1680</v>
      </c>
      <c r="G4141" s="483" t="s">
        <v>677</v>
      </c>
      <c r="H4141" s="193" t="s">
        <v>2042</v>
      </c>
      <c r="I4141" s="256">
        <v>1438</v>
      </c>
      <c r="J4141" s="256">
        <v>780.31823789323926</v>
      </c>
      <c r="K4141" s="595">
        <f t="shared" si="396"/>
        <v>1122098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0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37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94"/>
        <v>5</v>
      </c>
      <c r="C4142" s="184">
        <f t="shared" si="395"/>
        <v>42144</v>
      </c>
      <c r="D4142" s="191" t="s">
        <v>2041</v>
      </c>
      <c r="E4142" s="191">
        <v>42144</v>
      </c>
      <c r="F4142" s="192" t="s">
        <v>520</v>
      </c>
      <c r="G4142" s="483" t="s">
        <v>678</v>
      </c>
      <c r="H4142" s="193" t="s">
        <v>2042</v>
      </c>
      <c r="I4142" s="256">
        <v>432</v>
      </c>
      <c r="J4142" s="256">
        <v>5306.1640176740266</v>
      </c>
      <c r="K4142" s="595">
        <f t="shared" si="396"/>
        <v>2292263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0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37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94"/>
        <v>5</v>
      </c>
      <c r="C4143" s="184">
        <f t="shared" si="395"/>
        <v>42144</v>
      </c>
      <c r="D4143" s="191" t="s">
        <v>2041</v>
      </c>
      <c r="E4143" s="191">
        <v>42144</v>
      </c>
      <c r="F4143" s="192" t="s">
        <v>679</v>
      </c>
      <c r="G4143" s="483" t="s">
        <v>682</v>
      </c>
      <c r="H4143" s="193" t="s">
        <v>2042</v>
      </c>
      <c r="I4143" s="256">
        <v>3024</v>
      </c>
      <c r="J4143" s="256">
        <v>6710.7368458818564</v>
      </c>
      <c r="K4143" s="595">
        <f t="shared" si="396"/>
        <v>20293268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0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37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94"/>
        <v>5</v>
      </c>
      <c r="C4144" s="184">
        <f t="shared" si="395"/>
        <v>42144</v>
      </c>
      <c r="D4144" s="191" t="s">
        <v>2041</v>
      </c>
      <c r="E4144" s="191">
        <v>42144</v>
      </c>
      <c r="F4144" s="192" t="s">
        <v>680</v>
      </c>
      <c r="G4144" s="483" t="s">
        <v>682</v>
      </c>
      <c r="H4144" s="193" t="s">
        <v>2042</v>
      </c>
      <c r="I4144" s="256">
        <v>161</v>
      </c>
      <c r="J4144" s="256">
        <v>12329.028158713179</v>
      </c>
      <c r="K4144" s="595">
        <f t="shared" si="396"/>
        <v>1984974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0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37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94"/>
        <v>5</v>
      </c>
      <c r="C4145" s="184">
        <f t="shared" si="395"/>
        <v>42144</v>
      </c>
      <c r="D4145" s="191" t="s">
        <v>2041</v>
      </c>
      <c r="E4145" s="191">
        <v>42144</v>
      </c>
      <c r="F4145" s="192" t="s">
        <v>681</v>
      </c>
      <c r="G4145" s="483" t="s">
        <v>682</v>
      </c>
      <c r="H4145" s="193" t="s">
        <v>2042</v>
      </c>
      <c r="I4145" s="256">
        <v>21</v>
      </c>
      <c r="J4145" s="256">
        <v>11080.518978083996</v>
      </c>
      <c r="K4145" s="595">
        <f t="shared" si="396"/>
        <v>232691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0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37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94"/>
        <v>5</v>
      </c>
      <c r="C4146" s="184">
        <f t="shared" si="395"/>
        <v>42144</v>
      </c>
      <c r="D4146" s="191" t="s">
        <v>2041</v>
      </c>
      <c r="E4146" s="191">
        <v>42144</v>
      </c>
      <c r="F4146" s="192" t="s">
        <v>1689</v>
      </c>
      <c r="G4146" s="483" t="s">
        <v>682</v>
      </c>
      <c r="H4146" s="193" t="s">
        <v>2042</v>
      </c>
      <c r="I4146" s="256">
        <v>6048</v>
      </c>
      <c r="J4146" s="256">
        <v>312.12729515729569</v>
      </c>
      <c r="K4146" s="595">
        <f t="shared" si="396"/>
        <v>1887746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0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37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94"/>
        <v>5</v>
      </c>
      <c r="C4147" s="184">
        <f t="shared" si="395"/>
        <v>42144</v>
      </c>
      <c r="D4147" s="191" t="s">
        <v>2041</v>
      </c>
      <c r="E4147" s="191">
        <v>42144</v>
      </c>
      <c r="F4147" s="192" t="s">
        <v>1690</v>
      </c>
      <c r="G4147" s="483" t="s">
        <v>682</v>
      </c>
      <c r="H4147" s="193" t="s">
        <v>2042</v>
      </c>
      <c r="I4147" s="256">
        <v>364</v>
      </c>
      <c r="J4147" s="256">
        <v>624.25459031459138</v>
      </c>
      <c r="K4147" s="595">
        <f t="shared" si="396"/>
        <v>227229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0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37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94"/>
        <v>5</v>
      </c>
      <c r="C4148" s="184">
        <f t="shared" si="395"/>
        <v>42144</v>
      </c>
      <c r="D4148" s="191" t="s">
        <v>2041</v>
      </c>
      <c r="E4148" s="191">
        <v>42144</v>
      </c>
      <c r="F4148" s="192" t="s">
        <v>1748</v>
      </c>
      <c r="G4148" s="483" t="s">
        <v>683</v>
      </c>
      <c r="H4148" s="193" t="s">
        <v>2042</v>
      </c>
      <c r="I4148" s="256">
        <v>250</v>
      </c>
      <c r="J4148" s="256">
        <v>13499.505515553037</v>
      </c>
      <c r="K4148" s="595">
        <f t="shared" si="396"/>
        <v>3374876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0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37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94"/>
        <v>5</v>
      </c>
      <c r="C4149" s="184">
        <f t="shared" si="395"/>
        <v>42144</v>
      </c>
      <c r="D4149" s="191" t="s">
        <v>2041</v>
      </c>
      <c r="E4149" s="191">
        <v>42144</v>
      </c>
      <c r="F4149" s="192" t="s">
        <v>1749</v>
      </c>
      <c r="G4149" s="483" t="s">
        <v>683</v>
      </c>
      <c r="H4149" s="193" t="s">
        <v>2042</v>
      </c>
      <c r="I4149" s="256">
        <v>75</v>
      </c>
      <c r="J4149" s="256">
        <v>10924.455330505347</v>
      </c>
      <c r="K4149" s="595">
        <f t="shared" si="396"/>
        <v>819334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0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37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94"/>
        <v>5</v>
      </c>
      <c r="C4150" s="184">
        <f t="shared" si="395"/>
        <v>42144</v>
      </c>
      <c r="D4150" s="191" t="s">
        <v>2041</v>
      </c>
      <c r="E4150" s="191">
        <v>42144</v>
      </c>
      <c r="F4150" s="192" t="s">
        <v>1750</v>
      </c>
      <c r="G4150" s="483" t="s">
        <v>683</v>
      </c>
      <c r="H4150" s="193" t="s">
        <v>2042</v>
      </c>
      <c r="I4150" s="256">
        <v>166</v>
      </c>
      <c r="J4150" s="256">
        <v>16386.682995758023</v>
      </c>
      <c r="K4150" s="595">
        <f t="shared" si="396"/>
        <v>2720189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0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37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94"/>
        <v>5</v>
      </c>
      <c r="C4151" s="184">
        <f t="shared" si="395"/>
        <v>42144</v>
      </c>
      <c r="D4151" s="191" t="s">
        <v>2041</v>
      </c>
      <c r="E4151" s="191">
        <v>42144</v>
      </c>
      <c r="F4151" s="192" t="s">
        <v>1751</v>
      </c>
      <c r="G4151" s="483" t="s">
        <v>683</v>
      </c>
      <c r="H4151" s="193" t="s">
        <v>2042</v>
      </c>
      <c r="I4151" s="256">
        <v>140</v>
      </c>
      <c r="J4151" s="256">
        <v>12641.155453870475</v>
      </c>
      <c r="K4151" s="595">
        <f t="shared" si="396"/>
        <v>1769762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0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37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94"/>
        <v>5</v>
      </c>
      <c r="C4152" s="184">
        <f t="shared" si="395"/>
        <v>42144</v>
      </c>
      <c r="D4152" s="191" t="s">
        <v>2041</v>
      </c>
      <c r="E4152" s="191">
        <v>42144</v>
      </c>
      <c r="F4152" s="192" t="s">
        <v>1752</v>
      </c>
      <c r="G4152" s="483" t="s">
        <v>683</v>
      </c>
      <c r="H4152" s="193" t="s">
        <v>2042</v>
      </c>
      <c r="I4152" s="256">
        <v>250</v>
      </c>
      <c r="J4152" s="256">
        <v>15528.332934075459</v>
      </c>
      <c r="K4152" s="595">
        <f t="shared" si="396"/>
        <v>3882083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0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37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94"/>
        <v>5</v>
      </c>
      <c r="C4153" s="184">
        <f t="shared" si="395"/>
        <v>42144</v>
      </c>
      <c r="D4153" s="191" t="s">
        <v>2041</v>
      </c>
      <c r="E4153" s="191">
        <v>42144</v>
      </c>
      <c r="F4153" s="192" t="s">
        <v>1753</v>
      </c>
      <c r="G4153" s="483" t="s">
        <v>683</v>
      </c>
      <c r="H4153" s="193" t="s">
        <v>2042</v>
      </c>
      <c r="I4153" s="256">
        <v>25</v>
      </c>
      <c r="J4153" s="256">
        <v>14591.951048603572</v>
      </c>
      <c r="K4153" s="595">
        <f t="shared" si="396"/>
        <v>364799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0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37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94"/>
        <v>5</v>
      </c>
      <c r="C4154" s="184">
        <f t="shared" si="395"/>
        <v>42144</v>
      </c>
      <c r="D4154" s="191" t="s">
        <v>2041</v>
      </c>
      <c r="E4154" s="191">
        <v>42144</v>
      </c>
      <c r="F4154" s="192" t="s">
        <v>1754</v>
      </c>
      <c r="G4154" s="483" t="s">
        <v>683</v>
      </c>
      <c r="H4154" s="193" t="s">
        <v>2042</v>
      </c>
      <c r="I4154" s="256">
        <v>25</v>
      </c>
      <c r="J4154" s="256">
        <v>13421.473691763713</v>
      </c>
      <c r="K4154" s="595">
        <f t="shared" si="396"/>
        <v>335537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0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37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94"/>
        <v>5</v>
      </c>
      <c r="C4155" s="184">
        <f t="shared" si="395"/>
        <v>42144</v>
      </c>
      <c r="D4155" s="191" t="s">
        <v>2041</v>
      </c>
      <c r="E4155" s="191">
        <v>42144</v>
      </c>
      <c r="F4155" s="192" t="s">
        <v>1755</v>
      </c>
      <c r="G4155" s="483" t="s">
        <v>683</v>
      </c>
      <c r="H4155" s="193" t="s">
        <v>2042</v>
      </c>
      <c r="I4155" s="256">
        <v>40</v>
      </c>
      <c r="J4155" s="256">
        <v>14748.014696182219</v>
      </c>
      <c r="K4155" s="595">
        <f t="shared" si="396"/>
        <v>589921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0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37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94"/>
        <v>5</v>
      </c>
      <c r="C4156" s="184">
        <f t="shared" si="395"/>
        <v>42144</v>
      </c>
      <c r="D4156" s="191" t="s">
        <v>2041</v>
      </c>
      <c r="E4156" s="191">
        <v>42144</v>
      </c>
      <c r="F4156" s="192" t="s">
        <v>1756</v>
      </c>
      <c r="G4156" s="483" t="s">
        <v>683</v>
      </c>
      <c r="H4156" s="193" t="s">
        <v>2042</v>
      </c>
      <c r="I4156" s="256">
        <v>40</v>
      </c>
      <c r="J4156" s="256">
        <v>13031.314572817093</v>
      </c>
      <c r="K4156" s="595">
        <f t="shared" si="396"/>
        <v>521253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0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37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94"/>
        <v>5</v>
      </c>
      <c r="C4157" s="184">
        <f t="shared" si="395"/>
        <v>42144</v>
      </c>
      <c r="D4157" s="191" t="s">
        <v>2041</v>
      </c>
      <c r="E4157" s="191">
        <v>42144</v>
      </c>
      <c r="F4157" s="192" t="s">
        <v>1751</v>
      </c>
      <c r="G4157" s="483" t="s">
        <v>683</v>
      </c>
      <c r="H4157" s="193" t="s">
        <v>2042</v>
      </c>
      <c r="I4157" s="256">
        <v>140</v>
      </c>
      <c r="J4157" s="256">
        <v>12641.155453870475</v>
      </c>
      <c r="K4157" s="595">
        <f t="shared" si="396"/>
        <v>1769762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0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37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94"/>
        <v>5</v>
      </c>
      <c r="C4158" s="184">
        <f t="shared" si="395"/>
        <v>42144</v>
      </c>
      <c r="D4158" s="191" t="s">
        <v>2041</v>
      </c>
      <c r="E4158" s="191">
        <v>42144</v>
      </c>
      <c r="F4158" s="192" t="s">
        <v>611</v>
      </c>
      <c r="G4158" s="483" t="s">
        <v>690</v>
      </c>
      <c r="H4158" s="193" t="s">
        <v>2042</v>
      </c>
      <c r="I4158" s="256">
        <v>102</v>
      </c>
      <c r="J4158" s="256">
        <v>10768.3916829267</v>
      </c>
      <c r="K4158" s="595">
        <f t="shared" si="396"/>
        <v>1098376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0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37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394"/>
        <v>5</v>
      </c>
      <c r="C4159" s="184">
        <f t="shared" si="395"/>
        <v>42144</v>
      </c>
      <c r="D4159" s="191" t="s">
        <v>2041</v>
      </c>
      <c r="E4159" s="191">
        <v>42144</v>
      </c>
      <c r="F4159" s="192" t="s">
        <v>626</v>
      </c>
      <c r="G4159" s="483" t="s">
        <v>690</v>
      </c>
      <c r="H4159" s="193" t="s">
        <v>2042</v>
      </c>
      <c r="I4159" s="256">
        <v>106</v>
      </c>
      <c r="J4159" s="256">
        <v>9910.0416212441378</v>
      </c>
      <c r="K4159" s="595">
        <f t="shared" si="396"/>
        <v>1050464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0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37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94"/>
        <v>5</v>
      </c>
      <c r="C4160" s="184">
        <f t="shared" si="395"/>
        <v>42144</v>
      </c>
      <c r="D4160" s="191" t="s">
        <v>2041</v>
      </c>
      <c r="E4160" s="191">
        <v>42144</v>
      </c>
      <c r="F4160" s="192" t="s">
        <v>684</v>
      </c>
      <c r="G4160" s="483" t="s">
        <v>690</v>
      </c>
      <c r="H4160" s="193" t="s">
        <v>2042</v>
      </c>
      <c r="I4160" s="256">
        <v>90</v>
      </c>
      <c r="J4160" s="256">
        <v>7725.1505551430673</v>
      </c>
      <c r="K4160" s="595">
        <f t="shared" si="396"/>
        <v>695264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0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37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ref="B4161:B4170" si="397">IF(C4161&lt;&gt;"",MONTH(C4161),"")</f>
        <v>5</v>
      </c>
      <c r="C4161" s="184">
        <f t="shared" ref="C4161:C4170" si="398">E4161</f>
        <v>42144</v>
      </c>
      <c r="D4161" s="191" t="s">
        <v>2041</v>
      </c>
      <c r="E4161" s="191">
        <v>42144</v>
      </c>
      <c r="F4161" s="192" t="s">
        <v>685</v>
      </c>
      <c r="G4161" s="483" t="s">
        <v>690</v>
      </c>
      <c r="H4161" s="193" t="s">
        <v>2042</v>
      </c>
      <c r="I4161" s="256">
        <v>660</v>
      </c>
      <c r="J4161" s="256">
        <v>8973.6597357722494</v>
      </c>
      <c r="K4161" s="595">
        <f t="shared" ref="K4161:K4170" si="399">ROUND(I4161*J4161,0)</f>
        <v>5922615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0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37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97"/>
        <v>5</v>
      </c>
      <c r="C4162" s="184">
        <f t="shared" si="398"/>
        <v>42144</v>
      </c>
      <c r="D4162" s="191" t="s">
        <v>2041</v>
      </c>
      <c r="E4162" s="191">
        <v>42144</v>
      </c>
      <c r="F4162" s="192" t="s">
        <v>686</v>
      </c>
      <c r="G4162" s="483" t="s">
        <v>690</v>
      </c>
      <c r="H4162" s="193" t="s">
        <v>2042</v>
      </c>
      <c r="I4162" s="256">
        <v>55</v>
      </c>
      <c r="J4162" s="256">
        <v>9597.9143260868423</v>
      </c>
      <c r="K4162" s="595">
        <f t="shared" si="399"/>
        <v>527885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0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37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97"/>
        <v>5</v>
      </c>
      <c r="C4163" s="184">
        <f t="shared" si="398"/>
        <v>42144</v>
      </c>
      <c r="D4163" s="191" t="s">
        <v>2041</v>
      </c>
      <c r="E4163" s="191">
        <v>42144</v>
      </c>
      <c r="F4163" s="192" t="s">
        <v>687</v>
      </c>
      <c r="G4163" s="483" t="s">
        <v>690</v>
      </c>
      <c r="H4163" s="193" t="s">
        <v>2042</v>
      </c>
      <c r="I4163" s="256">
        <v>21</v>
      </c>
      <c r="J4163" s="256">
        <v>8427.4369692469827</v>
      </c>
      <c r="K4163" s="595">
        <f t="shared" si="399"/>
        <v>176976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0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37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97"/>
        <v>5</v>
      </c>
      <c r="C4164" s="184">
        <f t="shared" si="398"/>
        <v>42144</v>
      </c>
      <c r="D4164" s="191" t="s">
        <v>2041</v>
      </c>
      <c r="E4164" s="191">
        <v>42144</v>
      </c>
      <c r="F4164" s="192" t="s">
        <v>458</v>
      </c>
      <c r="G4164" s="483" t="s">
        <v>690</v>
      </c>
      <c r="H4164" s="193" t="s">
        <v>2042</v>
      </c>
      <c r="I4164" s="256">
        <v>63</v>
      </c>
      <c r="J4164" s="256">
        <v>10300.200740190758</v>
      </c>
      <c r="K4164" s="595">
        <f t="shared" si="399"/>
        <v>648913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0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37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97"/>
        <v>5</v>
      </c>
      <c r="C4165" s="184">
        <f t="shared" si="398"/>
        <v>42144</v>
      </c>
      <c r="D4165" s="191" t="s">
        <v>2041</v>
      </c>
      <c r="E4165" s="191">
        <v>42144</v>
      </c>
      <c r="F4165" s="192" t="s">
        <v>688</v>
      </c>
      <c r="G4165" s="483" t="s">
        <v>690</v>
      </c>
      <c r="H4165" s="193" t="s">
        <v>2042</v>
      </c>
      <c r="I4165" s="256">
        <v>11</v>
      </c>
      <c r="J4165" s="256">
        <v>9675.9461498761648</v>
      </c>
      <c r="K4165" s="595">
        <f t="shared" si="399"/>
        <v>106435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0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37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97"/>
        <v>5</v>
      </c>
      <c r="C4166" s="184">
        <f t="shared" si="398"/>
        <v>42144</v>
      </c>
      <c r="D4166" s="191" t="s">
        <v>2041</v>
      </c>
      <c r="E4166" s="191">
        <v>42144</v>
      </c>
      <c r="F4166" s="192" t="s">
        <v>689</v>
      </c>
      <c r="G4166" s="483" t="s">
        <v>690</v>
      </c>
      <c r="H4166" s="193" t="s">
        <v>2042</v>
      </c>
      <c r="I4166" s="256">
        <v>11</v>
      </c>
      <c r="J4166" s="256">
        <v>10144.137092612109</v>
      </c>
      <c r="K4166" s="595">
        <f t="shared" si="399"/>
        <v>111586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0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37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97"/>
        <v>5</v>
      </c>
      <c r="C4167" s="184">
        <f t="shared" si="398"/>
        <v>42144</v>
      </c>
      <c r="D4167" s="191" t="s">
        <v>2041</v>
      </c>
      <c r="E4167" s="191">
        <v>42144</v>
      </c>
      <c r="F4167" s="192" t="s">
        <v>628</v>
      </c>
      <c r="G4167" s="483" t="s">
        <v>690</v>
      </c>
      <c r="H4167" s="193" t="s">
        <v>2042</v>
      </c>
      <c r="I4167" s="256">
        <v>202</v>
      </c>
      <c r="J4167" s="256">
        <v>9832.0097974548135</v>
      </c>
      <c r="K4167" s="595">
        <f t="shared" si="399"/>
        <v>1986066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0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37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97"/>
        <v>5</v>
      </c>
      <c r="C4168" s="184">
        <f t="shared" si="398"/>
        <v>42146</v>
      </c>
      <c r="D4168" s="191" t="s">
        <v>2041</v>
      </c>
      <c r="E4168" s="191">
        <v>42146</v>
      </c>
      <c r="F4168" s="192" t="s">
        <v>691</v>
      </c>
      <c r="G4168" s="483" t="s">
        <v>692</v>
      </c>
      <c r="H4168" s="193" t="s">
        <v>2042</v>
      </c>
      <c r="I4168" s="256">
        <v>1235</v>
      </c>
      <c r="J4168" s="256">
        <v>10378.232563980082</v>
      </c>
      <c r="K4168" s="595">
        <f t="shared" si="399"/>
        <v>12817117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0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37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397"/>
        <v>5</v>
      </c>
      <c r="C4169" s="184">
        <f t="shared" si="398"/>
        <v>42146</v>
      </c>
      <c r="D4169" s="191" t="s">
        <v>2041</v>
      </c>
      <c r="E4169" s="191">
        <v>42146</v>
      </c>
      <c r="F4169" s="192" t="s">
        <v>693</v>
      </c>
      <c r="G4169" s="483" t="s">
        <v>692</v>
      </c>
      <c r="H4169" s="193" t="s">
        <v>2042</v>
      </c>
      <c r="I4169" s="256">
        <v>200</v>
      </c>
      <c r="J4169" s="256">
        <v>11626.741744609264</v>
      </c>
      <c r="K4169" s="595">
        <f t="shared" si="399"/>
        <v>2325348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0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37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97"/>
        <v>5</v>
      </c>
      <c r="C4170" s="184">
        <f t="shared" si="398"/>
        <v>42146</v>
      </c>
      <c r="D4170" s="191" t="s">
        <v>2041</v>
      </c>
      <c r="E4170" s="191">
        <v>42146</v>
      </c>
      <c r="F4170" s="192" t="s">
        <v>694</v>
      </c>
      <c r="G4170" s="483" t="s">
        <v>692</v>
      </c>
      <c r="H4170" s="193" t="s">
        <v>2042</v>
      </c>
      <c r="I4170" s="256">
        <v>65</v>
      </c>
      <c r="J4170" s="256">
        <v>17401.096705019234</v>
      </c>
      <c r="K4170" s="595">
        <f t="shared" si="399"/>
        <v>1131071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0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37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ref="B4171:B4425" si="400">IF(C4171&lt;&gt;"",MONTH(C4171),"")</f>
        <v>5</v>
      </c>
      <c r="C4171" s="184">
        <f t="shared" ref="C4171:C4425" si="401">E4171</f>
        <v>42146</v>
      </c>
      <c r="D4171" s="191" t="s">
        <v>2041</v>
      </c>
      <c r="E4171" s="191">
        <v>42146</v>
      </c>
      <c r="F4171" s="192" t="s">
        <v>695</v>
      </c>
      <c r="G4171" s="483" t="s">
        <v>692</v>
      </c>
      <c r="H4171" s="193" t="s">
        <v>2042</v>
      </c>
      <c r="I4171" s="256">
        <v>35</v>
      </c>
      <c r="J4171" s="256">
        <v>5930.4186079886176</v>
      </c>
      <c r="K4171" s="595">
        <f t="shared" ref="K4171:K4425" si="402">ROUND(I4171*J4171,0)</f>
        <v>207565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0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37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400"/>
        <v>5</v>
      </c>
      <c r="C4172" s="184">
        <f t="shared" si="401"/>
        <v>42146</v>
      </c>
      <c r="D4172" s="191" t="s">
        <v>2041</v>
      </c>
      <c r="E4172" s="191">
        <v>42146</v>
      </c>
      <c r="F4172" s="192" t="s">
        <v>696</v>
      </c>
      <c r="G4172" s="483" t="s">
        <v>692</v>
      </c>
      <c r="H4172" s="193" t="s">
        <v>2042</v>
      </c>
      <c r="I4172" s="256">
        <v>73</v>
      </c>
      <c r="J4172" s="256">
        <v>4447.8139559914625</v>
      </c>
      <c r="K4172" s="595">
        <f t="shared" si="402"/>
        <v>324690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0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37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400"/>
        <v>5</v>
      </c>
      <c r="C4173" s="184">
        <f t="shared" si="401"/>
        <v>42146</v>
      </c>
      <c r="D4173" s="191" t="s">
        <v>2041</v>
      </c>
      <c r="E4173" s="191">
        <v>42146</v>
      </c>
      <c r="F4173" s="192" t="s">
        <v>697</v>
      </c>
      <c r="G4173" s="483" t="s">
        <v>692</v>
      </c>
      <c r="H4173" s="193" t="s">
        <v>2042</v>
      </c>
      <c r="I4173" s="256">
        <v>63</v>
      </c>
      <c r="J4173" s="256">
        <v>5696.3231366206455</v>
      </c>
      <c r="K4173" s="595">
        <f t="shared" si="402"/>
        <v>358868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0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37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400"/>
        <v>5</v>
      </c>
      <c r="C4174" s="184">
        <f t="shared" si="401"/>
        <v>42146</v>
      </c>
      <c r="D4174" s="191" t="s">
        <v>2041</v>
      </c>
      <c r="E4174" s="191">
        <v>42146</v>
      </c>
      <c r="F4174" s="192" t="s">
        <v>698</v>
      </c>
      <c r="G4174" s="483" t="s">
        <v>692</v>
      </c>
      <c r="H4174" s="193" t="s">
        <v>2042</v>
      </c>
      <c r="I4174" s="256">
        <v>70</v>
      </c>
      <c r="J4174" s="256">
        <v>11704.773568398588</v>
      </c>
      <c r="K4174" s="595">
        <f t="shared" si="402"/>
        <v>819334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0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37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400"/>
        <v>5</v>
      </c>
      <c r="C4175" s="184">
        <f t="shared" si="401"/>
        <v>42146</v>
      </c>
      <c r="D4175" s="191" t="s">
        <v>2041</v>
      </c>
      <c r="E4175" s="191">
        <v>42146</v>
      </c>
      <c r="F4175" s="192" t="s">
        <v>699</v>
      </c>
      <c r="G4175" s="483" t="s">
        <v>692</v>
      </c>
      <c r="H4175" s="193" t="s">
        <v>2042</v>
      </c>
      <c r="I4175" s="256">
        <v>50</v>
      </c>
      <c r="J4175" s="256">
        <v>11392.646273241291</v>
      </c>
      <c r="K4175" s="595">
        <f t="shared" si="402"/>
        <v>569632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0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37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400"/>
        <v>5</v>
      </c>
      <c r="C4176" s="184">
        <f t="shared" si="401"/>
        <v>42146</v>
      </c>
      <c r="D4176" s="191" t="s">
        <v>2041</v>
      </c>
      <c r="E4176" s="191">
        <v>42146</v>
      </c>
      <c r="F4176" s="192" t="s">
        <v>700</v>
      </c>
      <c r="G4176" s="483" t="s">
        <v>692</v>
      </c>
      <c r="H4176" s="193" t="s">
        <v>2042</v>
      </c>
      <c r="I4176" s="256">
        <v>100</v>
      </c>
      <c r="J4176" s="256">
        <v>7100.8959648284763</v>
      </c>
      <c r="K4176" s="595">
        <f t="shared" si="402"/>
        <v>710090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0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37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400"/>
        <v>5</v>
      </c>
      <c r="C4177" s="184">
        <f t="shared" si="401"/>
        <v>42146</v>
      </c>
      <c r="D4177" s="191" t="s">
        <v>2041</v>
      </c>
      <c r="E4177" s="191">
        <v>42146</v>
      </c>
      <c r="F4177" s="192" t="s">
        <v>701</v>
      </c>
      <c r="G4177" s="483" t="s">
        <v>692</v>
      </c>
      <c r="H4177" s="193" t="s">
        <v>2042</v>
      </c>
      <c r="I4177" s="256">
        <v>25</v>
      </c>
      <c r="J4177" s="256">
        <v>16620.778467125994</v>
      </c>
      <c r="K4177" s="595">
        <f t="shared" si="402"/>
        <v>415519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0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37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400"/>
        <v>5</v>
      </c>
      <c r="C4178" s="184">
        <f t="shared" si="401"/>
        <v>42146</v>
      </c>
      <c r="D4178" s="191" t="s">
        <v>2041</v>
      </c>
      <c r="E4178" s="191">
        <v>42146</v>
      </c>
      <c r="F4178" s="192" t="s">
        <v>424</v>
      </c>
      <c r="G4178" s="483" t="s">
        <v>703</v>
      </c>
      <c r="H4178" s="193" t="s">
        <v>2042</v>
      </c>
      <c r="I4178" s="256">
        <v>1220</v>
      </c>
      <c r="J4178" s="256">
        <v>6398.6095507245609</v>
      </c>
      <c r="K4178" s="595">
        <f t="shared" si="402"/>
        <v>7806304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0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37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400"/>
        <v>5</v>
      </c>
      <c r="C4179" s="184">
        <f t="shared" si="401"/>
        <v>42146</v>
      </c>
      <c r="D4179" s="191" t="s">
        <v>2041</v>
      </c>
      <c r="E4179" s="191">
        <v>42146</v>
      </c>
      <c r="F4179" s="192" t="s">
        <v>472</v>
      </c>
      <c r="G4179" s="483" t="s">
        <v>703</v>
      </c>
      <c r="H4179" s="193" t="s">
        <v>2042</v>
      </c>
      <c r="I4179" s="256">
        <v>611</v>
      </c>
      <c r="J4179" s="256">
        <v>7100.8959648284763</v>
      </c>
      <c r="K4179" s="595">
        <f t="shared" si="402"/>
        <v>4338647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0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37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400"/>
        <v>5</v>
      </c>
      <c r="C4180" s="184">
        <f t="shared" si="401"/>
        <v>42146</v>
      </c>
      <c r="D4180" s="191" t="s">
        <v>2041</v>
      </c>
      <c r="E4180" s="191">
        <v>42146</v>
      </c>
      <c r="F4180" s="192" t="s">
        <v>427</v>
      </c>
      <c r="G4180" s="483" t="s">
        <v>703</v>
      </c>
      <c r="H4180" s="193" t="s">
        <v>2042</v>
      </c>
      <c r="I4180" s="256">
        <v>302</v>
      </c>
      <c r="J4180" s="256">
        <v>7569.0869075644196</v>
      </c>
      <c r="K4180" s="595">
        <f t="shared" si="402"/>
        <v>2285864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0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37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400"/>
        <v>5</v>
      </c>
      <c r="C4181" s="184">
        <f t="shared" si="401"/>
        <v>42146</v>
      </c>
      <c r="D4181" s="191" t="s">
        <v>2041</v>
      </c>
      <c r="E4181" s="191">
        <v>42146</v>
      </c>
      <c r="F4181" s="192" t="s">
        <v>527</v>
      </c>
      <c r="G4181" s="483" t="s">
        <v>703</v>
      </c>
      <c r="H4181" s="193" t="s">
        <v>2042</v>
      </c>
      <c r="I4181" s="256">
        <v>303</v>
      </c>
      <c r="J4181" s="256">
        <v>12329.028158713179</v>
      </c>
      <c r="K4181" s="595">
        <f t="shared" si="402"/>
        <v>3735696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0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37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400"/>
        <v>5</v>
      </c>
      <c r="C4182" s="184">
        <f t="shared" si="401"/>
        <v>42147</v>
      </c>
      <c r="D4182" s="191" t="s">
        <v>2041</v>
      </c>
      <c r="E4182" s="191">
        <v>42147</v>
      </c>
      <c r="F4182" s="192" t="s">
        <v>704</v>
      </c>
      <c r="G4182" s="483" t="s">
        <v>705</v>
      </c>
      <c r="H4182" s="193" t="s">
        <v>2042</v>
      </c>
      <c r="I4182" s="256">
        <v>109</v>
      </c>
      <c r="J4182" s="256">
        <v>3901.5911894661958</v>
      </c>
      <c r="K4182" s="595">
        <f t="shared" si="402"/>
        <v>425273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0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37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400"/>
        <v>5</v>
      </c>
      <c r="C4183" s="184">
        <f t="shared" si="401"/>
        <v>42147</v>
      </c>
      <c r="D4183" s="191" t="s">
        <v>2041</v>
      </c>
      <c r="E4183" s="191">
        <v>42147</v>
      </c>
      <c r="F4183" s="192" t="s">
        <v>465</v>
      </c>
      <c r="G4183" s="483" t="s">
        <v>705</v>
      </c>
      <c r="H4183" s="193" t="s">
        <v>2042</v>
      </c>
      <c r="I4183" s="256">
        <v>219</v>
      </c>
      <c r="J4183" s="256">
        <v>4994.0367225167311</v>
      </c>
      <c r="K4183" s="595">
        <f t="shared" si="402"/>
        <v>1093694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0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37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400"/>
        <v>5</v>
      </c>
      <c r="C4184" s="184">
        <f t="shared" si="401"/>
        <v>42147</v>
      </c>
      <c r="D4184" s="191" t="s">
        <v>2041</v>
      </c>
      <c r="E4184" s="191">
        <v>42147</v>
      </c>
      <c r="F4184" s="192" t="s">
        <v>467</v>
      </c>
      <c r="G4184" s="483" t="s">
        <v>705</v>
      </c>
      <c r="H4184" s="193" t="s">
        <v>2042</v>
      </c>
      <c r="I4184" s="256">
        <v>494</v>
      </c>
      <c r="J4184" s="256">
        <v>3979.6230132555197</v>
      </c>
      <c r="K4184" s="595">
        <f t="shared" si="402"/>
        <v>1965934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0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37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400"/>
        <v>5</v>
      </c>
      <c r="C4185" s="184">
        <f t="shared" si="401"/>
        <v>42147</v>
      </c>
      <c r="D4185" s="191" t="s">
        <v>2041</v>
      </c>
      <c r="E4185" s="191">
        <v>42147</v>
      </c>
      <c r="F4185" s="192" t="s">
        <v>706</v>
      </c>
      <c r="G4185" s="483" t="s">
        <v>705</v>
      </c>
      <c r="H4185" s="193" t="s">
        <v>2042</v>
      </c>
      <c r="I4185" s="256">
        <v>303</v>
      </c>
      <c r="J4185" s="256">
        <v>4759.941251148759</v>
      </c>
      <c r="K4185" s="595">
        <f t="shared" si="402"/>
        <v>1442262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0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37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400"/>
        <v>5</v>
      </c>
      <c r="C4186" s="184">
        <f t="shared" si="401"/>
        <v>42147</v>
      </c>
      <c r="D4186" s="191" t="s">
        <v>2041</v>
      </c>
      <c r="E4186" s="191">
        <v>42147</v>
      </c>
      <c r="F4186" s="192" t="s">
        <v>462</v>
      </c>
      <c r="G4186" s="483" t="s">
        <v>705</v>
      </c>
      <c r="H4186" s="193" t="s">
        <v>2042</v>
      </c>
      <c r="I4186" s="256">
        <v>156</v>
      </c>
      <c r="J4186" s="256">
        <v>6866.8004934605051</v>
      </c>
      <c r="K4186" s="595">
        <f t="shared" si="402"/>
        <v>1071221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0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37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400"/>
        <v>5</v>
      </c>
      <c r="C4187" s="184">
        <f t="shared" si="401"/>
        <v>42147</v>
      </c>
      <c r="D4187" s="191" t="s">
        <v>2041</v>
      </c>
      <c r="E4187" s="191">
        <v>42147</v>
      </c>
      <c r="F4187" s="192" t="s">
        <v>439</v>
      </c>
      <c r="G4187" s="483" t="s">
        <v>707</v>
      </c>
      <c r="H4187" s="193" t="s">
        <v>2042</v>
      </c>
      <c r="I4187" s="256">
        <v>512</v>
      </c>
      <c r="J4187" s="256">
        <v>7413.0232599857718</v>
      </c>
      <c r="K4187" s="595">
        <f t="shared" si="402"/>
        <v>3795468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0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37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400"/>
        <v>5</v>
      </c>
      <c r="C4188" s="184">
        <f t="shared" si="401"/>
        <v>42149</v>
      </c>
      <c r="D4188" s="191" t="s">
        <v>2041</v>
      </c>
      <c r="E4188" s="191">
        <v>42149</v>
      </c>
      <c r="F4188" s="192" t="s">
        <v>708</v>
      </c>
      <c r="G4188" s="483" t="s">
        <v>709</v>
      </c>
      <c r="H4188" s="193" t="s">
        <v>2042</v>
      </c>
      <c r="I4188" s="256">
        <v>371</v>
      </c>
      <c r="J4188" s="256">
        <v>4135.6866608341679</v>
      </c>
      <c r="K4188" s="595">
        <f t="shared" si="402"/>
        <v>1534340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0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37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400"/>
        <v>5</v>
      </c>
      <c r="C4189" s="184">
        <f t="shared" si="401"/>
        <v>42150</v>
      </c>
      <c r="D4189" s="191" t="s">
        <v>2041</v>
      </c>
      <c r="E4189" s="191">
        <v>42150</v>
      </c>
      <c r="F4189" s="192" t="s">
        <v>542</v>
      </c>
      <c r="G4189" s="483" t="s">
        <v>710</v>
      </c>
      <c r="H4189" s="193" t="s">
        <v>2042</v>
      </c>
      <c r="I4189" s="256">
        <v>750</v>
      </c>
      <c r="J4189" s="256">
        <v>7491.0550837750961</v>
      </c>
      <c r="K4189" s="595">
        <f t="shared" si="402"/>
        <v>5618291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0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37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400"/>
        <v>5</v>
      </c>
      <c r="C4190" s="184">
        <f t="shared" si="401"/>
        <v>42151</v>
      </c>
      <c r="D4190" s="191" t="s">
        <v>2041</v>
      </c>
      <c r="E4190" s="191">
        <v>42151</v>
      </c>
      <c r="F4190" s="192" t="s">
        <v>711</v>
      </c>
      <c r="G4190" s="483" t="s">
        <v>712</v>
      </c>
      <c r="H4190" s="193" t="s">
        <v>2042</v>
      </c>
      <c r="I4190" s="256">
        <v>300</v>
      </c>
      <c r="J4190" s="256">
        <v>11392.646273241291</v>
      </c>
      <c r="K4190" s="595">
        <f t="shared" si="402"/>
        <v>3417794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0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37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400"/>
        <v>5</v>
      </c>
      <c r="C4191" s="184">
        <f t="shared" si="401"/>
        <v>42151</v>
      </c>
      <c r="D4191" s="191" t="s">
        <v>2041</v>
      </c>
      <c r="E4191" s="191">
        <v>42151</v>
      </c>
      <c r="F4191" s="192" t="s">
        <v>713</v>
      </c>
      <c r="G4191" s="483" t="s">
        <v>712</v>
      </c>
      <c r="H4191" s="193" t="s">
        <v>2042</v>
      </c>
      <c r="I4191" s="256">
        <v>440</v>
      </c>
      <c r="J4191" s="256">
        <v>10222.168916401433</v>
      </c>
      <c r="K4191" s="595">
        <f t="shared" si="402"/>
        <v>4497754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0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37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400"/>
        <v>5</v>
      </c>
      <c r="C4192" s="184">
        <f t="shared" si="401"/>
        <v>42151</v>
      </c>
      <c r="D4192" s="191" t="s">
        <v>2041</v>
      </c>
      <c r="E4192" s="191">
        <v>42151</v>
      </c>
      <c r="F4192" s="192" t="s">
        <v>714</v>
      </c>
      <c r="G4192" s="483" t="s">
        <v>712</v>
      </c>
      <c r="H4192" s="193" t="s">
        <v>2042</v>
      </c>
      <c r="I4192" s="256">
        <v>200</v>
      </c>
      <c r="J4192" s="256">
        <v>11470.678097030615</v>
      </c>
      <c r="K4192" s="595">
        <f t="shared" si="402"/>
        <v>2294136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0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37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400"/>
        <v>5</v>
      </c>
      <c r="C4193" s="184">
        <f t="shared" si="401"/>
        <v>42151</v>
      </c>
      <c r="D4193" s="191" t="s">
        <v>2041</v>
      </c>
      <c r="E4193" s="191">
        <v>42151</v>
      </c>
      <c r="F4193" s="192" t="s">
        <v>715</v>
      </c>
      <c r="G4193" s="483" t="s">
        <v>712</v>
      </c>
      <c r="H4193" s="193" t="s">
        <v>2042</v>
      </c>
      <c r="I4193" s="256">
        <v>25</v>
      </c>
      <c r="J4193" s="256">
        <v>10144.137092612109</v>
      </c>
      <c r="K4193" s="595">
        <f t="shared" si="402"/>
        <v>253603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0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37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400"/>
        <v>5</v>
      </c>
      <c r="C4194" s="184">
        <f t="shared" si="401"/>
        <v>42151</v>
      </c>
      <c r="D4194" s="191" t="s">
        <v>2041</v>
      </c>
      <c r="E4194" s="191">
        <v>42151</v>
      </c>
      <c r="F4194" s="192" t="s">
        <v>716</v>
      </c>
      <c r="G4194" s="483" t="s">
        <v>712</v>
      </c>
      <c r="H4194" s="193" t="s">
        <v>2042</v>
      </c>
      <c r="I4194" s="256">
        <v>25</v>
      </c>
      <c r="J4194" s="256">
        <v>15606.364757864783</v>
      </c>
      <c r="K4194" s="595">
        <f t="shared" si="402"/>
        <v>390159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0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37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400"/>
        <v>5</v>
      </c>
      <c r="C4195" s="184">
        <f t="shared" si="401"/>
        <v>42151</v>
      </c>
      <c r="D4195" s="191" t="s">
        <v>2041</v>
      </c>
      <c r="E4195" s="191">
        <v>42151</v>
      </c>
      <c r="F4195" s="192" t="s">
        <v>717</v>
      </c>
      <c r="G4195" s="483" t="s">
        <v>712</v>
      </c>
      <c r="H4195" s="193" t="s">
        <v>2042</v>
      </c>
      <c r="I4195" s="256">
        <v>20</v>
      </c>
      <c r="J4195" s="256">
        <v>14826.046519971544</v>
      </c>
      <c r="K4195" s="595">
        <f t="shared" si="402"/>
        <v>296521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0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37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400"/>
        <v>5</v>
      </c>
      <c r="C4196" s="184">
        <f t="shared" si="401"/>
        <v>42151</v>
      </c>
      <c r="D4196" s="191" t="s">
        <v>2041</v>
      </c>
      <c r="E4196" s="191">
        <v>42151</v>
      </c>
      <c r="F4196" s="192" t="s">
        <v>718</v>
      </c>
      <c r="G4196" s="483" t="s">
        <v>712</v>
      </c>
      <c r="H4196" s="193" t="s">
        <v>2042</v>
      </c>
      <c r="I4196" s="256">
        <v>50</v>
      </c>
      <c r="J4196" s="256">
        <v>13967.696458288981</v>
      </c>
      <c r="K4196" s="595">
        <f t="shared" si="402"/>
        <v>698385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0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37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400"/>
        <v>5</v>
      </c>
      <c r="C4197" s="184">
        <f t="shared" si="401"/>
        <v>42151</v>
      </c>
      <c r="D4197" s="191" t="s">
        <v>2041</v>
      </c>
      <c r="E4197" s="191">
        <v>42151</v>
      </c>
      <c r="F4197" s="192" t="s">
        <v>719</v>
      </c>
      <c r="G4197" s="483" t="s">
        <v>712</v>
      </c>
      <c r="H4197" s="193" t="s">
        <v>2042</v>
      </c>
      <c r="I4197" s="256">
        <v>25</v>
      </c>
      <c r="J4197" s="256">
        <v>11782.805392187911</v>
      </c>
      <c r="K4197" s="595">
        <f t="shared" si="402"/>
        <v>294570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0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37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400"/>
        <v>5</v>
      </c>
      <c r="C4198" s="184">
        <f t="shared" si="401"/>
        <v>42151</v>
      </c>
      <c r="D4198" s="191" t="s">
        <v>2041</v>
      </c>
      <c r="E4198" s="191">
        <v>42151</v>
      </c>
      <c r="F4198" s="192" t="s">
        <v>720</v>
      </c>
      <c r="G4198" s="483" t="s">
        <v>712</v>
      </c>
      <c r="H4198" s="193" t="s">
        <v>2042</v>
      </c>
      <c r="I4198" s="256">
        <v>25</v>
      </c>
      <c r="J4198" s="256">
        <v>11470.678097030615</v>
      </c>
      <c r="K4198" s="595">
        <f t="shared" si="402"/>
        <v>286767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0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37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400"/>
        <v>5</v>
      </c>
      <c r="C4199" s="184">
        <f t="shared" si="401"/>
        <v>42151</v>
      </c>
      <c r="D4199" s="191" t="s">
        <v>2041</v>
      </c>
      <c r="E4199" s="191">
        <v>42151</v>
      </c>
      <c r="F4199" s="192" t="s">
        <v>721</v>
      </c>
      <c r="G4199" s="483" t="s">
        <v>712</v>
      </c>
      <c r="H4199" s="193" t="s">
        <v>2042</v>
      </c>
      <c r="I4199" s="256">
        <v>40</v>
      </c>
      <c r="J4199" s="256">
        <v>13733.60098692101</v>
      </c>
      <c r="K4199" s="595">
        <f t="shared" si="402"/>
        <v>549344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0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37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400"/>
        <v>5</v>
      </c>
      <c r="C4200" s="184">
        <f t="shared" si="401"/>
        <v>42151</v>
      </c>
      <c r="D4200" s="191" t="s">
        <v>2041</v>
      </c>
      <c r="E4200" s="191">
        <v>42151</v>
      </c>
      <c r="F4200" s="192" t="s">
        <v>722</v>
      </c>
      <c r="G4200" s="483" t="s">
        <v>723</v>
      </c>
      <c r="H4200" s="193" t="s">
        <v>2042</v>
      </c>
      <c r="I4200" s="256">
        <v>1112</v>
      </c>
      <c r="J4200" s="256">
        <v>13343.44186797439</v>
      </c>
      <c r="K4200" s="595">
        <f t="shared" si="402"/>
        <v>14837907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0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37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400"/>
        <v>5</v>
      </c>
      <c r="C4201" s="184">
        <f t="shared" si="401"/>
        <v>42151</v>
      </c>
      <c r="D4201" s="191" t="s">
        <v>2041</v>
      </c>
      <c r="E4201" s="191">
        <v>42151</v>
      </c>
      <c r="F4201" s="192" t="s">
        <v>724</v>
      </c>
      <c r="G4201" s="483" t="s">
        <v>725</v>
      </c>
      <c r="H4201" s="193" t="s">
        <v>2042</v>
      </c>
      <c r="I4201" s="256">
        <v>331</v>
      </c>
      <c r="J4201" s="256">
        <v>8193.3414978790115</v>
      </c>
      <c r="K4201" s="595">
        <f t="shared" si="402"/>
        <v>2711996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0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37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400"/>
        <v>5</v>
      </c>
      <c r="C4202" s="184">
        <f t="shared" si="401"/>
        <v>42151</v>
      </c>
      <c r="D4202" s="191" t="s">
        <v>2041</v>
      </c>
      <c r="E4202" s="191">
        <v>42151</v>
      </c>
      <c r="F4202" s="192" t="s">
        <v>726</v>
      </c>
      <c r="G4202" s="483" t="s">
        <v>725</v>
      </c>
      <c r="H4202" s="193" t="s">
        <v>2042</v>
      </c>
      <c r="I4202" s="256">
        <v>308</v>
      </c>
      <c r="J4202" s="256">
        <v>7491.0550837750961</v>
      </c>
      <c r="K4202" s="595">
        <f t="shared" si="402"/>
        <v>2307245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0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37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400"/>
        <v>5</v>
      </c>
      <c r="C4203" s="184">
        <f t="shared" si="401"/>
        <v>42151</v>
      </c>
      <c r="D4203" s="191" t="s">
        <v>2041</v>
      </c>
      <c r="E4203" s="191">
        <v>42151</v>
      </c>
      <c r="F4203" s="192" t="s">
        <v>727</v>
      </c>
      <c r="G4203" s="483" t="s">
        <v>725</v>
      </c>
      <c r="H4203" s="193" t="s">
        <v>2042</v>
      </c>
      <c r="I4203" s="256">
        <v>312</v>
      </c>
      <c r="J4203" s="256">
        <v>7334.9914361964475</v>
      </c>
      <c r="K4203" s="595">
        <f t="shared" si="402"/>
        <v>2288517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0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37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400"/>
        <v>5</v>
      </c>
      <c r="C4204" s="184">
        <f t="shared" si="401"/>
        <v>42151</v>
      </c>
      <c r="D4204" s="191" t="s">
        <v>2041</v>
      </c>
      <c r="E4204" s="191">
        <v>42151</v>
      </c>
      <c r="F4204" s="192" t="s">
        <v>728</v>
      </c>
      <c r="G4204" s="483" t="s">
        <v>725</v>
      </c>
      <c r="H4204" s="193" t="s">
        <v>2042</v>
      </c>
      <c r="I4204" s="256">
        <v>313</v>
      </c>
      <c r="J4204" s="256">
        <v>10300.200740190758</v>
      </c>
      <c r="K4204" s="595">
        <f t="shared" si="402"/>
        <v>3223963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0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37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400"/>
        <v>5</v>
      </c>
      <c r="C4205" s="184">
        <f t="shared" si="401"/>
        <v>42151</v>
      </c>
      <c r="D4205" s="191" t="s">
        <v>2041</v>
      </c>
      <c r="E4205" s="191">
        <v>42151</v>
      </c>
      <c r="F4205" s="192" t="s">
        <v>729</v>
      </c>
      <c r="G4205" s="483" t="s">
        <v>725</v>
      </c>
      <c r="H4205" s="193" t="s">
        <v>2042</v>
      </c>
      <c r="I4205" s="256">
        <v>507</v>
      </c>
      <c r="J4205" s="256">
        <v>5930.4186079886176</v>
      </c>
      <c r="K4205" s="595">
        <f t="shared" si="402"/>
        <v>3006722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0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37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400"/>
        <v>5</v>
      </c>
      <c r="C4206" s="184">
        <f t="shared" si="401"/>
        <v>42151</v>
      </c>
      <c r="D4206" s="191" t="s">
        <v>2041</v>
      </c>
      <c r="E4206" s="191">
        <v>42151</v>
      </c>
      <c r="F4206" s="192" t="s">
        <v>477</v>
      </c>
      <c r="G4206" s="483" t="s">
        <v>730</v>
      </c>
      <c r="H4206" s="193" t="s">
        <v>2042</v>
      </c>
      <c r="I4206" s="256">
        <v>338</v>
      </c>
      <c r="J4206" s="256">
        <v>10456.264387769406</v>
      </c>
      <c r="K4206" s="595">
        <f t="shared" si="402"/>
        <v>3534217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0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37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400"/>
        <v>5</v>
      </c>
      <c r="C4207" s="184">
        <f t="shared" si="401"/>
        <v>42151</v>
      </c>
      <c r="D4207" s="191" t="s">
        <v>2041</v>
      </c>
      <c r="E4207" s="191">
        <v>42151</v>
      </c>
      <c r="F4207" s="192" t="s">
        <v>621</v>
      </c>
      <c r="G4207" s="483" t="s">
        <v>730</v>
      </c>
      <c r="H4207" s="193" t="s">
        <v>2042</v>
      </c>
      <c r="I4207" s="256">
        <v>240</v>
      </c>
      <c r="J4207" s="256">
        <v>7256.959612407125</v>
      </c>
      <c r="K4207" s="595">
        <f t="shared" si="402"/>
        <v>1741670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0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37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400"/>
        <v>5</v>
      </c>
      <c r="C4208" s="184">
        <f t="shared" si="401"/>
        <v>42151</v>
      </c>
      <c r="D4208" s="191" t="s">
        <v>2041</v>
      </c>
      <c r="E4208" s="191">
        <v>42151</v>
      </c>
      <c r="F4208" s="192" t="s">
        <v>565</v>
      </c>
      <c r="G4208" s="483" t="s">
        <v>730</v>
      </c>
      <c r="H4208" s="193" t="s">
        <v>2042</v>
      </c>
      <c r="I4208" s="256">
        <v>213</v>
      </c>
      <c r="J4208" s="256">
        <v>7334.9914361964475</v>
      </c>
      <c r="K4208" s="595">
        <f t="shared" si="402"/>
        <v>1562353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0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37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400"/>
        <v>5</v>
      </c>
      <c r="C4209" s="184">
        <f t="shared" si="401"/>
        <v>42151</v>
      </c>
      <c r="D4209" s="191" t="s">
        <v>2041</v>
      </c>
      <c r="E4209" s="191">
        <v>42151</v>
      </c>
      <c r="F4209" s="192" t="s">
        <v>564</v>
      </c>
      <c r="G4209" s="483" t="s">
        <v>730</v>
      </c>
      <c r="H4209" s="193" t="s">
        <v>2042</v>
      </c>
      <c r="I4209" s="256">
        <v>300</v>
      </c>
      <c r="J4209" s="256">
        <v>6944.8323172498285</v>
      </c>
      <c r="K4209" s="595">
        <f t="shared" si="402"/>
        <v>2083450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0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37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400"/>
        <v>5</v>
      </c>
      <c r="C4210" s="184">
        <f t="shared" si="401"/>
        <v>42151</v>
      </c>
      <c r="D4210" s="191" t="s">
        <v>2041</v>
      </c>
      <c r="E4210" s="191">
        <v>42151</v>
      </c>
      <c r="F4210" s="192" t="s">
        <v>731</v>
      </c>
      <c r="G4210" s="483" t="s">
        <v>732</v>
      </c>
      <c r="H4210" s="193" t="s">
        <v>2042</v>
      </c>
      <c r="I4210" s="256">
        <v>204</v>
      </c>
      <c r="J4210" s="256">
        <v>8115.3096740896872</v>
      </c>
      <c r="K4210" s="595">
        <f t="shared" si="402"/>
        <v>1655523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0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37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400"/>
        <v>5</v>
      </c>
      <c r="C4211" s="184">
        <f t="shared" si="401"/>
        <v>42151</v>
      </c>
      <c r="D4211" s="191" t="s">
        <v>2041</v>
      </c>
      <c r="E4211" s="191">
        <v>42151</v>
      </c>
      <c r="F4211" s="192" t="s">
        <v>734</v>
      </c>
      <c r="G4211" s="483" t="s">
        <v>732</v>
      </c>
      <c r="H4211" s="193" t="s">
        <v>2042</v>
      </c>
      <c r="I4211" s="256">
        <v>200</v>
      </c>
      <c r="J4211" s="256">
        <v>8037.2778503003638</v>
      </c>
      <c r="K4211" s="595">
        <f t="shared" si="402"/>
        <v>1607456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0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37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400"/>
        <v>5</v>
      </c>
      <c r="C4212" s="184">
        <f t="shared" si="401"/>
        <v>42152</v>
      </c>
      <c r="D4212" s="191" t="s">
        <v>2041</v>
      </c>
      <c r="E4212" s="191">
        <v>42152</v>
      </c>
      <c r="F4212" s="192" t="s">
        <v>735</v>
      </c>
      <c r="G4212" s="483" t="s">
        <v>736</v>
      </c>
      <c r="H4212" s="193" t="s">
        <v>2042</v>
      </c>
      <c r="I4212" s="256">
        <v>200</v>
      </c>
      <c r="J4212" s="256">
        <v>7647.1187313537439</v>
      </c>
      <c r="K4212" s="595">
        <f t="shared" si="402"/>
        <v>1529424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0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37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400"/>
        <v>5</v>
      </c>
      <c r="C4213" s="184">
        <f t="shared" si="401"/>
        <v>42152</v>
      </c>
      <c r="D4213" s="191" t="s">
        <v>2041</v>
      </c>
      <c r="E4213" s="191">
        <v>42152</v>
      </c>
      <c r="F4213" s="192" t="s">
        <v>737</v>
      </c>
      <c r="G4213" s="483" t="s">
        <v>738</v>
      </c>
      <c r="H4213" s="193" t="s">
        <v>2042</v>
      </c>
      <c r="I4213" s="256">
        <v>250</v>
      </c>
      <c r="J4213" s="256">
        <v>10924.455330505347</v>
      </c>
      <c r="K4213" s="595">
        <f t="shared" si="402"/>
        <v>2731114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0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37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400"/>
        <v>5</v>
      </c>
      <c r="C4214" s="184">
        <f t="shared" si="401"/>
        <v>42154</v>
      </c>
      <c r="D4214" s="191" t="s">
        <v>2041</v>
      </c>
      <c r="E4214" s="191">
        <v>42154</v>
      </c>
      <c r="F4214" s="192" t="s">
        <v>739</v>
      </c>
      <c r="G4214" s="483" t="s">
        <v>740</v>
      </c>
      <c r="H4214" s="193" t="s">
        <v>2042</v>
      </c>
      <c r="I4214" s="256">
        <v>595</v>
      </c>
      <c r="J4214" s="256">
        <v>8349.4051454576602</v>
      </c>
      <c r="K4214" s="595">
        <f t="shared" si="402"/>
        <v>4967896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0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37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400"/>
        <v>5</v>
      </c>
      <c r="C4215" s="184">
        <f t="shared" si="401"/>
        <v>42154</v>
      </c>
      <c r="D4215" s="191" t="s">
        <v>2041</v>
      </c>
      <c r="E4215" s="191">
        <v>42154</v>
      </c>
      <c r="F4215" s="192" t="s">
        <v>742</v>
      </c>
      <c r="G4215" s="483" t="s">
        <v>740</v>
      </c>
      <c r="H4215" s="193" t="s">
        <v>2042</v>
      </c>
      <c r="I4215" s="256">
        <v>297</v>
      </c>
      <c r="J4215" s="256">
        <v>6242.5459031459141</v>
      </c>
      <c r="K4215" s="595">
        <f t="shared" si="402"/>
        <v>1854036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0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37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400"/>
        <v>5</v>
      </c>
      <c r="C4216" s="184">
        <f t="shared" si="401"/>
        <v>42154</v>
      </c>
      <c r="D4216" s="191" t="s">
        <v>2041</v>
      </c>
      <c r="E4216" s="191">
        <v>42154</v>
      </c>
      <c r="F4216" s="192" t="s">
        <v>743</v>
      </c>
      <c r="G4216" s="483" t="s">
        <v>740</v>
      </c>
      <c r="H4216" s="193" t="s">
        <v>2042</v>
      </c>
      <c r="I4216" s="256">
        <v>306</v>
      </c>
      <c r="J4216" s="256">
        <v>7178.9277886178006</v>
      </c>
      <c r="K4216" s="595">
        <f t="shared" si="402"/>
        <v>2196752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0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37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400"/>
        <v>5</v>
      </c>
      <c r="C4217" s="184">
        <f t="shared" si="401"/>
        <v>42154</v>
      </c>
      <c r="D4217" s="191" t="s">
        <v>2041</v>
      </c>
      <c r="E4217" s="191">
        <v>42154</v>
      </c>
      <c r="F4217" s="192" t="s">
        <v>412</v>
      </c>
      <c r="G4217" s="483" t="s">
        <v>740</v>
      </c>
      <c r="H4217" s="193" t="s">
        <v>2042</v>
      </c>
      <c r="I4217" s="256">
        <v>207</v>
      </c>
      <c r="J4217" s="256">
        <v>10534.296211558729</v>
      </c>
      <c r="K4217" s="595">
        <f t="shared" si="402"/>
        <v>2180599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0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37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400"/>
        <v>5</v>
      </c>
      <c r="C4218" s="184">
        <f t="shared" si="401"/>
        <v>42154</v>
      </c>
      <c r="D4218" s="191" t="s">
        <v>2041</v>
      </c>
      <c r="E4218" s="191">
        <v>42154</v>
      </c>
      <c r="F4218" s="192" t="s">
        <v>744</v>
      </c>
      <c r="G4218" s="483" t="s">
        <v>740</v>
      </c>
      <c r="H4218" s="193" t="s">
        <v>2042</v>
      </c>
      <c r="I4218" s="256">
        <v>177</v>
      </c>
      <c r="J4218" s="256">
        <v>8817.5960881936026</v>
      </c>
      <c r="K4218" s="595">
        <f t="shared" si="402"/>
        <v>1560715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0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37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400"/>
        <v>5</v>
      </c>
      <c r="C4219" s="184">
        <f t="shared" si="401"/>
        <v>42154</v>
      </c>
      <c r="D4219" s="191" t="s">
        <v>2041</v>
      </c>
      <c r="E4219" s="191">
        <v>42154</v>
      </c>
      <c r="F4219" s="192" t="s">
        <v>628</v>
      </c>
      <c r="G4219" s="483" t="s">
        <v>745</v>
      </c>
      <c r="H4219" s="193" t="s">
        <v>2042</v>
      </c>
      <c r="I4219" s="256">
        <v>473</v>
      </c>
      <c r="J4219" s="256">
        <v>9832.0097974548135</v>
      </c>
      <c r="K4219" s="595">
        <f t="shared" si="402"/>
        <v>4650541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0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37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400"/>
        <v>5</v>
      </c>
      <c r="C4220" s="184">
        <f t="shared" si="401"/>
        <v>42154</v>
      </c>
      <c r="D4220" s="191" t="s">
        <v>2041</v>
      </c>
      <c r="E4220" s="191">
        <v>42154</v>
      </c>
      <c r="F4220" s="192" t="s">
        <v>746</v>
      </c>
      <c r="G4220" s="483" t="s">
        <v>747</v>
      </c>
      <c r="H4220" s="193" t="s">
        <v>2042</v>
      </c>
      <c r="I4220" s="256">
        <v>50</v>
      </c>
      <c r="J4220" s="256">
        <v>13655.569163131686</v>
      </c>
      <c r="K4220" s="595">
        <f t="shared" si="402"/>
        <v>682778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0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37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400"/>
        <v>5</v>
      </c>
      <c r="C4221" s="184">
        <f t="shared" si="401"/>
        <v>42154</v>
      </c>
      <c r="D4221" s="191" t="s">
        <v>2041</v>
      </c>
      <c r="E4221" s="191">
        <v>42154</v>
      </c>
      <c r="F4221" s="192" t="s">
        <v>748</v>
      </c>
      <c r="G4221" s="483" t="s">
        <v>747</v>
      </c>
      <c r="H4221" s="193" t="s">
        <v>2042</v>
      </c>
      <c r="I4221" s="256">
        <v>50</v>
      </c>
      <c r="J4221" s="256">
        <v>11236.582625662644</v>
      </c>
      <c r="K4221" s="595">
        <f t="shared" si="402"/>
        <v>561829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0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37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400"/>
        <v>5</v>
      </c>
      <c r="C4222" s="184">
        <f t="shared" si="401"/>
        <v>42154</v>
      </c>
      <c r="D4222" s="191" t="s">
        <v>2041</v>
      </c>
      <c r="E4222" s="191">
        <v>42154</v>
      </c>
      <c r="F4222" s="192" t="s">
        <v>749</v>
      </c>
      <c r="G4222" s="483" t="s">
        <v>747</v>
      </c>
      <c r="H4222" s="193" t="s">
        <v>2042</v>
      </c>
      <c r="I4222" s="256">
        <v>34</v>
      </c>
      <c r="J4222" s="256">
        <v>12797.219101449122</v>
      </c>
      <c r="K4222" s="595">
        <f t="shared" si="402"/>
        <v>435105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0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37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400"/>
        <v>5</v>
      </c>
      <c r="C4223" s="184">
        <f t="shared" si="401"/>
        <v>42154</v>
      </c>
      <c r="D4223" s="191" t="s">
        <v>2041</v>
      </c>
      <c r="E4223" s="191">
        <v>42154</v>
      </c>
      <c r="F4223" s="192" t="s">
        <v>750</v>
      </c>
      <c r="G4223" s="483" t="s">
        <v>747</v>
      </c>
      <c r="H4223" s="193" t="s">
        <v>2042</v>
      </c>
      <c r="I4223" s="256">
        <v>183</v>
      </c>
      <c r="J4223" s="256">
        <v>18571.57406185909</v>
      </c>
      <c r="K4223" s="595">
        <f t="shared" si="402"/>
        <v>3398598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0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37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400"/>
        <v>5</v>
      </c>
      <c r="C4224" s="184">
        <f t="shared" si="401"/>
        <v>42154</v>
      </c>
      <c r="D4224" s="191" t="s">
        <v>2041</v>
      </c>
      <c r="E4224" s="191">
        <v>42154</v>
      </c>
      <c r="F4224" s="192" t="s">
        <v>751</v>
      </c>
      <c r="G4224" s="483" t="s">
        <v>747</v>
      </c>
      <c r="H4224" s="193" t="s">
        <v>2042</v>
      </c>
      <c r="I4224" s="256">
        <v>450</v>
      </c>
      <c r="J4224" s="256">
        <v>12875.250925238446</v>
      </c>
      <c r="K4224" s="595">
        <f t="shared" si="402"/>
        <v>5793863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0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37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400"/>
        <v>5</v>
      </c>
      <c r="C4225" s="184">
        <f t="shared" si="401"/>
        <v>42154</v>
      </c>
      <c r="D4225" s="191" t="s">
        <v>2041</v>
      </c>
      <c r="E4225" s="191">
        <v>42154</v>
      </c>
      <c r="F4225" s="192" t="s">
        <v>752</v>
      </c>
      <c r="G4225" s="483" t="s">
        <v>747</v>
      </c>
      <c r="H4225" s="193" t="s">
        <v>2042</v>
      </c>
      <c r="I4225" s="256">
        <v>40</v>
      </c>
      <c r="J4225" s="256">
        <v>8037.2778503003638</v>
      </c>
      <c r="K4225" s="595">
        <f t="shared" si="402"/>
        <v>321491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0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37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400"/>
        <v>5</v>
      </c>
      <c r="C4226" s="184">
        <f t="shared" si="401"/>
        <v>42154</v>
      </c>
      <c r="D4226" s="191" t="s">
        <v>2041</v>
      </c>
      <c r="E4226" s="191">
        <v>42154</v>
      </c>
      <c r="F4226" s="192" t="s">
        <v>753</v>
      </c>
      <c r="G4226" s="483" t="s">
        <v>747</v>
      </c>
      <c r="H4226" s="193" t="s">
        <v>2042</v>
      </c>
      <c r="I4226" s="256">
        <v>167</v>
      </c>
      <c r="J4226" s="256">
        <v>7647.1187313537439</v>
      </c>
      <c r="K4226" s="595">
        <f t="shared" si="402"/>
        <v>1277069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0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37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400"/>
        <v>5</v>
      </c>
      <c r="C4227" s="184">
        <f t="shared" si="401"/>
        <v>42154</v>
      </c>
      <c r="D4227" s="191" t="s">
        <v>2041</v>
      </c>
      <c r="E4227" s="191">
        <v>42154</v>
      </c>
      <c r="F4227" s="192" t="s">
        <v>754</v>
      </c>
      <c r="G4227" s="483" t="s">
        <v>747</v>
      </c>
      <c r="H4227" s="193" t="s">
        <v>2042</v>
      </c>
      <c r="I4227" s="256">
        <v>500</v>
      </c>
      <c r="J4227" s="256">
        <v>13265.410044185066</v>
      </c>
      <c r="K4227" s="595">
        <f t="shared" si="402"/>
        <v>6632705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0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37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400"/>
        <v>5</v>
      </c>
      <c r="C4228" s="184">
        <f t="shared" si="401"/>
        <v>42154</v>
      </c>
      <c r="D4228" s="191" t="s">
        <v>2041</v>
      </c>
      <c r="E4228" s="191">
        <v>42154</v>
      </c>
      <c r="F4228" s="192" t="s">
        <v>755</v>
      </c>
      <c r="G4228" s="483" t="s">
        <v>747</v>
      </c>
      <c r="H4228" s="193" t="s">
        <v>2042</v>
      </c>
      <c r="I4228" s="256">
        <v>20</v>
      </c>
      <c r="J4228" s="256">
        <v>11392.646273241291</v>
      </c>
      <c r="K4228" s="595">
        <f t="shared" si="402"/>
        <v>227853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0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37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400"/>
        <v>5</v>
      </c>
      <c r="C4229" s="184">
        <f t="shared" si="401"/>
        <v>42154</v>
      </c>
      <c r="D4229" s="191" t="s">
        <v>2041</v>
      </c>
      <c r="E4229" s="191">
        <v>42154</v>
      </c>
      <c r="F4229" s="192" t="s">
        <v>756</v>
      </c>
      <c r="G4229" s="483" t="s">
        <v>747</v>
      </c>
      <c r="H4229" s="193" t="s">
        <v>2042</v>
      </c>
      <c r="I4229" s="256">
        <v>100</v>
      </c>
      <c r="J4229" s="256">
        <v>5696.3231366206455</v>
      </c>
      <c r="K4229" s="595">
        <f t="shared" si="402"/>
        <v>569632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0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37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400"/>
        <v>5</v>
      </c>
      <c r="C4230" s="184">
        <f t="shared" si="401"/>
        <v>42154</v>
      </c>
      <c r="D4230" s="191" t="s">
        <v>2041</v>
      </c>
      <c r="E4230" s="191">
        <v>42154</v>
      </c>
      <c r="F4230" s="192" t="s">
        <v>480</v>
      </c>
      <c r="G4230" s="483" t="s">
        <v>758</v>
      </c>
      <c r="H4230" s="193" t="s">
        <v>2042</v>
      </c>
      <c r="I4230" s="256">
        <v>295</v>
      </c>
      <c r="J4230" s="256">
        <v>56573.072247259843</v>
      </c>
      <c r="K4230" s="595">
        <f t="shared" si="402"/>
        <v>16689056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0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37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400"/>
        <v>5</v>
      </c>
      <c r="C4231" s="184">
        <f t="shared" si="401"/>
        <v>42155</v>
      </c>
      <c r="D4231" s="191" t="s">
        <v>2041</v>
      </c>
      <c r="E4231" s="191">
        <v>42155</v>
      </c>
      <c r="F4231" s="192" t="s">
        <v>760</v>
      </c>
      <c r="G4231" s="483" t="s">
        <v>761</v>
      </c>
      <c r="H4231" s="193" t="s">
        <v>2042</v>
      </c>
      <c r="I4231" s="256">
        <v>102</v>
      </c>
      <c r="J4231" s="256">
        <v>54934.403947684041</v>
      </c>
      <c r="K4231" s="595">
        <f t="shared" si="402"/>
        <v>5603309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0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37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400"/>
        <v>5</v>
      </c>
      <c r="C4232" s="184">
        <f t="shared" si="401"/>
        <v>42155</v>
      </c>
      <c r="D4232" s="191" t="s">
        <v>2041</v>
      </c>
      <c r="E4232" s="191">
        <v>42155</v>
      </c>
      <c r="F4232" s="192" t="s">
        <v>762</v>
      </c>
      <c r="G4232" s="483" t="s">
        <v>761</v>
      </c>
      <c r="H4232" s="193" t="s">
        <v>2042</v>
      </c>
      <c r="I4232" s="256">
        <v>418</v>
      </c>
      <c r="J4232" s="256">
        <v>8193.3414978790115</v>
      </c>
      <c r="K4232" s="595">
        <f t="shared" si="402"/>
        <v>3424817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0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37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400"/>
        <v>5</v>
      </c>
      <c r="C4233" s="184">
        <f t="shared" si="401"/>
        <v>42155</v>
      </c>
      <c r="D4233" s="191" t="s">
        <v>2041</v>
      </c>
      <c r="E4233" s="191">
        <v>42155</v>
      </c>
      <c r="F4233" s="192" t="s">
        <v>763</v>
      </c>
      <c r="G4233" s="483" t="s">
        <v>761</v>
      </c>
      <c r="H4233" s="193" t="s">
        <v>2042</v>
      </c>
      <c r="I4233" s="256">
        <v>28</v>
      </c>
      <c r="J4233" s="256">
        <v>11626.741744609264</v>
      </c>
      <c r="K4233" s="595">
        <f t="shared" si="402"/>
        <v>325549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0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37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400"/>
        <v>5</v>
      </c>
      <c r="C4234" s="184">
        <f t="shared" si="401"/>
        <v>42155</v>
      </c>
      <c r="D4234" s="191" t="s">
        <v>2041</v>
      </c>
      <c r="E4234" s="191">
        <v>42155</v>
      </c>
      <c r="F4234" s="192" t="s">
        <v>764</v>
      </c>
      <c r="G4234" s="483" t="s">
        <v>761</v>
      </c>
      <c r="H4234" s="193" t="s">
        <v>2042</v>
      </c>
      <c r="I4234" s="256">
        <v>25</v>
      </c>
      <c r="J4234" s="256">
        <v>11782.805392187911</v>
      </c>
      <c r="K4234" s="595">
        <f t="shared" si="402"/>
        <v>294570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0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37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400"/>
        <v>5</v>
      </c>
      <c r="C4235" s="184">
        <f t="shared" si="401"/>
        <v>42155</v>
      </c>
      <c r="D4235" s="191" t="s">
        <v>2041</v>
      </c>
      <c r="E4235" s="191">
        <v>42155</v>
      </c>
      <c r="F4235" s="192" t="s">
        <v>765</v>
      </c>
      <c r="G4235" s="483" t="s">
        <v>766</v>
      </c>
      <c r="H4235" s="193" t="s">
        <v>2042</v>
      </c>
      <c r="I4235" s="256">
        <v>400</v>
      </c>
      <c r="J4235" s="256">
        <v>12172.964511134531</v>
      </c>
      <c r="K4235" s="595">
        <f t="shared" si="402"/>
        <v>4869186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0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37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400"/>
        <v>5</v>
      </c>
      <c r="C4236" s="184">
        <f t="shared" si="401"/>
        <v>42155</v>
      </c>
      <c r="D4236" s="191" t="s">
        <v>2041</v>
      </c>
      <c r="E4236" s="191">
        <v>42155</v>
      </c>
      <c r="F4236" s="192" t="s">
        <v>767</v>
      </c>
      <c r="G4236" s="483" t="s">
        <v>766</v>
      </c>
      <c r="H4236" s="193" t="s">
        <v>2042</v>
      </c>
      <c r="I4236" s="256">
        <v>100</v>
      </c>
      <c r="J4236" s="256">
        <v>7725.1505551430673</v>
      </c>
      <c r="K4236" s="595">
        <f t="shared" si="402"/>
        <v>772515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0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37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400"/>
        <v>5</v>
      </c>
      <c r="C4237" s="184">
        <f t="shared" si="401"/>
        <v>42155</v>
      </c>
      <c r="D4237" s="191" t="s">
        <v>2041</v>
      </c>
      <c r="E4237" s="191">
        <v>42155</v>
      </c>
      <c r="F4237" s="192" t="s">
        <v>768</v>
      </c>
      <c r="G4237" s="483" t="s">
        <v>766</v>
      </c>
      <c r="H4237" s="193" t="s">
        <v>2042</v>
      </c>
      <c r="I4237" s="256">
        <v>70</v>
      </c>
      <c r="J4237" s="256">
        <v>15294.237462707488</v>
      </c>
      <c r="K4237" s="595">
        <f t="shared" si="402"/>
        <v>1070597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0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37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400"/>
        <v>5</v>
      </c>
      <c r="C4238" s="184">
        <f t="shared" si="401"/>
        <v>42155</v>
      </c>
      <c r="D4238" s="191" t="s">
        <v>2041</v>
      </c>
      <c r="E4238" s="191">
        <v>42155</v>
      </c>
      <c r="F4238" s="192" t="s">
        <v>769</v>
      </c>
      <c r="G4238" s="483" t="s">
        <v>766</v>
      </c>
      <c r="H4238" s="193" t="s">
        <v>2042</v>
      </c>
      <c r="I4238" s="256">
        <v>60</v>
      </c>
      <c r="J4238" s="256">
        <v>3979.6230132555197</v>
      </c>
      <c r="K4238" s="595">
        <f t="shared" si="402"/>
        <v>238777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0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37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400"/>
        <v>5</v>
      </c>
      <c r="C4239" s="184">
        <f t="shared" si="401"/>
        <v>42155</v>
      </c>
      <c r="D4239" s="191" t="s">
        <v>2041</v>
      </c>
      <c r="E4239" s="191">
        <v>42155</v>
      </c>
      <c r="F4239" s="192" t="s">
        <v>770</v>
      </c>
      <c r="G4239" s="483" t="s">
        <v>766</v>
      </c>
      <c r="H4239" s="193" t="s">
        <v>2042</v>
      </c>
      <c r="I4239" s="256">
        <v>27</v>
      </c>
      <c r="J4239" s="256">
        <v>10456.264387769406</v>
      </c>
      <c r="K4239" s="595">
        <f t="shared" si="402"/>
        <v>282319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0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37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400"/>
        <v>5</v>
      </c>
      <c r="C4240" s="184">
        <f t="shared" si="401"/>
        <v>42155</v>
      </c>
      <c r="D4240" s="191" t="s">
        <v>2041</v>
      </c>
      <c r="E4240" s="191">
        <v>42155</v>
      </c>
      <c r="F4240" s="192" t="s">
        <v>771</v>
      </c>
      <c r="G4240" s="483" t="s">
        <v>766</v>
      </c>
      <c r="H4240" s="193" t="s">
        <v>2042</v>
      </c>
      <c r="I4240" s="256">
        <v>200</v>
      </c>
      <c r="J4240" s="256">
        <v>8271.3733216683358</v>
      </c>
      <c r="K4240" s="595">
        <f t="shared" si="402"/>
        <v>1654275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0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37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400"/>
        <v>5</v>
      </c>
      <c r="C4241" s="184">
        <f t="shared" si="401"/>
        <v>42155</v>
      </c>
      <c r="D4241" s="191" t="s">
        <v>2041</v>
      </c>
      <c r="E4241" s="191">
        <v>42155</v>
      </c>
      <c r="F4241" s="192" t="s">
        <v>772</v>
      </c>
      <c r="G4241" s="483" t="s">
        <v>766</v>
      </c>
      <c r="H4241" s="193" t="s">
        <v>2042</v>
      </c>
      <c r="I4241" s="256">
        <v>300</v>
      </c>
      <c r="J4241" s="256">
        <v>18025.351295333825</v>
      </c>
      <c r="K4241" s="595">
        <f t="shared" si="402"/>
        <v>5407605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0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37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400"/>
        <v>5</v>
      </c>
      <c r="C4242" s="184">
        <f t="shared" si="401"/>
        <v>42155</v>
      </c>
      <c r="D4242" s="191" t="s">
        <v>2041</v>
      </c>
      <c r="E4242" s="191">
        <v>42155</v>
      </c>
      <c r="F4242" s="192" t="s">
        <v>773</v>
      </c>
      <c r="G4242" s="483" t="s">
        <v>766</v>
      </c>
      <c r="H4242" s="193" t="s">
        <v>2042</v>
      </c>
      <c r="I4242" s="256">
        <v>300</v>
      </c>
      <c r="J4242" s="256">
        <v>4135.6866608341679</v>
      </c>
      <c r="K4242" s="595">
        <f t="shared" si="402"/>
        <v>1240706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0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37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400"/>
        <v>5</v>
      </c>
      <c r="C4243" s="184">
        <f t="shared" si="401"/>
        <v>42155</v>
      </c>
      <c r="D4243" s="191" t="s">
        <v>2041</v>
      </c>
      <c r="E4243" s="191">
        <v>42155</v>
      </c>
      <c r="F4243" s="192" t="s">
        <v>774</v>
      </c>
      <c r="G4243" s="483" t="s">
        <v>766</v>
      </c>
      <c r="H4243" s="193" t="s">
        <v>2042</v>
      </c>
      <c r="I4243" s="256">
        <v>100</v>
      </c>
      <c r="J4243" s="256">
        <v>14591.951048603572</v>
      </c>
      <c r="K4243" s="595">
        <f t="shared" si="402"/>
        <v>1459195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0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37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400"/>
        <v>5</v>
      </c>
      <c r="C4244" s="184">
        <f t="shared" si="401"/>
        <v>42155</v>
      </c>
      <c r="D4244" s="191" t="s">
        <v>2041</v>
      </c>
      <c r="E4244" s="191">
        <v>42155</v>
      </c>
      <c r="F4244" s="192" t="s">
        <v>774</v>
      </c>
      <c r="G4244" s="483" t="s">
        <v>766</v>
      </c>
      <c r="H4244" s="193" t="s">
        <v>2042</v>
      </c>
      <c r="I4244" s="256">
        <v>125</v>
      </c>
      <c r="J4244" s="256">
        <v>14591.951048603572</v>
      </c>
      <c r="K4244" s="595">
        <f t="shared" si="402"/>
        <v>1823994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0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37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400"/>
        <v>6</v>
      </c>
      <c r="C4245" s="184">
        <f t="shared" si="401"/>
        <v>42156</v>
      </c>
      <c r="D4245" s="191" t="s">
        <v>2041</v>
      </c>
      <c r="E4245" s="191">
        <v>42156</v>
      </c>
      <c r="F4245" s="192" t="s">
        <v>562</v>
      </c>
      <c r="G4245" s="483" t="s">
        <v>775</v>
      </c>
      <c r="H4245" s="193" t="s">
        <v>2042</v>
      </c>
      <c r="I4245" s="256">
        <v>300</v>
      </c>
      <c r="J4245" s="256">
        <v>14982.110167550192</v>
      </c>
      <c r="K4245" s="595">
        <f t="shared" si="402"/>
        <v>4494633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0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37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400"/>
        <v>6</v>
      </c>
      <c r="C4246" s="184">
        <f t="shared" si="401"/>
        <v>42156</v>
      </c>
      <c r="D4246" s="191" t="s">
        <v>2041</v>
      </c>
      <c r="E4246" s="191">
        <v>42156</v>
      </c>
      <c r="F4246" s="192" t="s">
        <v>424</v>
      </c>
      <c r="G4246" s="483" t="s">
        <v>775</v>
      </c>
      <c r="H4246" s="193" t="s">
        <v>2042</v>
      </c>
      <c r="I4246" s="256">
        <v>907</v>
      </c>
      <c r="J4246" s="256">
        <v>6398.6095507245609</v>
      </c>
      <c r="K4246" s="595">
        <f t="shared" si="402"/>
        <v>5803539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0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37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400"/>
        <v>6</v>
      </c>
      <c r="C4247" s="184">
        <f t="shared" si="401"/>
        <v>42157</v>
      </c>
      <c r="D4247" s="191" t="s">
        <v>2041</v>
      </c>
      <c r="E4247" s="191">
        <v>42157</v>
      </c>
      <c r="F4247" s="192" t="s">
        <v>708</v>
      </c>
      <c r="G4247" s="483" t="s">
        <v>776</v>
      </c>
      <c r="H4247" s="193" t="s">
        <v>2042</v>
      </c>
      <c r="I4247" s="256">
        <v>534</v>
      </c>
      <c r="J4247" s="256">
        <v>4135.6866608341679</v>
      </c>
      <c r="K4247" s="595">
        <f t="shared" si="402"/>
        <v>2208457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0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37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400"/>
        <v>6</v>
      </c>
      <c r="C4248" s="184">
        <f t="shared" si="401"/>
        <v>42157</v>
      </c>
      <c r="D4248" s="191" t="s">
        <v>2041</v>
      </c>
      <c r="E4248" s="191">
        <v>42157</v>
      </c>
      <c r="F4248" s="192" t="s">
        <v>520</v>
      </c>
      <c r="G4248" s="483" t="s">
        <v>776</v>
      </c>
      <c r="H4248" s="193" t="s">
        <v>2042</v>
      </c>
      <c r="I4248" s="256">
        <v>504</v>
      </c>
      <c r="J4248" s="256">
        <v>5306.1640176740266</v>
      </c>
      <c r="K4248" s="595">
        <f t="shared" si="402"/>
        <v>2674307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0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37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400"/>
        <v>6</v>
      </c>
      <c r="C4249" s="184">
        <f t="shared" si="401"/>
        <v>42157</v>
      </c>
      <c r="D4249" s="191" t="s">
        <v>2041</v>
      </c>
      <c r="E4249" s="191">
        <v>42157</v>
      </c>
      <c r="F4249" s="192" t="s">
        <v>520</v>
      </c>
      <c r="G4249" s="483" t="s">
        <v>776</v>
      </c>
      <c r="H4249" s="193" t="s">
        <v>2042</v>
      </c>
      <c r="I4249" s="256">
        <v>1060</v>
      </c>
      <c r="J4249" s="256">
        <v>5306.1640176740266</v>
      </c>
      <c r="K4249" s="595">
        <f t="shared" si="402"/>
        <v>5624534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0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37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400"/>
        <v>6</v>
      </c>
      <c r="C4250" s="184">
        <f t="shared" si="401"/>
        <v>42157</v>
      </c>
      <c r="D4250" s="191" t="s">
        <v>2041</v>
      </c>
      <c r="E4250" s="191">
        <v>42157</v>
      </c>
      <c r="F4250" s="192" t="s">
        <v>520</v>
      </c>
      <c r="G4250" s="483" t="s">
        <v>776</v>
      </c>
      <c r="H4250" s="193" t="s">
        <v>2042</v>
      </c>
      <c r="I4250" s="256">
        <v>500</v>
      </c>
      <c r="J4250" s="256">
        <v>5306.1640176740266</v>
      </c>
      <c r="K4250" s="595">
        <f t="shared" si="402"/>
        <v>2653082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0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37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400"/>
        <v>6</v>
      </c>
      <c r="C4251" s="184">
        <f t="shared" si="401"/>
        <v>42157</v>
      </c>
      <c r="D4251" s="191" t="s">
        <v>2041</v>
      </c>
      <c r="E4251" s="191">
        <v>42157</v>
      </c>
      <c r="F4251" s="192" t="s">
        <v>1757</v>
      </c>
      <c r="G4251" s="483" t="s">
        <v>777</v>
      </c>
      <c r="H4251" s="193" t="s">
        <v>2042</v>
      </c>
      <c r="I4251" s="256">
        <v>500</v>
      </c>
      <c r="J4251" s="256">
        <v>1326.5410044185066</v>
      </c>
      <c r="K4251" s="595">
        <f t="shared" si="402"/>
        <v>663271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0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37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400"/>
        <v>6</v>
      </c>
      <c r="C4252" s="184">
        <f t="shared" si="401"/>
        <v>42157</v>
      </c>
      <c r="D4252" s="191" t="s">
        <v>2041</v>
      </c>
      <c r="E4252" s="191">
        <v>42157</v>
      </c>
      <c r="F4252" s="192" t="s">
        <v>1716</v>
      </c>
      <c r="G4252" s="483" t="s">
        <v>777</v>
      </c>
      <c r="H4252" s="193" t="s">
        <v>2042</v>
      </c>
      <c r="I4252" s="256">
        <v>500</v>
      </c>
      <c r="J4252" s="256">
        <v>1872.763770943774</v>
      </c>
      <c r="K4252" s="595">
        <f t="shared" si="402"/>
        <v>936382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0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37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400"/>
        <v>6</v>
      </c>
      <c r="C4253" s="184">
        <f t="shared" si="401"/>
        <v>42157</v>
      </c>
      <c r="D4253" s="191" t="s">
        <v>2041</v>
      </c>
      <c r="E4253" s="191">
        <v>42157</v>
      </c>
      <c r="F4253" s="192" t="s">
        <v>778</v>
      </c>
      <c r="G4253" s="483" t="s">
        <v>777</v>
      </c>
      <c r="H4253" s="193" t="s">
        <v>2042</v>
      </c>
      <c r="I4253" s="256">
        <v>506</v>
      </c>
      <c r="J4253" s="256">
        <v>4681.9094273594346</v>
      </c>
      <c r="K4253" s="595">
        <f t="shared" si="402"/>
        <v>2369046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0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37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400"/>
        <v>6</v>
      </c>
      <c r="C4254" s="184">
        <f t="shared" si="401"/>
        <v>42157</v>
      </c>
      <c r="D4254" s="191" t="s">
        <v>2041</v>
      </c>
      <c r="E4254" s="191">
        <v>42157</v>
      </c>
      <c r="F4254" s="192" t="s">
        <v>779</v>
      </c>
      <c r="G4254" s="483" t="s">
        <v>777</v>
      </c>
      <c r="H4254" s="193" t="s">
        <v>2042</v>
      </c>
      <c r="I4254" s="256">
        <v>512</v>
      </c>
      <c r="J4254" s="256">
        <v>5540.2594890419978</v>
      </c>
      <c r="K4254" s="595">
        <f t="shared" si="402"/>
        <v>2836613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0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37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400"/>
        <v>6</v>
      </c>
      <c r="C4255" s="184">
        <f t="shared" si="401"/>
        <v>42157</v>
      </c>
      <c r="D4255" s="191" t="s">
        <v>2041</v>
      </c>
      <c r="E4255" s="191">
        <v>42157</v>
      </c>
      <c r="F4255" s="192" t="s">
        <v>1961</v>
      </c>
      <c r="G4255" s="483" t="s">
        <v>780</v>
      </c>
      <c r="H4255" s="193" t="s">
        <v>2042</v>
      </c>
      <c r="I4255" s="256">
        <v>1000</v>
      </c>
      <c r="J4255" s="256">
        <v>5852.3867841992942</v>
      </c>
      <c r="K4255" s="595">
        <f t="shared" si="402"/>
        <v>5852387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0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37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400"/>
        <v>6</v>
      </c>
      <c r="C4256" s="184">
        <f t="shared" si="401"/>
        <v>42158</v>
      </c>
      <c r="D4256" s="191" t="s">
        <v>2041</v>
      </c>
      <c r="E4256" s="191">
        <v>42158</v>
      </c>
      <c r="F4256" s="192" t="s">
        <v>704</v>
      </c>
      <c r="G4256" s="483" t="s">
        <v>783</v>
      </c>
      <c r="H4256" s="193" t="s">
        <v>2042</v>
      </c>
      <c r="I4256" s="256">
        <v>303</v>
      </c>
      <c r="J4256" s="256">
        <v>5696.3231366206455</v>
      </c>
      <c r="K4256" s="595">
        <f t="shared" si="402"/>
        <v>1725986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0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37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400"/>
        <v>6</v>
      </c>
      <c r="C4257" s="184">
        <f t="shared" si="401"/>
        <v>42158</v>
      </c>
      <c r="D4257" s="191" t="s">
        <v>2041</v>
      </c>
      <c r="E4257" s="191">
        <v>42158</v>
      </c>
      <c r="F4257" s="192" t="s">
        <v>467</v>
      </c>
      <c r="G4257" s="483" t="s">
        <v>783</v>
      </c>
      <c r="H4257" s="193" t="s">
        <v>2042</v>
      </c>
      <c r="I4257" s="256">
        <v>1016</v>
      </c>
      <c r="J4257" s="256">
        <v>3979.6230132555197</v>
      </c>
      <c r="K4257" s="595">
        <f t="shared" si="402"/>
        <v>4043297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0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37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400"/>
        <v>6</v>
      </c>
      <c r="C4258" s="184">
        <f t="shared" si="401"/>
        <v>42158</v>
      </c>
      <c r="D4258" s="191" t="s">
        <v>2041</v>
      </c>
      <c r="E4258" s="191">
        <v>42158</v>
      </c>
      <c r="F4258" s="192" t="s">
        <v>784</v>
      </c>
      <c r="G4258" s="483" t="s">
        <v>785</v>
      </c>
      <c r="H4258" s="193" t="s">
        <v>2042</v>
      </c>
      <c r="I4258" s="256">
        <v>200</v>
      </c>
      <c r="J4258" s="256">
        <v>5306.1640176740266</v>
      </c>
      <c r="K4258" s="595">
        <f t="shared" si="402"/>
        <v>1061233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0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37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400"/>
        <v>6</v>
      </c>
      <c r="C4259" s="184">
        <f t="shared" si="401"/>
        <v>42158</v>
      </c>
      <c r="D4259" s="191" t="s">
        <v>2041</v>
      </c>
      <c r="E4259" s="191">
        <v>42158</v>
      </c>
      <c r="F4259" s="192" t="s">
        <v>439</v>
      </c>
      <c r="G4259" s="483" t="s">
        <v>785</v>
      </c>
      <c r="H4259" s="193" t="s">
        <v>2042</v>
      </c>
      <c r="I4259" s="256">
        <v>500</v>
      </c>
      <c r="J4259" s="256">
        <v>7413.0232599857718</v>
      </c>
      <c r="K4259" s="595">
        <f t="shared" si="402"/>
        <v>3706512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0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37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400"/>
        <v>6</v>
      </c>
      <c r="C4260" s="184">
        <f t="shared" si="401"/>
        <v>42159</v>
      </c>
      <c r="D4260" s="191" t="s">
        <v>2041</v>
      </c>
      <c r="E4260" s="191">
        <v>42159</v>
      </c>
      <c r="F4260" s="192" t="s">
        <v>786</v>
      </c>
      <c r="G4260" s="483" t="s">
        <v>787</v>
      </c>
      <c r="H4260" s="193" t="s">
        <v>2042</v>
      </c>
      <c r="I4260" s="256">
        <v>500</v>
      </c>
      <c r="J4260" s="256">
        <v>9988.0734450334621</v>
      </c>
      <c r="K4260" s="595">
        <f t="shared" si="402"/>
        <v>4994037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0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37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400"/>
        <v>6</v>
      </c>
      <c r="C4261" s="184">
        <f t="shared" si="401"/>
        <v>42159</v>
      </c>
      <c r="D4261" s="191" t="s">
        <v>2041</v>
      </c>
      <c r="E4261" s="191">
        <v>42159</v>
      </c>
      <c r="F4261" s="192" t="s">
        <v>500</v>
      </c>
      <c r="G4261" s="483" t="s">
        <v>789</v>
      </c>
      <c r="H4261" s="193" t="s">
        <v>2042</v>
      </c>
      <c r="I4261" s="256">
        <v>330</v>
      </c>
      <c r="J4261" s="256">
        <v>9441.8506785081936</v>
      </c>
      <c r="K4261" s="595">
        <f t="shared" si="402"/>
        <v>3115811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0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37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400"/>
        <v>6</v>
      </c>
      <c r="C4262" s="184">
        <f t="shared" si="401"/>
        <v>42161</v>
      </c>
      <c r="D4262" s="191" t="s">
        <v>2041</v>
      </c>
      <c r="E4262" s="191">
        <v>42161</v>
      </c>
      <c r="F4262" s="192" t="s">
        <v>791</v>
      </c>
      <c r="G4262" s="483" t="s">
        <v>792</v>
      </c>
      <c r="H4262" s="193" t="s">
        <v>2042</v>
      </c>
      <c r="I4262" s="256">
        <v>70</v>
      </c>
      <c r="J4262" s="256">
        <v>19273.860475963011</v>
      </c>
      <c r="K4262" s="595">
        <f t="shared" si="402"/>
        <v>1349170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0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37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400"/>
        <v>6</v>
      </c>
      <c r="C4263" s="184">
        <f t="shared" si="401"/>
        <v>42161</v>
      </c>
      <c r="D4263" s="191" t="s">
        <v>2041</v>
      </c>
      <c r="E4263" s="191">
        <v>42161</v>
      </c>
      <c r="F4263" s="192" t="s">
        <v>794</v>
      </c>
      <c r="G4263" s="483" t="s">
        <v>792</v>
      </c>
      <c r="H4263" s="193" t="s">
        <v>2042</v>
      </c>
      <c r="I4263" s="256">
        <v>92</v>
      </c>
      <c r="J4263" s="256">
        <v>21614.815189642726</v>
      </c>
      <c r="K4263" s="595">
        <f t="shared" si="402"/>
        <v>1988563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0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37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400"/>
        <v>6</v>
      </c>
      <c r="C4264" s="184">
        <f t="shared" si="401"/>
        <v>42161</v>
      </c>
      <c r="D4264" s="191" t="s">
        <v>2041</v>
      </c>
      <c r="E4264" s="191">
        <v>42161</v>
      </c>
      <c r="F4264" s="192" t="s">
        <v>795</v>
      </c>
      <c r="G4264" s="483" t="s">
        <v>792</v>
      </c>
      <c r="H4264" s="193" t="s">
        <v>2042</v>
      </c>
      <c r="I4264" s="256">
        <v>67</v>
      </c>
      <c r="J4264" s="256">
        <v>24345.929022269062</v>
      </c>
      <c r="K4264" s="595">
        <f t="shared" si="402"/>
        <v>1631177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0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37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400"/>
        <v>6</v>
      </c>
      <c r="C4265" s="184">
        <f t="shared" si="401"/>
        <v>42161</v>
      </c>
      <c r="D4265" s="191" t="s">
        <v>2041</v>
      </c>
      <c r="E4265" s="191">
        <v>42161</v>
      </c>
      <c r="F4265" s="192" t="s">
        <v>796</v>
      </c>
      <c r="G4265" s="483" t="s">
        <v>792</v>
      </c>
      <c r="H4265" s="193" t="s">
        <v>2042</v>
      </c>
      <c r="I4265" s="256">
        <v>100</v>
      </c>
      <c r="J4265" s="256">
        <v>22629.228898903933</v>
      </c>
      <c r="K4265" s="595">
        <f t="shared" si="402"/>
        <v>2262923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0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37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400"/>
        <v>6</v>
      </c>
      <c r="C4266" s="184">
        <f t="shared" si="401"/>
        <v>42163</v>
      </c>
      <c r="D4266" s="191" t="s">
        <v>2041</v>
      </c>
      <c r="E4266" s="191">
        <v>42163</v>
      </c>
      <c r="F4266" s="192" t="s">
        <v>439</v>
      </c>
      <c r="G4266" s="483" t="s">
        <v>797</v>
      </c>
      <c r="H4266" s="193" t="s">
        <v>2042</v>
      </c>
      <c r="I4266" s="256">
        <v>309</v>
      </c>
      <c r="J4266" s="256">
        <v>7413.0232599857718</v>
      </c>
      <c r="K4266" s="595">
        <f t="shared" si="402"/>
        <v>2290624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0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37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400"/>
        <v>6</v>
      </c>
      <c r="C4267" s="184">
        <f t="shared" si="401"/>
        <v>42163</v>
      </c>
      <c r="D4267" s="191" t="s">
        <v>2041</v>
      </c>
      <c r="E4267" s="191">
        <v>42163</v>
      </c>
      <c r="F4267" s="192" t="s">
        <v>439</v>
      </c>
      <c r="G4267" s="483" t="s">
        <v>797</v>
      </c>
      <c r="H4267" s="193" t="s">
        <v>2042</v>
      </c>
      <c r="I4267" s="256">
        <v>300</v>
      </c>
      <c r="J4267" s="256">
        <v>7413.0232599857718</v>
      </c>
      <c r="K4267" s="595">
        <f t="shared" si="402"/>
        <v>2223907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0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37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400"/>
        <v>6</v>
      </c>
      <c r="C4268" s="184">
        <f t="shared" si="401"/>
        <v>42163</v>
      </c>
      <c r="D4268" s="191" t="s">
        <v>2041</v>
      </c>
      <c r="E4268" s="191">
        <v>42163</v>
      </c>
      <c r="F4268" s="192" t="s">
        <v>439</v>
      </c>
      <c r="G4268" s="483" t="s">
        <v>797</v>
      </c>
      <c r="H4268" s="193" t="s">
        <v>2042</v>
      </c>
      <c r="I4268" s="256">
        <v>300</v>
      </c>
      <c r="J4268" s="256">
        <v>7413.0232599857718</v>
      </c>
      <c r="K4268" s="595">
        <f t="shared" si="402"/>
        <v>2223907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0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37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400"/>
        <v>6</v>
      </c>
      <c r="C4269" s="184">
        <f t="shared" si="401"/>
        <v>42163</v>
      </c>
      <c r="D4269" s="191" t="s">
        <v>2041</v>
      </c>
      <c r="E4269" s="191">
        <v>42163</v>
      </c>
      <c r="F4269" s="192" t="s">
        <v>798</v>
      </c>
      <c r="G4269" s="483" t="s">
        <v>799</v>
      </c>
      <c r="H4269" s="193" t="s">
        <v>2042</v>
      </c>
      <c r="I4269" s="256">
        <v>502</v>
      </c>
      <c r="J4269" s="256">
        <v>3745.5275418875481</v>
      </c>
      <c r="K4269" s="595">
        <f t="shared" si="402"/>
        <v>1880255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0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37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400"/>
        <v>6</v>
      </c>
      <c r="C4270" s="184">
        <f t="shared" si="401"/>
        <v>42163</v>
      </c>
      <c r="D4270" s="191" t="s">
        <v>2041</v>
      </c>
      <c r="E4270" s="191">
        <v>42163</v>
      </c>
      <c r="F4270" s="192" t="s">
        <v>798</v>
      </c>
      <c r="G4270" s="483" t="s">
        <v>799</v>
      </c>
      <c r="H4270" s="193" t="s">
        <v>2042</v>
      </c>
      <c r="I4270" s="256">
        <v>516</v>
      </c>
      <c r="J4270" s="256">
        <v>3745.5275418875481</v>
      </c>
      <c r="K4270" s="595">
        <f t="shared" si="402"/>
        <v>1932692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0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37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400"/>
        <v>6</v>
      </c>
      <c r="C4271" s="184">
        <f t="shared" si="401"/>
        <v>42167</v>
      </c>
      <c r="D4271" s="191" t="s">
        <v>2041</v>
      </c>
      <c r="E4271" s="191">
        <v>42167</v>
      </c>
      <c r="F4271" s="192" t="s">
        <v>520</v>
      </c>
      <c r="G4271" s="483" t="s">
        <v>801</v>
      </c>
      <c r="H4271" s="193" t="s">
        <v>2042</v>
      </c>
      <c r="I4271" s="256">
        <v>1080</v>
      </c>
      <c r="J4271" s="256">
        <v>5306.1640176740266</v>
      </c>
      <c r="K4271" s="595">
        <f t="shared" si="402"/>
        <v>5730657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0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37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400"/>
        <v>6</v>
      </c>
      <c r="C4272" s="184">
        <f t="shared" si="401"/>
        <v>42170</v>
      </c>
      <c r="D4272" s="191" t="s">
        <v>2041</v>
      </c>
      <c r="E4272" s="191">
        <v>42170</v>
      </c>
      <c r="F4272" s="192" t="s">
        <v>500</v>
      </c>
      <c r="G4272" s="483" t="s">
        <v>802</v>
      </c>
      <c r="H4272" s="193" t="s">
        <v>2042</v>
      </c>
      <c r="I4272" s="256">
        <v>282</v>
      </c>
      <c r="J4272" s="256">
        <v>9441.8506785081936</v>
      </c>
      <c r="K4272" s="595">
        <f t="shared" si="402"/>
        <v>2662602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0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37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400"/>
        <v>6</v>
      </c>
      <c r="C4273" s="184">
        <f t="shared" si="401"/>
        <v>42170</v>
      </c>
      <c r="D4273" s="191" t="s">
        <v>2041</v>
      </c>
      <c r="E4273" s="191">
        <v>42170</v>
      </c>
      <c r="F4273" s="192" t="s">
        <v>803</v>
      </c>
      <c r="G4273" s="483" t="s">
        <v>804</v>
      </c>
      <c r="H4273" s="193" t="s">
        <v>2042</v>
      </c>
      <c r="I4273" s="256">
        <v>500</v>
      </c>
      <c r="J4273" s="256">
        <v>7256.959612407125</v>
      </c>
      <c r="K4273" s="595">
        <f t="shared" si="402"/>
        <v>3628480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0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37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400"/>
        <v>6</v>
      </c>
      <c r="C4274" s="184">
        <f t="shared" si="401"/>
        <v>42171</v>
      </c>
      <c r="D4274" s="191" t="s">
        <v>2041</v>
      </c>
      <c r="E4274" s="191">
        <v>42171</v>
      </c>
      <c r="F4274" s="192" t="s">
        <v>544</v>
      </c>
      <c r="G4274" s="483" t="s">
        <v>806</v>
      </c>
      <c r="H4274" s="193" t="s">
        <v>2042</v>
      </c>
      <c r="I4274" s="256">
        <v>205</v>
      </c>
      <c r="J4274" s="256">
        <v>8115.3096740896872</v>
      </c>
      <c r="K4274" s="595">
        <f t="shared" si="402"/>
        <v>1663638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0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37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400"/>
        <v>6</v>
      </c>
      <c r="C4275" s="184">
        <f t="shared" si="401"/>
        <v>42171</v>
      </c>
      <c r="D4275" s="191" t="s">
        <v>2041</v>
      </c>
      <c r="E4275" s="191">
        <v>42171</v>
      </c>
      <c r="F4275" s="192" t="s">
        <v>1687</v>
      </c>
      <c r="G4275" s="483" t="s">
        <v>806</v>
      </c>
      <c r="H4275" s="193" t="s">
        <v>2042</v>
      </c>
      <c r="I4275" s="256">
        <v>205</v>
      </c>
      <c r="J4275" s="256">
        <v>468.19094273594351</v>
      </c>
      <c r="K4275" s="595">
        <f t="shared" si="402"/>
        <v>95979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0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37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400"/>
        <v>6</v>
      </c>
      <c r="C4276" s="184">
        <f t="shared" si="401"/>
        <v>42171</v>
      </c>
      <c r="D4276" s="191" t="s">
        <v>2041</v>
      </c>
      <c r="E4276" s="191">
        <v>42171</v>
      </c>
      <c r="F4276" s="192" t="s">
        <v>807</v>
      </c>
      <c r="G4276" s="483" t="s">
        <v>808</v>
      </c>
      <c r="H4276" s="193" t="s">
        <v>2042</v>
      </c>
      <c r="I4276" s="256">
        <v>308</v>
      </c>
      <c r="J4276" s="256">
        <v>10846.423506716024</v>
      </c>
      <c r="K4276" s="595">
        <f t="shared" si="402"/>
        <v>3340698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0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37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400"/>
        <v>6</v>
      </c>
      <c r="C4277" s="184">
        <f t="shared" si="401"/>
        <v>42172</v>
      </c>
      <c r="D4277" s="191" t="s">
        <v>2041</v>
      </c>
      <c r="E4277" s="191">
        <v>42172</v>
      </c>
      <c r="F4277" s="192" t="s">
        <v>810</v>
      </c>
      <c r="G4277" s="483" t="s">
        <v>811</v>
      </c>
      <c r="H4277" s="193" t="s">
        <v>2042</v>
      </c>
      <c r="I4277" s="256">
        <v>286</v>
      </c>
      <c r="J4277" s="256">
        <v>8271.3733216683358</v>
      </c>
      <c r="K4277" s="595">
        <f t="shared" si="402"/>
        <v>2365613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0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37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400"/>
        <v>6</v>
      </c>
      <c r="C4278" s="184">
        <f t="shared" si="401"/>
        <v>42172</v>
      </c>
      <c r="D4278" s="191" t="s">
        <v>2041</v>
      </c>
      <c r="E4278" s="191">
        <v>42172</v>
      </c>
      <c r="F4278" s="192" t="s">
        <v>1758</v>
      </c>
      <c r="G4278" s="483" t="s">
        <v>813</v>
      </c>
      <c r="H4278" s="193" t="s">
        <v>2042</v>
      </c>
      <c r="I4278" s="256">
        <v>80</v>
      </c>
      <c r="J4278" s="256">
        <v>10768.3916829267</v>
      </c>
      <c r="K4278" s="595">
        <f t="shared" si="402"/>
        <v>861471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0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37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400"/>
        <v>6</v>
      </c>
      <c r="C4279" s="184">
        <f t="shared" si="401"/>
        <v>42172</v>
      </c>
      <c r="D4279" s="191" t="s">
        <v>2041</v>
      </c>
      <c r="E4279" s="191">
        <v>42172</v>
      </c>
      <c r="F4279" s="192" t="s">
        <v>1759</v>
      </c>
      <c r="G4279" s="483" t="s">
        <v>813</v>
      </c>
      <c r="H4279" s="193" t="s">
        <v>2042</v>
      </c>
      <c r="I4279" s="256">
        <v>74</v>
      </c>
      <c r="J4279" s="256">
        <v>19664.019594909627</v>
      </c>
      <c r="K4279" s="595">
        <f t="shared" si="402"/>
        <v>1455137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0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37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400"/>
        <v>6</v>
      </c>
      <c r="C4280" s="184">
        <f t="shared" si="401"/>
        <v>42172</v>
      </c>
      <c r="D4280" s="191" t="s">
        <v>2041</v>
      </c>
      <c r="E4280" s="191">
        <v>42172</v>
      </c>
      <c r="F4280" s="192" t="s">
        <v>1760</v>
      </c>
      <c r="G4280" s="483" t="s">
        <v>813</v>
      </c>
      <c r="H4280" s="193" t="s">
        <v>2042</v>
      </c>
      <c r="I4280" s="256">
        <v>205</v>
      </c>
      <c r="J4280" s="256">
        <v>13655.569163131686</v>
      </c>
      <c r="K4280" s="595">
        <f t="shared" si="402"/>
        <v>2799392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0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37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400"/>
        <v>6</v>
      </c>
      <c r="C4281" s="184">
        <f t="shared" si="401"/>
        <v>42172</v>
      </c>
      <c r="D4281" s="191" t="s">
        <v>2041</v>
      </c>
      <c r="E4281" s="191">
        <v>42172</v>
      </c>
      <c r="F4281" s="192" t="s">
        <v>1761</v>
      </c>
      <c r="G4281" s="483" t="s">
        <v>814</v>
      </c>
      <c r="H4281" s="193" t="s">
        <v>2042</v>
      </c>
      <c r="I4281" s="256">
        <v>100</v>
      </c>
      <c r="J4281" s="256">
        <v>6710.7368458818564</v>
      </c>
      <c r="K4281" s="595">
        <f t="shared" si="402"/>
        <v>671074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0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37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400"/>
        <v>6</v>
      </c>
      <c r="C4282" s="184">
        <f t="shared" si="401"/>
        <v>42172</v>
      </c>
      <c r="D4282" s="191" t="s">
        <v>2041</v>
      </c>
      <c r="E4282" s="191">
        <v>42172</v>
      </c>
      <c r="F4282" s="192" t="s">
        <v>767</v>
      </c>
      <c r="G4282" s="483" t="s">
        <v>814</v>
      </c>
      <c r="H4282" s="193" t="s">
        <v>2042</v>
      </c>
      <c r="I4282" s="256">
        <v>200</v>
      </c>
      <c r="J4282" s="256">
        <v>7725.1505551430673</v>
      </c>
      <c r="K4282" s="595">
        <f t="shared" si="402"/>
        <v>1545030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0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37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400"/>
        <v>6</v>
      </c>
      <c r="C4283" s="184">
        <f t="shared" si="401"/>
        <v>42172</v>
      </c>
      <c r="D4283" s="191" t="s">
        <v>2041</v>
      </c>
      <c r="E4283" s="191">
        <v>42172</v>
      </c>
      <c r="F4283" s="192" t="s">
        <v>718</v>
      </c>
      <c r="G4283" s="483" t="s">
        <v>814</v>
      </c>
      <c r="H4283" s="193" t="s">
        <v>2042</v>
      </c>
      <c r="I4283" s="256">
        <v>75</v>
      </c>
      <c r="J4283" s="256">
        <v>13967.696458288981</v>
      </c>
      <c r="K4283" s="595">
        <f t="shared" si="402"/>
        <v>1047577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0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37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400"/>
        <v>6</v>
      </c>
      <c r="C4284" s="184">
        <f t="shared" si="401"/>
        <v>42172</v>
      </c>
      <c r="D4284" s="191" t="s">
        <v>2041</v>
      </c>
      <c r="E4284" s="191">
        <v>42172</v>
      </c>
      <c r="F4284" s="192" t="s">
        <v>718</v>
      </c>
      <c r="G4284" s="483" t="s">
        <v>814</v>
      </c>
      <c r="H4284" s="193" t="s">
        <v>2042</v>
      </c>
      <c r="I4284" s="256">
        <v>30</v>
      </c>
      <c r="J4284" s="256">
        <v>13967.696458288981</v>
      </c>
      <c r="K4284" s="595">
        <f t="shared" si="402"/>
        <v>419031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0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37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400"/>
        <v>6</v>
      </c>
      <c r="C4285" s="184">
        <f t="shared" si="401"/>
        <v>42172</v>
      </c>
      <c r="D4285" s="191" t="s">
        <v>2041</v>
      </c>
      <c r="E4285" s="191">
        <v>42172</v>
      </c>
      <c r="F4285" s="192" t="s">
        <v>1730</v>
      </c>
      <c r="G4285" s="483" t="s">
        <v>814</v>
      </c>
      <c r="H4285" s="193" t="s">
        <v>2042</v>
      </c>
      <c r="I4285" s="256">
        <v>25</v>
      </c>
      <c r="J4285" s="256">
        <v>12953.282749027769</v>
      </c>
      <c r="K4285" s="595">
        <f t="shared" si="402"/>
        <v>323832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0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37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400"/>
        <v>6</v>
      </c>
      <c r="C4286" s="184">
        <f t="shared" si="401"/>
        <v>42172</v>
      </c>
      <c r="D4286" s="191" t="s">
        <v>2041</v>
      </c>
      <c r="E4286" s="191">
        <v>42172</v>
      </c>
      <c r="F4286" s="192" t="s">
        <v>1762</v>
      </c>
      <c r="G4286" s="483" t="s">
        <v>814</v>
      </c>
      <c r="H4286" s="193" t="s">
        <v>2042</v>
      </c>
      <c r="I4286" s="256">
        <v>40</v>
      </c>
      <c r="J4286" s="256">
        <v>14045.728282078306</v>
      </c>
      <c r="K4286" s="595">
        <f t="shared" si="402"/>
        <v>561829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0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37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400"/>
        <v>6</v>
      </c>
      <c r="C4287" s="184">
        <f t="shared" si="401"/>
        <v>42172</v>
      </c>
      <c r="D4287" s="191" t="s">
        <v>2041</v>
      </c>
      <c r="E4287" s="191">
        <v>42172</v>
      </c>
      <c r="F4287" s="192" t="s">
        <v>721</v>
      </c>
      <c r="G4287" s="483" t="s">
        <v>814</v>
      </c>
      <c r="H4287" s="193" t="s">
        <v>2042</v>
      </c>
      <c r="I4287" s="256">
        <v>25</v>
      </c>
      <c r="J4287" s="256">
        <v>13733.60098692101</v>
      </c>
      <c r="K4287" s="595">
        <f t="shared" si="402"/>
        <v>343340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0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37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400"/>
        <v>6</v>
      </c>
      <c r="C4288" s="184">
        <f t="shared" si="401"/>
        <v>42172</v>
      </c>
      <c r="D4288" s="191" t="s">
        <v>2041</v>
      </c>
      <c r="E4288" s="191">
        <v>42172</v>
      </c>
      <c r="F4288" s="192" t="s">
        <v>1763</v>
      </c>
      <c r="G4288" s="483" t="s">
        <v>814</v>
      </c>
      <c r="H4288" s="193" t="s">
        <v>2042</v>
      </c>
      <c r="I4288" s="256">
        <v>50</v>
      </c>
      <c r="J4288" s="256">
        <v>12875.250925238446</v>
      </c>
      <c r="K4288" s="595">
        <f t="shared" si="402"/>
        <v>643763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0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37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400"/>
        <v>6</v>
      </c>
      <c r="C4289" s="184">
        <f t="shared" si="401"/>
        <v>42172</v>
      </c>
      <c r="D4289" s="191" t="s">
        <v>2041</v>
      </c>
      <c r="E4289" s="191">
        <v>42172</v>
      </c>
      <c r="F4289" s="192" t="s">
        <v>1764</v>
      </c>
      <c r="G4289" s="483" t="s">
        <v>814</v>
      </c>
      <c r="H4289" s="193" t="s">
        <v>2042</v>
      </c>
      <c r="I4289" s="256">
        <v>25</v>
      </c>
      <c r="J4289" s="256">
        <v>10300.200740190758</v>
      </c>
      <c r="K4289" s="595">
        <f t="shared" si="402"/>
        <v>257505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0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37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400"/>
        <v>6</v>
      </c>
      <c r="C4290" s="184">
        <f t="shared" si="401"/>
        <v>42172</v>
      </c>
      <c r="D4290" s="191" t="s">
        <v>2041</v>
      </c>
      <c r="E4290" s="191">
        <v>42172</v>
      </c>
      <c r="F4290" s="192" t="s">
        <v>1731</v>
      </c>
      <c r="G4290" s="483" t="s">
        <v>814</v>
      </c>
      <c r="H4290" s="193" t="s">
        <v>2042</v>
      </c>
      <c r="I4290" s="256">
        <v>100</v>
      </c>
      <c r="J4290" s="256">
        <v>7100.8959648284763</v>
      </c>
      <c r="K4290" s="595">
        <f t="shared" si="402"/>
        <v>710090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0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37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400"/>
        <v>6</v>
      </c>
      <c r="C4291" s="184">
        <f t="shared" si="401"/>
        <v>42173</v>
      </c>
      <c r="D4291" s="191" t="s">
        <v>2041</v>
      </c>
      <c r="E4291" s="191">
        <v>42173</v>
      </c>
      <c r="F4291" s="192" t="s">
        <v>1765</v>
      </c>
      <c r="G4291" s="483" t="s">
        <v>815</v>
      </c>
      <c r="H4291" s="193" t="s">
        <v>2042</v>
      </c>
      <c r="I4291" s="256">
        <v>17</v>
      </c>
      <c r="J4291" s="256">
        <v>10456.264387769406</v>
      </c>
      <c r="K4291" s="595">
        <f t="shared" si="402"/>
        <v>177756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0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37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400"/>
        <v>6</v>
      </c>
      <c r="C4292" s="184">
        <f t="shared" si="401"/>
        <v>42173</v>
      </c>
      <c r="D4292" s="191" t="s">
        <v>2041</v>
      </c>
      <c r="E4292" s="191">
        <v>42173</v>
      </c>
      <c r="F4292" s="192" t="s">
        <v>1741</v>
      </c>
      <c r="G4292" s="483" t="s">
        <v>815</v>
      </c>
      <c r="H4292" s="193" t="s">
        <v>2042</v>
      </c>
      <c r="I4292" s="256">
        <v>200</v>
      </c>
      <c r="J4292" s="256">
        <v>11626.741744609264</v>
      </c>
      <c r="K4292" s="595">
        <f t="shared" si="402"/>
        <v>2325348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0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37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400"/>
        <v>6</v>
      </c>
      <c r="C4293" s="184">
        <f t="shared" si="401"/>
        <v>42173</v>
      </c>
      <c r="D4293" s="191" t="s">
        <v>2041</v>
      </c>
      <c r="E4293" s="191">
        <v>42173</v>
      </c>
      <c r="F4293" s="192" t="s">
        <v>1766</v>
      </c>
      <c r="G4293" s="483" t="s">
        <v>815</v>
      </c>
      <c r="H4293" s="193" t="s">
        <v>2042</v>
      </c>
      <c r="I4293" s="256">
        <v>85</v>
      </c>
      <c r="J4293" s="256">
        <v>9207.7552071402224</v>
      </c>
      <c r="K4293" s="595">
        <f t="shared" si="402"/>
        <v>782659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0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37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400"/>
        <v>6</v>
      </c>
      <c r="C4294" s="184">
        <f t="shared" si="401"/>
        <v>42173</v>
      </c>
      <c r="D4294" s="191" t="s">
        <v>2041</v>
      </c>
      <c r="E4294" s="191">
        <v>42173</v>
      </c>
      <c r="F4294" s="192" t="s">
        <v>713</v>
      </c>
      <c r="G4294" s="483" t="s">
        <v>815</v>
      </c>
      <c r="H4294" s="193" t="s">
        <v>2042</v>
      </c>
      <c r="I4294" s="256">
        <v>360</v>
      </c>
      <c r="J4294" s="256">
        <v>10222.168916401433</v>
      </c>
      <c r="K4294" s="595">
        <f t="shared" si="402"/>
        <v>3679981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0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37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400"/>
        <v>6</v>
      </c>
      <c r="C4295" s="184">
        <f t="shared" si="401"/>
        <v>42173</v>
      </c>
      <c r="D4295" s="191" t="s">
        <v>2041</v>
      </c>
      <c r="E4295" s="191">
        <v>42173</v>
      </c>
      <c r="F4295" s="192" t="s">
        <v>1767</v>
      </c>
      <c r="G4295" s="483" t="s">
        <v>815</v>
      </c>
      <c r="H4295" s="193" t="s">
        <v>2042</v>
      </c>
      <c r="I4295" s="256">
        <v>25</v>
      </c>
      <c r="J4295" s="256">
        <v>8661.5324406149557</v>
      </c>
      <c r="K4295" s="595">
        <f t="shared" si="402"/>
        <v>216538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0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37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400"/>
        <v>6</v>
      </c>
      <c r="C4296" s="184">
        <f t="shared" si="401"/>
        <v>42173</v>
      </c>
      <c r="D4296" s="191" t="s">
        <v>2041</v>
      </c>
      <c r="E4296" s="191">
        <v>42173</v>
      </c>
      <c r="F4296" s="192" t="s">
        <v>694</v>
      </c>
      <c r="G4296" s="483" t="s">
        <v>815</v>
      </c>
      <c r="H4296" s="193" t="s">
        <v>2042</v>
      </c>
      <c r="I4296" s="256">
        <v>50</v>
      </c>
      <c r="J4296" s="256">
        <v>17401.096705019234</v>
      </c>
      <c r="K4296" s="595">
        <f t="shared" si="402"/>
        <v>870055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0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37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400"/>
        <v>6</v>
      </c>
      <c r="C4297" s="184">
        <f t="shared" si="401"/>
        <v>42173</v>
      </c>
      <c r="D4297" s="191" t="s">
        <v>2041</v>
      </c>
      <c r="E4297" s="191">
        <v>42173</v>
      </c>
      <c r="F4297" s="192" t="s">
        <v>716</v>
      </c>
      <c r="G4297" s="483" t="s">
        <v>815</v>
      </c>
      <c r="H4297" s="193" t="s">
        <v>2042</v>
      </c>
      <c r="I4297" s="256">
        <v>30</v>
      </c>
      <c r="J4297" s="256">
        <v>15606.364757864783</v>
      </c>
      <c r="K4297" s="595">
        <f t="shared" si="402"/>
        <v>468191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0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37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400"/>
        <v>6</v>
      </c>
      <c r="C4298" s="184">
        <f t="shared" si="401"/>
        <v>42173</v>
      </c>
      <c r="D4298" s="191" t="s">
        <v>2041</v>
      </c>
      <c r="E4298" s="191">
        <v>42173</v>
      </c>
      <c r="F4298" s="192" t="s">
        <v>1768</v>
      </c>
      <c r="G4298" s="483" t="s">
        <v>815</v>
      </c>
      <c r="H4298" s="193" t="s">
        <v>2042</v>
      </c>
      <c r="I4298" s="256">
        <v>25</v>
      </c>
      <c r="J4298" s="256">
        <v>10378.232563980082</v>
      </c>
      <c r="K4298" s="595">
        <f t="shared" si="402"/>
        <v>259456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0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37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400"/>
        <v>6</v>
      </c>
      <c r="C4299" s="184">
        <f t="shared" si="401"/>
        <v>42173</v>
      </c>
      <c r="D4299" s="191" t="s">
        <v>2041</v>
      </c>
      <c r="E4299" s="191">
        <v>42173</v>
      </c>
      <c r="F4299" s="192" t="s">
        <v>768</v>
      </c>
      <c r="G4299" s="483" t="s">
        <v>815</v>
      </c>
      <c r="H4299" s="193" t="s">
        <v>2042</v>
      </c>
      <c r="I4299" s="256">
        <v>50</v>
      </c>
      <c r="J4299" s="256">
        <v>15294.237462707488</v>
      </c>
      <c r="K4299" s="595">
        <f t="shared" si="402"/>
        <v>764712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0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37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400"/>
        <v>6</v>
      </c>
      <c r="C4300" s="184">
        <f t="shared" si="401"/>
        <v>42173</v>
      </c>
      <c r="D4300" s="191" t="s">
        <v>2041</v>
      </c>
      <c r="E4300" s="191">
        <v>42173</v>
      </c>
      <c r="F4300" s="192" t="s">
        <v>1769</v>
      </c>
      <c r="G4300" s="483" t="s">
        <v>815</v>
      </c>
      <c r="H4300" s="193" t="s">
        <v>2042</v>
      </c>
      <c r="I4300" s="256">
        <v>85</v>
      </c>
      <c r="J4300" s="256">
        <v>6710.7368458818564</v>
      </c>
      <c r="K4300" s="595">
        <f t="shared" si="402"/>
        <v>570413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0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37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400"/>
        <v>6</v>
      </c>
      <c r="C4301" s="184">
        <f t="shared" si="401"/>
        <v>42173</v>
      </c>
      <c r="D4301" s="191" t="s">
        <v>2041</v>
      </c>
      <c r="E4301" s="191">
        <v>42173</v>
      </c>
      <c r="F4301" s="192" t="s">
        <v>429</v>
      </c>
      <c r="G4301" s="483" t="s">
        <v>816</v>
      </c>
      <c r="H4301" s="193" t="s">
        <v>2042</v>
      </c>
      <c r="I4301" s="256">
        <v>1206</v>
      </c>
      <c r="J4301" s="256">
        <v>7022.8641410391529</v>
      </c>
      <c r="K4301" s="595">
        <f t="shared" si="402"/>
        <v>8469574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0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37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400"/>
        <v>6</v>
      </c>
      <c r="C4302" s="184">
        <f t="shared" si="401"/>
        <v>42174</v>
      </c>
      <c r="D4302" s="191" t="s">
        <v>2041</v>
      </c>
      <c r="E4302" s="191">
        <v>42174</v>
      </c>
      <c r="F4302" s="192" t="s">
        <v>817</v>
      </c>
      <c r="G4302" s="483" t="s">
        <v>818</v>
      </c>
      <c r="H4302" s="193" t="s">
        <v>2042</v>
      </c>
      <c r="I4302" s="256">
        <v>252</v>
      </c>
      <c r="J4302" s="256">
        <v>9285.7870309295449</v>
      </c>
      <c r="K4302" s="595">
        <f t="shared" si="402"/>
        <v>2340018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0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37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400"/>
        <v>6</v>
      </c>
      <c r="C4303" s="184">
        <f t="shared" si="401"/>
        <v>42174</v>
      </c>
      <c r="D4303" s="191" t="s">
        <v>2041</v>
      </c>
      <c r="E4303" s="191">
        <v>42174</v>
      </c>
      <c r="F4303" s="192" t="s">
        <v>1693</v>
      </c>
      <c r="G4303" s="483" t="s">
        <v>818</v>
      </c>
      <c r="H4303" s="193" t="s">
        <v>2042</v>
      </c>
      <c r="I4303" s="256">
        <v>504</v>
      </c>
      <c r="J4303" s="256">
        <v>1638.6682995758022</v>
      </c>
      <c r="K4303" s="595">
        <f t="shared" si="402"/>
        <v>825889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0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37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400"/>
        <v>6</v>
      </c>
      <c r="C4304" s="184">
        <f t="shared" si="401"/>
        <v>42174</v>
      </c>
      <c r="D4304" s="191" t="s">
        <v>2041</v>
      </c>
      <c r="E4304" s="191">
        <v>42174</v>
      </c>
      <c r="F4304" s="192" t="s">
        <v>672</v>
      </c>
      <c r="G4304" s="483" t="s">
        <v>818</v>
      </c>
      <c r="H4304" s="193" t="s">
        <v>2042</v>
      </c>
      <c r="I4304" s="256">
        <v>100</v>
      </c>
      <c r="J4304" s="256">
        <v>6788.7686696711808</v>
      </c>
      <c r="K4304" s="595">
        <f t="shared" si="402"/>
        <v>678877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0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37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400"/>
        <v>6</v>
      </c>
      <c r="C4305" s="184">
        <f t="shared" si="401"/>
        <v>42174</v>
      </c>
      <c r="D4305" s="191" t="s">
        <v>2041</v>
      </c>
      <c r="E4305" s="191">
        <v>42174</v>
      </c>
      <c r="F4305" s="192" t="s">
        <v>1694</v>
      </c>
      <c r="G4305" s="483" t="s">
        <v>818</v>
      </c>
      <c r="H4305" s="193" t="s">
        <v>2042</v>
      </c>
      <c r="I4305" s="256">
        <v>200</v>
      </c>
      <c r="J4305" s="256">
        <v>1092.445533050535</v>
      </c>
      <c r="K4305" s="595">
        <f t="shared" si="402"/>
        <v>218489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0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37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400"/>
        <v>6</v>
      </c>
      <c r="C4306" s="184">
        <f t="shared" si="401"/>
        <v>42174</v>
      </c>
      <c r="D4306" s="191" t="s">
        <v>2041</v>
      </c>
      <c r="E4306" s="191">
        <v>42174</v>
      </c>
      <c r="F4306" s="192" t="s">
        <v>820</v>
      </c>
      <c r="G4306" s="483" t="s">
        <v>818</v>
      </c>
      <c r="H4306" s="193" t="s">
        <v>2042</v>
      </c>
      <c r="I4306" s="256">
        <v>160</v>
      </c>
      <c r="J4306" s="256">
        <v>8973.6597357722494</v>
      </c>
      <c r="K4306" s="595">
        <f t="shared" si="402"/>
        <v>1435786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0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37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400"/>
        <v>6</v>
      </c>
      <c r="C4307" s="184">
        <f t="shared" si="401"/>
        <v>42174</v>
      </c>
      <c r="D4307" s="191" t="s">
        <v>2041</v>
      </c>
      <c r="E4307" s="191">
        <v>42174</v>
      </c>
      <c r="F4307" s="192" t="s">
        <v>1695</v>
      </c>
      <c r="G4307" s="483" t="s">
        <v>818</v>
      </c>
      <c r="H4307" s="193" t="s">
        <v>2042</v>
      </c>
      <c r="I4307" s="256">
        <v>320</v>
      </c>
      <c r="J4307" s="256">
        <v>1404.5728282078305</v>
      </c>
      <c r="K4307" s="595">
        <f t="shared" si="402"/>
        <v>449463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0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37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400"/>
        <v>6</v>
      </c>
      <c r="C4308" s="184">
        <f t="shared" si="401"/>
        <v>42174</v>
      </c>
      <c r="D4308" s="191" t="s">
        <v>2041</v>
      </c>
      <c r="E4308" s="191">
        <v>42174</v>
      </c>
      <c r="F4308" s="192" t="s">
        <v>821</v>
      </c>
      <c r="G4308" s="483" t="s">
        <v>818</v>
      </c>
      <c r="H4308" s="193" t="s">
        <v>2042</v>
      </c>
      <c r="I4308" s="256">
        <v>160</v>
      </c>
      <c r="J4308" s="256">
        <v>11392.646273241291</v>
      </c>
      <c r="K4308" s="595">
        <f t="shared" si="402"/>
        <v>1822823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0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37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400"/>
        <v>6</v>
      </c>
      <c r="C4309" s="184">
        <f t="shared" si="401"/>
        <v>42174</v>
      </c>
      <c r="D4309" s="191" t="s">
        <v>2041</v>
      </c>
      <c r="E4309" s="191">
        <v>42174</v>
      </c>
      <c r="F4309" s="192" t="s">
        <v>1696</v>
      </c>
      <c r="G4309" s="483" t="s">
        <v>818</v>
      </c>
      <c r="H4309" s="193" t="s">
        <v>2042</v>
      </c>
      <c r="I4309" s="256">
        <v>320</v>
      </c>
      <c r="J4309" s="256">
        <v>2028.8274185224218</v>
      </c>
      <c r="K4309" s="595">
        <f t="shared" si="402"/>
        <v>649225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0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37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400"/>
        <v>6</v>
      </c>
      <c r="C4310" s="184">
        <f t="shared" si="401"/>
        <v>42174</v>
      </c>
      <c r="D4310" s="191" t="s">
        <v>2041</v>
      </c>
      <c r="E4310" s="191">
        <v>42174</v>
      </c>
      <c r="F4310" s="192" t="s">
        <v>722</v>
      </c>
      <c r="G4310" s="483" t="s">
        <v>822</v>
      </c>
      <c r="H4310" s="193" t="s">
        <v>2042</v>
      </c>
      <c r="I4310" s="256">
        <v>1050</v>
      </c>
      <c r="J4310" s="256">
        <v>13343.44186797439</v>
      </c>
      <c r="K4310" s="595">
        <f t="shared" si="402"/>
        <v>14010614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0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37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400"/>
        <v>6</v>
      </c>
      <c r="C4311" s="184">
        <f t="shared" si="401"/>
        <v>42174</v>
      </c>
      <c r="D4311" s="191" t="s">
        <v>2041</v>
      </c>
      <c r="E4311" s="191">
        <v>42174</v>
      </c>
      <c r="F4311" s="192" t="s">
        <v>1759</v>
      </c>
      <c r="G4311" s="483" t="s">
        <v>822</v>
      </c>
      <c r="H4311" s="193" t="s">
        <v>2042</v>
      </c>
      <c r="I4311" s="256">
        <v>200</v>
      </c>
      <c r="J4311" s="256">
        <v>19664.019594909627</v>
      </c>
      <c r="K4311" s="595">
        <f t="shared" si="402"/>
        <v>3932804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0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37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400"/>
        <v>6</v>
      </c>
      <c r="C4312" s="184">
        <f t="shared" si="401"/>
        <v>42174</v>
      </c>
      <c r="D4312" s="191" t="s">
        <v>2041</v>
      </c>
      <c r="E4312" s="191">
        <v>42174</v>
      </c>
      <c r="F4312" s="192" t="s">
        <v>823</v>
      </c>
      <c r="G4312" s="483" t="s">
        <v>824</v>
      </c>
      <c r="H4312" s="193" t="s">
        <v>2042</v>
      </c>
      <c r="I4312" s="256">
        <v>29</v>
      </c>
      <c r="J4312" s="256">
        <v>19117.796828384362</v>
      </c>
      <c r="K4312" s="595">
        <f t="shared" si="402"/>
        <v>554416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0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37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400"/>
        <v>6</v>
      </c>
      <c r="C4313" s="184">
        <f t="shared" si="401"/>
        <v>42174</v>
      </c>
      <c r="D4313" s="191" t="s">
        <v>2041</v>
      </c>
      <c r="E4313" s="191">
        <v>42174</v>
      </c>
      <c r="F4313" s="192" t="s">
        <v>826</v>
      </c>
      <c r="G4313" s="483" t="s">
        <v>824</v>
      </c>
      <c r="H4313" s="193" t="s">
        <v>2042</v>
      </c>
      <c r="I4313" s="256">
        <v>30</v>
      </c>
      <c r="J4313" s="256">
        <v>23877.738079533119</v>
      </c>
      <c r="K4313" s="595">
        <f t="shared" si="402"/>
        <v>716332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0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37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400"/>
        <v>6</v>
      </c>
      <c r="C4314" s="184">
        <f t="shared" si="401"/>
        <v>42174</v>
      </c>
      <c r="D4314" s="191" t="s">
        <v>2041</v>
      </c>
      <c r="E4314" s="191">
        <v>42174</v>
      </c>
      <c r="F4314" s="192" t="s">
        <v>827</v>
      </c>
      <c r="G4314" s="483" t="s">
        <v>824</v>
      </c>
      <c r="H4314" s="193" t="s">
        <v>2042</v>
      </c>
      <c r="I4314" s="256">
        <v>30</v>
      </c>
      <c r="J4314" s="256">
        <v>19820.083242488276</v>
      </c>
      <c r="K4314" s="595">
        <f t="shared" si="402"/>
        <v>594602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0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37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400"/>
        <v>6</v>
      </c>
      <c r="C4315" s="184">
        <f t="shared" si="401"/>
        <v>42174</v>
      </c>
      <c r="D4315" s="191" t="s">
        <v>2041</v>
      </c>
      <c r="E4315" s="191">
        <v>42174</v>
      </c>
      <c r="F4315" s="192" t="s">
        <v>828</v>
      </c>
      <c r="G4315" s="483" t="s">
        <v>824</v>
      </c>
      <c r="H4315" s="193" t="s">
        <v>2042</v>
      </c>
      <c r="I4315" s="256">
        <v>104</v>
      </c>
      <c r="J4315" s="256">
        <v>7647.1187313537439</v>
      </c>
      <c r="K4315" s="595">
        <f t="shared" si="402"/>
        <v>795300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0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37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400"/>
        <v>6</v>
      </c>
      <c r="C4316" s="184">
        <f t="shared" si="401"/>
        <v>42174</v>
      </c>
      <c r="D4316" s="191" t="s">
        <v>2041</v>
      </c>
      <c r="E4316" s="191">
        <v>42174</v>
      </c>
      <c r="F4316" s="192" t="s">
        <v>767</v>
      </c>
      <c r="G4316" s="483" t="s">
        <v>824</v>
      </c>
      <c r="H4316" s="193" t="s">
        <v>2042</v>
      </c>
      <c r="I4316" s="256">
        <v>263</v>
      </c>
      <c r="J4316" s="256">
        <v>7725.1505551430673</v>
      </c>
      <c r="K4316" s="595">
        <f t="shared" si="402"/>
        <v>2031715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0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37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400"/>
        <v>6</v>
      </c>
      <c r="C4317" s="184">
        <f t="shared" si="401"/>
        <v>42174</v>
      </c>
      <c r="D4317" s="191" t="s">
        <v>2041</v>
      </c>
      <c r="E4317" s="191">
        <v>42174</v>
      </c>
      <c r="F4317" s="192" t="s">
        <v>829</v>
      </c>
      <c r="G4317" s="483" t="s">
        <v>824</v>
      </c>
      <c r="H4317" s="193" t="s">
        <v>2042</v>
      </c>
      <c r="I4317" s="256">
        <v>51</v>
      </c>
      <c r="J4317" s="256">
        <v>8661.5324406149557</v>
      </c>
      <c r="K4317" s="595">
        <f t="shared" si="402"/>
        <v>441738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0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37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400"/>
        <v>6</v>
      </c>
      <c r="C4318" s="184">
        <f t="shared" si="401"/>
        <v>42174</v>
      </c>
      <c r="D4318" s="191" t="s">
        <v>2041</v>
      </c>
      <c r="E4318" s="191">
        <v>42174</v>
      </c>
      <c r="F4318" s="192" t="s">
        <v>830</v>
      </c>
      <c r="G4318" s="483" t="s">
        <v>824</v>
      </c>
      <c r="H4318" s="193" t="s">
        <v>2042</v>
      </c>
      <c r="I4318" s="256">
        <v>55</v>
      </c>
      <c r="J4318" s="256">
        <v>11782.805392187911</v>
      </c>
      <c r="K4318" s="595">
        <f t="shared" si="402"/>
        <v>648054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0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37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400"/>
        <v>6</v>
      </c>
      <c r="C4319" s="184">
        <f t="shared" si="401"/>
        <v>42174</v>
      </c>
      <c r="D4319" s="191" t="s">
        <v>2041</v>
      </c>
      <c r="E4319" s="191">
        <v>42174</v>
      </c>
      <c r="F4319" s="192" t="s">
        <v>831</v>
      </c>
      <c r="G4319" s="483" t="s">
        <v>824</v>
      </c>
      <c r="H4319" s="193" t="s">
        <v>2042</v>
      </c>
      <c r="I4319" s="256">
        <v>50</v>
      </c>
      <c r="J4319" s="256">
        <v>12485.091806291828</v>
      </c>
      <c r="K4319" s="595">
        <f t="shared" si="402"/>
        <v>624255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0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37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400"/>
        <v>6</v>
      </c>
      <c r="C4320" s="184">
        <f t="shared" si="401"/>
        <v>42174</v>
      </c>
      <c r="D4320" s="191" t="s">
        <v>2041</v>
      </c>
      <c r="E4320" s="191">
        <v>42174</v>
      </c>
      <c r="F4320" s="192" t="s">
        <v>832</v>
      </c>
      <c r="G4320" s="483" t="s">
        <v>824</v>
      </c>
      <c r="H4320" s="193" t="s">
        <v>2042</v>
      </c>
      <c r="I4320" s="256">
        <v>30</v>
      </c>
      <c r="J4320" s="256">
        <v>27779.329268999314</v>
      </c>
      <c r="K4320" s="595">
        <f t="shared" si="402"/>
        <v>833380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0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37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400"/>
        <v>6</v>
      </c>
      <c r="C4321" s="184">
        <f t="shared" si="401"/>
        <v>42174</v>
      </c>
      <c r="D4321" s="191" t="s">
        <v>2041</v>
      </c>
      <c r="E4321" s="191">
        <v>42174</v>
      </c>
      <c r="F4321" s="192" t="s">
        <v>833</v>
      </c>
      <c r="G4321" s="483" t="s">
        <v>824</v>
      </c>
      <c r="H4321" s="193" t="s">
        <v>2042</v>
      </c>
      <c r="I4321" s="256">
        <v>31</v>
      </c>
      <c r="J4321" s="256">
        <v>32227.143224990778</v>
      </c>
      <c r="K4321" s="595">
        <f t="shared" si="402"/>
        <v>999041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0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37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400"/>
        <v>6</v>
      </c>
      <c r="C4322" s="184">
        <f t="shared" si="401"/>
        <v>42175</v>
      </c>
      <c r="D4322" s="191" t="s">
        <v>2041</v>
      </c>
      <c r="E4322" s="191">
        <v>42175</v>
      </c>
      <c r="F4322" s="192" t="s">
        <v>834</v>
      </c>
      <c r="G4322" s="483" t="s">
        <v>835</v>
      </c>
      <c r="H4322" s="193" t="s">
        <v>2042</v>
      </c>
      <c r="I4322" s="256">
        <v>206</v>
      </c>
      <c r="J4322" s="256">
        <v>17010.937586072614</v>
      </c>
      <c r="K4322" s="595">
        <f t="shared" si="402"/>
        <v>3504253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0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37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400"/>
        <v>6</v>
      </c>
      <c r="C4323" s="184">
        <f t="shared" si="401"/>
        <v>42175</v>
      </c>
      <c r="D4323" s="191" t="s">
        <v>2041</v>
      </c>
      <c r="E4323" s="191">
        <v>42175</v>
      </c>
      <c r="F4323" s="192" t="s">
        <v>836</v>
      </c>
      <c r="G4323" s="483" t="s">
        <v>835</v>
      </c>
      <c r="H4323" s="193" t="s">
        <v>2042</v>
      </c>
      <c r="I4323" s="256">
        <v>20</v>
      </c>
      <c r="J4323" s="256">
        <v>55636.690361787951</v>
      </c>
      <c r="K4323" s="595">
        <f t="shared" si="402"/>
        <v>1112734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0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37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400"/>
        <v>6</v>
      </c>
      <c r="C4324" s="184">
        <f t="shared" si="401"/>
        <v>42175</v>
      </c>
      <c r="D4324" s="191" t="s">
        <v>2041</v>
      </c>
      <c r="E4324" s="191">
        <v>42175</v>
      </c>
      <c r="F4324" s="192" t="s">
        <v>837</v>
      </c>
      <c r="G4324" s="483" t="s">
        <v>835</v>
      </c>
      <c r="H4324" s="193" t="s">
        <v>2042</v>
      </c>
      <c r="I4324" s="256">
        <v>20</v>
      </c>
      <c r="J4324" s="256">
        <v>72257.468828913945</v>
      </c>
      <c r="K4324" s="595">
        <f t="shared" si="402"/>
        <v>1445149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0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37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400"/>
        <v>6</v>
      </c>
      <c r="C4325" s="184">
        <f t="shared" si="401"/>
        <v>42175</v>
      </c>
      <c r="D4325" s="191" t="s">
        <v>2041</v>
      </c>
      <c r="E4325" s="191">
        <v>42175</v>
      </c>
      <c r="F4325" s="192" t="s">
        <v>838</v>
      </c>
      <c r="G4325" s="483" t="s">
        <v>835</v>
      </c>
      <c r="H4325" s="193" t="s">
        <v>2042</v>
      </c>
      <c r="I4325" s="256">
        <v>20</v>
      </c>
      <c r="J4325" s="256">
        <v>64454.286449981555</v>
      </c>
      <c r="K4325" s="595">
        <f t="shared" si="402"/>
        <v>1289086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0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37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400"/>
        <v>6</v>
      </c>
      <c r="C4326" s="184">
        <f t="shared" si="401"/>
        <v>42175</v>
      </c>
      <c r="D4326" s="191" t="s">
        <v>2041</v>
      </c>
      <c r="E4326" s="191">
        <v>42175</v>
      </c>
      <c r="F4326" s="192" t="s">
        <v>839</v>
      </c>
      <c r="G4326" s="483" t="s">
        <v>835</v>
      </c>
      <c r="H4326" s="193" t="s">
        <v>2042</v>
      </c>
      <c r="I4326" s="256">
        <v>30</v>
      </c>
      <c r="J4326" s="256">
        <v>25438.374555319595</v>
      </c>
      <c r="K4326" s="595">
        <f t="shared" si="402"/>
        <v>763151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0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37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400"/>
        <v>6</v>
      </c>
      <c r="C4327" s="184">
        <f t="shared" si="401"/>
        <v>42175</v>
      </c>
      <c r="D4327" s="191" t="s">
        <v>2041</v>
      </c>
      <c r="E4327" s="191">
        <v>42175</v>
      </c>
      <c r="F4327" s="192" t="s">
        <v>840</v>
      </c>
      <c r="G4327" s="483" t="s">
        <v>835</v>
      </c>
      <c r="H4327" s="193" t="s">
        <v>2042</v>
      </c>
      <c r="I4327" s="256">
        <v>251</v>
      </c>
      <c r="J4327" s="256">
        <v>1092.445533050535</v>
      </c>
      <c r="K4327" s="595">
        <f t="shared" si="402"/>
        <v>274204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0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37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400"/>
        <v>6</v>
      </c>
      <c r="C4328" s="184">
        <f t="shared" si="401"/>
        <v>42175</v>
      </c>
      <c r="D4328" s="191" t="s">
        <v>2041</v>
      </c>
      <c r="E4328" s="191">
        <v>42175</v>
      </c>
      <c r="F4328" s="192" t="s">
        <v>841</v>
      </c>
      <c r="G4328" s="483" t="s">
        <v>835</v>
      </c>
      <c r="H4328" s="193" t="s">
        <v>2042</v>
      </c>
      <c r="I4328" s="256">
        <v>31</v>
      </c>
      <c r="J4328" s="256">
        <v>36284.798062035625</v>
      </c>
      <c r="K4328" s="595">
        <f t="shared" si="402"/>
        <v>1124829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0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37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400"/>
        <v>6</v>
      </c>
      <c r="C4329" s="184">
        <f t="shared" si="401"/>
        <v>42175</v>
      </c>
      <c r="D4329" s="191" t="s">
        <v>2041</v>
      </c>
      <c r="E4329" s="191">
        <v>42175</v>
      </c>
      <c r="F4329" s="192" t="s">
        <v>842</v>
      </c>
      <c r="G4329" s="483" t="s">
        <v>835</v>
      </c>
      <c r="H4329" s="193" t="s">
        <v>2042</v>
      </c>
      <c r="I4329" s="256">
        <v>30</v>
      </c>
      <c r="J4329" s="256">
        <v>33163.525110462666</v>
      </c>
      <c r="K4329" s="595">
        <f t="shared" si="402"/>
        <v>994906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0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37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400"/>
        <v>6</v>
      </c>
      <c r="C4330" s="184">
        <f t="shared" si="401"/>
        <v>42175</v>
      </c>
      <c r="D4330" s="191" t="s">
        <v>2041</v>
      </c>
      <c r="E4330" s="191">
        <v>42175</v>
      </c>
      <c r="F4330" s="192" t="s">
        <v>843</v>
      </c>
      <c r="G4330" s="483" t="s">
        <v>835</v>
      </c>
      <c r="H4330" s="193" t="s">
        <v>2042</v>
      </c>
      <c r="I4330" s="256">
        <v>207</v>
      </c>
      <c r="J4330" s="256">
        <v>12485.091806291828</v>
      </c>
      <c r="K4330" s="595">
        <f t="shared" si="402"/>
        <v>2584414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0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37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400"/>
        <v>6</v>
      </c>
      <c r="C4331" s="184">
        <f t="shared" si="401"/>
        <v>42175</v>
      </c>
      <c r="D4331" s="191" t="s">
        <v>2041</v>
      </c>
      <c r="E4331" s="191">
        <v>42175</v>
      </c>
      <c r="F4331" s="192" t="s">
        <v>844</v>
      </c>
      <c r="G4331" s="483" t="s">
        <v>835</v>
      </c>
      <c r="H4331" s="193" t="s">
        <v>2042</v>
      </c>
      <c r="I4331" s="256">
        <v>103</v>
      </c>
      <c r="J4331" s="256">
        <v>9753.9779736654891</v>
      </c>
      <c r="K4331" s="595">
        <f t="shared" si="402"/>
        <v>1004660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0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37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400"/>
        <v>6</v>
      </c>
      <c r="C4332" s="184">
        <f t="shared" si="401"/>
        <v>42177</v>
      </c>
      <c r="D4332" s="191" t="s">
        <v>2041</v>
      </c>
      <c r="E4332" s="191">
        <v>42177</v>
      </c>
      <c r="F4332" s="192" t="s">
        <v>424</v>
      </c>
      <c r="G4332" s="483" t="s">
        <v>845</v>
      </c>
      <c r="H4332" s="193" t="s">
        <v>2042</v>
      </c>
      <c r="I4332" s="256">
        <v>905</v>
      </c>
      <c r="J4332" s="256">
        <v>6398.6095507245609</v>
      </c>
      <c r="K4332" s="595">
        <f t="shared" si="402"/>
        <v>5790742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0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37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400"/>
        <v>6</v>
      </c>
      <c r="C4333" s="184">
        <f t="shared" si="401"/>
        <v>42177</v>
      </c>
      <c r="D4333" s="191" t="s">
        <v>2041</v>
      </c>
      <c r="E4333" s="191">
        <v>42177</v>
      </c>
      <c r="F4333" s="192" t="s">
        <v>472</v>
      </c>
      <c r="G4333" s="483" t="s">
        <v>845</v>
      </c>
      <c r="H4333" s="193" t="s">
        <v>2042</v>
      </c>
      <c r="I4333" s="256">
        <v>307</v>
      </c>
      <c r="J4333" s="256">
        <v>7100.8959648284763</v>
      </c>
      <c r="K4333" s="595">
        <f t="shared" si="402"/>
        <v>2179975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0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37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400"/>
        <v>6</v>
      </c>
      <c r="C4334" s="184">
        <f t="shared" si="401"/>
        <v>42177</v>
      </c>
      <c r="D4334" s="191" t="s">
        <v>2041</v>
      </c>
      <c r="E4334" s="191">
        <v>42177</v>
      </c>
      <c r="F4334" s="192" t="s">
        <v>527</v>
      </c>
      <c r="G4334" s="483" t="s">
        <v>845</v>
      </c>
      <c r="H4334" s="193" t="s">
        <v>2042</v>
      </c>
      <c r="I4334" s="256">
        <v>134</v>
      </c>
      <c r="J4334" s="256">
        <v>12329.028158713179</v>
      </c>
      <c r="K4334" s="595">
        <f t="shared" si="402"/>
        <v>1652090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0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37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400"/>
        <v>6</v>
      </c>
      <c r="C4335" s="184">
        <f t="shared" si="401"/>
        <v>42177</v>
      </c>
      <c r="D4335" s="191" t="s">
        <v>2041</v>
      </c>
      <c r="E4335" s="191">
        <v>42177</v>
      </c>
      <c r="F4335" s="192" t="s">
        <v>1770</v>
      </c>
      <c r="G4335" s="483" t="s">
        <v>846</v>
      </c>
      <c r="H4335" s="193" t="s">
        <v>2042</v>
      </c>
      <c r="I4335" s="256">
        <v>85</v>
      </c>
      <c r="J4335" s="256">
        <v>6164.5140793565897</v>
      </c>
      <c r="K4335" s="595">
        <f t="shared" si="402"/>
        <v>523984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0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37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400"/>
        <v>6</v>
      </c>
      <c r="C4336" s="184">
        <f t="shared" si="401"/>
        <v>42177</v>
      </c>
      <c r="D4336" s="191" t="s">
        <v>2041</v>
      </c>
      <c r="E4336" s="191">
        <v>42177</v>
      </c>
      <c r="F4336" s="192" t="s">
        <v>1771</v>
      </c>
      <c r="G4336" s="483" t="s">
        <v>846</v>
      </c>
      <c r="H4336" s="193" t="s">
        <v>2042</v>
      </c>
      <c r="I4336" s="256">
        <v>185</v>
      </c>
      <c r="J4336" s="256">
        <v>9051.6915595615737</v>
      </c>
      <c r="K4336" s="595">
        <f t="shared" si="402"/>
        <v>1674563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0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37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400"/>
        <v>6</v>
      </c>
      <c r="C4337" s="184">
        <f t="shared" si="401"/>
        <v>42177</v>
      </c>
      <c r="D4337" s="191" t="s">
        <v>2041</v>
      </c>
      <c r="E4337" s="191">
        <v>42177</v>
      </c>
      <c r="F4337" s="192" t="s">
        <v>1772</v>
      </c>
      <c r="G4337" s="483" t="s">
        <v>846</v>
      </c>
      <c r="H4337" s="193" t="s">
        <v>2042</v>
      </c>
      <c r="I4337" s="256">
        <v>185</v>
      </c>
      <c r="J4337" s="256">
        <v>8349.4051454576602</v>
      </c>
      <c r="K4337" s="595">
        <f t="shared" si="402"/>
        <v>1544640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0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37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400"/>
        <v>6</v>
      </c>
      <c r="C4338" s="184">
        <f t="shared" si="401"/>
        <v>42177</v>
      </c>
      <c r="D4338" s="191" t="s">
        <v>2041</v>
      </c>
      <c r="E4338" s="191">
        <v>42177</v>
      </c>
      <c r="F4338" s="192" t="s">
        <v>1741</v>
      </c>
      <c r="G4338" s="483" t="s">
        <v>846</v>
      </c>
      <c r="H4338" s="193" t="s">
        <v>2042</v>
      </c>
      <c r="I4338" s="256">
        <v>500</v>
      </c>
      <c r="J4338" s="256">
        <v>11626.741744609264</v>
      </c>
      <c r="K4338" s="595">
        <f t="shared" si="402"/>
        <v>5813371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0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37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400"/>
        <v>6</v>
      </c>
      <c r="C4339" s="184">
        <f t="shared" si="401"/>
        <v>42177</v>
      </c>
      <c r="D4339" s="191" t="s">
        <v>2041</v>
      </c>
      <c r="E4339" s="191">
        <v>42177</v>
      </c>
      <c r="F4339" s="192" t="s">
        <v>1773</v>
      </c>
      <c r="G4339" s="483" t="s">
        <v>846</v>
      </c>
      <c r="H4339" s="193" t="s">
        <v>2042</v>
      </c>
      <c r="I4339" s="256">
        <v>50</v>
      </c>
      <c r="J4339" s="256">
        <v>5540.2594890419978</v>
      </c>
      <c r="K4339" s="595">
        <f t="shared" si="402"/>
        <v>277013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0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37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400"/>
        <v>6</v>
      </c>
      <c r="C4340" s="184">
        <f t="shared" si="401"/>
        <v>42177</v>
      </c>
      <c r="D4340" s="191" t="s">
        <v>2041</v>
      </c>
      <c r="E4340" s="191">
        <v>42177</v>
      </c>
      <c r="F4340" s="192" t="s">
        <v>1774</v>
      </c>
      <c r="G4340" s="483" t="s">
        <v>846</v>
      </c>
      <c r="H4340" s="193" t="s">
        <v>2042</v>
      </c>
      <c r="I4340" s="256">
        <v>150</v>
      </c>
      <c r="J4340" s="256">
        <v>9051.6915595615737</v>
      </c>
      <c r="K4340" s="595">
        <f t="shared" si="402"/>
        <v>1357754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0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37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400"/>
        <v>6</v>
      </c>
      <c r="C4341" s="184">
        <f t="shared" si="401"/>
        <v>42177</v>
      </c>
      <c r="D4341" s="191" t="s">
        <v>2041</v>
      </c>
      <c r="E4341" s="191">
        <v>42177</v>
      </c>
      <c r="F4341" s="192" t="s">
        <v>847</v>
      </c>
      <c r="G4341" s="483" t="s">
        <v>848</v>
      </c>
      <c r="H4341" s="193" t="s">
        <v>2042</v>
      </c>
      <c r="I4341" s="256">
        <v>107</v>
      </c>
      <c r="J4341" s="256">
        <v>7022.8641410391529</v>
      </c>
      <c r="K4341" s="595">
        <f t="shared" si="402"/>
        <v>751446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0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37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400"/>
        <v>6</v>
      </c>
      <c r="C4342" s="184">
        <f t="shared" si="401"/>
        <v>42177</v>
      </c>
      <c r="D4342" s="191" t="s">
        <v>2041</v>
      </c>
      <c r="E4342" s="191">
        <v>42177</v>
      </c>
      <c r="F4342" s="192" t="s">
        <v>849</v>
      </c>
      <c r="G4342" s="483" t="s">
        <v>848</v>
      </c>
      <c r="H4342" s="193" t="s">
        <v>2042</v>
      </c>
      <c r="I4342" s="256">
        <v>31</v>
      </c>
      <c r="J4342" s="256">
        <v>40186.389251501823</v>
      </c>
      <c r="K4342" s="595">
        <f t="shared" si="402"/>
        <v>1245778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0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37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400"/>
        <v>6</v>
      </c>
      <c r="C4343" s="184">
        <f t="shared" si="401"/>
        <v>42177</v>
      </c>
      <c r="D4343" s="191" t="s">
        <v>2041</v>
      </c>
      <c r="E4343" s="191">
        <v>42177</v>
      </c>
      <c r="F4343" s="192" t="s">
        <v>850</v>
      </c>
      <c r="G4343" s="483" t="s">
        <v>848</v>
      </c>
      <c r="H4343" s="193" t="s">
        <v>2042</v>
      </c>
      <c r="I4343" s="256">
        <v>31</v>
      </c>
      <c r="J4343" s="256">
        <v>47209.253392540966</v>
      </c>
      <c r="K4343" s="595">
        <f t="shared" si="402"/>
        <v>1463487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0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37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400"/>
        <v>6</v>
      </c>
      <c r="C4344" s="184">
        <f t="shared" si="401"/>
        <v>42177</v>
      </c>
      <c r="D4344" s="191" t="s">
        <v>2041</v>
      </c>
      <c r="E4344" s="191">
        <v>42177</v>
      </c>
      <c r="F4344" s="192" t="s">
        <v>851</v>
      </c>
      <c r="G4344" s="483" t="s">
        <v>848</v>
      </c>
      <c r="H4344" s="193" t="s">
        <v>2042</v>
      </c>
      <c r="I4344" s="256">
        <v>60</v>
      </c>
      <c r="J4344" s="256">
        <v>1950.7955947330979</v>
      </c>
      <c r="K4344" s="595">
        <f t="shared" si="402"/>
        <v>117048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0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37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400"/>
        <v>6</v>
      </c>
      <c r="C4345" s="184">
        <f t="shared" si="401"/>
        <v>42177</v>
      </c>
      <c r="D4345" s="191" t="s">
        <v>2041</v>
      </c>
      <c r="E4345" s="191">
        <v>42177</v>
      </c>
      <c r="F4345" s="192" t="s">
        <v>852</v>
      </c>
      <c r="G4345" s="483" t="s">
        <v>848</v>
      </c>
      <c r="H4345" s="193" t="s">
        <v>2042</v>
      </c>
      <c r="I4345" s="256">
        <v>20</v>
      </c>
      <c r="J4345" s="256">
        <v>63986.095507245605</v>
      </c>
      <c r="K4345" s="595">
        <f t="shared" si="402"/>
        <v>1279722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0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37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400"/>
        <v>6</v>
      </c>
      <c r="C4346" s="184">
        <f t="shared" si="401"/>
        <v>42177</v>
      </c>
      <c r="D4346" s="191" t="s">
        <v>2041</v>
      </c>
      <c r="E4346" s="191">
        <v>42177</v>
      </c>
      <c r="F4346" s="192" t="s">
        <v>853</v>
      </c>
      <c r="G4346" s="483" t="s">
        <v>848</v>
      </c>
      <c r="H4346" s="193" t="s">
        <v>2042</v>
      </c>
      <c r="I4346" s="256">
        <v>10</v>
      </c>
      <c r="J4346" s="256">
        <v>57041.263189995778</v>
      </c>
      <c r="K4346" s="595">
        <f t="shared" si="402"/>
        <v>570413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0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37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400"/>
        <v>6</v>
      </c>
      <c r="C4347" s="184">
        <f t="shared" si="401"/>
        <v>42177</v>
      </c>
      <c r="D4347" s="191" t="s">
        <v>2041</v>
      </c>
      <c r="E4347" s="191">
        <v>42177</v>
      </c>
      <c r="F4347" s="192" t="s">
        <v>853</v>
      </c>
      <c r="G4347" s="483" t="s">
        <v>848</v>
      </c>
      <c r="H4347" s="193" t="s">
        <v>2042</v>
      </c>
      <c r="I4347" s="256">
        <v>10</v>
      </c>
      <c r="J4347" s="256">
        <v>57041.263189995778</v>
      </c>
      <c r="K4347" s="595">
        <f t="shared" si="402"/>
        <v>570413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0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37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400"/>
        <v>6</v>
      </c>
      <c r="C4348" s="184">
        <f t="shared" si="401"/>
        <v>42177</v>
      </c>
      <c r="D4348" s="191" t="s">
        <v>2041</v>
      </c>
      <c r="E4348" s="191">
        <v>42177</v>
      </c>
      <c r="F4348" s="192" t="s">
        <v>852</v>
      </c>
      <c r="G4348" s="483" t="s">
        <v>848</v>
      </c>
      <c r="H4348" s="193" t="s">
        <v>2042</v>
      </c>
      <c r="I4348" s="256">
        <v>223</v>
      </c>
      <c r="J4348" s="256">
        <v>63986.095507245605</v>
      </c>
      <c r="K4348" s="595">
        <f t="shared" si="402"/>
        <v>14268899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0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37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400"/>
        <v>6</v>
      </c>
      <c r="C4349" s="184">
        <f t="shared" si="401"/>
        <v>42177</v>
      </c>
      <c r="D4349" s="191" t="s">
        <v>2041</v>
      </c>
      <c r="E4349" s="191">
        <v>42177</v>
      </c>
      <c r="F4349" s="192" t="s">
        <v>853</v>
      </c>
      <c r="G4349" s="483" t="s">
        <v>848</v>
      </c>
      <c r="H4349" s="193" t="s">
        <v>2042</v>
      </c>
      <c r="I4349" s="256">
        <v>15</v>
      </c>
      <c r="J4349" s="256">
        <v>57041.263189995778</v>
      </c>
      <c r="K4349" s="595">
        <f t="shared" si="402"/>
        <v>855619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0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37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400"/>
        <v>6</v>
      </c>
      <c r="C4350" s="184">
        <f t="shared" si="401"/>
        <v>42177</v>
      </c>
      <c r="D4350" s="191" t="s">
        <v>2041</v>
      </c>
      <c r="E4350" s="191">
        <v>42177</v>
      </c>
      <c r="F4350" s="192" t="s">
        <v>854</v>
      </c>
      <c r="G4350" s="483" t="s">
        <v>848</v>
      </c>
      <c r="H4350" s="193" t="s">
        <v>2042</v>
      </c>
      <c r="I4350" s="256">
        <v>21</v>
      </c>
      <c r="J4350" s="256">
        <v>53373.767471897561</v>
      </c>
      <c r="K4350" s="595">
        <f t="shared" si="402"/>
        <v>1120849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0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37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400"/>
        <v>6</v>
      </c>
      <c r="C4351" s="184">
        <f t="shared" si="401"/>
        <v>42178</v>
      </c>
      <c r="D4351" s="191" t="s">
        <v>2041</v>
      </c>
      <c r="E4351" s="191">
        <v>42178</v>
      </c>
      <c r="F4351" s="192" t="s">
        <v>621</v>
      </c>
      <c r="G4351" s="483" t="s">
        <v>855</v>
      </c>
      <c r="H4351" s="193" t="s">
        <v>2042</v>
      </c>
      <c r="I4351" s="256">
        <v>205</v>
      </c>
      <c r="J4351" s="256">
        <v>7256.959612407125</v>
      </c>
      <c r="K4351" s="595">
        <f t="shared" si="402"/>
        <v>1487677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0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37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400"/>
        <v>6</v>
      </c>
      <c r="C4352" s="184">
        <f t="shared" si="401"/>
        <v>42179</v>
      </c>
      <c r="D4352" s="191" t="s">
        <v>2041</v>
      </c>
      <c r="E4352" s="191">
        <v>42179</v>
      </c>
      <c r="F4352" s="192" t="s">
        <v>856</v>
      </c>
      <c r="G4352" s="483" t="s">
        <v>857</v>
      </c>
      <c r="H4352" s="193" t="s">
        <v>2042</v>
      </c>
      <c r="I4352" s="256">
        <v>280</v>
      </c>
      <c r="J4352" s="256">
        <v>11080.518978083996</v>
      </c>
      <c r="K4352" s="595">
        <f t="shared" si="402"/>
        <v>3102545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0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37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400"/>
        <v>6</v>
      </c>
      <c r="C4353" s="184">
        <f t="shared" si="401"/>
        <v>42180</v>
      </c>
      <c r="D4353" s="191" t="s">
        <v>2041</v>
      </c>
      <c r="E4353" s="191">
        <v>42180</v>
      </c>
      <c r="F4353" s="192" t="s">
        <v>520</v>
      </c>
      <c r="G4353" s="483" t="s">
        <v>859</v>
      </c>
      <c r="H4353" s="193" t="s">
        <v>2042</v>
      </c>
      <c r="I4353" s="256">
        <v>502</v>
      </c>
      <c r="J4353" s="256">
        <v>5306.1640176740266</v>
      </c>
      <c r="K4353" s="595">
        <f t="shared" si="402"/>
        <v>2663694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0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37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400"/>
        <v>6</v>
      </c>
      <c r="C4354" s="184">
        <f t="shared" si="401"/>
        <v>42180</v>
      </c>
      <c r="D4354" s="191" t="s">
        <v>2041</v>
      </c>
      <c r="E4354" s="191">
        <v>42180</v>
      </c>
      <c r="F4354" s="192" t="s">
        <v>520</v>
      </c>
      <c r="G4354" s="483" t="s">
        <v>859</v>
      </c>
      <c r="H4354" s="193" t="s">
        <v>2042</v>
      </c>
      <c r="I4354" s="256">
        <v>504</v>
      </c>
      <c r="J4354" s="256">
        <v>5306.1640176740266</v>
      </c>
      <c r="K4354" s="595">
        <f t="shared" si="402"/>
        <v>2674307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0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37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400"/>
        <v>6</v>
      </c>
      <c r="C4355" s="184">
        <f t="shared" si="401"/>
        <v>42180</v>
      </c>
      <c r="D4355" s="191" t="s">
        <v>2041</v>
      </c>
      <c r="E4355" s="191">
        <v>42180</v>
      </c>
      <c r="F4355" s="192" t="s">
        <v>1961</v>
      </c>
      <c r="G4355" s="483" t="s">
        <v>861</v>
      </c>
      <c r="H4355" s="193" t="s">
        <v>2042</v>
      </c>
      <c r="I4355" s="256">
        <v>5457</v>
      </c>
      <c r="J4355" s="256">
        <v>5852.3867841992942</v>
      </c>
      <c r="K4355" s="595">
        <f t="shared" si="402"/>
        <v>31936475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0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37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400"/>
        <v>6</v>
      </c>
      <c r="C4356" s="184">
        <f t="shared" si="401"/>
        <v>42180</v>
      </c>
      <c r="D4356" s="191" t="s">
        <v>2041</v>
      </c>
      <c r="E4356" s="191">
        <v>42180</v>
      </c>
      <c r="F4356" s="192" t="s">
        <v>435</v>
      </c>
      <c r="G4356" s="483" t="s">
        <v>862</v>
      </c>
      <c r="H4356" s="193" t="s">
        <v>2042</v>
      </c>
      <c r="I4356" s="256">
        <v>1000</v>
      </c>
      <c r="J4356" s="256">
        <v>5774.3549604099699</v>
      </c>
      <c r="K4356" s="595">
        <f t="shared" si="402"/>
        <v>5774355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0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37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400"/>
        <v>6</v>
      </c>
      <c r="C4357" s="184">
        <f t="shared" si="401"/>
        <v>42180</v>
      </c>
      <c r="D4357" s="191" t="s">
        <v>2041</v>
      </c>
      <c r="E4357" s="191">
        <v>42180</v>
      </c>
      <c r="F4357" s="192" t="s">
        <v>1728</v>
      </c>
      <c r="G4357" s="483" t="s">
        <v>864</v>
      </c>
      <c r="H4357" s="193" t="s">
        <v>2042</v>
      </c>
      <c r="I4357" s="256">
        <v>2000</v>
      </c>
      <c r="J4357" s="256">
        <v>9675.9461498761648</v>
      </c>
      <c r="K4357" s="595">
        <f t="shared" si="402"/>
        <v>19351892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0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37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400"/>
        <v>6</v>
      </c>
      <c r="C4358" s="184">
        <f t="shared" si="401"/>
        <v>42180</v>
      </c>
      <c r="D4358" s="191" t="s">
        <v>2041</v>
      </c>
      <c r="E4358" s="191">
        <v>42180</v>
      </c>
      <c r="F4358" s="192" t="s">
        <v>865</v>
      </c>
      <c r="G4358" s="483" t="s">
        <v>866</v>
      </c>
      <c r="H4358" s="193" t="s">
        <v>2042</v>
      </c>
      <c r="I4358" s="256">
        <v>27</v>
      </c>
      <c r="J4358" s="256">
        <v>43541.757674442742</v>
      </c>
      <c r="K4358" s="595">
        <f t="shared" si="402"/>
        <v>1175627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0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37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400"/>
        <v>6</v>
      </c>
      <c r="C4359" s="184">
        <f t="shared" si="401"/>
        <v>42180</v>
      </c>
      <c r="D4359" s="191" t="s">
        <v>2041</v>
      </c>
      <c r="E4359" s="191">
        <v>42180</v>
      </c>
      <c r="F4359" s="192" t="s">
        <v>867</v>
      </c>
      <c r="G4359" s="483" t="s">
        <v>866</v>
      </c>
      <c r="H4359" s="193" t="s">
        <v>2042</v>
      </c>
      <c r="I4359" s="256">
        <v>45</v>
      </c>
      <c r="J4359" s="256">
        <v>48301.69892559151</v>
      </c>
      <c r="K4359" s="595">
        <f t="shared" si="402"/>
        <v>2173576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0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37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400"/>
        <v>6</v>
      </c>
      <c r="C4360" s="184">
        <f t="shared" si="401"/>
        <v>42180</v>
      </c>
      <c r="D4360" s="191" t="s">
        <v>2041</v>
      </c>
      <c r="E4360" s="191">
        <v>42180</v>
      </c>
      <c r="F4360" s="192" t="s">
        <v>480</v>
      </c>
      <c r="G4360" s="483" t="s">
        <v>866</v>
      </c>
      <c r="H4360" s="193" t="s">
        <v>2042</v>
      </c>
      <c r="I4360" s="256">
        <v>149</v>
      </c>
      <c r="J4360" s="256">
        <v>56573.072247259843</v>
      </c>
      <c r="K4360" s="595">
        <f t="shared" si="402"/>
        <v>8429388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0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37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400"/>
        <v>6</v>
      </c>
      <c r="C4361" s="184">
        <f t="shared" si="401"/>
        <v>42180</v>
      </c>
      <c r="D4361" s="191" t="s">
        <v>2041</v>
      </c>
      <c r="E4361" s="191">
        <v>42180</v>
      </c>
      <c r="F4361" s="192" t="s">
        <v>868</v>
      </c>
      <c r="G4361" s="483" t="s">
        <v>866</v>
      </c>
      <c r="H4361" s="193" t="s">
        <v>2042</v>
      </c>
      <c r="I4361" s="256">
        <v>11</v>
      </c>
      <c r="J4361" s="256">
        <v>53061.640176740264</v>
      </c>
      <c r="K4361" s="595">
        <f t="shared" si="402"/>
        <v>583678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0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37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400"/>
        <v>6</v>
      </c>
      <c r="C4362" s="184">
        <f t="shared" si="401"/>
        <v>42180</v>
      </c>
      <c r="D4362" s="191" t="s">
        <v>2041</v>
      </c>
      <c r="E4362" s="191">
        <v>42180</v>
      </c>
      <c r="F4362" s="192" t="s">
        <v>869</v>
      </c>
      <c r="G4362" s="483" t="s">
        <v>866</v>
      </c>
      <c r="H4362" s="193" t="s">
        <v>2042</v>
      </c>
      <c r="I4362" s="256">
        <v>30</v>
      </c>
      <c r="J4362" s="256">
        <v>37923.466361611427</v>
      </c>
      <c r="K4362" s="595">
        <f t="shared" si="402"/>
        <v>1137704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0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37"/>
    </row>
    <row r="4363" spans="1:28" s="211" customFormat="1" ht="15.75" customHeight="1">
      <c r="A4363" s="204" t="str">
        <f>IF(B4363&lt;&gt;"",IF(AND(B4363&gt;=_TM1,B4363&lt;=_TM2,OR(TH!L4363="1111",TH!M4363="1111")),TH!D4363,""),"")</f>
        <v/>
      </c>
      <c r="B4363" s="36">
        <f t="shared" si="400"/>
        <v>6</v>
      </c>
      <c r="C4363" s="184">
        <f t="shared" si="401"/>
        <v>42180</v>
      </c>
      <c r="D4363" s="191" t="s">
        <v>2041</v>
      </c>
      <c r="E4363" s="191">
        <v>42180</v>
      </c>
      <c r="F4363" s="192" t="s">
        <v>870</v>
      </c>
      <c r="G4363" s="483" t="s">
        <v>866</v>
      </c>
      <c r="H4363" s="193" t="s">
        <v>2042</v>
      </c>
      <c r="I4363" s="256">
        <v>383</v>
      </c>
      <c r="J4363" s="256">
        <v>8895.6279119829251</v>
      </c>
      <c r="K4363" s="595">
        <f t="shared" si="402"/>
        <v>3407025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0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>632</v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/>
      </c>
      <c r="AB4363" s="837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400"/>
        <v>6</v>
      </c>
      <c r="C4364" s="184">
        <f t="shared" si="401"/>
        <v>42180</v>
      </c>
      <c r="D4364" s="191" t="s">
        <v>2041</v>
      </c>
      <c r="E4364" s="191">
        <v>42180</v>
      </c>
      <c r="F4364" s="192" t="s">
        <v>871</v>
      </c>
      <c r="G4364" s="483" t="s">
        <v>866</v>
      </c>
      <c r="H4364" s="193" t="s">
        <v>2042</v>
      </c>
      <c r="I4364" s="256">
        <v>25</v>
      </c>
      <c r="J4364" s="256">
        <v>38547.720951926021</v>
      </c>
      <c r="K4364" s="595">
        <f t="shared" si="402"/>
        <v>963693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0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>632</v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/>
      </c>
      <c r="AB4364" s="837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400"/>
        <v>6</v>
      </c>
      <c r="C4365" s="184">
        <f t="shared" si="401"/>
        <v>42180</v>
      </c>
      <c r="D4365" s="191" t="s">
        <v>2041</v>
      </c>
      <c r="E4365" s="191">
        <v>42180</v>
      </c>
      <c r="F4365" s="192" t="s">
        <v>872</v>
      </c>
      <c r="G4365" s="483" t="s">
        <v>866</v>
      </c>
      <c r="H4365" s="193" t="s">
        <v>2042</v>
      </c>
      <c r="I4365" s="256">
        <v>11</v>
      </c>
      <c r="J4365" s="256">
        <v>51110.844582007165</v>
      </c>
      <c r="K4365" s="595">
        <f t="shared" si="402"/>
        <v>562219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0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>632</v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/>
      </c>
      <c r="AB4365" s="837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400"/>
        <v>6</v>
      </c>
      <c r="C4366" s="184">
        <f t="shared" si="401"/>
        <v>42180</v>
      </c>
      <c r="D4366" s="191" t="s">
        <v>2041</v>
      </c>
      <c r="E4366" s="191">
        <v>42180</v>
      </c>
      <c r="F4366" s="192" t="s">
        <v>873</v>
      </c>
      <c r="G4366" s="483" t="s">
        <v>866</v>
      </c>
      <c r="H4366" s="193" t="s">
        <v>2042</v>
      </c>
      <c r="I4366" s="256">
        <v>28</v>
      </c>
      <c r="J4366" s="256">
        <v>40342.452899080461</v>
      </c>
      <c r="K4366" s="595">
        <f t="shared" si="402"/>
        <v>1129589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0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>632</v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/>
      </c>
      <c r="AB4366" s="837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400"/>
        <v>6</v>
      </c>
      <c r="C4367" s="184">
        <f t="shared" si="401"/>
        <v>42181</v>
      </c>
      <c r="D4367" s="191" t="s">
        <v>2041</v>
      </c>
      <c r="E4367" s="191">
        <v>42181</v>
      </c>
      <c r="F4367" s="192" t="s">
        <v>1775</v>
      </c>
      <c r="G4367" s="483" t="s">
        <v>874</v>
      </c>
      <c r="H4367" s="193" t="s">
        <v>2042</v>
      </c>
      <c r="I4367" s="256">
        <v>354</v>
      </c>
      <c r="J4367" s="256">
        <v>14435.887401024926</v>
      </c>
      <c r="K4367" s="595">
        <f t="shared" si="402"/>
        <v>5110304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0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>632</v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/>
      </c>
      <c r="AB4367" s="837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400"/>
        <v>6</v>
      </c>
      <c r="C4368" s="184">
        <f t="shared" si="401"/>
        <v>42181</v>
      </c>
      <c r="D4368" s="191" t="s">
        <v>2041</v>
      </c>
      <c r="E4368" s="191">
        <v>42181</v>
      </c>
      <c r="F4368" s="192" t="s">
        <v>1774</v>
      </c>
      <c r="G4368" s="483" t="s">
        <v>874</v>
      </c>
      <c r="H4368" s="193" t="s">
        <v>2042</v>
      </c>
      <c r="I4368" s="256">
        <v>80</v>
      </c>
      <c r="J4368" s="256">
        <v>9051.6915595615737</v>
      </c>
      <c r="K4368" s="595">
        <f t="shared" si="402"/>
        <v>724135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0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>632</v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/>
      </c>
      <c r="AB4368" s="837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400"/>
        <v>6</v>
      </c>
      <c r="C4369" s="184">
        <f t="shared" si="401"/>
        <v>42183</v>
      </c>
      <c r="D4369" s="191" t="s">
        <v>2041</v>
      </c>
      <c r="E4369" s="191">
        <v>42183</v>
      </c>
      <c r="F4369" s="192" t="s">
        <v>875</v>
      </c>
      <c r="G4369" s="483" t="s">
        <v>876</v>
      </c>
      <c r="H4369" s="193" t="s">
        <v>2042</v>
      </c>
      <c r="I4369" s="256">
        <v>120</v>
      </c>
      <c r="J4369" s="256">
        <v>13031.314572817093</v>
      </c>
      <c r="K4369" s="595">
        <f t="shared" si="402"/>
        <v>1563758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0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>632</v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/>
      </c>
      <c r="AB4369" s="837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400"/>
        <v>6</v>
      </c>
      <c r="C4370" s="184">
        <f t="shared" si="401"/>
        <v>42183</v>
      </c>
      <c r="D4370" s="191" t="s">
        <v>2041</v>
      </c>
      <c r="E4370" s="191">
        <v>42183</v>
      </c>
      <c r="F4370" s="192" t="s">
        <v>878</v>
      </c>
      <c r="G4370" s="483" t="s">
        <v>876</v>
      </c>
      <c r="H4370" s="193" t="s">
        <v>2042</v>
      </c>
      <c r="I4370" s="256">
        <v>471</v>
      </c>
      <c r="J4370" s="256">
        <v>14904.078343760868</v>
      </c>
      <c r="K4370" s="595">
        <f t="shared" si="402"/>
        <v>7019821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0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>632</v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/>
      </c>
      <c r="AB4370" s="837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400"/>
        <v>6</v>
      </c>
      <c r="C4371" s="184">
        <f t="shared" si="401"/>
        <v>42183</v>
      </c>
      <c r="D4371" s="191" t="s">
        <v>2041</v>
      </c>
      <c r="E4371" s="191">
        <v>42183</v>
      </c>
      <c r="F4371" s="192" t="s">
        <v>879</v>
      </c>
      <c r="G4371" s="483" t="s">
        <v>876</v>
      </c>
      <c r="H4371" s="193" t="s">
        <v>2042</v>
      </c>
      <c r="I4371" s="256">
        <v>289</v>
      </c>
      <c r="J4371" s="256">
        <v>16698.81029091532</v>
      </c>
      <c r="K4371" s="595">
        <f t="shared" si="402"/>
        <v>4825956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0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>632</v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/>
      </c>
      <c r="AB4371" s="837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400"/>
        <v>6</v>
      </c>
      <c r="C4372" s="184">
        <f t="shared" si="401"/>
        <v>42183</v>
      </c>
      <c r="D4372" s="191" t="s">
        <v>2041</v>
      </c>
      <c r="E4372" s="191">
        <v>42183</v>
      </c>
      <c r="F4372" s="192" t="s">
        <v>880</v>
      </c>
      <c r="G4372" s="483" t="s">
        <v>876</v>
      </c>
      <c r="H4372" s="193" t="s">
        <v>2042</v>
      </c>
      <c r="I4372" s="256">
        <v>500</v>
      </c>
      <c r="J4372" s="256">
        <v>8973.6597357722494</v>
      </c>
      <c r="K4372" s="595">
        <f t="shared" si="402"/>
        <v>4486830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0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>632</v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/>
      </c>
      <c r="AB4372" s="837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400"/>
        <v>6</v>
      </c>
      <c r="C4373" s="184">
        <f t="shared" si="401"/>
        <v>42183</v>
      </c>
      <c r="D4373" s="191" t="s">
        <v>2041</v>
      </c>
      <c r="E4373" s="191">
        <v>42183</v>
      </c>
      <c r="F4373" s="192" t="s">
        <v>881</v>
      </c>
      <c r="G4373" s="483" t="s">
        <v>876</v>
      </c>
      <c r="H4373" s="193" t="s">
        <v>2042</v>
      </c>
      <c r="I4373" s="256">
        <v>500</v>
      </c>
      <c r="J4373" s="256">
        <v>10066.105268822785</v>
      </c>
      <c r="K4373" s="595">
        <f t="shared" si="402"/>
        <v>5033053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0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>632</v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/>
      </c>
      <c r="AB4373" s="837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400"/>
        <v>6</v>
      </c>
      <c r="C4374" s="184">
        <f t="shared" si="401"/>
        <v>42183</v>
      </c>
      <c r="D4374" s="191" t="s">
        <v>2041</v>
      </c>
      <c r="E4374" s="191">
        <v>42183</v>
      </c>
      <c r="F4374" s="192" t="s">
        <v>882</v>
      </c>
      <c r="G4374" s="483" t="s">
        <v>883</v>
      </c>
      <c r="H4374" s="193" t="s">
        <v>2042</v>
      </c>
      <c r="I4374" s="256">
        <v>365</v>
      </c>
      <c r="J4374" s="256">
        <v>11158.55080187332</v>
      </c>
      <c r="K4374" s="595">
        <f t="shared" si="402"/>
        <v>4072871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0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>632</v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/>
      </c>
      <c r="AB4374" s="837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400"/>
        <v>6</v>
      </c>
      <c r="C4375" s="184">
        <f t="shared" si="401"/>
        <v>42183</v>
      </c>
      <c r="D4375" s="191" t="s">
        <v>2041</v>
      </c>
      <c r="E4375" s="191">
        <v>42183</v>
      </c>
      <c r="F4375" s="192" t="s">
        <v>1690</v>
      </c>
      <c r="G4375" s="483" t="s">
        <v>883</v>
      </c>
      <c r="H4375" s="193" t="s">
        <v>2042</v>
      </c>
      <c r="I4375" s="256">
        <v>730</v>
      </c>
      <c r="J4375" s="256">
        <v>624.25459031459138</v>
      </c>
      <c r="K4375" s="595">
        <f t="shared" si="402"/>
        <v>455706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0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>632</v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/>
      </c>
      <c r="AB4375" s="837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400"/>
        <v>6</v>
      </c>
      <c r="C4376" s="184">
        <f t="shared" si="401"/>
        <v>42183</v>
      </c>
      <c r="D4376" s="191" t="s">
        <v>2041</v>
      </c>
      <c r="E4376" s="191">
        <v>42183</v>
      </c>
      <c r="F4376" s="192" t="s">
        <v>439</v>
      </c>
      <c r="G4376" s="483" t="s">
        <v>891</v>
      </c>
      <c r="H4376" s="193" t="s">
        <v>2042</v>
      </c>
      <c r="I4376" s="256">
        <v>632</v>
      </c>
      <c r="J4376" s="256">
        <v>7413.0232599857718</v>
      </c>
      <c r="K4376" s="595">
        <f t="shared" si="402"/>
        <v>4685031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0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>632</v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/>
      </c>
      <c r="AB4376" s="837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400"/>
        <v>6</v>
      </c>
      <c r="C4377" s="184">
        <f t="shared" si="401"/>
        <v>42184</v>
      </c>
      <c r="D4377" s="191" t="s">
        <v>2041</v>
      </c>
      <c r="E4377" s="191">
        <v>42184</v>
      </c>
      <c r="F4377" s="192" t="s">
        <v>884</v>
      </c>
      <c r="G4377" s="483" t="s">
        <v>885</v>
      </c>
      <c r="H4377" s="193" t="s">
        <v>2042</v>
      </c>
      <c r="I4377" s="256">
        <v>320</v>
      </c>
      <c r="J4377" s="256">
        <v>11002.487154294671</v>
      </c>
      <c r="K4377" s="595">
        <f t="shared" si="402"/>
        <v>3520796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0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>632</v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/>
      </c>
      <c r="AB4377" s="837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400"/>
        <v>6</v>
      </c>
      <c r="C4378" s="184">
        <f t="shared" si="401"/>
        <v>42184</v>
      </c>
      <c r="D4378" s="191" t="s">
        <v>2041</v>
      </c>
      <c r="E4378" s="191">
        <v>42184</v>
      </c>
      <c r="F4378" s="192" t="s">
        <v>886</v>
      </c>
      <c r="G4378" s="483" t="s">
        <v>885</v>
      </c>
      <c r="H4378" s="193" t="s">
        <v>2042</v>
      </c>
      <c r="I4378" s="256">
        <v>1371</v>
      </c>
      <c r="J4378" s="256">
        <v>9285.7870309295449</v>
      </c>
      <c r="K4378" s="595">
        <f t="shared" si="402"/>
        <v>12730814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0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>632</v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/>
      </c>
      <c r="AB4378" s="837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400"/>
        <v>6</v>
      </c>
      <c r="C4379" s="184">
        <f t="shared" si="401"/>
        <v>42184</v>
      </c>
      <c r="D4379" s="191" t="s">
        <v>2041</v>
      </c>
      <c r="E4379" s="191">
        <v>42184</v>
      </c>
      <c r="F4379" s="192" t="s">
        <v>887</v>
      </c>
      <c r="G4379" s="483" t="s">
        <v>885</v>
      </c>
      <c r="H4379" s="193" t="s">
        <v>2042</v>
      </c>
      <c r="I4379" s="256">
        <v>185</v>
      </c>
      <c r="J4379" s="256">
        <v>11860.837215977235</v>
      </c>
      <c r="K4379" s="595">
        <f t="shared" si="402"/>
        <v>2194255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0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>632</v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/>
      </c>
      <c r="AB4379" s="837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400"/>
        <v>6</v>
      </c>
      <c r="C4380" s="184">
        <f t="shared" si="401"/>
        <v>42184</v>
      </c>
      <c r="D4380" s="191" t="s">
        <v>2041</v>
      </c>
      <c r="E4380" s="191">
        <v>42184</v>
      </c>
      <c r="F4380" s="192" t="s">
        <v>1697</v>
      </c>
      <c r="G4380" s="483" t="s">
        <v>885</v>
      </c>
      <c r="H4380" s="193" t="s">
        <v>2042</v>
      </c>
      <c r="I4380" s="256">
        <v>3752</v>
      </c>
      <c r="J4380" s="256">
        <v>546.2227665252675</v>
      </c>
      <c r="K4380" s="595">
        <f t="shared" si="402"/>
        <v>2049428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0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>632</v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/>
      </c>
      <c r="AB4380" s="837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400"/>
        <v>6</v>
      </c>
      <c r="C4381" s="184">
        <f t="shared" si="401"/>
        <v>42184</v>
      </c>
      <c r="D4381" s="191" t="s">
        <v>2041</v>
      </c>
      <c r="E4381" s="191">
        <v>42184</v>
      </c>
      <c r="F4381" s="192" t="s">
        <v>888</v>
      </c>
      <c r="G4381" s="483" t="s">
        <v>885</v>
      </c>
      <c r="H4381" s="193" t="s">
        <v>2042</v>
      </c>
      <c r="I4381" s="256">
        <v>201</v>
      </c>
      <c r="J4381" s="256">
        <v>7647.1187313537439</v>
      </c>
      <c r="K4381" s="595">
        <f t="shared" si="402"/>
        <v>1537071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0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>632</v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/>
      </c>
      <c r="AB4381" s="837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400"/>
        <v>6</v>
      </c>
      <c r="C4382" s="184">
        <f t="shared" si="401"/>
        <v>42184</v>
      </c>
      <c r="D4382" s="191" t="s">
        <v>2041</v>
      </c>
      <c r="E4382" s="191">
        <v>42184</v>
      </c>
      <c r="F4382" s="192" t="s">
        <v>889</v>
      </c>
      <c r="G4382" s="483" t="s">
        <v>885</v>
      </c>
      <c r="H4382" s="193" t="s">
        <v>2042</v>
      </c>
      <c r="I4382" s="256">
        <v>248</v>
      </c>
      <c r="J4382" s="256">
        <v>11314.614449451967</v>
      </c>
      <c r="K4382" s="595">
        <f t="shared" si="402"/>
        <v>2806024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0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>632</v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/>
      </c>
      <c r="AB4382" s="837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400"/>
        <v>6</v>
      </c>
      <c r="C4383" s="184">
        <f t="shared" si="401"/>
        <v>42184</v>
      </c>
      <c r="D4383" s="191" t="s">
        <v>2041</v>
      </c>
      <c r="E4383" s="191">
        <v>42184</v>
      </c>
      <c r="F4383" s="192" t="s">
        <v>1689</v>
      </c>
      <c r="G4383" s="483" t="s">
        <v>885</v>
      </c>
      <c r="H4383" s="193" t="s">
        <v>2042</v>
      </c>
      <c r="I4383" s="256">
        <v>402</v>
      </c>
      <c r="J4383" s="256">
        <v>312.12729515729569</v>
      </c>
      <c r="K4383" s="595">
        <f t="shared" si="402"/>
        <v>125475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0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>632</v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/>
      </c>
      <c r="AB4383" s="837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400"/>
        <v>6</v>
      </c>
      <c r="C4384" s="184">
        <f t="shared" si="401"/>
        <v>42184</v>
      </c>
      <c r="D4384" s="191" t="s">
        <v>2041</v>
      </c>
      <c r="E4384" s="191">
        <v>42184</v>
      </c>
      <c r="F4384" s="192" t="s">
        <v>1690</v>
      </c>
      <c r="G4384" s="483" t="s">
        <v>885</v>
      </c>
      <c r="H4384" s="193" t="s">
        <v>2042</v>
      </c>
      <c r="I4384" s="256">
        <v>496</v>
      </c>
      <c r="J4384" s="256">
        <v>624.25459031459138</v>
      </c>
      <c r="K4384" s="595">
        <f t="shared" si="402"/>
        <v>309630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0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>632</v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/>
      </c>
      <c r="AB4384" s="837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400"/>
        <v>6</v>
      </c>
      <c r="C4385" s="184">
        <f t="shared" si="401"/>
        <v>42184</v>
      </c>
      <c r="D4385" s="191" t="s">
        <v>2041</v>
      </c>
      <c r="E4385" s="191">
        <v>42184</v>
      </c>
      <c r="F4385" s="192" t="s">
        <v>1166</v>
      </c>
      <c r="G4385" s="483" t="s">
        <v>890</v>
      </c>
      <c r="H4385" s="193" t="s">
        <v>2042</v>
      </c>
      <c r="I4385" s="256">
        <v>1005</v>
      </c>
      <c r="J4385" s="256">
        <v>8895.6279119829251</v>
      </c>
      <c r="K4385" s="595">
        <f t="shared" si="402"/>
        <v>8940106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0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>632</v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/>
      </c>
      <c r="AB4385" s="837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400"/>
        <v>6</v>
      </c>
      <c r="C4386" s="184">
        <f t="shared" si="401"/>
        <v>42184</v>
      </c>
      <c r="D4386" s="191" t="s">
        <v>2041</v>
      </c>
      <c r="E4386" s="191">
        <v>42184</v>
      </c>
      <c r="F4386" s="192" t="s">
        <v>1166</v>
      </c>
      <c r="G4386" s="483" t="s">
        <v>890</v>
      </c>
      <c r="H4386" s="193" t="s">
        <v>2042</v>
      </c>
      <c r="I4386" s="256">
        <v>103</v>
      </c>
      <c r="J4386" s="256">
        <v>8895.6279119829251</v>
      </c>
      <c r="K4386" s="595">
        <f t="shared" si="402"/>
        <v>916250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0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>632</v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/>
      </c>
      <c r="AB4386" s="837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400"/>
        <v>6</v>
      </c>
      <c r="C4387" s="184">
        <f t="shared" si="401"/>
        <v>42184</v>
      </c>
      <c r="D4387" s="191" t="s">
        <v>2041</v>
      </c>
      <c r="E4387" s="191">
        <v>42184</v>
      </c>
      <c r="F4387" s="192" t="s">
        <v>1680</v>
      </c>
      <c r="G4387" s="483" t="s">
        <v>890</v>
      </c>
      <c r="H4387" s="193" t="s">
        <v>2042</v>
      </c>
      <c r="I4387" s="256">
        <v>2216</v>
      </c>
      <c r="J4387" s="256">
        <v>780.31823789323926</v>
      </c>
      <c r="K4387" s="595">
        <f t="shared" si="402"/>
        <v>1729185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0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>632</v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/>
      </c>
      <c r="AB4387" s="837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400"/>
        <v>6</v>
      </c>
      <c r="C4388" s="184">
        <f t="shared" si="401"/>
        <v>42184</v>
      </c>
      <c r="D4388" s="191" t="s">
        <v>2041</v>
      </c>
      <c r="E4388" s="191">
        <v>42184</v>
      </c>
      <c r="F4388" s="192" t="s">
        <v>1776</v>
      </c>
      <c r="G4388" s="483" t="s">
        <v>892</v>
      </c>
      <c r="H4388" s="193" t="s">
        <v>2042</v>
      </c>
      <c r="I4388" s="256">
        <v>230</v>
      </c>
      <c r="J4388" s="256">
        <v>11002.487154294671</v>
      </c>
      <c r="K4388" s="595">
        <f t="shared" si="402"/>
        <v>2530572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0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>632</v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/>
      </c>
      <c r="AB4388" s="837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si="400"/>
        <v>6</v>
      </c>
      <c r="C4389" s="184">
        <f t="shared" si="401"/>
        <v>42185</v>
      </c>
      <c r="D4389" s="191" t="s">
        <v>2041</v>
      </c>
      <c r="E4389" s="191">
        <v>42185</v>
      </c>
      <c r="F4389" s="192" t="s">
        <v>520</v>
      </c>
      <c r="G4389" s="483" t="s">
        <v>893</v>
      </c>
      <c r="H4389" s="193" t="s">
        <v>2042</v>
      </c>
      <c r="I4389" s="256">
        <v>2016</v>
      </c>
      <c r="J4389" s="256">
        <v>5306.1640176740266</v>
      </c>
      <c r="K4389" s="595">
        <f t="shared" si="402"/>
        <v>10697227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0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>632</v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/>
      </c>
      <c r="AB4389" s="837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400"/>
        <v>6</v>
      </c>
      <c r="C4390" s="184">
        <f t="shared" si="401"/>
        <v>42185</v>
      </c>
      <c r="D4390" s="191" t="s">
        <v>2041</v>
      </c>
      <c r="E4390" s="191">
        <v>42185</v>
      </c>
      <c r="F4390" s="192" t="s">
        <v>536</v>
      </c>
      <c r="G4390" s="483" t="s">
        <v>894</v>
      </c>
      <c r="H4390" s="193" t="s">
        <v>2042</v>
      </c>
      <c r="I4390" s="256">
        <v>250</v>
      </c>
      <c r="J4390" s="256">
        <v>8583.5006168256314</v>
      </c>
      <c r="K4390" s="595">
        <f t="shared" si="402"/>
        <v>2145875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0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>632</v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/>
      </c>
      <c r="AB4390" s="837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400"/>
        <v>6</v>
      </c>
      <c r="C4391" s="184">
        <f t="shared" si="401"/>
        <v>42185</v>
      </c>
      <c r="D4391" s="191" t="s">
        <v>2041</v>
      </c>
      <c r="E4391" s="191">
        <v>42185</v>
      </c>
      <c r="F4391" s="192" t="s">
        <v>538</v>
      </c>
      <c r="G4391" s="483" t="s">
        <v>894</v>
      </c>
      <c r="H4391" s="193" t="s">
        <v>2042</v>
      </c>
      <c r="I4391" s="256">
        <v>570</v>
      </c>
      <c r="J4391" s="256">
        <v>8817.5960881936026</v>
      </c>
      <c r="K4391" s="595">
        <f t="shared" si="402"/>
        <v>5026030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0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>632</v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/>
      </c>
      <c r="AB4391" s="837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400"/>
        <v>6</v>
      </c>
      <c r="C4392" s="184">
        <f t="shared" si="401"/>
        <v>42185</v>
      </c>
      <c r="D4392" s="191" t="s">
        <v>2041</v>
      </c>
      <c r="E4392" s="191">
        <v>42185</v>
      </c>
      <c r="F4392" s="192" t="s">
        <v>539</v>
      </c>
      <c r="G4392" s="483" t="s">
        <v>894</v>
      </c>
      <c r="H4392" s="193" t="s">
        <v>2042</v>
      </c>
      <c r="I4392" s="256">
        <v>1050</v>
      </c>
      <c r="J4392" s="256">
        <v>8973.6597357722494</v>
      </c>
      <c r="K4392" s="595">
        <f t="shared" si="402"/>
        <v>9422343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0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>632</v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/>
      </c>
      <c r="AB4392" s="837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400"/>
        <v>6</v>
      </c>
      <c r="C4393" s="184">
        <f t="shared" si="401"/>
        <v>42185</v>
      </c>
      <c r="D4393" s="191" t="s">
        <v>2041</v>
      </c>
      <c r="E4393" s="191">
        <v>42185</v>
      </c>
      <c r="F4393" s="192" t="s">
        <v>540</v>
      </c>
      <c r="G4393" s="483" t="s">
        <v>894</v>
      </c>
      <c r="H4393" s="193" t="s">
        <v>2042</v>
      </c>
      <c r="I4393" s="256">
        <v>537</v>
      </c>
      <c r="J4393" s="256">
        <v>7491.0550837750961</v>
      </c>
      <c r="K4393" s="595">
        <f t="shared" si="402"/>
        <v>4022697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0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>632</v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/>
      </c>
      <c r="AB4393" s="837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400"/>
        <v>6</v>
      </c>
      <c r="C4394" s="184">
        <f t="shared" si="401"/>
        <v>42185</v>
      </c>
      <c r="D4394" s="191" t="s">
        <v>2041</v>
      </c>
      <c r="E4394" s="191">
        <v>42185</v>
      </c>
      <c r="F4394" s="192" t="s">
        <v>536</v>
      </c>
      <c r="G4394" s="483" t="s">
        <v>894</v>
      </c>
      <c r="H4394" s="193" t="s">
        <v>2042</v>
      </c>
      <c r="I4394" s="256">
        <v>150</v>
      </c>
      <c r="J4394" s="256">
        <v>8583.5006168256314</v>
      </c>
      <c r="K4394" s="595">
        <f t="shared" si="402"/>
        <v>1287525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0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>632</v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/>
      </c>
      <c r="AB4394" s="837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400"/>
        <v>6</v>
      </c>
      <c r="C4395" s="184">
        <f t="shared" si="401"/>
        <v>42185</v>
      </c>
      <c r="D4395" s="191" t="s">
        <v>2041</v>
      </c>
      <c r="E4395" s="191">
        <v>42185</v>
      </c>
      <c r="F4395" s="192" t="s">
        <v>538</v>
      </c>
      <c r="G4395" s="483" t="s">
        <v>894</v>
      </c>
      <c r="H4395" s="193" t="s">
        <v>2042</v>
      </c>
      <c r="I4395" s="256">
        <v>980</v>
      </c>
      <c r="J4395" s="256">
        <v>8817.5960881936026</v>
      </c>
      <c r="K4395" s="595">
        <f t="shared" si="402"/>
        <v>8641244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0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>632</v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/>
      </c>
      <c r="AB4395" s="837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400"/>
        <v>6</v>
      </c>
      <c r="C4396" s="184">
        <f t="shared" si="401"/>
        <v>42185</v>
      </c>
      <c r="D4396" s="191" t="s">
        <v>2041</v>
      </c>
      <c r="E4396" s="191">
        <v>42185</v>
      </c>
      <c r="F4396" s="192" t="s">
        <v>539</v>
      </c>
      <c r="G4396" s="483" t="s">
        <v>894</v>
      </c>
      <c r="H4396" s="193" t="s">
        <v>2042</v>
      </c>
      <c r="I4396" s="256">
        <v>290</v>
      </c>
      <c r="J4396" s="256">
        <v>8973.6597357722494</v>
      </c>
      <c r="K4396" s="595">
        <f t="shared" si="402"/>
        <v>2602361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0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>632</v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/>
      </c>
      <c r="AB4396" s="837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400"/>
        <v>6</v>
      </c>
      <c r="C4397" s="184">
        <f t="shared" si="401"/>
        <v>42185</v>
      </c>
      <c r="D4397" s="191" t="s">
        <v>2041</v>
      </c>
      <c r="E4397" s="191">
        <v>42185</v>
      </c>
      <c r="F4397" s="192" t="s">
        <v>540</v>
      </c>
      <c r="G4397" s="483" t="s">
        <v>894</v>
      </c>
      <c r="H4397" s="193" t="s">
        <v>2042</v>
      </c>
      <c r="I4397" s="256">
        <v>409</v>
      </c>
      <c r="J4397" s="256">
        <v>7491.0550837750961</v>
      </c>
      <c r="K4397" s="595">
        <f t="shared" si="402"/>
        <v>3063842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0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>632</v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/>
      </c>
      <c r="AB4397" s="837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400"/>
        <v>6</v>
      </c>
      <c r="C4398" s="184">
        <f t="shared" si="401"/>
        <v>42185</v>
      </c>
      <c r="D4398" s="191" t="s">
        <v>2041</v>
      </c>
      <c r="E4398" s="191">
        <v>42185</v>
      </c>
      <c r="F4398" s="192" t="s">
        <v>536</v>
      </c>
      <c r="G4398" s="483" t="s">
        <v>894</v>
      </c>
      <c r="H4398" s="193" t="s">
        <v>2042</v>
      </c>
      <c r="I4398" s="256">
        <v>400</v>
      </c>
      <c r="J4398" s="256">
        <v>8583.5006168256314</v>
      </c>
      <c r="K4398" s="595">
        <f t="shared" si="402"/>
        <v>3433400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0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>632</v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/>
      </c>
      <c r="AB4398" s="837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si="400"/>
        <v>6</v>
      </c>
      <c r="C4399" s="184">
        <f t="shared" si="401"/>
        <v>42185</v>
      </c>
      <c r="D4399" s="191" t="s">
        <v>2041</v>
      </c>
      <c r="E4399" s="191">
        <v>42185</v>
      </c>
      <c r="F4399" s="192" t="s">
        <v>538</v>
      </c>
      <c r="G4399" s="483" t="s">
        <v>894</v>
      </c>
      <c r="H4399" s="193" t="s">
        <v>2042</v>
      </c>
      <c r="I4399" s="256">
        <v>120</v>
      </c>
      <c r="J4399" s="256">
        <v>8817.5960881936026</v>
      </c>
      <c r="K4399" s="595">
        <f t="shared" si="402"/>
        <v>1058112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0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>632</v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/>
      </c>
      <c r="AB4399" s="837"/>
    </row>
    <row r="4400" spans="1:28" s="875" customFormat="1" ht="15.75" customHeight="1">
      <c r="A4400" s="925" t="str">
        <f>IF(B4400&lt;&gt;"",IF(AND(B4400&gt;=_TM1,B4400&lt;=_TM2,OR(TH!L4400="1111",TH!M4400="1111")),TH!D4400,""),"")</f>
        <v/>
      </c>
      <c r="B4400" s="864">
        <f t="shared" si="400"/>
        <v>7</v>
      </c>
      <c r="C4400" s="865">
        <f t="shared" si="401"/>
        <v>42186</v>
      </c>
      <c r="D4400" s="866" t="s">
        <v>2041</v>
      </c>
      <c r="E4400" s="866">
        <v>42186</v>
      </c>
      <c r="F4400" s="867" t="s">
        <v>896</v>
      </c>
      <c r="G4400" s="868" t="s">
        <v>897</v>
      </c>
      <c r="H4400" s="877" t="s">
        <v>2042</v>
      </c>
      <c r="I4400" s="870">
        <v>22</v>
      </c>
      <c r="J4400" s="870">
        <v>5299.563299459076</v>
      </c>
      <c r="K4400" s="871">
        <f t="shared" si="402"/>
        <v>116590</v>
      </c>
      <c r="L4400" s="927" t="s">
        <v>172</v>
      </c>
      <c r="M4400" s="927" t="s">
        <v>167</v>
      </c>
      <c r="N4400" s="52" t="str">
        <f>IF(AND('331-CT'!$E$7=TH!H4400,OR(L4400="331",M4400="331")),"331",IF(AND(OR(L4400="131",M4400="131"),H4400='131-CT'!$E$7),"131",""))</f>
        <v/>
      </c>
      <c r="O4400" s="910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73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400"/>
        <v>7</v>
      </c>
      <c r="C4401" s="184">
        <f t="shared" si="401"/>
        <v>42186</v>
      </c>
      <c r="D4401" s="191" t="s">
        <v>2041</v>
      </c>
      <c r="E4401" s="191">
        <v>42186</v>
      </c>
      <c r="F4401" s="192" t="s">
        <v>899</v>
      </c>
      <c r="G4401" s="483" t="s">
        <v>897</v>
      </c>
      <c r="H4401" s="193" t="s">
        <v>2042</v>
      </c>
      <c r="I4401" s="256">
        <v>11</v>
      </c>
      <c r="J4401" s="256">
        <v>7949.3449491886131</v>
      </c>
      <c r="K4401" s="595">
        <f t="shared" si="402"/>
        <v>87443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0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37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400"/>
        <v>7</v>
      </c>
      <c r="C4402" s="184">
        <f t="shared" si="401"/>
        <v>42186</v>
      </c>
      <c r="D4402" s="191" t="s">
        <v>2041</v>
      </c>
      <c r="E4402" s="191">
        <v>42186</v>
      </c>
      <c r="F4402" s="192" t="s">
        <v>896</v>
      </c>
      <c r="G4402" s="483" t="s">
        <v>897</v>
      </c>
      <c r="H4402" s="193" t="s">
        <v>2042</v>
      </c>
      <c r="I4402" s="256">
        <v>75</v>
      </c>
      <c r="J4402" s="256">
        <v>5299.563299459076</v>
      </c>
      <c r="K4402" s="595">
        <f t="shared" si="402"/>
        <v>397467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0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37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400"/>
        <v>7</v>
      </c>
      <c r="C4403" s="184">
        <f t="shared" si="401"/>
        <v>42186</v>
      </c>
      <c r="D4403" s="191" t="s">
        <v>2041</v>
      </c>
      <c r="E4403" s="191">
        <v>42186</v>
      </c>
      <c r="F4403" s="192" t="s">
        <v>900</v>
      </c>
      <c r="G4403" s="483" t="s">
        <v>897</v>
      </c>
      <c r="H4403" s="193" t="s">
        <v>2042</v>
      </c>
      <c r="I4403" s="256">
        <v>5</v>
      </c>
      <c r="J4403" s="256">
        <v>7066.0843992787677</v>
      </c>
      <c r="K4403" s="595">
        <f t="shared" si="402"/>
        <v>35330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0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37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400"/>
        <v>7</v>
      </c>
      <c r="C4404" s="184">
        <f t="shared" si="401"/>
        <v>42186</v>
      </c>
      <c r="D4404" s="191" t="s">
        <v>2041</v>
      </c>
      <c r="E4404" s="191">
        <v>42186</v>
      </c>
      <c r="F4404" s="192" t="s">
        <v>901</v>
      </c>
      <c r="G4404" s="483" t="s">
        <v>897</v>
      </c>
      <c r="H4404" s="193" t="s">
        <v>2042</v>
      </c>
      <c r="I4404" s="256">
        <v>5</v>
      </c>
      <c r="J4404" s="256">
        <v>6182.8238493689214</v>
      </c>
      <c r="K4404" s="595">
        <f t="shared" si="402"/>
        <v>30914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0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37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400"/>
        <v>7</v>
      </c>
      <c r="C4405" s="184">
        <f t="shared" si="401"/>
        <v>42186</v>
      </c>
      <c r="D4405" s="191" t="s">
        <v>2041</v>
      </c>
      <c r="E4405" s="191">
        <v>42186</v>
      </c>
      <c r="F4405" s="192" t="s">
        <v>899</v>
      </c>
      <c r="G4405" s="483" t="s">
        <v>897</v>
      </c>
      <c r="H4405" s="193" t="s">
        <v>2042</v>
      </c>
      <c r="I4405" s="256">
        <v>55</v>
      </c>
      <c r="J4405" s="256">
        <v>7949.3449491886131</v>
      </c>
      <c r="K4405" s="595">
        <f t="shared" si="402"/>
        <v>437214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0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37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400"/>
        <v>7</v>
      </c>
      <c r="C4406" s="184">
        <f t="shared" si="401"/>
        <v>42186</v>
      </c>
      <c r="D4406" s="191" t="s">
        <v>2041</v>
      </c>
      <c r="E4406" s="191">
        <v>42186</v>
      </c>
      <c r="F4406" s="192" t="s">
        <v>902</v>
      </c>
      <c r="G4406" s="483" t="s">
        <v>903</v>
      </c>
      <c r="H4406" s="193" t="s">
        <v>2042</v>
      </c>
      <c r="I4406" s="256">
        <v>510</v>
      </c>
      <c r="J4406" s="256">
        <v>7949.3449491886131</v>
      </c>
      <c r="K4406" s="595">
        <f t="shared" si="402"/>
        <v>4054166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0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37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400"/>
        <v>7</v>
      </c>
      <c r="C4407" s="184">
        <f t="shared" si="401"/>
        <v>42186</v>
      </c>
      <c r="D4407" s="191" t="s">
        <v>2041</v>
      </c>
      <c r="E4407" s="191">
        <v>42186</v>
      </c>
      <c r="F4407" s="192" t="s">
        <v>465</v>
      </c>
      <c r="G4407" s="483" t="s">
        <v>904</v>
      </c>
      <c r="H4407" s="193" t="s">
        <v>2042</v>
      </c>
      <c r="I4407" s="256">
        <v>508</v>
      </c>
      <c r="J4407" s="256">
        <v>5138.97047220274</v>
      </c>
      <c r="K4407" s="595">
        <f t="shared" si="402"/>
        <v>2610597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0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37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400"/>
        <v>7</v>
      </c>
      <c r="C4408" s="184">
        <f t="shared" si="401"/>
        <v>42186</v>
      </c>
      <c r="D4408" s="191" t="s">
        <v>2041</v>
      </c>
      <c r="E4408" s="191">
        <v>42186</v>
      </c>
      <c r="F4408" s="192" t="s">
        <v>467</v>
      </c>
      <c r="G4408" s="483" t="s">
        <v>904</v>
      </c>
      <c r="H4408" s="193" t="s">
        <v>2042</v>
      </c>
      <c r="I4408" s="256">
        <v>998</v>
      </c>
      <c r="J4408" s="256">
        <v>4095.1170950365586</v>
      </c>
      <c r="K4408" s="595">
        <f t="shared" si="402"/>
        <v>4086927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0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37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400"/>
        <v>7</v>
      </c>
      <c r="C4409" s="184">
        <f t="shared" si="401"/>
        <v>42186</v>
      </c>
      <c r="D4409" s="191" t="s">
        <v>2041</v>
      </c>
      <c r="E4409" s="191">
        <v>42186</v>
      </c>
      <c r="F4409" s="192" t="s">
        <v>905</v>
      </c>
      <c r="G4409" s="483" t="s">
        <v>904</v>
      </c>
      <c r="H4409" s="193" t="s">
        <v>2042</v>
      </c>
      <c r="I4409" s="256">
        <v>430</v>
      </c>
      <c r="J4409" s="256">
        <v>4737.4884040619008</v>
      </c>
      <c r="K4409" s="595">
        <f t="shared" si="402"/>
        <v>2037120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0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37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400"/>
        <v>7</v>
      </c>
      <c r="C4410" s="184">
        <f t="shared" si="401"/>
        <v>42186</v>
      </c>
      <c r="D4410" s="191" t="s">
        <v>2041</v>
      </c>
      <c r="E4410" s="191">
        <v>42186</v>
      </c>
      <c r="F4410" s="192" t="s">
        <v>906</v>
      </c>
      <c r="G4410" s="483" t="s">
        <v>907</v>
      </c>
      <c r="H4410" s="193" t="s">
        <v>2042</v>
      </c>
      <c r="I4410" s="256">
        <v>209</v>
      </c>
      <c r="J4410" s="256">
        <v>8109.9377764449491</v>
      </c>
      <c r="K4410" s="595">
        <f t="shared" si="402"/>
        <v>1694977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0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37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400"/>
        <v>7</v>
      </c>
      <c r="C4411" s="184">
        <f t="shared" si="401"/>
        <v>42186</v>
      </c>
      <c r="D4411" s="191" t="s">
        <v>2041</v>
      </c>
      <c r="E4411" s="191">
        <v>42186</v>
      </c>
      <c r="F4411" s="192" t="s">
        <v>1698</v>
      </c>
      <c r="G4411" s="483" t="s">
        <v>907</v>
      </c>
      <c r="H4411" s="193" t="s">
        <v>2042</v>
      </c>
      <c r="I4411" s="256">
        <v>209</v>
      </c>
      <c r="J4411" s="256">
        <v>1445.3354453070206</v>
      </c>
      <c r="K4411" s="595">
        <f t="shared" si="402"/>
        <v>302075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0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37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400"/>
        <v>7</v>
      </c>
      <c r="C4412" s="184">
        <f t="shared" si="401"/>
        <v>42187</v>
      </c>
      <c r="D4412" s="191" t="s">
        <v>2041</v>
      </c>
      <c r="E4412" s="191">
        <v>42187</v>
      </c>
      <c r="F4412" s="192" t="s">
        <v>908</v>
      </c>
      <c r="G4412" s="483" t="s">
        <v>909</v>
      </c>
      <c r="H4412" s="193" t="s">
        <v>2042</v>
      </c>
      <c r="I4412" s="256">
        <v>380</v>
      </c>
      <c r="J4412" s="256">
        <v>4014.8206814083906</v>
      </c>
      <c r="K4412" s="595">
        <f t="shared" si="402"/>
        <v>1525632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0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37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400"/>
        <v>7</v>
      </c>
      <c r="C4413" s="184">
        <f t="shared" si="401"/>
        <v>42187</v>
      </c>
      <c r="D4413" s="191" t="s">
        <v>2041</v>
      </c>
      <c r="E4413" s="191">
        <v>42187</v>
      </c>
      <c r="F4413" s="192" t="s">
        <v>439</v>
      </c>
      <c r="G4413" s="483" t="s">
        <v>910</v>
      </c>
      <c r="H4413" s="193" t="s">
        <v>2042</v>
      </c>
      <c r="I4413" s="256">
        <v>205</v>
      </c>
      <c r="J4413" s="256">
        <v>7628.159294675942</v>
      </c>
      <c r="K4413" s="595">
        <f t="shared" si="402"/>
        <v>1563773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0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37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400"/>
        <v>7</v>
      </c>
      <c r="C4414" s="184">
        <f t="shared" si="401"/>
        <v>42189</v>
      </c>
      <c r="D4414" s="191" t="s">
        <v>2041</v>
      </c>
      <c r="E4414" s="191">
        <v>42189</v>
      </c>
      <c r="F4414" s="192" t="s">
        <v>472</v>
      </c>
      <c r="G4414" s="483" t="s">
        <v>911</v>
      </c>
      <c r="H4414" s="193" t="s">
        <v>2042</v>
      </c>
      <c r="I4414" s="256">
        <v>299</v>
      </c>
      <c r="J4414" s="256">
        <v>7306.9736401632708</v>
      </c>
      <c r="K4414" s="595">
        <f t="shared" si="402"/>
        <v>2184785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0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37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400"/>
        <v>7</v>
      </c>
      <c r="C4415" s="184">
        <f t="shared" si="401"/>
        <v>42189</v>
      </c>
      <c r="D4415" s="191" t="s">
        <v>2041</v>
      </c>
      <c r="E4415" s="191">
        <v>42189</v>
      </c>
      <c r="F4415" s="192" t="s">
        <v>427</v>
      </c>
      <c r="G4415" s="483" t="s">
        <v>911</v>
      </c>
      <c r="H4415" s="193" t="s">
        <v>2042</v>
      </c>
      <c r="I4415" s="256">
        <v>312</v>
      </c>
      <c r="J4415" s="256">
        <v>7788.7521219322771</v>
      </c>
      <c r="K4415" s="595">
        <f t="shared" si="402"/>
        <v>2430091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0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37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400"/>
        <v>7</v>
      </c>
      <c r="C4416" s="184">
        <f t="shared" si="401"/>
        <v>42189</v>
      </c>
      <c r="D4416" s="191" t="s">
        <v>2041</v>
      </c>
      <c r="E4416" s="191">
        <v>42189</v>
      </c>
      <c r="F4416" s="192" t="s">
        <v>424</v>
      </c>
      <c r="G4416" s="483" t="s">
        <v>911</v>
      </c>
      <c r="H4416" s="193" t="s">
        <v>2042</v>
      </c>
      <c r="I4416" s="256">
        <v>585</v>
      </c>
      <c r="J4416" s="256">
        <v>6584.3059175097605</v>
      </c>
      <c r="K4416" s="595">
        <f t="shared" si="402"/>
        <v>3851819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0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37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400"/>
        <v>7</v>
      </c>
      <c r="C4417" s="184">
        <f t="shared" si="401"/>
        <v>42189</v>
      </c>
      <c r="D4417" s="191" t="s">
        <v>2041</v>
      </c>
      <c r="E4417" s="191">
        <v>42189</v>
      </c>
      <c r="F4417" s="192" t="s">
        <v>527</v>
      </c>
      <c r="G4417" s="483" t="s">
        <v>911</v>
      </c>
      <c r="H4417" s="193" t="s">
        <v>2042</v>
      </c>
      <c r="I4417" s="256">
        <v>207</v>
      </c>
      <c r="J4417" s="256">
        <v>12686.833353250515</v>
      </c>
      <c r="K4417" s="595">
        <f t="shared" si="402"/>
        <v>2626175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0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37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400"/>
        <v>7</v>
      </c>
      <c r="C4418" s="184">
        <f t="shared" si="401"/>
        <v>42189</v>
      </c>
      <c r="D4418" s="191" t="s">
        <v>2041</v>
      </c>
      <c r="E4418" s="191">
        <v>42189</v>
      </c>
      <c r="F4418" s="192" t="s">
        <v>856</v>
      </c>
      <c r="G4418" s="483" t="s">
        <v>912</v>
      </c>
      <c r="H4418" s="193" t="s">
        <v>2042</v>
      </c>
      <c r="I4418" s="256">
        <v>50</v>
      </c>
      <c r="J4418" s="256">
        <v>11402.090735199828</v>
      </c>
      <c r="K4418" s="595">
        <f t="shared" si="402"/>
        <v>570105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0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37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400"/>
        <v>7</v>
      </c>
      <c r="C4419" s="184">
        <f t="shared" si="401"/>
        <v>42192</v>
      </c>
      <c r="D4419" s="191" t="s">
        <v>2041</v>
      </c>
      <c r="E4419" s="191">
        <v>42192</v>
      </c>
      <c r="F4419" s="192" t="s">
        <v>913</v>
      </c>
      <c r="G4419" s="483" t="s">
        <v>914</v>
      </c>
      <c r="H4419" s="193" t="s">
        <v>2042</v>
      </c>
      <c r="I4419" s="256">
        <v>380</v>
      </c>
      <c r="J4419" s="256">
        <v>4014.8206814083906</v>
      </c>
      <c r="K4419" s="595">
        <f t="shared" si="402"/>
        <v>1525632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0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37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400"/>
        <v>7</v>
      </c>
      <c r="C4420" s="184">
        <f t="shared" si="401"/>
        <v>42193</v>
      </c>
      <c r="D4420" s="191" t="s">
        <v>2041</v>
      </c>
      <c r="E4420" s="191">
        <v>42193</v>
      </c>
      <c r="F4420" s="192" t="s">
        <v>1699</v>
      </c>
      <c r="G4420" s="483" t="s">
        <v>915</v>
      </c>
      <c r="H4420" s="193" t="s">
        <v>2042</v>
      </c>
      <c r="I4420" s="256">
        <v>100</v>
      </c>
      <c r="J4420" s="256">
        <v>4817.7848176900688</v>
      </c>
      <c r="K4420" s="595">
        <f t="shared" si="402"/>
        <v>481778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0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37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400"/>
        <v>7</v>
      </c>
      <c r="C4421" s="184">
        <f t="shared" si="401"/>
        <v>42195</v>
      </c>
      <c r="D4421" s="191" t="s">
        <v>2041</v>
      </c>
      <c r="E4421" s="191">
        <v>42195</v>
      </c>
      <c r="F4421" s="192" t="s">
        <v>520</v>
      </c>
      <c r="G4421" s="483" t="s">
        <v>916</v>
      </c>
      <c r="H4421" s="193" t="s">
        <v>2042</v>
      </c>
      <c r="I4421" s="256">
        <v>1194</v>
      </c>
      <c r="J4421" s="256">
        <v>5460.1561267154111</v>
      </c>
      <c r="K4421" s="595">
        <f t="shared" si="402"/>
        <v>6519426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0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37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400"/>
        <v>7</v>
      </c>
      <c r="C4422" s="184">
        <f t="shared" si="401"/>
        <v>42195</v>
      </c>
      <c r="D4422" s="191" t="s">
        <v>2041</v>
      </c>
      <c r="E4422" s="191">
        <v>42195</v>
      </c>
      <c r="F4422" s="192" t="s">
        <v>704</v>
      </c>
      <c r="G4422" s="483" t="s">
        <v>917</v>
      </c>
      <c r="H4422" s="193" t="s">
        <v>2042</v>
      </c>
      <c r="I4422" s="256">
        <v>261</v>
      </c>
      <c r="J4422" s="256">
        <v>5861.6381948562503</v>
      </c>
      <c r="K4422" s="595">
        <f t="shared" si="402"/>
        <v>1529888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0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37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400"/>
        <v>7</v>
      </c>
      <c r="C4423" s="184">
        <f t="shared" si="401"/>
        <v>42195</v>
      </c>
      <c r="D4423" s="191" t="s">
        <v>2041</v>
      </c>
      <c r="E4423" s="191">
        <v>42195</v>
      </c>
      <c r="F4423" s="192" t="s">
        <v>918</v>
      </c>
      <c r="G4423" s="483" t="s">
        <v>919</v>
      </c>
      <c r="H4423" s="193" t="s">
        <v>2042</v>
      </c>
      <c r="I4423" s="256">
        <v>303</v>
      </c>
      <c r="J4423" s="256">
        <v>4978.377644946404</v>
      </c>
      <c r="K4423" s="595">
        <f t="shared" si="402"/>
        <v>1508448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0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37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400"/>
        <v>7</v>
      </c>
      <c r="C4424" s="184">
        <f t="shared" si="401"/>
        <v>42195</v>
      </c>
      <c r="D4424" s="191" t="s">
        <v>2041</v>
      </c>
      <c r="E4424" s="191">
        <v>42195</v>
      </c>
      <c r="F4424" s="192" t="s">
        <v>548</v>
      </c>
      <c r="G4424" s="483" t="s">
        <v>920</v>
      </c>
      <c r="H4424" s="193" t="s">
        <v>2042</v>
      </c>
      <c r="I4424" s="256">
        <v>532</v>
      </c>
      <c r="J4424" s="256">
        <v>4336.0063359210617</v>
      </c>
      <c r="K4424" s="595">
        <f t="shared" si="402"/>
        <v>2306755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0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37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400"/>
        <v>7</v>
      </c>
      <c r="C4425" s="184">
        <f t="shared" si="401"/>
        <v>42195</v>
      </c>
      <c r="D4425" s="191" t="s">
        <v>2041</v>
      </c>
      <c r="E4425" s="191">
        <v>42195</v>
      </c>
      <c r="F4425" s="192" t="s">
        <v>921</v>
      </c>
      <c r="G4425" s="483" t="s">
        <v>920</v>
      </c>
      <c r="H4425" s="193" t="s">
        <v>2042</v>
      </c>
      <c r="I4425" s="256">
        <v>161</v>
      </c>
      <c r="J4425" s="256">
        <v>6102.5274357407534</v>
      </c>
      <c r="K4425" s="595">
        <f t="shared" si="402"/>
        <v>982507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0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37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ref="B4426:B4435" si="403">IF(C4426&lt;&gt;"",MONTH(C4426),"")</f>
        <v>7</v>
      </c>
      <c r="C4426" s="184">
        <f t="shared" ref="C4426:C4435" si="404">E4426</f>
        <v>42195</v>
      </c>
      <c r="D4426" s="191" t="s">
        <v>2041</v>
      </c>
      <c r="E4426" s="191">
        <v>42195</v>
      </c>
      <c r="F4426" s="192" t="s">
        <v>922</v>
      </c>
      <c r="G4426" s="483" t="s">
        <v>920</v>
      </c>
      <c r="H4426" s="193" t="s">
        <v>2042</v>
      </c>
      <c r="I4426" s="256">
        <v>150</v>
      </c>
      <c r="J4426" s="256">
        <v>6504.0095038815934</v>
      </c>
      <c r="K4426" s="595">
        <f t="shared" ref="K4426:K4435" si="405">ROUND(I4426*J4426,0)</f>
        <v>975601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0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37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403"/>
        <v>7</v>
      </c>
      <c r="C4427" s="184">
        <f t="shared" si="404"/>
        <v>42199</v>
      </c>
      <c r="D4427" s="191" t="s">
        <v>2041</v>
      </c>
      <c r="E4427" s="191">
        <v>42199</v>
      </c>
      <c r="F4427" s="192" t="s">
        <v>923</v>
      </c>
      <c r="G4427" s="483" t="s">
        <v>924</v>
      </c>
      <c r="H4427" s="193" t="s">
        <v>2042</v>
      </c>
      <c r="I4427" s="256">
        <v>2020</v>
      </c>
      <c r="J4427" s="256">
        <v>5941.9346084844183</v>
      </c>
      <c r="K4427" s="595">
        <f t="shared" si="405"/>
        <v>12002708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0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37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403"/>
        <v>7</v>
      </c>
      <c r="C4428" s="184">
        <f t="shared" si="404"/>
        <v>42199</v>
      </c>
      <c r="D4428" s="191" t="s">
        <v>2041</v>
      </c>
      <c r="E4428" s="191">
        <v>42199</v>
      </c>
      <c r="F4428" s="192" t="s">
        <v>548</v>
      </c>
      <c r="G4428" s="483" t="s">
        <v>925</v>
      </c>
      <c r="H4428" s="193" t="s">
        <v>2042</v>
      </c>
      <c r="I4428" s="256">
        <v>532</v>
      </c>
      <c r="J4428" s="256">
        <v>4336.0063359210617</v>
      </c>
      <c r="K4428" s="595">
        <f t="shared" si="405"/>
        <v>2306755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0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37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403"/>
        <v>7</v>
      </c>
      <c r="C4429" s="184">
        <f t="shared" si="404"/>
        <v>42200</v>
      </c>
      <c r="D4429" s="191" t="s">
        <v>2041</v>
      </c>
      <c r="E4429" s="191">
        <v>42200</v>
      </c>
      <c r="F4429" s="192" t="s">
        <v>737</v>
      </c>
      <c r="G4429" s="483" t="s">
        <v>926</v>
      </c>
      <c r="H4429" s="193" t="s">
        <v>2042</v>
      </c>
      <c r="I4429" s="256">
        <v>156</v>
      </c>
      <c r="J4429" s="256">
        <v>11241.497907943492</v>
      </c>
      <c r="K4429" s="595">
        <f t="shared" si="405"/>
        <v>1753674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0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37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403"/>
        <v>7</v>
      </c>
      <c r="C4430" s="184">
        <f t="shared" si="404"/>
        <v>42200</v>
      </c>
      <c r="D4430" s="191" t="s">
        <v>2041</v>
      </c>
      <c r="E4430" s="191">
        <v>42200</v>
      </c>
      <c r="F4430" s="192" t="s">
        <v>520</v>
      </c>
      <c r="G4430" s="483" t="s">
        <v>927</v>
      </c>
      <c r="H4430" s="193" t="s">
        <v>2042</v>
      </c>
      <c r="I4430" s="256">
        <v>1225</v>
      </c>
      <c r="J4430" s="256">
        <v>5460.1561267154111</v>
      </c>
      <c r="K4430" s="595">
        <f t="shared" si="405"/>
        <v>6688691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0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37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403"/>
        <v>7</v>
      </c>
      <c r="C4431" s="184">
        <f t="shared" si="404"/>
        <v>42200</v>
      </c>
      <c r="D4431" s="191" t="s">
        <v>2041</v>
      </c>
      <c r="E4431" s="191">
        <v>42200</v>
      </c>
      <c r="F4431" s="192" t="s">
        <v>500</v>
      </c>
      <c r="G4431" s="483" t="s">
        <v>928</v>
      </c>
      <c r="H4431" s="193" t="s">
        <v>2042</v>
      </c>
      <c r="I4431" s="256">
        <v>342</v>
      </c>
      <c r="J4431" s="256">
        <v>9715.8660490083057</v>
      </c>
      <c r="K4431" s="595">
        <f t="shared" si="405"/>
        <v>3322826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0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37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403"/>
        <v>7</v>
      </c>
      <c r="C4432" s="184">
        <f t="shared" si="404"/>
        <v>42200</v>
      </c>
      <c r="D4432" s="191" t="s">
        <v>2041</v>
      </c>
      <c r="E4432" s="191">
        <v>42200</v>
      </c>
      <c r="F4432" s="192" t="s">
        <v>929</v>
      </c>
      <c r="G4432" s="483" t="s">
        <v>930</v>
      </c>
      <c r="H4432" s="193" t="s">
        <v>2042</v>
      </c>
      <c r="I4432" s="256">
        <v>300</v>
      </c>
      <c r="J4432" s="256">
        <v>33242.715242061473</v>
      </c>
      <c r="K4432" s="595">
        <f t="shared" si="405"/>
        <v>9972815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0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37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403"/>
        <v>7</v>
      </c>
      <c r="C4433" s="184">
        <f t="shared" si="404"/>
        <v>42200</v>
      </c>
      <c r="D4433" s="191" t="s">
        <v>2041</v>
      </c>
      <c r="E4433" s="191">
        <v>42200</v>
      </c>
      <c r="F4433" s="192" t="s">
        <v>754</v>
      </c>
      <c r="G4433" s="483" t="s">
        <v>931</v>
      </c>
      <c r="H4433" s="193" t="s">
        <v>2042</v>
      </c>
      <c r="I4433" s="256">
        <v>200</v>
      </c>
      <c r="J4433" s="256">
        <v>13650.390316788527</v>
      </c>
      <c r="K4433" s="595">
        <f t="shared" si="405"/>
        <v>2730078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0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37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403"/>
        <v>7</v>
      </c>
      <c r="C4434" s="184">
        <f t="shared" si="404"/>
        <v>42200</v>
      </c>
      <c r="D4434" s="191" t="s">
        <v>2041</v>
      </c>
      <c r="E4434" s="191">
        <v>42200</v>
      </c>
      <c r="F4434" s="192" t="s">
        <v>1777</v>
      </c>
      <c r="G4434" s="483" t="s">
        <v>931</v>
      </c>
      <c r="H4434" s="193" t="s">
        <v>2042</v>
      </c>
      <c r="I4434" s="256">
        <v>150</v>
      </c>
      <c r="J4434" s="256">
        <v>12927.722594135019</v>
      </c>
      <c r="K4434" s="595">
        <f t="shared" si="405"/>
        <v>1939158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0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37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403"/>
        <v>7</v>
      </c>
      <c r="C4435" s="184">
        <f t="shared" si="404"/>
        <v>42200</v>
      </c>
      <c r="D4435" s="191" t="s">
        <v>2041</v>
      </c>
      <c r="E4435" s="191">
        <v>42200</v>
      </c>
      <c r="F4435" s="192" t="s">
        <v>1778</v>
      </c>
      <c r="G4435" s="483" t="s">
        <v>931</v>
      </c>
      <c r="H4435" s="193" t="s">
        <v>2042</v>
      </c>
      <c r="I4435" s="256">
        <v>75</v>
      </c>
      <c r="J4435" s="256">
        <v>12686.833353250515</v>
      </c>
      <c r="K4435" s="595">
        <f t="shared" si="405"/>
        <v>951513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0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37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ref="B4436:B4690" si="406">IF(C4436&lt;&gt;"",MONTH(C4436),"")</f>
        <v>7</v>
      </c>
      <c r="C4436" s="184">
        <f t="shared" ref="C4436:C4690" si="407">E4436</f>
        <v>42200</v>
      </c>
      <c r="D4436" s="191" t="s">
        <v>2041</v>
      </c>
      <c r="E4436" s="191">
        <v>42200</v>
      </c>
      <c r="F4436" s="192" t="s">
        <v>1730</v>
      </c>
      <c r="G4436" s="483" t="s">
        <v>931</v>
      </c>
      <c r="H4436" s="193" t="s">
        <v>2042</v>
      </c>
      <c r="I4436" s="256">
        <v>25</v>
      </c>
      <c r="J4436" s="256">
        <v>13329.204662275855</v>
      </c>
      <c r="K4436" s="595">
        <f t="shared" ref="K4436:K4690" si="408">ROUND(I4436*J4436,0)</f>
        <v>333230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0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37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406"/>
        <v>7</v>
      </c>
      <c r="C4437" s="184">
        <f t="shared" si="407"/>
        <v>42200</v>
      </c>
      <c r="D4437" s="191" t="s">
        <v>2041</v>
      </c>
      <c r="E4437" s="191">
        <v>42200</v>
      </c>
      <c r="F4437" s="192" t="s">
        <v>694</v>
      </c>
      <c r="G4437" s="483" t="s">
        <v>931</v>
      </c>
      <c r="H4437" s="193" t="s">
        <v>2042</v>
      </c>
      <c r="I4437" s="256">
        <v>25</v>
      </c>
      <c r="J4437" s="256">
        <v>17906.100239081421</v>
      </c>
      <c r="K4437" s="595">
        <f t="shared" si="408"/>
        <v>447653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0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37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406"/>
        <v>7</v>
      </c>
      <c r="C4438" s="184">
        <f t="shared" si="407"/>
        <v>42200</v>
      </c>
      <c r="D4438" s="191" t="s">
        <v>2041</v>
      </c>
      <c r="E4438" s="191">
        <v>42200</v>
      </c>
      <c r="F4438" s="192" t="s">
        <v>1779</v>
      </c>
      <c r="G4438" s="483" t="s">
        <v>931</v>
      </c>
      <c r="H4438" s="193" t="s">
        <v>2042</v>
      </c>
      <c r="I4438" s="256">
        <v>50</v>
      </c>
      <c r="J4438" s="256">
        <v>14694.24369395471</v>
      </c>
      <c r="K4438" s="595">
        <f t="shared" si="408"/>
        <v>734712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0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37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406"/>
        <v>7</v>
      </c>
      <c r="C4439" s="184">
        <f t="shared" si="407"/>
        <v>42200</v>
      </c>
      <c r="D4439" s="191" t="s">
        <v>2041</v>
      </c>
      <c r="E4439" s="191">
        <v>42200</v>
      </c>
      <c r="F4439" s="192" t="s">
        <v>1780</v>
      </c>
      <c r="G4439" s="483" t="s">
        <v>931</v>
      </c>
      <c r="H4439" s="193" t="s">
        <v>2042</v>
      </c>
      <c r="I4439" s="256">
        <v>25</v>
      </c>
      <c r="J4439" s="256">
        <v>18066.693066337757</v>
      </c>
      <c r="K4439" s="595">
        <f t="shared" si="408"/>
        <v>451667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0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37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406"/>
        <v>7</v>
      </c>
      <c r="C4440" s="184">
        <f t="shared" si="407"/>
        <v>42200</v>
      </c>
      <c r="D4440" s="191" t="s">
        <v>2041</v>
      </c>
      <c r="E4440" s="191">
        <v>42200</v>
      </c>
      <c r="F4440" s="192" t="s">
        <v>1781</v>
      </c>
      <c r="G4440" s="483" t="s">
        <v>931</v>
      </c>
      <c r="H4440" s="193" t="s">
        <v>2042</v>
      </c>
      <c r="I4440" s="256">
        <v>247</v>
      </c>
      <c r="J4440" s="256">
        <v>12285.351285109675</v>
      </c>
      <c r="K4440" s="595">
        <f t="shared" si="408"/>
        <v>3034482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0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37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406"/>
        <v>7</v>
      </c>
      <c r="C4441" s="184">
        <f t="shared" si="407"/>
        <v>42200</v>
      </c>
      <c r="D4441" s="191" t="s">
        <v>2041</v>
      </c>
      <c r="E4441" s="191">
        <v>42200</v>
      </c>
      <c r="F4441" s="192" t="s">
        <v>767</v>
      </c>
      <c r="G4441" s="483" t="s">
        <v>931</v>
      </c>
      <c r="H4441" s="193" t="s">
        <v>2042</v>
      </c>
      <c r="I4441" s="256">
        <v>240</v>
      </c>
      <c r="J4441" s="256">
        <v>7949.3449491886131</v>
      </c>
      <c r="K4441" s="595">
        <f t="shared" si="408"/>
        <v>1907843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0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37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406"/>
        <v>7</v>
      </c>
      <c r="C4442" s="184">
        <f t="shared" si="407"/>
        <v>42200</v>
      </c>
      <c r="D4442" s="191" t="s">
        <v>2041</v>
      </c>
      <c r="E4442" s="191">
        <v>42200</v>
      </c>
      <c r="F4442" s="192" t="s">
        <v>713</v>
      </c>
      <c r="G4442" s="483" t="s">
        <v>931</v>
      </c>
      <c r="H4442" s="193" t="s">
        <v>2042</v>
      </c>
      <c r="I4442" s="256">
        <v>280</v>
      </c>
      <c r="J4442" s="256">
        <v>10518.830185289984</v>
      </c>
      <c r="K4442" s="595">
        <f t="shared" si="408"/>
        <v>2945272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0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37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406"/>
        <v>7</v>
      </c>
      <c r="C4443" s="184">
        <f t="shared" si="407"/>
        <v>42202</v>
      </c>
      <c r="D4443" s="191" t="s">
        <v>2041</v>
      </c>
      <c r="E4443" s="191">
        <v>42202</v>
      </c>
      <c r="F4443" s="192" t="s">
        <v>932</v>
      </c>
      <c r="G4443" s="483" t="s">
        <v>933</v>
      </c>
      <c r="H4443" s="193" t="s">
        <v>2042</v>
      </c>
      <c r="I4443" s="256">
        <v>250</v>
      </c>
      <c r="J4443" s="256">
        <v>7306.9736401632708</v>
      </c>
      <c r="K4443" s="595">
        <f t="shared" si="408"/>
        <v>1826743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0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37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406"/>
        <v>7</v>
      </c>
      <c r="C4444" s="184">
        <f t="shared" si="407"/>
        <v>42202</v>
      </c>
      <c r="D4444" s="191" t="s">
        <v>2041</v>
      </c>
      <c r="E4444" s="191">
        <v>42202</v>
      </c>
      <c r="F4444" s="192" t="s">
        <v>932</v>
      </c>
      <c r="G4444" s="483" t="s">
        <v>933</v>
      </c>
      <c r="H4444" s="193" t="s">
        <v>2042</v>
      </c>
      <c r="I4444" s="256">
        <v>252</v>
      </c>
      <c r="J4444" s="256">
        <v>7306.9736401632708</v>
      </c>
      <c r="K4444" s="595">
        <f t="shared" si="408"/>
        <v>1841357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0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37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406"/>
        <v>7</v>
      </c>
      <c r="C4445" s="184">
        <f t="shared" si="407"/>
        <v>42202</v>
      </c>
      <c r="D4445" s="191" t="s">
        <v>2041</v>
      </c>
      <c r="E4445" s="191">
        <v>42202</v>
      </c>
      <c r="F4445" s="192" t="s">
        <v>640</v>
      </c>
      <c r="G4445" s="483" t="s">
        <v>933</v>
      </c>
      <c r="H4445" s="193" t="s">
        <v>2042</v>
      </c>
      <c r="I4445" s="256">
        <v>247</v>
      </c>
      <c r="J4445" s="256">
        <v>5299.563299459076</v>
      </c>
      <c r="K4445" s="595">
        <f t="shared" si="408"/>
        <v>1308992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0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37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406"/>
        <v>7</v>
      </c>
      <c r="C4446" s="184">
        <f t="shared" si="407"/>
        <v>42202</v>
      </c>
      <c r="D4446" s="191" t="s">
        <v>2041</v>
      </c>
      <c r="E4446" s="191">
        <v>42202</v>
      </c>
      <c r="F4446" s="192" t="s">
        <v>640</v>
      </c>
      <c r="G4446" s="483" t="s">
        <v>933</v>
      </c>
      <c r="H4446" s="193" t="s">
        <v>2042</v>
      </c>
      <c r="I4446" s="256">
        <v>248</v>
      </c>
      <c r="J4446" s="256">
        <v>5299.563299459076</v>
      </c>
      <c r="K4446" s="595">
        <f t="shared" si="408"/>
        <v>1314292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0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37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406"/>
        <v>7</v>
      </c>
      <c r="C4447" s="184">
        <f t="shared" si="407"/>
        <v>42202</v>
      </c>
      <c r="D4447" s="191" t="s">
        <v>2041</v>
      </c>
      <c r="E4447" s="191">
        <v>42202</v>
      </c>
      <c r="F4447" s="192" t="s">
        <v>642</v>
      </c>
      <c r="G4447" s="483" t="s">
        <v>933</v>
      </c>
      <c r="H4447" s="193" t="s">
        <v>2042</v>
      </c>
      <c r="I4447" s="256">
        <v>503</v>
      </c>
      <c r="J4447" s="256">
        <v>5299.563299459076</v>
      </c>
      <c r="K4447" s="595">
        <f t="shared" si="408"/>
        <v>2665680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0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37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406"/>
        <v>7</v>
      </c>
      <c r="C4448" s="184">
        <f t="shared" si="407"/>
        <v>42202</v>
      </c>
      <c r="D4448" s="191" t="s">
        <v>2041</v>
      </c>
      <c r="E4448" s="191">
        <v>42202</v>
      </c>
      <c r="F4448" s="192" t="s">
        <v>642</v>
      </c>
      <c r="G4448" s="483" t="s">
        <v>933</v>
      </c>
      <c r="H4448" s="193" t="s">
        <v>2042</v>
      </c>
      <c r="I4448" s="256">
        <v>495</v>
      </c>
      <c r="J4448" s="256">
        <v>5299.563299459076</v>
      </c>
      <c r="K4448" s="595">
        <f t="shared" si="408"/>
        <v>2623284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0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37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406"/>
        <v>7</v>
      </c>
      <c r="C4449" s="184">
        <f t="shared" si="407"/>
        <v>42202</v>
      </c>
      <c r="D4449" s="191" t="s">
        <v>2041</v>
      </c>
      <c r="E4449" s="191">
        <v>42202</v>
      </c>
      <c r="F4449" s="192" t="s">
        <v>640</v>
      </c>
      <c r="G4449" s="483" t="s">
        <v>933</v>
      </c>
      <c r="H4449" s="193" t="s">
        <v>2042</v>
      </c>
      <c r="I4449" s="256">
        <v>268</v>
      </c>
      <c r="J4449" s="256">
        <v>5299.563299459076</v>
      </c>
      <c r="K4449" s="595">
        <f t="shared" si="408"/>
        <v>1420283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0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37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406"/>
        <v>7</v>
      </c>
      <c r="C4450" s="184">
        <f t="shared" si="407"/>
        <v>42202</v>
      </c>
      <c r="D4450" s="191" t="s">
        <v>2041</v>
      </c>
      <c r="E4450" s="191">
        <v>42202</v>
      </c>
      <c r="F4450" s="192" t="s">
        <v>640</v>
      </c>
      <c r="G4450" s="483" t="s">
        <v>933</v>
      </c>
      <c r="H4450" s="193" t="s">
        <v>2042</v>
      </c>
      <c r="I4450" s="256">
        <v>273</v>
      </c>
      <c r="J4450" s="256">
        <v>5299.563299459076</v>
      </c>
      <c r="K4450" s="595">
        <f t="shared" si="408"/>
        <v>1446781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0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37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406"/>
        <v>7</v>
      </c>
      <c r="C4451" s="184">
        <f t="shared" si="407"/>
        <v>42202</v>
      </c>
      <c r="D4451" s="191" t="s">
        <v>2041</v>
      </c>
      <c r="E4451" s="191">
        <v>42202</v>
      </c>
      <c r="F4451" s="192" t="s">
        <v>1782</v>
      </c>
      <c r="G4451" s="483" t="s">
        <v>934</v>
      </c>
      <c r="H4451" s="193" t="s">
        <v>2042</v>
      </c>
      <c r="I4451" s="256">
        <v>25</v>
      </c>
      <c r="J4451" s="256">
        <v>12686.833353250515</v>
      </c>
      <c r="K4451" s="595">
        <f t="shared" si="408"/>
        <v>317171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0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37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406"/>
        <v>7</v>
      </c>
      <c r="C4452" s="184">
        <f t="shared" si="407"/>
        <v>42202</v>
      </c>
      <c r="D4452" s="191" t="s">
        <v>2041</v>
      </c>
      <c r="E4452" s="191">
        <v>42202</v>
      </c>
      <c r="F4452" s="192" t="s">
        <v>1767</v>
      </c>
      <c r="G4452" s="483" t="s">
        <v>934</v>
      </c>
      <c r="H4452" s="193" t="s">
        <v>2042</v>
      </c>
      <c r="I4452" s="256">
        <v>45</v>
      </c>
      <c r="J4452" s="256">
        <v>8912.9019127266274</v>
      </c>
      <c r="K4452" s="595">
        <f t="shared" si="408"/>
        <v>401081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0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37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406"/>
        <v>7</v>
      </c>
      <c r="C4453" s="184">
        <f t="shared" si="407"/>
        <v>42202</v>
      </c>
      <c r="D4453" s="191" t="s">
        <v>2041</v>
      </c>
      <c r="E4453" s="191">
        <v>42202</v>
      </c>
      <c r="F4453" s="192" t="s">
        <v>1762</v>
      </c>
      <c r="G4453" s="483" t="s">
        <v>934</v>
      </c>
      <c r="H4453" s="193" t="s">
        <v>2042</v>
      </c>
      <c r="I4453" s="256">
        <v>25</v>
      </c>
      <c r="J4453" s="256">
        <v>14453.354453070206</v>
      </c>
      <c r="K4453" s="595">
        <f t="shared" si="408"/>
        <v>361334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0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37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406"/>
        <v>7</v>
      </c>
      <c r="C4454" s="184">
        <f t="shared" si="407"/>
        <v>42202</v>
      </c>
      <c r="D4454" s="191" t="s">
        <v>2041</v>
      </c>
      <c r="E4454" s="191">
        <v>42202</v>
      </c>
      <c r="F4454" s="192" t="s">
        <v>716</v>
      </c>
      <c r="G4454" s="483" t="s">
        <v>934</v>
      </c>
      <c r="H4454" s="193" t="s">
        <v>2042</v>
      </c>
      <c r="I4454" s="256">
        <v>25</v>
      </c>
      <c r="J4454" s="256">
        <v>16059.282725633562</v>
      </c>
      <c r="K4454" s="595">
        <f t="shared" si="408"/>
        <v>401482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0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37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406"/>
        <v>7</v>
      </c>
      <c r="C4455" s="184">
        <f t="shared" si="407"/>
        <v>42202</v>
      </c>
      <c r="D4455" s="191" t="s">
        <v>2041</v>
      </c>
      <c r="E4455" s="191">
        <v>42202</v>
      </c>
      <c r="F4455" s="192" t="s">
        <v>1731</v>
      </c>
      <c r="G4455" s="483" t="s">
        <v>934</v>
      </c>
      <c r="H4455" s="193" t="s">
        <v>2042</v>
      </c>
      <c r="I4455" s="256">
        <v>100</v>
      </c>
      <c r="J4455" s="256">
        <v>7306.9736401632708</v>
      </c>
      <c r="K4455" s="595">
        <f t="shared" si="408"/>
        <v>730697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0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37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406"/>
        <v>7</v>
      </c>
      <c r="C4456" s="184">
        <f t="shared" si="407"/>
        <v>42202</v>
      </c>
      <c r="D4456" s="191" t="s">
        <v>2041</v>
      </c>
      <c r="E4456" s="191">
        <v>42202</v>
      </c>
      <c r="F4456" s="192" t="s">
        <v>1783</v>
      </c>
      <c r="G4456" s="483" t="s">
        <v>934</v>
      </c>
      <c r="H4456" s="193" t="s">
        <v>2042</v>
      </c>
      <c r="I4456" s="256">
        <v>220</v>
      </c>
      <c r="J4456" s="256">
        <v>7788.7521219322771</v>
      </c>
      <c r="K4456" s="595">
        <f t="shared" si="408"/>
        <v>1713525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0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37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406"/>
        <v>7</v>
      </c>
      <c r="C4457" s="184">
        <f t="shared" si="407"/>
        <v>42202</v>
      </c>
      <c r="D4457" s="191" t="s">
        <v>2041</v>
      </c>
      <c r="E4457" s="191">
        <v>42202</v>
      </c>
      <c r="F4457" s="192" t="s">
        <v>1784</v>
      </c>
      <c r="G4457" s="483" t="s">
        <v>934</v>
      </c>
      <c r="H4457" s="193" t="s">
        <v>2042</v>
      </c>
      <c r="I4457" s="256">
        <v>160</v>
      </c>
      <c r="J4457" s="256">
        <v>12285.351285109675</v>
      </c>
      <c r="K4457" s="595">
        <f t="shared" si="408"/>
        <v>1965656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0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37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406"/>
        <v>7</v>
      </c>
      <c r="C4458" s="184">
        <f t="shared" si="407"/>
        <v>42202</v>
      </c>
      <c r="D4458" s="191" t="s">
        <v>2041</v>
      </c>
      <c r="E4458" s="191">
        <v>42202</v>
      </c>
      <c r="F4458" s="192" t="s">
        <v>1785</v>
      </c>
      <c r="G4458" s="483" t="s">
        <v>934</v>
      </c>
      <c r="H4458" s="193" t="s">
        <v>2042</v>
      </c>
      <c r="I4458" s="256">
        <v>270</v>
      </c>
      <c r="J4458" s="256">
        <v>9073.4947399829616</v>
      </c>
      <c r="K4458" s="595">
        <f t="shared" si="408"/>
        <v>2449844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0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37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406"/>
        <v>7</v>
      </c>
      <c r="C4459" s="184">
        <f t="shared" si="407"/>
        <v>42202</v>
      </c>
      <c r="D4459" s="191" t="s">
        <v>2041</v>
      </c>
      <c r="E4459" s="191">
        <v>42202</v>
      </c>
      <c r="F4459" s="192" t="s">
        <v>1786</v>
      </c>
      <c r="G4459" s="483" t="s">
        <v>934</v>
      </c>
      <c r="H4459" s="193" t="s">
        <v>2042</v>
      </c>
      <c r="I4459" s="256">
        <v>190</v>
      </c>
      <c r="J4459" s="256">
        <v>10599.126598918152</v>
      </c>
      <c r="K4459" s="595">
        <f t="shared" si="408"/>
        <v>2013834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0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37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406"/>
        <v>7</v>
      </c>
      <c r="C4460" s="184">
        <f t="shared" si="407"/>
        <v>42205</v>
      </c>
      <c r="D4460" s="191" t="s">
        <v>2041</v>
      </c>
      <c r="E4460" s="191">
        <v>42205</v>
      </c>
      <c r="F4460" s="192" t="s">
        <v>439</v>
      </c>
      <c r="G4460" s="483" t="s">
        <v>935</v>
      </c>
      <c r="H4460" s="193" t="s">
        <v>2042</v>
      </c>
      <c r="I4460" s="256">
        <v>311</v>
      </c>
      <c r="J4460" s="256">
        <v>7628.159294675942</v>
      </c>
      <c r="K4460" s="595">
        <f t="shared" si="408"/>
        <v>2372358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0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37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406"/>
        <v>7</v>
      </c>
      <c r="C4461" s="184">
        <f t="shared" si="407"/>
        <v>42205</v>
      </c>
      <c r="D4461" s="191" t="s">
        <v>2041</v>
      </c>
      <c r="E4461" s="191">
        <v>42205</v>
      </c>
      <c r="F4461" s="192" t="s">
        <v>439</v>
      </c>
      <c r="G4461" s="483" t="s">
        <v>935</v>
      </c>
      <c r="H4461" s="193" t="s">
        <v>2042</v>
      </c>
      <c r="I4461" s="256">
        <v>497</v>
      </c>
      <c r="J4461" s="256">
        <v>7628.159294675942</v>
      </c>
      <c r="K4461" s="595">
        <f t="shared" si="408"/>
        <v>3791195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0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37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406"/>
        <v>7</v>
      </c>
      <c r="C4462" s="184">
        <f t="shared" si="407"/>
        <v>42205</v>
      </c>
      <c r="D4462" s="191" t="s">
        <v>2041</v>
      </c>
      <c r="E4462" s="191">
        <v>42205</v>
      </c>
      <c r="F4462" s="192" t="s">
        <v>936</v>
      </c>
      <c r="G4462" s="483" t="s">
        <v>937</v>
      </c>
      <c r="H4462" s="193" t="s">
        <v>2042</v>
      </c>
      <c r="I4462" s="256">
        <v>574</v>
      </c>
      <c r="J4462" s="256">
        <v>5379.859713087244</v>
      </c>
      <c r="K4462" s="595">
        <f t="shared" si="408"/>
        <v>3088039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0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37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406"/>
        <v>7</v>
      </c>
      <c r="C4463" s="184">
        <f t="shared" si="407"/>
        <v>42205</v>
      </c>
      <c r="D4463" s="191" t="s">
        <v>2041</v>
      </c>
      <c r="E4463" s="191">
        <v>42205</v>
      </c>
      <c r="F4463" s="192" t="s">
        <v>936</v>
      </c>
      <c r="G4463" s="483" t="s">
        <v>937</v>
      </c>
      <c r="H4463" s="193" t="s">
        <v>2042</v>
      </c>
      <c r="I4463" s="256">
        <v>588</v>
      </c>
      <c r="J4463" s="256">
        <v>5379.859713087244</v>
      </c>
      <c r="K4463" s="595">
        <f t="shared" si="408"/>
        <v>3163358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0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37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406"/>
        <v>7</v>
      </c>
      <c r="C4464" s="184">
        <f t="shared" si="407"/>
        <v>42205</v>
      </c>
      <c r="D4464" s="191" t="s">
        <v>2041</v>
      </c>
      <c r="E4464" s="191">
        <v>42205</v>
      </c>
      <c r="F4464" s="192" t="s">
        <v>856</v>
      </c>
      <c r="G4464" s="483" t="s">
        <v>938</v>
      </c>
      <c r="H4464" s="193" t="s">
        <v>2042</v>
      </c>
      <c r="I4464" s="256">
        <v>280</v>
      </c>
      <c r="J4464" s="256">
        <v>11402.090735199828</v>
      </c>
      <c r="K4464" s="595">
        <f t="shared" si="408"/>
        <v>3192585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0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37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406"/>
        <v>7</v>
      </c>
      <c r="C4465" s="184">
        <f t="shared" si="407"/>
        <v>42205</v>
      </c>
      <c r="D4465" s="191" t="s">
        <v>2041</v>
      </c>
      <c r="E4465" s="191">
        <v>42205</v>
      </c>
      <c r="F4465" s="192" t="s">
        <v>878</v>
      </c>
      <c r="G4465" s="483" t="s">
        <v>939</v>
      </c>
      <c r="H4465" s="193" t="s">
        <v>2042</v>
      </c>
      <c r="I4465" s="256">
        <v>465</v>
      </c>
      <c r="J4465" s="256">
        <v>15336.615002980052</v>
      </c>
      <c r="K4465" s="595">
        <f t="shared" si="408"/>
        <v>7131526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0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37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406"/>
        <v>7</v>
      </c>
      <c r="C4466" s="184">
        <f t="shared" si="407"/>
        <v>42205</v>
      </c>
      <c r="D4466" s="191" t="s">
        <v>2041</v>
      </c>
      <c r="E4466" s="191">
        <v>42205</v>
      </c>
      <c r="F4466" s="192" t="s">
        <v>875</v>
      </c>
      <c r="G4466" s="483" t="s">
        <v>939</v>
      </c>
      <c r="H4466" s="193" t="s">
        <v>2042</v>
      </c>
      <c r="I4466" s="256">
        <v>92</v>
      </c>
      <c r="J4466" s="256">
        <v>13409.501075904023</v>
      </c>
      <c r="K4466" s="595">
        <f t="shared" si="408"/>
        <v>1233674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0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37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406"/>
        <v>7</v>
      </c>
      <c r="C4467" s="184">
        <f t="shared" si="407"/>
        <v>42205</v>
      </c>
      <c r="D4467" s="191" t="s">
        <v>2041</v>
      </c>
      <c r="E4467" s="191">
        <v>42205</v>
      </c>
      <c r="F4467" s="192" t="s">
        <v>879</v>
      </c>
      <c r="G4467" s="483" t="s">
        <v>939</v>
      </c>
      <c r="H4467" s="193" t="s">
        <v>2042</v>
      </c>
      <c r="I4467" s="256">
        <v>268</v>
      </c>
      <c r="J4467" s="256">
        <v>17183.432516427914</v>
      </c>
      <c r="K4467" s="595">
        <f t="shared" si="408"/>
        <v>4605160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0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37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406"/>
        <v>7</v>
      </c>
      <c r="C4468" s="184">
        <f t="shared" si="407"/>
        <v>42205</v>
      </c>
      <c r="D4468" s="191" t="s">
        <v>2041</v>
      </c>
      <c r="E4468" s="191">
        <v>42205</v>
      </c>
      <c r="F4468" s="192" t="s">
        <v>940</v>
      </c>
      <c r="G4468" s="483" t="s">
        <v>941</v>
      </c>
      <c r="H4468" s="193" t="s">
        <v>2042</v>
      </c>
      <c r="I4468" s="256">
        <v>80</v>
      </c>
      <c r="J4468" s="256">
        <v>22482.995815886985</v>
      </c>
      <c r="K4468" s="595">
        <f t="shared" si="408"/>
        <v>1798640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0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37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406"/>
        <v>7</v>
      </c>
      <c r="C4469" s="184">
        <f t="shared" si="407"/>
        <v>42205</v>
      </c>
      <c r="D4469" s="191" t="s">
        <v>2041</v>
      </c>
      <c r="E4469" s="191">
        <v>42205</v>
      </c>
      <c r="F4469" s="192" t="s">
        <v>1700</v>
      </c>
      <c r="G4469" s="483" t="s">
        <v>941</v>
      </c>
      <c r="H4469" s="193" t="s">
        <v>2042</v>
      </c>
      <c r="I4469" s="256">
        <v>160</v>
      </c>
      <c r="J4469" s="256">
        <v>963.55696353801375</v>
      </c>
      <c r="K4469" s="595">
        <f t="shared" si="408"/>
        <v>154169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0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37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406"/>
        <v>7</v>
      </c>
      <c r="C4470" s="184">
        <f t="shared" si="407"/>
        <v>42205</v>
      </c>
      <c r="D4470" s="191" t="s">
        <v>2041</v>
      </c>
      <c r="E4470" s="191">
        <v>42205</v>
      </c>
      <c r="F4470" s="192" t="s">
        <v>942</v>
      </c>
      <c r="G4470" s="483" t="s">
        <v>943</v>
      </c>
      <c r="H4470" s="193" t="s">
        <v>2042</v>
      </c>
      <c r="I4470" s="256">
        <v>300</v>
      </c>
      <c r="J4470" s="256">
        <v>19030.250029875773</v>
      </c>
      <c r="K4470" s="595">
        <f t="shared" si="408"/>
        <v>5709075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0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37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406"/>
        <v>7</v>
      </c>
      <c r="C4471" s="184">
        <f t="shared" si="407"/>
        <v>42205</v>
      </c>
      <c r="D4471" s="191" t="s">
        <v>2041</v>
      </c>
      <c r="E4471" s="191">
        <v>42205</v>
      </c>
      <c r="F4471" s="192" t="s">
        <v>1690</v>
      </c>
      <c r="G4471" s="483" t="s">
        <v>943</v>
      </c>
      <c r="H4471" s="193" t="s">
        <v>2042</v>
      </c>
      <c r="I4471" s="256">
        <v>600</v>
      </c>
      <c r="J4471" s="256">
        <v>642.3713090253425</v>
      </c>
      <c r="K4471" s="595">
        <f t="shared" si="408"/>
        <v>385423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0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37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406"/>
        <v>7</v>
      </c>
      <c r="C4472" s="184">
        <f t="shared" si="407"/>
        <v>42205</v>
      </c>
      <c r="D4472" s="191" t="s">
        <v>2041</v>
      </c>
      <c r="E4472" s="191">
        <v>42205</v>
      </c>
      <c r="F4472" s="192" t="s">
        <v>424</v>
      </c>
      <c r="G4472" s="483" t="s">
        <v>944</v>
      </c>
      <c r="H4472" s="193" t="s">
        <v>2042</v>
      </c>
      <c r="I4472" s="256">
        <v>607</v>
      </c>
      <c r="J4472" s="256">
        <v>6584.3059175097605</v>
      </c>
      <c r="K4472" s="595">
        <f t="shared" si="408"/>
        <v>3996674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0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37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406"/>
        <v>7</v>
      </c>
      <c r="C4473" s="184">
        <f t="shared" si="407"/>
        <v>42205</v>
      </c>
      <c r="D4473" s="191" t="s">
        <v>2041</v>
      </c>
      <c r="E4473" s="191">
        <v>42205</v>
      </c>
      <c r="F4473" s="192" t="s">
        <v>527</v>
      </c>
      <c r="G4473" s="483" t="s">
        <v>944</v>
      </c>
      <c r="H4473" s="193" t="s">
        <v>2042</v>
      </c>
      <c r="I4473" s="256">
        <v>310</v>
      </c>
      <c r="J4473" s="256">
        <v>12686.833353250515</v>
      </c>
      <c r="K4473" s="595">
        <f t="shared" si="408"/>
        <v>3932918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0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37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406"/>
        <v>7</v>
      </c>
      <c r="C4474" s="184">
        <f t="shared" si="407"/>
        <v>42205</v>
      </c>
      <c r="D4474" s="191" t="s">
        <v>2041</v>
      </c>
      <c r="E4474" s="191">
        <v>42205</v>
      </c>
      <c r="F4474" s="192" t="s">
        <v>945</v>
      </c>
      <c r="G4474" s="483" t="s">
        <v>944</v>
      </c>
      <c r="H4474" s="193" t="s">
        <v>2042</v>
      </c>
      <c r="I4474" s="256">
        <v>295</v>
      </c>
      <c r="J4474" s="256">
        <v>7226.6772265351028</v>
      </c>
      <c r="K4474" s="595">
        <f t="shared" si="408"/>
        <v>2131870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0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37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406"/>
        <v>7</v>
      </c>
      <c r="C4475" s="184">
        <f t="shared" si="407"/>
        <v>42205</v>
      </c>
      <c r="D4475" s="191" t="s">
        <v>2041</v>
      </c>
      <c r="E4475" s="191">
        <v>42205</v>
      </c>
      <c r="F4475" s="192" t="s">
        <v>1787</v>
      </c>
      <c r="G4475" s="483" t="s">
        <v>946</v>
      </c>
      <c r="H4475" s="193" t="s">
        <v>2042</v>
      </c>
      <c r="I4475" s="256">
        <v>40</v>
      </c>
      <c r="J4475" s="256">
        <v>11642.979976084333</v>
      </c>
      <c r="K4475" s="595">
        <f t="shared" si="408"/>
        <v>465719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0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37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406"/>
        <v>7</v>
      </c>
      <c r="C4476" s="184">
        <f t="shared" si="407"/>
        <v>42205</v>
      </c>
      <c r="D4476" s="191" t="s">
        <v>2041</v>
      </c>
      <c r="E4476" s="191">
        <v>42205</v>
      </c>
      <c r="F4476" s="192" t="s">
        <v>768</v>
      </c>
      <c r="G4476" s="483" t="s">
        <v>946</v>
      </c>
      <c r="H4476" s="193" t="s">
        <v>2042</v>
      </c>
      <c r="I4476" s="256">
        <v>65</v>
      </c>
      <c r="J4476" s="256">
        <v>15738.09707112089</v>
      </c>
      <c r="K4476" s="595">
        <f t="shared" si="408"/>
        <v>1022976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0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37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406"/>
        <v>7</v>
      </c>
      <c r="C4477" s="184">
        <f t="shared" si="407"/>
        <v>42205</v>
      </c>
      <c r="D4477" s="191" t="s">
        <v>2041</v>
      </c>
      <c r="E4477" s="191">
        <v>42205</v>
      </c>
      <c r="F4477" s="192" t="s">
        <v>1788</v>
      </c>
      <c r="G4477" s="483" t="s">
        <v>946</v>
      </c>
      <c r="H4477" s="193" t="s">
        <v>2042</v>
      </c>
      <c r="I4477" s="256">
        <v>35</v>
      </c>
      <c r="J4477" s="256">
        <v>11000.60866705899</v>
      </c>
      <c r="K4477" s="595">
        <f t="shared" si="408"/>
        <v>385021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0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37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406"/>
        <v>7</v>
      </c>
      <c r="C4478" s="184">
        <f t="shared" si="407"/>
        <v>42205</v>
      </c>
      <c r="D4478" s="191" t="s">
        <v>2041</v>
      </c>
      <c r="E4478" s="191">
        <v>42205</v>
      </c>
      <c r="F4478" s="192" t="s">
        <v>1789</v>
      </c>
      <c r="G4478" s="483" t="s">
        <v>946</v>
      </c>
      <c r="H4478" s="193" t="s">
        <v>2042</v>
      </c>
      <c r="I4478" s="256">
        <v>35</v>
      </c>
      <c r="J4478" s="256">
        <v>10277.94094440548</v>
      </c>
      <c r="K4478" s="595">
        <f t="shared" si="408"/>
        <v>359728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0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37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406"/>
        <v>7</v>
      </c>
      <c r="C4479" s="184">
        <f t="shared" si="407"/>
        <v>42205</v>
      </c>
      <c r="D4479" s="191" t="s">
        <v>2041</v>
      </c>
      <c r="E4479" s="191">
        <v>42205</v>
      </c>
      <c r="F4479" s="192" t="s">
        <v>1790</v>
      </c>
      <c r="G4479" s="483" t="s">
        <v>946</v>
      </c>
      <c r="H4479" s="193" t="s">
        <v>2042</v>
      </c>
      <c r="I4479" s="256">
        <v>335</v>
      </c>
      <c r="J4479" s="256">
        <v>17103.136102799745</v>
      </c>
      <c r="K4479" s="595">
        <f t="shared" si="408"/>
        <v>5729551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0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37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406"/>
        <v>7</v>
      </c>
      <c r="C4480" s="184">
        <f t="shared" si="407"/>
        <v>42205</v>
      </c>
      <c r="D4480" s="191" t="s">
        <v>2041</v>
      </c>
      <c r="E4480" s="191">
        <v>42205</v>
      </c>
      <c r="F4480" s="192" t="s">
        <v>1786</v>
      </c>
      <c r="G4480" s="483" t="s">
        <v>946</v>
      </c>
      <c r="H4480" s="193" t="s">
        <v>2042</v>
      </c>
      <c r="I4480" s="256">
        <v>25</v>
      </c>
      <c r="J4480" s="256">
        <v>10599.126598918152</v>
      </c>
      <c r="K4480" s="595">
        <f t="shared" si="408"/>
        <v>264978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0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37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406"/>
        <v>7</v>
      </c>
      <c r="C4481" s="184">
        <f t="shared" si="407"/>
        <v>42205</v>
      </c>
      <c r="D4481" s="191" t="s">
        <v>2041</v>
      </c>
      <c r="E4481" s="191">
        <v>42205</v>
      </c>
      <c r="F4481" s="192" t="s">
        <v>1791</v>
      </c>
      <c r="G4481" s="483" t="s">
        <v>946</v>
      </c>
      <c r="H4481" s="193" t="s">
        <v>2042</v>
      </c>
      <c r="I4481" s="256">
        <v>600</v>
      </c>
      <c r="J4481" s="256">
        <v>8350.8270173294532</v>
      </c>
      <c r="K4481" s="595">
        <f t="shared" si="408"/>
        <v>5010496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0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37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406"/>
        <v>7</v>
      </c>
      <c r="C4482" s="184">
        <f t="shared" si="407"/>
        <v>42205</v>
      </c>
      <c r="D4482" s="191" t="s">
        <v>2041</v>
      </c>
      <c r="E4482" s="191">
        <v>42205</v>
      </c>
      <c r="F4482" s="192" t="s">
        <v>721</v>
      </c>
      <c r="G4482" s="483" t="s">
        <v>946</v>
      </c>
      <c r="H4482" s="193" t="s">
        <v>2042</v>
      </c>
      <c r="I4482" s="256">
        <v>63</v>
      </c>
      <c r="J4482" s="256">
        <v>14132.168798557535</v>
      </c>
      <c r="K4482" s="595">
        <f t="shared" si="408"/>
        <v>890327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0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37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406"/>
        <v>7</v>
      </c>
      <c r="C4483" s="184">
        <f t="shared" si="407"/>
        <v>42205</v>
      </c>
      <c r="D4483" s="191" t="s">
        <v>2041</v>
      </c>
      <c r="E4483" s="191">
        <v>42205</v>
      </c>
      <c r="F4483" s="192" t="s">
        <v>746</v>
      </c>
      <c r="G4483" s="483" t="s">
        <v>946</v>
      </c>
      <c r="H4483" s="193" t="s">
        <v>2042</v>
      </c>
      <c r="I4483" s="256">
        <v>84</v>
      </c>
      <c r="J4483" s="256">
        <v>14051.872384929367</v>
      </c>
      <c r="K4483" s="595">
        <f t="shared" si="408"/>
        <v>1180357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0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37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406"/>
        <v>7</v>
      </c>
      <c r="C4484" s="184">
        <f t="shared" si="407"/>
        <v>42205</v>
      </c>
      <c r="D4484" s="191" t="s">
        <v>2041</v>
      </c>
      <c r="E4484" s="191">
        <v>42205</v>
      </c>
      <c r="F4484" s="192" t="s">
        <v>748</v>
      </c>
      <c r="G4484" s="483" t="s">
        <v>946</v>
      </c>
      <c r="H4484" s="193" t="s">
        <v>2042</v>
      </c>
      <c r="I4484" s="256">
        <v>57</v>
      </c>
      <c r="J4484" s="256">
        <v>11562.683562456165</v>
      </c>
      <c r="K4484" s="595">
        <f t="shared" si="408"/>
        <v>659073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0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37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406"/>
        <v>7</v>
      </c>
      <c r="C4485" s="184">
        <f t="shared" si="407"/>
        <v>42205</v>
      </c>
      <c r="D4485" s="191" t="s">
        <v>2041</v>
      </c>
      <c r="E4485" s="191">
        <v>42205</v>
      </c>
      <c r="F4485" s="192" t="s">
        <v>947</v>
      </c>
      <c r="G4485" s="483" t="s">
        <v>948</v>
      </c>
      <c r="H4485" s="193" t="s">
        <v>2042</v>
      </c>
      <c r="I4485" s="256">
        <v>31</v>
      </c>
      <c r="J4485" s="256">
        <v>15818.393484749058</v>
      </c>
      <c r="K4485" s="595">
        <f t="shared" si="408"/>
        <v>490370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0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37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406"/>
        <v>7</v>
      </c>
      <c r="C4486" s="184">
        <f t="shared" si="407"/>
        <v>42205</v>
      </c>
      <c r="D4486" s="191" t="s">
        <v>2041</v>
      </c>
      <c r="E4486" s="191">
        <v>42205</v>
      </c>
      <c r="F4486" s="192" t="s">
        <v>949</v>
      </c>
      <c r="G4486" s="483" t="s">
        <v>948</v>
      </c>
      <c r="H4486" s="193" t="s">
        <v>2042</v>
      </c>
      <c r="I4486" s="256">
        <v>23</v>
      </c>
      <c r="J4486" s="256">
        <v>26417.520083667208</v>
      </c>
      <c r="K4486" s="595">
        <f t="shared" si="408"/>
        <v>607603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0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37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406"/>
        <v>7</v>
      </c>
      <c r="C4487" s="184">
        <f t="shared" si="407"/>
        <v>42205</v>
      </c>
      <c r="D4487" s="191" t="s">
        <v>2041</v>
      </c>
      <c r="E4487" s="191">
        <v>42205</v>
      </c>
      <c r="F4487" s="192" t="s">
        <v>950</v>
      </c>
      <c r="G4487" s="483" t="s">
        <v>948</v>
      </c>
      <c r="H4487" s="193" t="s">
        <v>2042</v>
      </c>
      <c r="I4487" s="256">
        <v>100</v>
      </c>
      <c r="J4487" s="256">
        <v>47936.958936016184</v>
      </c>
      <c r="K4487" s="595">
        <f t="shared" si="408"/>
        <v>4793696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0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37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406"/>
        <v>7</v>
      </c>
      <c r="C4488" s="184">
        <f t="shared" si="407"/>
        <v>42205</v>
      </c>
      <c r="D4488" s="191" t="s">
        <v>2041</v>
      </c>
      <c r="E4488" s="191">
        <v>42205</v>
      </c>
      <c r="F4488" s="192" t="s">
        <v>951</v>
      </c>
      <c r="G4488" s="483" t="s">
        <v>948</v>
      </c>
      <c r="H4488" s="193" t="s">
        <v>2042</v>
      </c>
      <c r="I4488" s="256">
        <v>10</v>
      </c>
      <c r="J4488" s="256">
        <v>31717.083383126286</v>
      </c>
      <c r="K4488" s="595">
        <f t="shared" si="408"/>
        <v>317171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0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37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406"/>
        <v>7</v>
      </c>
      <c r="C4489" s="184">
        <f t="shared" si="407"/>
        <v>42205</v>
      </c>
      <c r="D4489" s="191" t="s">
        <v>2041</v>
      </c>
      <c r="E4489" s="191">
        <v>42205</v>
      </c>
      <c r="F4489" s="192" t="s">
        <v>952</v>
      </c>
      <c r="G4489" s="483" t="s">
        <v>948</v>
      </c>
      <c r="H4489" s="193" t="s">
        <v>2042</v>
      </c>
      <c r="I4489" s="256">
        <v>26</v>
      </c>
      <c r="J4489" s="256">
        <v>37819.610818867041</v>
      </c>
      <c r="K4489" s="595">
        <f t="shared" si="408"/>
        <v>983310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0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37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406"/>
        <v>7</v>
      </c>
      <c r="C4490" s="184">
        <f t="shared" si="407"/>
        <v>42205</v>
      </c>
      <c r="D4490" s="191" t="s">
        <v>2041</v>
      </c>
      <c r="E4490" s="191">
        <v>42205</v>
      </c>
      <c r="F4490" s="192" t="s">
        <v>953</v>
      </c>
      <c r="G4490" s="483" t="s">
        <v>948</v>
      </c>
      <c r="H4490" s="193" t="s">
        <v>2042</v>
      </c>
      <c r="I4490" s="256">
        <v>116</v>
      </c>
      <c r="J4490" s="256">
        <v>68733.730065711658</v>
      </c>
      <c r="K4490" s="595">
        <f t="shared" si="408"/>
        <v>7973113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0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37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406"/>
        <v>7</v>
      </c>
      <c r="C4491" s="184">
        <f t="shared" si="407"/>
        <v>42206</v>
      </c>
      <c r="D4491" s="191" t="s">
        <v>2041</v>
      </c>
      <c r="E4491" s="191">
        <v>42206</v>
      </c>
      <c r="F4491" s="192" t="s">
        <v>1792</v>
      </c>
      <c r="G4491" s="483" t="s">
        <v>954</v>
      </c>
      <c r="H4491" s="193" t="s">
        <v>2042</v>
      </c>
      <c r="I4491" s="256">
        <v>550</v>
      </c>
      <c r="J4491" s="256">
        <v>10037.051703520976</v>
      </c>
      <c r="K4491" s="595">
        <f t="shared" si="408"/>
        <v>5520378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0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37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406"/>
        <v>7</v>
      </c>
      <c r="C4492" s="184">
        <f t="shared" si="407"/>
        <v>42206</v>
      </c>
      <c r="D4492" s="191" t="s">
        <v>2041</v>
      </c>
      <c r="E4492" s="191">
        <v>42206</v>
      </c>
      <c r="F4492" s="192" t="s">
        <v>1832</v>
      </c>
      <c r="G4492" s="483" t="s">
        <v>954</v>
      </c>
      <c r="H4492" s="193" t="s">
        <v>2042</v>
      </c>
      <c r="I4492" s="256">
        <v>200</v>
      </c>
      <c r="J4492" s="256">
        <v>9796.1624626364719</v>
      </c>
      <c r="K4492" s="595">
        <f t="shared" si="408"/>
        <v>1959232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0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37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406"/>
        <v>7</v>
      </c>
      <c r="C4493" s="184">
        <f t="shared" si="407"/>
        <v>42206</v>
      </c>
      <c r="D4493" s="191" t="s">
        <v>2041</v>
      </c>
      <c r="E4493" s="191">
        <v>42206</v>
      </c>
      <c r="F4493" s="192" t="s">
        <v>1767</v>
      </c>
      <c r="G4493" s="483" t="s">
        <v>954</v>
      </c>
      <c r="H4493" s="193" t="s">
        <v>2042</v>
      </c>
      <c r="I4493" s="256">
        <v>270</v>
      </c>
      <c r="J4493" s="256">
        <v>8912.9019127266274</v>
      </c>
      <c r="K4493" s="595">
        <f t="shared" si="408"/>
        <v>2406484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0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37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406"/>
        <v>7</v>
      </c>
      <c r="C4494" s="184">
        <f t="shared" si="407"/>
        <v>42206</v>
      </c>
      <c r="D4494" s="191" t="s">
        <v>2041</v>
      </c>
      <c r="E4494" s="191">
        <v>42206</v>
      </c>
      <c r="F4494" s="192" t="s">
        <v>751</v>
      </c>
      <c r="G4494" s="483" t="s">
        <v>954</v>
      </c>
      <c r="H4494" s="193" t="s">
        <v>2042</v>
      </c>
      <c r="I4494" s="256">
        <v>500</v>
      </c>
      <c r="J4494" s="256">
        <v>13248.908248647687</v>
      </c>
      <c r="K4494" s="595">
        <f t="shared" si="408"/>
        <v>6624454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0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37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406"/>
        <v>7</v>
      </c>
      <c r="C4495" s="184">
        <f t="shared" si="407"/>
        <v>42206</v>
      </c>
      <c r="D4495" s="191" t="s">
        <v>2041</v>
      </c>
      <c r="E4495" s="191">
        <v>42206</v>
      </c>
      <c r="F4495" s="192" t="s">
        <v>698</v>
      </c>
      <c r="G4495" s="483" t="s">
        <v>954</v>
      </c>
      <c r="H4495" s="193" t="s">
        <v>2042</v>
      </c>
      <c r="I4495" s="256">
        <v>60</v>
      </c>
      <c r="J4495" s="256">
        <v>12044.462044225173</v>
      </c>
      <c r="K4495" s="595">
        <f t="shared" si="408"/>
        <v>722668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0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37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406"/>
        <v>7</v>
      </c>
      <c r="C4496" s="184">
        <f t="shared" si="407"/>
        <v>42206</v>
      </c>
      <c r="D4496" s="191" t="s">
        <v>2041</v>
      </c>
      <c r="E4496" s="191">
        <v>42206</v>
      </c>
      <c r="F4496" s="192" t="s">
        <v>1871</v>
      </c>
      <c r="G4496" s="483" t="s">
        <v>954</v>
      </c>
      <c r="H4496" s="193" t="s">
        <v>2042</v>
      </c>
      <c r="I4496" s="256">
        <v>50</v>
      </c>
      <c r="J4496" s="256">
        <v>7869.0485355604451</v>
      </c>
      <c r="K4496" s="595">
        <f t="shared" si="408"/>
        <v>393452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0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37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406"/>
        <v>7</v>
      </c>
      <c r="C4497" s="184">
        <f t="shared" si="407"/>
        <v>42206</v>
      </c>
      <c r="D4497" s="191" t="s">
        <v>2041</v>
      </c>
      <c r="E4497" s="191">
        <v>42206</v>
      </c>
      <c r="F4497" s="192" t="s">
        <v>1735</v>
      </c>
      <c r="G4497" s="483" t="s">
        <v>954</v>
      </c>
      <c r="H4497" s="193" t="s">
        <v>2042</v>
      </c>
      <c r="I4497" s="256">
        <v>80</v>
      </c>
      <c r="J4497" s="256">
        <v>6744.8987447660957</v>
      </c>
      <c r="K4497" s="595">
        <f t="shared" si="408"/>
        <v>539592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0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37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406"/>
        <v>7</v>
      </c>
      <c r="C4498" s="184">
        <f t="shared" si="407"/>
        <v>42206</v>
      </c>
      <c r="D4498" s="191" t="s">
        <v>2041</v>
      </c>
      <c r="E4498" s="191">
        <v>42206</v>
      </c>
      <c r="F4498" s="192" t="s">
        <v>1795</v>
      </c>
      <c r="G4498" s="483" t="s">
        <v>954</v>
      </c>
      <c r="H4498" s="193" t="s">
        <v>2042</v>
      </c>
      <c r="I4498" s="256">
        <v>120</v>
      </c>
      <c r="J4498" s="256">
        <v>12526.240525994179</v>
      </c>
      <c r="K4498" s="595">
        <f t="shared" si="408"/>
        <v>1503149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0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37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406"/>
        <v>7</v>
      </c>
      <c r="C4499" s="184">
        <f t="shared" si="407"/>
        <v>42208</v>
      </c>
      <c r="D4499" s="191" t="s">
        <v>2041</v>
      </c>
      <c r="E4499" s="191">
        <v>42208</v>
      </c>
      <c r="F4499" s="192" t="s">
        <v>955</v>
      </c>
      <c r="G4499" s="483" t="s">
        <v>956</v>
      </c>
      <c r="H4499" s="193" t="s">
        <v>2042</v>
      </c>
      <c r="I4499" s="256">
        <v>301</v>
      </c>
      <c r="J4499" s="256">
        <v>10759.719426174488</v>
      </c>
      <c r="K4499" s="595">
        <f t="shared" si="408"/>
        <v>3238676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0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37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406"/>
        <v>7</v>
      </c>
      <c r="C4500" s="184">
        <f t="shared" si="407"/>
        <v>42208</v>
      </c>
      <c r="D4500" s="191" t="s">
        <v>2041</v>
      </c>
      <c r="E4500" s="191">
        <v>42208</v>
      </c>
      <c r="F4500" s="192" t="s">
        <v>957</v>
      </c>
      <c r="G4500" s="483" t="s">
        <v>956</v>
      </c>
      <c r="H4500" s="193" t="s">
        <v>2042</v>
      </c>
      <c r="I4500" s="256">
        <v>200</v>
      </c>
      <c r="J4500" s="256">
        <v>7788.7521219322771</v>
      </c>
      <c r="K4500" s="595">
        <f t="shared" si="408"/>
        <v>1557750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0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37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406"/>
        <v>7</v>
      </c>
      <c r="C4501" s="184">
        <f t="shared" si="407"/>
        <v>42208</v>
      </c>
      <c r="D4501" s="191" t="s">
        <v>2041</v>
      </c>
      <c r="E4501" s="191">
        <v>42208</v>
      </c>
      <c r="F4501" s="192" t="s">
        <v>566</v>
      </c>
      <c r="G4501" s="483" t="s">
        <v>956</v>
      </c>
      <c r="H4501" s="193" t="s">
        <v>2042</v>
      </c>
      <c r="I4501" s="256">
        <v>204</v>
      </c>
      <c r="J4501" s="256">
        <v>6985.7879856505997</v>
      </c>
      <c r="K4501" s="595">
        <f t="shared" si="408"/>
        <v>1425101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0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37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406"/>
        <v>7</v>
      </c>
      <c r="C4502" s="184">
        <f t="shared" si="407"/>
        <v>42208</v>
      </c>
      <c r="D4502" s="191" t="s">
        <v>2041</v>
      </c>
      <c r="E4502" s="191">
        <v>42208</v>
      </c>
      <c r="F4502" s="192" t="s">
        <v>807</v>
      </c>
      <c r="G4502" s="483" t="s">
        <v>958</v>
      </c>
      <c r="H4502" s="193" t="s">
        <v>2042</v>
      </c>
      <c r="I4502" s="256">
        <v>500</v>
      </c>
      <c r="J4502" s="256">
        <v>11161.201494315324</v>
      </c>
      <c r="K4502" s="595">
        <f t="shared" si="408"/>
        <v>5580601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0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37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406"/>
        <v>7</v>
      </c>
      <c r="C4503" s="184">
        <f t="shared" si="407"/>
        <v>42208</v>
      </c>
      <c r="D4503" s="191" t="s">
        <v>2041</v>
      </c>
      <c r="E4503" s="191">
        <v>42208</v>
      </c>
      <c r="F4503" s="192" t="s">
        <v>1793</v>
      </c>
      <c r="G4503" s="483" t="s">
        <v>959</v>
      </c>
      <c r="H4503" s="193" t="s">
        <v>2042</v>
      </c>
      <c r="I4503" s="256">
        <v>100</v>
      </c>
      <c r="J4503" s="256">
        <v>19913.510579785616</v>
      </c>
      <c r="K4503" s="595">
        <f t="shared" si="408"/>
        <v>1991351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0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37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406"/>
        <v>7</v>
      </c>
      <c r="C4504" s="184">
        <f t="shared" si="407"/>
        <v>42208</v>
      </c>
      <c r="D4504" s="191" t="s">
        <v>2041</v>
      </c>
      <c r="E4504" s="191">
        <v>42208</v>
      </c>
      <c r="F4504" s="192" t="s">
        <v>1794</v>
      </c>
      <c r="G4504" s="483" t="s">
        <v>958</v>
      </c>
      <c r="H4504" s="193" t="s">
        <v>2042</v>
      </c>
      <c r="I4504" s="256">
        <v>100</v>
      </c>
      <c r="J4504" s="256">
        <v>13088.315421391353</v>
      </c>
      <c r="K4504" s="595">
        <f t="shared" si="408"/>
        <v>1308832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0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37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406"/>
        <v>7</v>
      </c>
      <c r="C4505" s="184">
        <f t="shared" si="407"/>
        <v>42208</v>
      </c>
      <c r="D4505" s="191" t="s">
        <v>2041</v>
      </c>
      <c r="E4505" s="191">
        <v>42208</v>
      </c>
      <c r="F4505" s="192" t="s">
        <v>720</v>
      </c>
      <c r="G4505" s="483" t="s">
        <v>959</v>
      </c>
      <c r="H4505" s="193" t="s">
        <v>2042</v>
      </c>
      <c r="I4505" s="256">
        <v>70</v>
      </c>
      <c r="J4505" s="256">
        <v>11803.572803340669</v>
      </c>
      <c r="K4505" s="595">
        <f t="shared" si="408"/>
        <v>826250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0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37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406"/>
        <v>7</v>
      </c>
      <c r="C4506" s="184">
        <f t="shared" si="407"/>
        <v>42208</v>
      </c>
      <c r="D4506" s="191" t="s">
        <v>2041</v>
      </c>
      <c r="E4506" s="191">
        <v>42208</v>
      </c>
      <c r="F4506" s="192" t="s">
        <v>1795</v>
      </c>
      <c r="G4506" s="483" t="s">
        <v>958</v>
      </c>
      <c r="H4506" s="193" t="s">
        <v>2042</v>
      </c>
      <c r="I4506" s="256">
        <v>25</v>
      </c>
      <c r="J4506" s="256">
        <v>12526.240525994179</v>
      </c>
      <c r="K4506" s="595">
        <f t="shared" si="408"/>
        <v>313156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0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37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406"/>
        <v>7</v>
      </c>
      <c r="C4507" s="184">
        <f t="shared" si="407"/>
        <v>42208</v>
      </c>
      <c r="D4507" s="191" t="s">
        <v>2041</v>
      </c>
      <c r="E4507" s="191">
        <v>42208</v>
      </c>
      <c r="F4507" s="192" t="s">
        <v>1796</v>
      </c>
      <c r="G4507" s="483" t="s">
        <v>959</v>
      </c>
      <c r="H4507" s="193" t="s">
        <v>2042</v>
      </c>
      <c r="I4507" s="256">
        <v>50</v>
      </c>
      <c r="J4507" s="256">
        <v>11723.276389712501</v>
      </c>
      <c r="K4507" s="595">
        <f t="shared" si="408"/>
        <v>586164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0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37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406"/>
        <v>7</v>
      </c>
      <c r="C4508" s="184">
        <f t="shared" si="407"/>
        <v>42208</v>
      </c>
      <c r="D4508" s="191" t="s">
        <v>2041</v>
      </c>
      <c r="E4508" s="191">
        <v>42208</v>
      </c>
      <c r="F4508" s="192" t="s">
        <v>1797</v>
      </c>
      <c r="G4508" s="483" t="s">
        <v>958</v>
      </c>
      <c r="H4508" s="193" t="s">
        <v>2042</v>
      </c>
      <c r="I4508" s="256">
        <v>575</v>
      </c>
      <c r="J4508" s="256">
        <v>1043.8533771661816</v>
      </c>
      <c r="K4508" s="595">
        <f t="shared" si="408"/>
        <v>600216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0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37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406"/>
        <v>7</v>
      </c>
      <c r="C4509" s="184">
        <f t="shared" si="407"/>
        <v>42208</v>
      </c>
      <c r="D4509" s="191" t="s">
        <v>2041</v>
      </c>
      <c r="E4509" s="191">
        <v>42208</v>
      </c>
      <c r="F4509" s="192" t="s">
        <v>1798</v>
      </c>
      <c r="G4509" s="483" t="s">
        <v>959</v>
      </c>
      <c r="H4509" s="193" t="s">
        <v>2042</v>
      </c>
      <c r="I4509" s="256">
        <v>500</v>
      </c>
      <c r="J4509" s="256">
        <v>8029.6413628167811</v>
      </c>
      <c r="K4509" s="595">
        <f t="shared" si="408"/>
        <v>4014821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0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37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406"/>
        <v>7</v>
      </c>
      <c r="C4510" s="184">
        <f t="shared" si="407"/>
        <v>42208</v>
      </c>
      <c r="D4510" s="191" t="s">
        <v>2041</v>
      </c>
      <c r="E4510" s="191">
        <v>42208</v>
      </c>
      <c r="F4510" s="192" t="s">
        <v>1792</v>
      </c>
      <c r="G4510" s="483" t="s">
        <v>958</v>
      </c>
      <c r="H4510" s="193" t="s">
        <v>2042</v>
      </c>
      <c r="I4510" s="256">
        <v>900</v>
      </c>
      <c r="J4510" s="256">
        <v>10037.051703520976</v>
      </c>
      <c r="K4510" s="595">
        <f t="shared" si="408"/>
        <v>9033347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0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37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406"/>
        <v>7</v>
      </c>
      <c r="C4511" s="184">
        <f t="shared" si="407"/>
        <v>42209</v>
      </c>
      <c r="D4511" s="191" t="s">
        <v>2041</v>
      </c>
      <c r="E4511" s="191">
        <v>42209</v>
      </c>
      <c r="F4511" s="192" t="s">
        <v>772</v>
      </c>
      <c r="G4511" s="483" t="s">
        <v>960</v>
      </c>
      <c r="H4511" s="193" t="s">
        <v>2042</v>
      </c>
      <c r="I4511" s="256">
        <v>1000</v>
      </c>
      <c r="J4511" s="256">
        <v>18548.471548106765</v>
      </c>
      <c r="K4511" s="595">
        <f t="shared" si="408"/>
        <v>18548472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0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37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406"/>
        <v>7</v>
      </c>
      <c r="C4512" s="184">
        <f t="shared" si="407"/>
        <v>42209</v>
      </c>
      <c r="D4512" s="191" t="s">
        <v>2041</v>
      </c>
      <c r="E4512" s="191">
        <v>42209</v>
      </c>
      <c r="F4512" s="192" t="s">
        <v>1792</v>
      </c>
      <c r="G4512" s="483" t="s">
        <v>960</v>
      </c>
      <c r="H4512" s="193" t="s">
        <v>2042</v>
      </c>
      <c r="I4512" s="256">
        <v>550</v>
      </c>
      <c r="J4512" s="256">
        <v>10037.051703520976</v>
      </c>
      <c r="K4512" s="595">
        <f t="shared" si="408"/>
        <v>5520378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0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37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406"/>
        <v>7</v>
      </c>
      <c r="C4513" s="184">
        <f t="shared" si="407"/>
        <v>42209</v>
      </c>
      <c r="D4513" s="191" t="s">
        <v>2041</v>
      </c>
      <c r="E4513" s="191">
        <v>42209</v>
      </c>
      <c r="F4513" s="192" t="s">
        <v>807</v>
      </c>
      <c r="G4513" s="483" t="s">
        <v>961</v>
      </c>
      <c r="H4513" s="193" t="s">
        <v>2042</v>
      </c>
      <c r="I4513" s="256">
        <v>498</v>
      </c>
      <c r="J4513" s="256">
        <v>11161.201494315324</v>
      </c>
      <c r="K4513" s="595">
        <f t="shared" si="408"/>
        <v>5558278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0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37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406"/>
        <v>7</v>
      </c>
      <c r="C4514" s="184">
        <f t="shared" si="407"/>
        <v>42209</v>
      </c>
      <c r="D4514" s="191" t="s">
        <v>2041</v>
      </c>
      <c r="E4514" s="191">
        <v>42209</v>
      </c>
      <c r="F4514" s="192" t="s">
        <v>424</v>
      </c>
      <c r="G4514" s="483" t="s">
        <v>962</v>
      </c>
      <c r="H4514" s="193" t="s">
        <v>2042</v>
      </c>
      <c r="I4514" s="256">
        <v>600</v>
      </c>
      <c r="J4514" s="256">
        <v>6584.3059175097605</v>
      </c>
      <c r="K4514" s="595">
        <f t="shared" si="408"/>
        <v>3950584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0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37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406"/>
        <v>7</v>
      </c>
      <c r="C4515" s="184">
        <f t="shared" si="407"/>
        <v>42209</v>
      </c>
      <c r="D4515" s="191" t="s">
        <v>2041</v>
      </c>
      <c r="E4515" s="191">
        <v>42209</v>
      </c>
      <c r="F4515" s="192" t="s">
        <v>472</v>
      </c>
      <c r="G4515" s="483" t="s">
        <v>962</v>
      </c>
      <c r="H4515" s="193" t="s">
        <v>2042</v>
      </c>
      <c r="I4515" s="256">
        <v>299</v>
      </c>
      <c r="J4515" s="256">
        <v>7306.9736401632708</v>
      </c>
      <c r="K4515" s="595">
        <f t="shared" si="408"/>
        <v>2184785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0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37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406"/>
        <v>7</v>
      </c>
      <c r="C4516" s="184">
        <f t="shared" si="407"/>
        <v>42209</v>
      </c>
      <c r="D4516" s="191" t="s">
        <v>2041</v>
      </c>
      <c r="E4516" s="191">
        <v>42209</v>
      </c>
      <c r="F4516" s="192" t="s">
        <v>527</v>
      </c>
      <c r="G4516" s="483" t="s">
        <v>962</v>
      </c>
      <c r="H4516" s="193" t="s">
        <v>2042</v>
      </c>
      <c r="I4516" s="256">
        <v>614</v>
      </c>
      <c r="J4516" s="256">
        <v>12686.833353250515</v>
      </c>
      <c r="K4516" s="595">
        <f t="shared" si="408"/>
        <v>7789716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0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37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406"/>
        <v>7</v>
      </c>
      <c r="C4517" s="184">
        <f t="shared" si="407"/>
        <v>42209</v>
      </c>
      <c r="D4517" s="191" t="s">
        <v>2041</v>
      </c>
      <c r="E4517" s="191">
        <v>42209</v>
      </c>
      <c r="F4517" s="192" t="s">
        <v>424</v>
      </c>
      <c r="G4517" s="483" t="s">
        <v>963</v>
      </c>
      <c r="H4517" s="193" t="s">
        <v>2042</v>
      </c>
      <c r="I4517" s="256">
        <v>460</v>
      </c>
      <c r="J4517" s="256">
        <v>6584.3059175097605</v>
      </c>
      <c r="K4517" s="595">
        <f t="shared" si="408"/>
        <v>3028781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0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37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406"/>
        <v>7</v>
      </c>
      <c r="C4518" s="184">
        <f t="shared" si="407"/>
        <v>42212</v>
      </c>
      <c r="D4518" s="191" t="s">
        <v>2041</v>
      </c>
      <c r="E4518" s="191">
        <v>42212</v>
      </c>
      <c r="F4518" s="192" t="s">
        <v>536</v>
      </c>
      <c r="G4518" s="483" t="s">
        <v>964</v>
      </c>
      <c r="H4518" s="193" t="s">
        <v>2042</v>
      </c>
      <c r="I4518" s="256">
        <v>48</v>
      </c>
      <c r="J4518" s="256">
        <v>8832.6054990984594</v>
      </c>
      <c r="K4518" s="595">
        <f t="shared" si="408"/>
        <v>423965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0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37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406"/>
        <v>7</v>
      </c>
      <c r="C4519" s="184">
        <f t="shared" si="407"/>
        <v>42212</v>
      </c>
      <c r="D4519" s="191" t="s">
        <v>2041</v>
      </c>
      <c r="E4519" s="191">
        <v>42212</v>
      </c>
      <c r="F4519" s="192" t="s">
        <v>538</v>
      </c>
      <c r="G4519" s="483" t="s">
        <v>964</v>
      </c>
      <c r="H4519" s="193" t="s">
        <v>2042</v>
      </c>
      <c r="I4519" s="256">
        <v>150</v>
      </c>
      <c r="J4519" s="256">
        <v>9073.4947399829616</v>
      </c>
      <c r="K4519" s="595">
        <f t="shared" si="408"/>
        <v>1361024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0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37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406"/>
        <v>7</v>
      </c>
      <c r="C4520" s="184">
        <f t="shared" si="407"/>
        <v>42212</v>
      </c>
      <c r="D4520" s="191" t="s">
        <v>2041</v>
      </c>
      <c r="E4520" s="191">
        <v>42212</v>
      </c>
      <c r="F4520" s="192" t="s">
        <v>539</v>
      </c>
      <c r="G4520" s="483" t="s">
        <v>964</v>
      </c>
      <c r="H4520" s="193" t="s">
        <v>2042</v>
      </c>
      <c r="I4520" s="256">
        <v>450</v>
      </c>
      <c r="J4520" s="256">
        <v>9234.0875672392976</v>
      </c>
      <c r="K4520" s="595">
        <f t="shared" si="408"/>
        <v>4155339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0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37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406"/>
        <v>7</v>
      </c>
      <c r="C4521" s="184">
        <f t="shared" si="407"/>
        <v>42212</v>
      </c>
      <c r="D4521" s="191" t="s">
        <v>2041</v>
      </c>
      <c r="E4521" s="191">
        <v>42212</v>
      </c>
      <c r="F4521" s="192" t="s">
        <v>540</v>
      </c>
      <c r="G4521" s="483" t="s">
        <v>964</v>
      </c>
      <c r="H4521" s="193" t="s">
        <v>2042</v>
      </c>
      <c r="I4521" s="256">
        <v>390</v>
      </c>
      <c r="J4521" s="256">
        <v>7708.45570830411</v>
      </c>
      <c r="K4521" s="595">
        <f t="shared" si="408"/>
        <v>3006298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0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37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406"/>
        <v>7</v>
      </c>
      <c r="C4522" s="184">
        <f t="shared" si="407"/>
        <v>42212</v>
      </c>
      <c r="D4522" s="191" t="s">
        <v>2041</v>
      </c>
      <c r="E4522" s="191">
        <v>42212</v>
      </c>
      <c r="F4522" s="192" t="s">
        <v>536</v>
      </c>
      <c r="G4522" s="483" t="s">
        <v>964</v>
      </c>
      <c r="H4522" s="193" t="s">
        <v>2042</v>
      </c>
      <c r="I4522" s="256">
        <v>80</v>
      </c>
      <c r="J4522" s="256">
        <v>8832.6054990984594</v>
      </c>
      <c r="K4522" s="595">
        <f t="shared" si="408"/>
        <v>706608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0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37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406"/>
        <v>7</v>
      </c>
      <c r="C4523" s="184">
        <f t="shared" si="407"/>
        <v>42212</v>
      </c>
      <c r="D4523" s="191" t="s">
        <v>2041</v>
      </c>
      <c r="E4523" s="191">
        <v>42212</v>
      </c>
      <c r="F4523" s="192" t="s">
        <v>538</v>
      </c>
      <c r="G4523" s="483" t="s">
        <v>964</v>
      </c>
      <c r="H4523" s="193" t="s">
        <v>2042</v>
      </c>
      <c r="I4523" s="256">
        <v>470</v>
      </c>
      <c r="J4523" s="256">
        <v>9073.4947399829616</v>
      </c>
      <c r="K4523" s="595">
        <f t="shared" si="408"/>
        <v>4264543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0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37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406"/>
        <v>7</v>
      </c>
      <c r="C4524" s="184">
        <f t="shared" si="407"/>
        <v>42212</v>
      </c>
      <c r="D4524" s="191" t="s">
        <v>2041</v>
      </c>
      <c r="E4524" s="191">
        <v>42212</v>
      </c>
      <c r="F4524" s="192" t="s">
        <v>539</v>
      </c>
      <c r="G4524" s="483" t="s">
        <v>964</v>
      </c>
      <c r="H4524" s="193" t="s">
        <v>2042</v>
      </c>
      <c r="I4524" s="256">
        <v>350</v>
      </c>
      <c r="J4524" s="256">
        <v>9234.0875672392976</v>
      </c>
      <c r="K4524" s="595">
        <f t="shared" si="408"/>
        <v>3231931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0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37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406"/>
        <v>7</v>
      </c>
      <c r="C4525" s="184">
        <f t="shared" si="407"/>
        <v>42212</v>
      </c>
      <c r="D4525" s="191" t="s">
        <v>2041</v>
      </c>
      <c r="E4525" s="191">
        <v>42212</v>
      </c>
      <c r="F4525" s="192" t="s">
        <v>540</v>
      </c>
      <c r="G4525" s="483" t="s">
        <v>964</v>
      </c>
      <c r="H4525" s="193" t="s">
        <v>2042</v>
      </c>
      <c r="I4525" s="256">
        <v>251</v>
      </c>
      <c r="J4525" s="256">
        <v>7708.45570830411</v>
      </c>
      <c r="K4525" s="595">
        <f t="shared" si="408"/>
        <v>1934822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0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37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406"/>
        <v>7</v>
      </c>
      <c r="C4526" s="184">
        <f t="shared" si="407"/>
        <v>42212</v>
      </c>
      <c r="D4526" s="191" t="s">
        <v>2041</v>
      </c>
      <c r="E4526" s="191">
        <v>42212</v>
      </c>
      <c r="F4526" s="192" t="s">
        <v>536</v>
      </c>
      <c r="G4526" s="483" t="s">
        <v>964</v>
      </c>
      <c r="H4526" s="193" t="s">
        <v>2042</v>
      </c>
      <c r="I4526" s="256">
        <v>150</v>
      </c>
      <c r="J4526" s="256">
        <v>8832.6054990984594</v>
      </c>
      <c r="K4526" s="595">
        <f t="shared" si="408"/>
        <v>1324891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0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37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406"/>
        <v>7</v>
      </c>
      <c r="C4527" s="184">
        <f t="shared" si="407"/>
        <v>42212</v>
      </c>
      <c r="D4527" s="191" t="s">
        <v>2041</v>
      </c>
      <c r="E4527" s="191">
        <v>42212</v>
      </c>
      <c r="F4527" s="192" t="s">
        <v>538</v>
      </c>
      <c r="G4527" s="483" t="s">
        <v>964</v>
      </c>
      <c r="H4527" s="193" t="s">
        <v>2042</v>
      </c>
      <c r="I4527" s="256">
        <v>200</v>
      </c>
      <c r="J4527" s="256">
        <v>9073.4947399829616</v>
      </c>
      <c r="K4527" s="595">
        <f t="shared" si="408"/>
        <v>1814699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0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37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406"/>
        <v>7</v>
      </c>
      <c r="C4528" s="184">
        <f t="shared" si="407"/>
        <v>42212</v>
      </c>
      <c r="D4528" s="191" t="s">
        <v>2041</v>
      </c>
      <c r="E4528" s="191">
        <v>42212</v>
      </c>
      <c r="F4528" s="192" t="s">
        <v>708</v>
      </c>
      <c r="G4528" s="483" t="s">
        <v>965</v>
      </c>
      <c r="H4528" s="193" t="s">
        <v>2042</v>
      </c>
      <c r="I4528" s="256">
        <v>222</v>
      </c>
      <c r="J4528" s="256">
        <v>4255.7099222928946</v>
      </c>
      <c r="K4528" s="595">
        <f t="shared" si="408"/>
        <v>944768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0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37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406"/>
        <v>7</v>
      </c>
      <c r="C4529" s="184">
        <f t="shared" si="407"/>
        <v>42212</v>
      </c>
      <c r="D4529" s="191" t="s">
        <v>2041</v>
      </c>
      <c r="E4529" s="191">
        <v>42212</v>
      </c>
      <c r="F4529" s="192" t="s">
        <v>936</v>
      </c>
      <c r="G4529" s="483" t="s">
        <v>965</v>
      </c>
      <c r="H4529" s="193" t="s">
        <v>2042</v>
      </c>
      <c r="I4529" s="256">
        <v>494</v>
      </c>
      <c r="J4529" s="256">
        <v>5379.859713087244</v>
      </c>
      <c r="K4529" s="595">
        <f t="shared" si="408"/>
        <v>2657651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0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37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406"/>
        <v>7</v>
      </c>
      <c r="C4530" s="184">
        <f t="shared" si="407"/>
        <v>42214</v>
      </c>
      <c r="D4530" s="191" t="s">
        <v>2041</v>
      </c>
      <c r="E4530" s="191">
        <v>42214</v>
      </c>
      <c r="F4530" s="192" t="s">
        <v>1718</v>
      </c>
      <c r="G4530" s="483" t="s">
        <v>966</v>
      </c>
      <c r="H4530" s="193" t="s">
        <v>2042</v>
      </c>
      <c r="I4530" s="256">
        <v>400</v>
      </c>
      <c r="J4530" s="256">
        <v>642.3713090253425</v>
      </c>
      <c r="K4530" s="595">
        <f t="shared" si="408"/>
        <v>256949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0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37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406"/>
        <v>7</v>
      </c>
      <c r="C4531" s="184">
        <f t="shared" si="407"/>
        <v>42216</v>
      </c>
      <c r="D4531" s="191" t="s">
        <v>2041</v>
      </c>
      <c r="E4531" s="191">
        <v>42216</v>
      </c>
      <c r="F4531" s="192" t="s">
        <v>918</v>
      </c>
      <c r="G4531" s="483" t="s">
        <v>967</v>
      </c>
      <c r="H4531" s="193" t="s">
        <v>2042</v>
      </c>
      <c r="I4531" s="256">
        <v>308</v>
      </c>
      <c r="J4531" s="256">
        <v>4978.377644946404</v>
      </c>
      <c r="K4531" s="595">
        <f t="shared" si="408"/>
        <v>1533340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0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37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406"/>
        <v>7</v>
      </c>
      <c r="C4532" s="184">
        <f t="shared" si="407"/>
        <v>42216</v>
      </c>
      <c r="D4532" s="191" t="s">
        <v>2041</v>
      </c>
      <c r="E4532" s="191">
        <v>42216</v>
      </c>
      <c r="F4532" s="192" t="s">
        <v>622</v>
      </c>
      <c r="G4532" s="483" t="s">
        <v>968</v>
      </c>
      <c r="H4532" s="193" t="s">
        <v>2042</v>
      </c>
      <c r="I4532" s="256">
        <v>196</v>
      </c>
      <c r="J4532" s="256">
        <v>12767.129766878683</v>
      </c>
      <c r="K4532" s="595">
        <f t="shared" si="408"/>
        <v>2502357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0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37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406"/>
        <v>7</v>
      </c>
      <c r="C4533" s="184">
        <f t="shared" si="407"/>
        <v>42216</v>
      </c>
      <c r="D4533" s="191" t="s">
        <v>2041</v>
      </c>
      <c r="E4533" s="191">
        <v>42216</v>
      </c>
      <c r="F4533" s="192" t="s">
        <v>1701</v>
      </c>
      <c r="G4533" s="483" t="s">
        <v>968</v>
      </c>
      <c r="H4533" s="193" t="s">
        <v>2042</v>
      </c>
      <c r="I4533" s="256">
        <v>500</v>
      </c>
      <c r="J4533" s="256">
        <v>1927.1139270760275</v>
      </c>
      <c r="K4533" s="595">
        <f t="shared" si="408"/>
        <v>963557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0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37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406"/>
        <v>7</v>
      </c>
      <c r="C4534" s="184">
        <f t="shared" si="407"/>
        <v>42216</v>
      </c>
      <c r="D4534" s="191" t="s">
        <v>2041</v>
      </c>
      <c r="E4534" s="191">
        <v>42216</v>
      </c>
      <c r="F4534" s="192" t="s">
        <v>969</v>
      </c>
      <c r="G4534" s="483" t="s">
        <v>970</v>
      </c>
      <c r="H4534" s="193" t="s">
        <v>2042</v>
      </c>
      <c r="I4534" s="256">
        <v>61</v>
      </c>
      <c r="J4534" s="256">
        <v>16300.171966518064</v>
      </c>
      <c r="K4534" s="595">
        <f t="shared" si="408"/>
        <v>994310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0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37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406"/>
        <v>7</v>
      </c>
      <c r="C4535" s="184">
        <f t="shared" si="407"/>
        <v>42216</v>
      </c>
      <c r="D4535" s="191" t="s">
        <v>2041</v>
      </c>
      <c r="E4535" s="191">
        <v>42216</v>
      </c>
      <c r="F4535" s="192" t="s">
        <v>565</v>
      </c>
      <c r="G4535" s="483" t="s">
        <v>970</v>
      </c>
      <c r="H4535" s="193" t="s">
        <v>2042</v>
      </c>
      <c r="I4535" s="256">
        <v>316</v>
      </c>
      <c r="J4535" s="256">
        <v>7547.862881047774</v>
      </c>
      <c r="K4535" s="595">
        <f t="shared" si="408"/>
        <v>2385125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0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37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406"/>
        <v>8</v>
      </c>
      <c r="C4536" s="184">
        <f t="shared" si="407"/>
        <v>42219</v>
      </c>
      <c r="D4536" s="191" t="s">
        <v>2041</v>
      </c>
      <c r="E4536" s="191">
        <v>42219</v>
      </c>
      <c r="F4536" s="192" t="s">
        <v>465</v>
      </c>
      <c r="G4536" s="483" t="s">
        <v>971</v>
      </c>
      <c r="H4536" s="193" t="s">
        <v>2042</v>
      </c>
      <c r="I4536" s="256">
        <v>517</v>
      </c>
      <c r="J4536" s="256">
        <v>5138.97047220274</v>
      </c>
      <c r="K4536" s="595">
        <f t="shared" si="408"/>
        <v>2656848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0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37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406"/>
        <v>8</v>
      </c>
      <c r="C4537" s="184">
        <f t="shared" si="407"/>
        <v>42219</v>
      </c>
      <c r="D4537" s="191" t="s">
        <v>2041</v>
      </c>
      <c r="E4537" s="191">
        <v>42219</v>
      </c>
      <c r="F4537" s="192" t="s">
        <v>548</v>
      </c>
      <c r="G4537" s="483" t="s">
        <v>971</v>
      </c>
      <c r="H4537" s="193" t="s">
        <v>2042</v>
      </c>
      <c r="I4537" s="256">
        <v>296</v>
      </c>
      <c r="J4537" s="256">
        <v>4336.0063359210617</v>
      </c>
      <c r="K4537" s="595">
        <f t="shared" si="408"/>
        <v>1283458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0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37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406"/>
        <v>8</v>
      </c>
      <c r="C4538" s="184">
        <f t="shared" si="407"/>
        <v>42219</v>
      </c>
      <c r="D4538" s="191" t="s">
        <v>2041</v>
      </c>
      <c r="E4538" s="191">
        <v>42219</v>
      </c>
      <c r="F4538" s="192" t="s">
        <v>467</v>
      </c>
      <c r="G4538" s="483" t="s">
        <v>971</v>
      </c>
      <c r="H4538" s="193" t="s">
        <v>2042</v>
      </c>
      <c r="I4538" s="256">
        <v>518</v>
      </c>
      <c r="J4538" s="256">
        <v>4095.1170950365586</v>
      </c>
      <c r="K4538" s="595">
        <f t="shared" si="408"/>
        <v>2121271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0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37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406"/>
        <v>8</v>
      </c>
      <c r="C4539" s="184">
        <f t="shared" si="407"/>
        <v>42219</v>
      </c>
      <c r="D4539" s="191" t="s">
        <v>2041</v>
      </c>
      <c r="E4539" s="191">
        <v>42219</v>
      </c>
      <c r="F4539" s="192" t="s">
        <v>972</v>
      </c>
      <c r="G4539" s="483" t="s">
        <v>971</v>
      </c>
      <c r="H4539" s="193" t="s">
        <v>2042</v>
      </c>
      <c r="I4539" s="256">
        <v>514</v>
      </c>
      <c r="J4539" s="256">
        <v>5941.9346084844183</v>
      </c>
      <c r="K4539" s="595">
        <f t="shared" si="408"/>
        <v>3054154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0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37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406"/>
        <v>8</v>
      </c>
      <c r="C4540" s="184">
        <f t="shared" si="407"/>
        <v>42219</v>
      </c>
      <c r="D4540" s="191" t="s">
        <v>2041</v>
      </c>
      <c r="E4540" s="191">
        <v>42219</v>
      </c>
      <c r="F4540" s="192" t="s">
        <v>973</v>
      </c>
      <c r="G4540" s="483" t="s">
        <v>971</v>
      </c>
      <c r="H4540" s="193" t="s">
        <v>2042</v>
      </c>
      <c r="I4540" s="256">
        <v>106</v>
      </c>
      <c r="J4540" s="256">
        <v>19592.324925272944</v>
      </c>
      <c r="K4540" s="595">
        <f t="shared" si="408"/>
        <v>2076786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0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37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406"/>
        <v>8</v>
      </c>
      <c r="C4541" s="184">
        <f t="shared" si="407"/>
        <v>42219</v>
      </c>
      <c r="D4541" s="191" t="s">
        <v>2041</v>
      </c>
      <c r="E4541" s="191">
        <v>42219</v>
      </c>
      <c r="F4541" s="192" t="s">
        <v>974</v>
      </c>
      <c r="G4541" s="483" t="s">
        <v>971</v>
      </c>
      <c r="H4541" s="193" t="s">
        <v>2042</v>
      </c>
      <c r="I4541" s="256">
        <v>116</v>
      </c>
      <c r="J4541" s="256">
        <v>5379.859713087244</v>
      </c>
      <c r="K4541" s="595">
        <f t="shared" si="408"/>
        <v>624064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0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37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406"/>
        <v>8</v>
      </c>
      <c r="C4542" s="184">
        <f t="shared" si="407"/>
        <v>42219</v>
      </c>
      <c r="D4542" s="191" t="s">
        <v>2041</v>
      </c>
      <c r="E4542" s="191">
        <v>42219</v>
      </c>
      <c r="F4542" s="192" t="s">
        <v>628</v>
      </c>
      <c r="G4542" s="483" t="s">
        <v>975</v>
      </c>
      <c r="H4542" s="193" t="s">
        <v>2042</v>
      </c>
      <c r="I4542" s="256">
        <v>1131</v>
      </c>
      <c r="J4542" s="256">
        <v>10117.348117149144</v>
      </c>
      <c r="K4542" s="595">
        <f t="shared" si="408"/>
        <v>11442721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0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37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406"/>
        <v>8</v>
      </c>
      <c r="C4543" s="184">
        <f t="shared" si="407"/>
        <v>42219</v>
      </c>
      <c r="D4543" s="191" t="s">
        <v>2041</v>
      </c>
      <c r="E4543" s="191">
        <v>42219</v>
      </c>
      <c r="F4543" s="192" t="s">
        <v>977</v>
      </c>
      <c r="G4543" s="483" t="s">
        <v>975</v>
      </c>
      <c r="H4543" s="193" t="s">
        <v>2042</v>
      </c>
      <c r="I4543" s="256">
        <v>210</v>
      </c>
      <c r="J4543" s="256">
        <v>10117.348117149144</v>
      </c>
      <c r="K4543" s="595">
        <f t="shared" si="408"/>
        <v>2124643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0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37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406"/>
        <v>8</v>
      </c>
      <c r="C4544" s="184">
        <f t="shared" si="407"/>
        <v>42222</v>
      </c>
      <c r="D4544" s="191" t="s">
        <v>2041</v>
      </c>
      <c r="E4544" s="191">
        <v>42222</v>
      </c>
      <c r="F4544" s="192" t="s">
        <v>978</v>
      </c>
      <c r="G4544" s="483" t="s">
        <v>979</v>
      </c>
      <c r="H4544" s="193" t="s">
        <v>2042</v>
      </c>
      <c r="I4544" s="256">
        <v>157</v>
      </c>
      <c r="J4544" s="256">
        <v>25855.445188270038</v>
      </c>
      <c r="K4544" s="595">
        <f t="shared" si="408"/>
        <v>4059305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0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37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406"/>
        <v>8</v>
      </c>
      <c r="C4545" s="184">
        <f t="shared" si="407"/>
        <v>42223</v>
      </c>
      <c r="D4545" s="191" t="s">
        <v>2041</v>
      </c>
      <c r="E4545" s="191">
        <v>42223</v>
      </c>
      <c r="F4545" s="192" t="s">
        <v>424</v>
      </c>
      <c r="G4545" s="483" t="s">
        <v>981</v>
      </c>
      <c r="H4545" s="193" t="s">
        <v>2042</v>
      </c>
      <c r="I4545" s="256">
        <v>922</v>
      </c>
      <c r="J4545" s="256">
        <v>6584.3059175097605</v>
      </c>
      <c r="K4545" s="595">
        <f t="shared" si="408"/>
        <v>6070730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0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37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406"/>
        <v>8</v>
      </c>
      <c r="C4546" s="184">
        <f t="shared" si="407"/>
        <v>42223</v>
      </c>
      <c r="D4546" s="191" t="s">
        <v>2041</v>
      </c>
      <c r="E4546" s="191">
        <v>42223</v>
      </c>
      <c r="F4546" s="192" t="s">
        <v>472</v>
      </c>
      <c r="G4546" s="483" t="s">
        <v>981</v>
      </c>
      <c r="H4546" s="193" t="s">
        <v>2042</v>
      </c>
      <c r="I4546" s="256">
        <v>307</v>
      </c>
      <c r="J4546" s="256">
        <v>7306.9736401632708</v>
      </c>
      <c r="K4546" s="595">
        <f t="shared" si="408"/>
        <v>2243241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0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37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406"/>
        <v>8</v>
      </c>
      <c r="C4547" s="184">
        <f t="shared" si="407"/>
        <v>42223</v>
      </c>
      <c r="D4547" s="191" t="s">
        <v>2041</v>
      </c>
      <c r="E4547" s="191">
        <v>42223</v>
      </c>
      <c r="F4547" s="192" t="s">
        <v>2036</v>
      </c>
      <c r="G4547" s="483" t="s">
        <v>982</v>
      </c>
      <c r="H4547" s="193" t="s">
        <v>2042</v>
      </c>
      <c r="I4547" s="256">
        <v>1667</v>
      </c>
      <c r="J4547" s="256">
        <v>9394.6803944956337</v>
      </c>
      <c r="K4547" s="595">
        <f t="shared" si="408"/>
        <v>15660932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0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37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406"/>
        <v>8</v>
      </c>
      <c r="C4548" s="184">
        <f t="shared" si="407"/>
        <v>42223</v>
      </c>
      <c r="D4548" s="191" t="s">
        <v>2041</v>
      </c>
      <c r="E4548" s="191">
        <v>42223</v>
      </c>
      <c r="F4548" s="192" t="s">
        <v>1799</v>
      </c>
      <c r="G4548" s="483" t="s">
        <v>984</v>
      </c>
      <c r="H4548" s="193" t="s">
        <v>2042</v>
      </c>
      <c r="I4548" s="256">
        <v>450</v>
      </c>
      <c r="J4548" s="256">
        <v>8029.6413628167811</v>
      </c>
      <c r="K4548" s="595">
        <f t="shared" si="408"/>
        <v>3613339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0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37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406"/>
        <v>8</v>
      </c>
      <c r="C4549" s="184">
        <f t="shared" si="407"/>
        <v>42223</v>
      </c>
      <c r="D4549" s="191" t="s">
        <v>2041</v>
      </c>
      <c r="E4549" s="191">
        <v>42223</v>
      </c>
      <c r="F4549" s="192" t="s">
        <v>1800</v>
      </c>
      <c r="G4549" s="483" t="s">
        <v>984</v>
      </c>
      <c r="H4549" s="193" t="s">
        <v>2042</v>
      </c>
      <c r="I4549" s="256">
        <v>58</v>
      </c>
      <c r="J4549" s="256">
        <v>14453.354453070206</v>
      </c>
      <c r="K4549" s="595">
        <f t="shared" si="408"/>
        <v>838295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0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37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406"/>
        <v>8</v>
      </c>
      <c r="C4550" s="184">
        <f t="shared" si="407"/>
        <v>42223</v>
      </c>
      <c r="D4550" s="191" t="s">
        <v>2041</v>
      </c>
      <c r="E4550" s="191">
        <v>42223</v>
      </c>
      <c r="F4550" s="192" t="s">
        <v>1753</v>
      </c>
      <c r="G4550" s="483" t="s">
        <v>984</v>
      </c>
      <c r="H4550" s="193" t="s">
        <v>2042</v>
      </c>
      <c r="I4550" s="256">
        <v>10</v>
      </c>
      <c r="J4550" s="256">
        <v>15015.429348467382</v>
      </c>
      <c r="K4550" s="595">
        <f t="shared" si="408"/>
        <v>150154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0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37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406"/>
        <v>8</v>
      </c>
      <c r="C4551" s="184">
        <f t="shared" si="407"/>
        <v>42223</v>
      </c>
      <c r="D4551" s="191" t="s">
        <v>2041</v>
      </c>
      <c r="E4551" s="191">
        <v>42223</v>
      </c>
      <c r="F4551" s="192" t="s">
        <v>1754</v>
      </c>
      <c r="G4551" s="483" t="s">
        <v>984</v>
      </c>
      <c r="H4551" s="193" t="s">
        <v>2042</v>
      </c>
      <c r="I4551" s="256">
        <v>10</v>
      </c>
      <c r="J4551" s="256">
        <v>13810.983144044863</v>
      </c>
      <c r="K4551" s="595">
        <f t="shared" si="408"/>
        <v>138110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0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37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406"/>
        <v>8</v>
      </c>
      <c r="C4552" s="184">
        <f t="shared" si="407"/>
        <v>42223</v>
      </c>
      <c r="D4552" s="191" t="s">
        <v>2041</v>
      </c>
      <c r="E4552" s="191">
        <v>42223</v>
      </c>
      <c r="F4552" s="192" t="s">
        <v>1730</v>
      </c>
      <c r="G4552" s="483" t="s">
        <v>984</v>
      </c>
      <c r="H4552" s="193" t="s">
        <v>2042</v>
      </c>
      <c r="I4552" s="256">
        <v>10</v>
      </c>
      <c r="J4552" s="256">
        <v>13329.204662275855</v>
      </c>
      <c r="K4552" s="595">
        <f t="shared" si="408"/>
        <v>133292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0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37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406"/>
        <v>8</v>
      </c>
      <c r="C4553" s="184">
        <f t="shared" si="407"/>
        <v>42223</v>
      </c>
      <c r="D4553" s="191" t="s">
        <v>2041</v>
      </c>
      <c r="E4553" s="191">
        <v>42223</v>
      </c>
      <c r="F4553" s="192" t="s">
        <v>1782</v>
      </c>
      <c r="G4553" s="483" t="s">
        <v>984</v>
      </c>
      <c r="H4553" s="193" t="s">
        <v>2042</v>
      </c>
      <c r="I4553" s="256">
        <v>10</v>
      </c>
      <c r="J4553" s="256">
        <v>12686.833353250515</v>
      </c>
      <c r="K4553" s="595">
        <f t="shared" si="408"/>
        <v>126868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0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37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406"/>
        <v>8</v>
      </c>
      <c r="C4554" s="184">
        <f t="shared" si="407"/>
        <v>42223</v>
      </c>
      <c r="D4554" s="191" t="s">
        <v>2041</v>
      </c>
      <c r="E4554" s="191">
        <v>42223</v>
      </c>
      <c r="F4554" s="192" t="s">
        <v>1767</v>
      </c>
      <c r="G4554" s="483" t="s">
        <v>984</v>
      </c>
      <c r="H4554" s="193" t="s">
        <v>2042</v>
      </c>
      <c r="I4554" s="256">
        <v>10</v>
      </c>
      <c r="J4554" s="256">
        <v>8912.9019127266274</v>
      </c>
      <c r="K4554" s="595">
        <f t="shared" si="408"/>
        <v>89129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0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37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406"/>
        <v>8</v>
      </c>
      <c r="C4555" s="184">
        <f t="shared" si="407"/>
        <v>42223</v>
      </c>
      <c r="D4555" s="191" t="s">
        <v>2041</v>
      </c>
      <c r="E4555" s="191">
        <v>42223</v>
      </c>
      <c r="F4555" s="192" t="s">
        <v>694</v>
      </c>
      <c r="G4555" s="483" t="s">
        <v>984</v>
      </c>
      <c r="H4555" s="193" t="s">
        <v>2042</v>
      </c>
      <c r="I4555" s="256">
        <v>40</v>
      </c>
      <c r="J4555" s="256">
        <v>17906.100239081421</v>
      </c>
      <c r="K4555" s="595">
        <f t="shared" si="408"/>
        <v>716244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0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37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406"/>
        <v>8</v>
      </c>
      <c r="C4556" s="184">
        <f t="shared" si="407"/>
        <v>42223</v>
      </c>
      <c r="D4556" s="191" t="s">
        <v>2041</v>
      </c>
      <c r="E4556" s="191">
        <v>42223</v>
      </c>
      <c r="F4556" s="192" t="s">
        <v>1762</v>
      </c>
      <c r="G4556" s="483" t="s">
        <v>984</v>
      </c>
      <c r="H4556" s="193" t="s">
        <v>2042</v>
      </c>
      <c r="I4556" s="256">
        <v>10</v>
      </c>
      <c r="J4556" s="256">
        <v>14453.354453070206</v>
      </c>
      <c r="K4556" s="595">
        <f t="shared" si="408"/>
        <v>144534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0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37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406"/>
        <v>8</v>
      </c>
      <c r="C4557" s="184">
        <f t="shared" si="407"/>
        <v>42223</v>
      </c>
      <c r="D4557" s="191" t="s">
        <v>2041</v>
      </c>
      <c r="E4557" s="191">
        <v>42223</v>
      </c>
      <c r="F4557" s="192" t="s">
        <v>1801</v>
      </c>
      <c r="G4557" s="483" t="s">
        <v>984</v>
      </c>
      <c r="H4557" s="193" t="s">
        <v>2042</v>
      </c>
      <c r="I4557" s="256">
        <v>10</v>
      </c>
      <c r="J4557" s="256">
        <v>17103.136102799745</v>
      </c>
      <c r="K4557" s="595">
        <f t="shared" si="408"/>
        <v>171031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0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37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406"/>
        <v>8</v>
      </c>
      <c r="C4558" s="184">
        <f t="shared" si="407"/>
        <v>42223</v>
      </c>
      <c r="D4558" s="191" t="s">
        <v>2041</v>
      </c>
      <c r="E4558" s="191">
        <v>42223</v>
      </c>
      <c r="F4558" s="192" t="s">
        <v>480</v>
      </c>
      <c r="G4558" s="483" t="s">
        <v>985</v>
      </c>
      <c r="H4558" s="193" t="s">
        <v>2042</v>
      </c>
      <c r="I4558" s="256">
        <v>277</v>
      </c>
      <c r="J4558" s="256">
        <v>58214.899880421661</v>
      </c>
      <c r="K4558" s="595">
        <f t="shared" si="408"/>
        <v>16125527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0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37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406"/>
        <v>8</v>
      </c>
      <c r="C4559" s="184">
        <f t="shared" si="407"/>
        <v>42227</v>
      </c>
      <c r="D4559" s="191" t="s">
        <v>2041</v>
      </c>
      <c r="E4559" s="191">
        <v>42227</v>
      </c>
      <c r="F4559" s="192" t="s">
        <v>767</v>
      </c>
      <c r="G4559" s="483" t="s">
        <v>986</v>
      </c>
      <c r="H4559" s="193" t="s">
        <v>2042</v>
      </c>
      <c r="I4559" s="256">
        <v>140</v>
      </c>
      <c r="J4559" s="256">
        <v>7949.3449491886131</v>
      </c>
      <c r="K4559" s="595">
        <f t="shared" si="408"/>
        <v>1112908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0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37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406"/>
        <v>8</v>
      </c>
      <c r="C4560" s="184">
        <f t="shared" si="407"/>
        <v>42227</v>
      </c>
      <c r="D4560" s="191" t="s">
        <v>2041</v>
      </c>
      <c r="E4560" s="191">
        <v>42227</v>
      </c>
      <c r="F4560" s="192" t="s">
        <v>718</v>
      </c>
      <c r="G4560" s="483" t="s">
        <v>986</v>
      </c>
      <c r="H4560" s="193" t="s">
        <v>2042</v>
      </c>
      <c r="I4560" s="256">
        <v>60</v>
      </c>
      <c r="J4560" s="256">
        <v>14373.058039442038</v>
      </c>
      <c r="K4560" s="595">
        <f t="shared" si="408"/>
        <v>862383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0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37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406"/>
        <v>8</v>
      </c>
      <c r="C4561" s="184">
        <f t="shared" si="407"/>
        <v>42227</v>
      </c>
      <c r="D4561" s="191" t="s">
        <v>2041</v>
      </c>
      <c r="E4561" s="191">
        <v>42227</v>
      </c>
      <c r="F4561" s="192" t="s">
        <v>720</v>
      </c>
      <c r="G4561" s="483" t="s">
        <v>986</v>
      </c>
      <c r="H4561" s="193" t="s">
        <v>2042</v>
      </c>
      <c r="I4561" s="256">
        <v>25</v>
      </c>
      <c r="J4561" s="256">
        <v>11803.572803340669</v>
      </c>
      <c r="K4561" s="595">
        <f t="shared" si="408"/>
        <v>295089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0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37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406"/>
        <v>8</v>
      </c>
      <c r="C4562" s="184">
        <f t="shared" si="407"/>
        <v>42227</v>
      </c>
      <c r="D4562" s="191" t="s">
        <v>2041</v>
      </c>
      <c r="E4562" s="191">
        <v>42227</v>
      </c>
      <c r="F4562" s="192" t="s">
        <v>1802</v>
      </c>
      <c r="G4562" s="483" t="s">
        <v>986</v>
      </c>
      <c r="H4562" s="193" t="s">
        <v>2042</v>
      </c>
      <c r="I4562" s="256">
        <v>300</v>
      </c>
      <c r="J4562" s="256">
        <v>10599.126598918152</v>
      </c>
      <c r="K4562" s="595">
        <f t="shared" si="408"/>
        <v>3179738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0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37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406"/>
        <v>8</v>
      </c>
      <c r="C4563" s="184">
        <f t="shared" si="407"/>
        <v>42227</v>
      </c>
      <c r="D4563" s="191" t="s">
        <v>2041</v>
      </c>
      <c r="E4563" s="191">
        <v>42227</v>
      </c>
      <c r="F4563" s="192" t="s">
        <v>1803</v>
      </c>
      <c r="G4563" s="483" t="s">
        <v>986</v>
      </c>
      <c r="H4563" s="193" t="s">
        <v>2042</v>
      </c>
      <c r="I4563" s="256">
        <v>305</v>
      </c>
      <c r="J4563" s="256">
        <v>12686.833353250515</v>
      </c>
      <c r="K4563" s="595">
        <f t="shared" si="408"/>
        <v>3869484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0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37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406"/>
        <v>8</v>
      </c>
      <c r="C4564" s="184">
        <f t="shared" si="407"/>
        <v>42227</v>
      </c>
      <c r="D4564" s="191" t="s">
        <v>2041</v>
      </c>
      <c r="E4564" s="191">
        <v>42227</v>
      </c>
      <c r="F4564" s="192" t="s">
        <v>1739</v>
      </c>
      <c r="G4564" s="483" t="s">
        <v>986</v>
      </c>
      <c r="H4564" s="193" t="s">
        <v>2042</v>
      </c>
      <c r="I4564" s="256">
        <v>920</v>
      </c>
      <c r="J4564" s="256">
        <v>11642.979976084333</v>
      </c>
      <c r="K4564" s="595">
        <f t="shared" si="408"/>
        <v>10711542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0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37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406"/>
        <v>8</v>
      </c>
      <c r="C4565" s="184">
        <f t="shared" si="407"/>
        <v>42227</v>
      </c>
      <c r="D4565" s="191" t="s">
        <v>2041</v>
      </c>
      <c r="E4565" s="191">
        <v>42227</v>
      </c>
      <c r="F4565" s="192" t="s">
        <v>1804</v>
      </c>
      <c r="G4565" s="483" t="s">
        <v>986</v>
      </c>
      <c r="H4565" s="193" t="s">
        <v>2042</v>
      </c>
      <c r="I4565" s="256">
        <v>124</v>
      </c>
      <c r="J4565" s="256">
        <v>9394.6803944956337</v>
      </c>
      <c r="K4565" s="595">
        <f t="shared" si="408"/>
        <v>1164940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0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37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406"/>
        <v>8</v>
      </c>
      <c r="C4566" s="184">
        <f t="shared" si="407"/>
        <v>42227</v>
      </c>
      <c r="D4566" s="191" t="s">
        <v>2041</v>
      </c>
      <c r="E4566" s="191">
        <v>42227</v>
      </c>
      <c r="F4566" s="192" t="s">
        <v>1805</v>
      </c>
      <c r="G4566" s="483" t="s">
        <v>986</v>
      </c>
      <c r="H4566" s="193" t="s">
        <v>2042</v>
      </c>
      <c r="I4566" s="256">
        <v>50</v>
      </c>
      <c r="J4566" s="256">
        <v>11161.201494315324</v>
      </c>
      <c r="K4566" s="595">
        <f t="shared" si="408"/>
        <v>558060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0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37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406"/>
        <v>8</v>
      </c>
      <c r="C4567" s="184">
        <f t="shared" si="407"/>
        <v>42227</v>
      </c>
      <c r="D4567" s="191" t="s">
        <v>2041</v>
      </c>
      <c r="E4567" s="191">
        <v>42227</v>
      </c>
      <c r="F4567" s="192" t="s">
        <v>1806</v>
      </c>
      <c r="G4567" s="483" t="s">
        <v>986</v>
      </c>
      <c r="H4567" s="193" t="s">
        <v>2042</v>
      </c>
      <c r="I4567" s="256">
        <v>100</v>
      </c>
      <c r="J4567" s="256">
        <v>6985.7879856505997</v>
      </c>
      <c r="K4567" s="595">
        <f t="shared" si="408"/>
        <v>698579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0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37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406"/>
        <v>8</v>
      </c>
      <c r="C4568" s="184">
        <f t="shared" si="407"/>
        <v>42227</v>
      </c>
      <c r="D4568" s="191" t="s">
        <v>2041</v>
      </c>
      <c r="E4568" s="191">
        <v>42227</v>
      </c>
      <c r="F4568" s="192" t="s">
        <v>1166</v>
      </c>
      <c r="G4568" s="483" t="s">
        <v>987</v>
      </c>
      <c r="H4568" s="193" t="s">
        <v>2042</v>
      </c>
      <c r="I4568" s="256">
        <v>803</v>
      </c>
      <c r="J4568" s="256">
        <v>9153.7911536111296</v>
      </c>
      <c r="K4568" s="595">
        <f t="shared" si="408"/>
        <v>7350494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0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37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406"/>
        <v>8</v>
      </c>
      <c r="C4569" s="184">
        <f t="shared" si="407"/>
        <v>42227</v>
      </c>
      <c r="D4569" s="191" t="s">
        <v>2041</v>
      </c>
      <c r="E4569" s="191">
        <v>42227</v>
      </c>
      <c r="F4569" s="192" t="s">
        <v>1166</v>
      </c>
      <c r="G4569" s="483" t="s">
        <v>987</v>
      </c>
      <c r="H4569" s="193" t="s">
        <v>2042</v>
      </c>
      <c r="I4569" s="256">
        <v>50</v>
      </c>
      <c r="J4569" s="256">
        <v>9153.7911536111296</v>
      </c>
      <c r="K4569" s="595">
        <f t="shared" si="408"/>
        <v>457690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0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37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406"/>
        <v>8</v>
      </c>
      <c r="C4570" s="184">
        <f t="shared" si="407"/>
        <v>42227</v>
      </c>
      <c r="D4570" s="191" t="s">
        <v>2041</v>
      </c>
      <c r="E4570" s="191">
        <v>42227</v>
      </c>
      <c r="F4570" s="192" t="s">
        <v>1680</v>
      </c>
      <c r="G4570" s="483" t="s">
        <v>987</v>
      </c>
      <c r="H4570" s="193" t="s">
        <v>2042</v>
      </c>
      <c r="I4570" s="256">
        <v>1706</v>
      </c>
      <c r="J4570" s="256">
        <v>802.96413628167818</v>
      </c>
      <c r="K4570" s="595">
        <f t="shared" si="408"/>
        <v>1369857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0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37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406"/>
        <v>8</v>
      </c>
      <c r="C4571" s="184">
        <f t="shared" si="407"/>
        <v>42227</v>
      </c>
      <c r="D4571" s="191" t="s">
        <v>2041</v>
      </c>
      <c r="E4571" s="191">
        <v>42227</v>
      </c>
      <c r="F4571" s="192" t="s">
        <v>988</v>
      </c>
      <c r="G4571" s="483" t="s">
        <v>989</v>
      </c>
      <c r="H4571" s="193" t="s">
        <v>2042</v>
      </c>
      <c r="I4571" s="256">
        <v>301</v>
      </c>
      <c r="J4571" s="256">
        <v>10438.533771661816</v>
      </c>
      <c r="K4571" s="595">
        <f t="shared" si="408"/>
        <v>3141999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0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37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406"/>
        <v>8</v>
      </c>
      <c r="C4572" s="184">
        <f t="shared" si="407"/>
        <v>42227</v>
      </c>
      <c r="D4572" s="191" t="s">
        <v>2041</v>
      </c>
      <c r="E4572" s="191">
        <v>42227</v>
      </c>
      <c r="F4572" s="192" t="s">
        <v>988</v>
      </c>
      <c r="G4572" s="483" t="s">
        <v>989</v>
      </c>
      <c r="H4572" s="193" t="s">
        <v>2042</v>
      </c>
      <c r="I4572" s="256">
        <v>990</v>
      </c>
      <c r="J4572" s="256">
        <v>10438.533771661816</v>
      </c>
      <c r="K4572" s="595">
        <f t="shared" si="408"/>
        <v>10334148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0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37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406"/>
        <v>8</v>
      </c>
      <c r="C4573" s="184">
        <f t="shared" si="407"/>
        <v>42229</v>
      </c>
      <c r="D4573" s="191" t="s">
        <v>2041</v>
      </c>
      <c r="E4573" s="191">
        <v>42229</v>
      </c>
      <c r="F4573" s="192" t="s">
        <v>991</v>
      </c>
      <c r="G4573" s="483" t="s">
        <v>992</v>
      </c>
      <c r="H4573" s="193" t="s">
        <v>2042</v>
      </c>
      <c r="I4573" s="256">
        <v>309</v>
      </c>
      <c r="J4573" s="256">
        <v>13971.575971301199</v>
      </c>
      <c r="K4573" s="595">
        <f t="shared" si="408"/>
        <v>4317217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0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37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406"/>
        <v>8</v>
      </c>
      <c r="C4574" s="184">
        <f t="shared" si="407"/>
        <v>42229</v>
      </c>
      <c r="D4574" s="191" t="s">
        <v>2041</v>
      </c>
      <c r="E4574" s="191">
        <v>42229</v>
      </c>
      <c r="F4574" s="192" t="s">
        <v>936</v>
      </c>
      <c r="G4574" s="483" t="s">
        <v>994</v>
      </c>
      <c r="H4574" s="193" t="s">
        <v>2042</v>
      </c>
      <c r="I4574" s="256">
        <v>311</v>
      </c>
      <c r="J4574" s="256">
        <v>5379.859713087244</v>
      </c>
      <c r="K4574" s="595">
        <f t="shared" si="408"/>
        <v>1673136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0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37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406"/>
        <v>8</v>
      </c>
      <c r="C4575" s="184">
        <f t="shared" si="407"/>
        <v>42229</v>
      </c>
      <c r="D4575" s="191" t="s">
        <v>2041</v>
      </c>
      <c r="E4575" s="191">
        <v>42229</v>
      </c>
      <c r="F4575" s="192" t="s">
        <v>786</v>
      </c>
      <c r="G4575" s="483" t="s">
        <v>995</v>
      </c>
      <c r="H4575" s="193" t="s">
        <v>2042</v>
      </c>
      <c r="I4575" s="256">
        <v>512</v>
      </c>
      <c r="J4575" s="256">
        <v>7788.7521219322771</v>
      </c>
      <c r="K4575" s="595">
        <f t="shared" si="408"/>
        <v>3987841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0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37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406"/>
        <v>8</v>
      </c>
      <c r="C4576" s="184">
        <f t="shared" si="407"/>
        <v>42229</v>
      </c>
      <c r="D4576" s="191" t="s">
        <v>2041</v>
      </c>
      <c r="E4576" s="191">
        <v>42229</v>
      </c>
      <c r="F4576" s="192" t="s">
        <v>1779</v>
      </c>
      <c r="G4576" s="483" t="s">
        <v>996</v>
      </c>
      <c r="H4576" s="193" t="s">
        <v>2042</v>
      </c>
      <c r="I4576" s="256">
        <v>50</v>
      </c>
      <c r="J4576" s="256">
        <v>14694.24369395471</v>
      </c>
      <c r="K4576" s="595">
        <f t="shared" si="408"/>
        <v>734712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0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37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406"/>
        <v>8</v>
      </c>
      <c r="C4577" s="184">
        <f t="shared" si="407"/>
        <v>42229</v>
      </c>
      <c r="D4577" s="191" t="s">
        <v>2041</v>
      </c>
      <c r="E4577" s="191">
        <v>42229</v>
      </c>
      <c r="F4577" s="192" t="s">
        <v>774</v>
      </c>
      <c r="G4577" s="483" t="s">
        <v>996</v>
      </c>
      <c r="H4577" s="193" t="s">
        <v>2042</v>
      </c>
      <c r="I4577" s="256">
        <v>100</v>
      </c>
      <c r="J4577" s="256">
        <v>15015.429348467382</v>
      </c>
      <c r="K4577" s="595">
        <f t="shared" si="408"/>
        <v>1501543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0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37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406"/>
        <v>8</v>
      </c>
      <c r="C4578" s="184">
        <f t="shared" si="407"/>
        <v>42234</v>
      </c>
      <c r="D4578" s="191" t="s">
        <v>2041</v>
      </c>
      <c r="E4578" s="191">
        <v>42234</v>
      </c>
      <c r="F4578" s="192" t="s">
        <v>754</v>
      </c>
      <c r="G4578" s="483" t="s">
        <v>997</v>
      </c>
      <c r="H4578" s="193" t="s">
        <v>2042</v>
      </c>
      <c r="I4578" s="256">
        <v>600</v>
      </c>
      <c r="J4578" s="256">
        <v>13650.390316788527</v>
      </c>
      <c r="K4578" s="595">
        <f t="shared" si="408"/>
        <v>8190234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0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37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406"/>
        <v>8</v>
      </c>
      <c r="C4579" s="184">
        <f t="shared" si="407"/>
        <v>42234</v>
      </c>
      <c r="D4579" s="191" t="s">
        <v>2041</v>
      </c>
      <c r="E4579" s="191">
        <v>42234</v>
      </c>
      <c r="F4579" s="192" t="s">
        <v>773</v>
      </c>
      <c r="G4579" s="483" t="s">
        <v>997</v>
      </c>
      <c r="H4579" s="193" t="s">
        <v>2042</v>
      </c>
      <c r="I4579" s="256">
        <v>300</v>
      </c>
      <c r="J4579" s="256">
        <v>4255.7099222928946</v>
      </c>
      <c r="K4579" s="595">
        <f t="shared" si="408"/>
        <v>1276713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0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37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406"/>
        <v>8</v>
      </c>
      <c r="C4580" s="184">
        <f t="shared" si="407"/>
        <v>42234</v>
      </c>
      <c r="D4580" s="191" t="s">
        <v>2041</v>
      </c>
      <c r="E4580" s="191">
        <v>42234</v>
      </c>
      <c r="F4580" s="192" t="s">
        <v>1807</v>
      </c>
      <c r="G4580" s="483" t="s">
        <v>997</v>
      </c>
      <c r="H4580" s="193" t="s">
        <v>2042</v>
      </c>
      <c r="I4580" s="256">
        <v>200</v>
      </c>
      <c r="J4580" s="256">
        <v>15015.429348467382</v>
      </c>
      <c r="K4580" s="595">
        <f t="shared" si="408"/>
        <v>3003086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0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37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406"/>
        <v>8</v>
      </c>
      <c r="C4581" s="184">
        <f t="shared" si="407"/>
        <v>42234</v>
      </c>
      <c r="D4581" s="191" t="s">
        <v>2041</v>
      </c>
      <c r="E4581" s="191">
        <v>42234</v>
      </c>
      <c r="F4581" s="192" t="s">
        <v>435</v>
      </c>
      <c r="G4581" s="483" t="s">
        <v>999</v>
      </c>
      <c r="H4581" s="193" t="s">
        <v>2042</v>
      </c>
      <c r="I4581" s="256">
        <v>1280</v>
      </c>
      <c r="J4581" s="256">
        <v>5941.9346084844183</v>
      </c>
      <c r="K4581" s="595">
        <f t="shared" si="408"/>
        <v>7605676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0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37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406"/>
        <v>8</v>
      </c>
      <c r="C4582" s="184">
        <f t="shared" si="407"/>
        <v>42235</v>
      </c>
      <c r="D4582" s="191" t="s">
        <v>2041</v>
      </c>
      <c r="E4582" s="191">
        <v>42235</v>
      </c>
      <c r="F4582" s="192" t="s">
        <v>520</v>
      </c>
      <c r="G4582" s="483" t="s">
        <v>998</v>
      </c>
      <c r="H4582" s="193" t="s">
        <v>2042</v>
      </c>
      <c r="I4582" s="256">
        <v>710</v>
      </c>
      <c r="J4582" s="256">
        <v>5460.1561267154111</v>
      </c>
      <c r="K4582" s="595">
        <f t="shared" si="408"/>
        <v>3876711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0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37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406"/>
        <v>8</v>
      </c>
      <c r="C4583" s="184">
        <f t="shared" si="407"/>
        <v>42236</v>
      </c>
      <c r="D4583" s="191" t="s">
        <v>2041</v>
      </c>
      <c r="E4583" s="191">
        <v>42236</v>
      </c>
      <c r="F4583" s="192" t="s">
        <v>621</v>
      </c>
      <c r="G4583" s="483" t="s">
        <v>1000</v>
      </c>
      <c r="H4583" s="193" t="s">
        <v>2042</v>
      </c>
      <c r="I4583" s="256">
        <v>169</v>
      </c>
      <c r="J4583" s="256">
        <v>7467.5664674196069</v>
      </c>
      <c r="K4583" s="595">
        <f t="shared" si="408"/>
        <v>1262019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0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37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406"/>
        <v>8</v>
      </c>
      <c r="C4584" s="184">
        <f t="shared" si="407"/>
        <v>42236</v>
      </c>
      <c r="D4584" s="191" t="s">
        <v>2041</v>
      </c>
      <c r="E4584" s="191">
        <v>42236</v>
      </c>
      <c r="F4584" s="192" t="s">
        <v>565</v>
      </c>
      <c r="G4584" s="483" t="s">
        <v>1000</v>
      </c>
      <c r="H4584" s="193" t="s">
        <v>2042</v>
      </c>
      <c r="I4584" s="256">
        <v>315</v>
      </c>
      <c r="J4584" s="256">
        <v>7547.862881047774</v>
      </c>
      <c r="K4584" s="595">
        <f t="shared" si="408"/>
        <v>2377577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0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37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406"/>
        <v>8</v>
      </c>
      <c r="C4585" s="184">
        <f t="shared" si="407"/>
        <v>42236</v>
      </c>
      <c r="D4585" s="191" t="s">
        <v>2041</v>
      </c>
      <c r="E4585" s="191">
        <v>42236</v>
      </c>
      <c r="F4585" s="192" t="s">
        <v>932</v>
      </c>
      <c r="G4585" s="483" t="s">
        <v>1001</v>
      </c>
      <c r="H4585" s="193" t="s">
        <v>2042</v>
      </c>
      <c r="I4585" s="256">
        <v>320</v>
      </c>
      <c r="J4585" s="256">
        <v>7306.9736401632708</v>
      </c>
      <c r="K4585" s="595">
        <f t="shared" si="408"/>
        <v>2338232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0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37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406"/>
        <v>8</v>
      </c>
      <c r="C4586" s="184">
        <f t="shared" si="407"/>
        <v>42236</v>
      </c>
      <c r="D4586" s="191" t="s">
        <v>2041</v>
      </c>
      <c r="E4586" s="191">
        <v>42236</v>
      </c>
      <c r="F4586" s="192" t="s">
        <v>640</v>
      </c>
      <c r="G4586" s="483" t="s">
        <v>1001</v>
      </c>
      <c r="H4586" s="193" t="s">
        <v>2042</v>
      </c>
      <c r="I4586" s="256">
        <v>356</v>
      </c>
      <c r="J4586" s="256">
        <v>5299.563299459076</v>
      </c>
      <c r="K4586" s="595">
        <f t="shared" si="408"/>
        <v>1886645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0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37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406"/>
        <v>8</v>
      </c>
      <c r="C4587" s="184">
        <f t="shared" si="407"/>
        <v>42236</v>
      </c>
      <c r="D4587" s="191" t="s">
        <v>2041</v>
      </c>
      <c r="E4587" s="191">
        <v>42236</v>
      </c>
      <c r="F4587" s="192" t="s">
        <v>1003</v>
      </c>
      <c r="G4587" s="483" t="s">
        <v>1004</v>
      </c>
      <c r="H4587" s="193" t="s">
        <v>2042</v>
      </c>
      <c r="I4587" s="256">
        <v>31</v>
      </c>
      <c r="J4587" s="256">
        <v>23607.145606681337</v>
      </c>
      <c r="K4587" s="595">
        <f t="shared" si="408"/>
        <v>731822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0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37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406"/>
        <v>8</v>
      </c>
      <c r="C4588" s="184">
        <f t="shared" si="407"/>
        <v>42236</v>
      </c>
      <c r="D4588" s="191" t="s">
        <v>2041</v>
      </c>
      <c r="E4588" s="191">
        <v>42236</v>
      </c>
      <c r="F4588" s="192" t="s">
        <v>1005</v>
      </c>
      <c r="G4588" s="483" t="s">
        <v>1004</v>
      </c>
      <c r="H4588" s="193" t="s">
        <v>2042</v>
      </c>
      <c r="I4588" s="256">
        <v>60</v>
      </c>
      <c r="J4588" s="256">
        <v>9314.3839808674657</v>
      </c>
      <c r="K4588" s="595">
        <f t="shared" si="408"/>
        <v>558863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0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37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406"/>
        <v>8</v>
      </c>
      <c r="C4589" s="184">
        <f t="shared" si="407"/>
        <v>42236</v>
      </c>
      <c r="D4589" s="191" t="s">
        <v>2041</v>
      </c>
      <c r="E4589" s="191">
        <v>42236</v>
      </c>
      <c r="F4589" s="192" t="s">
        <v>1687</v>
      </c>
      <c r="G4589" s="483" t="s">
        <v>1004</v>
      </c>
      <c r="H4589" s="193" t="s">
        <v>2042</v>
      </c>
      <c r="I4589" s="256">
        <v>120</v>
      </c>
      <c r="J4589" s="256">
        <v>481.77848176900687</v>
      </c>
      <c r="K4589" s="595">
        <f t="shared" si="408"/>
        <v>57813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0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37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406"/>
        <v>8</v>
      </c>
      <c r="C4590" s="184">
        <f t="shared" si="407"/>
        <v>42236</v>
      </c>
      <c r="D4590" s="191" t="s">
        <v>2041</v>
      </c>
      <c r="E4590" s="191">
        <v>42236</v>
      </c>
      <c r="F4590" s="192" t="s">
        <v>772</v>
      </c>
      <c r="G4590" s="483" t="s">
        <v>1006</v>
      </c>
      <c r="H4590" s="193" t="s">
        <v>2042</v>
      </c>
      <c r="I4590" s="256">
        <v>1000</v>
      </c>
      <c r="J4590" s="256">
        <v>18548.471548106765</v>
      </c>
      <c r="K4590" s="595">
        <f t="shared" si="408"/>
        <v>18548472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0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37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406"/>
        <v>8</v>
      </c>
      <c r="C4591" s="184">
        <f t="shared" si="407"/>
        <v>42236</v>
      </c>
      <c r="D4591" s="191" t="s">
        <v>2041</v>
      </c>
      <c r="E4591" s="191">
        <v>42236</v>
      </c>
      <c r="F4591" s="192" t="s">
        <v>771</v>
      </c>
      <c r="G4591" s="483" t="s">
        <v>1006</v>
      </c>
      <c r="H4591" s="193" t="s">
        <v>2042</v>
      </c>
      <c r="I4591" s="256">
        <v>400</v>
      </c>
      <c r="J4591" s="256">
        <v>8511.4198445857892</v>
      </c>
      <c r="K4591" s="595">
        <f t="shared" si="408"/>
        <v>3404568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0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37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406"/>
        <v>8</v>
      </c>
      <c r="C4592" s="184">
        <f t="shared" si="407"/>
        <v>42238</v>
      </c>
      <c r="D4592" s="191" t="s">
        <v>2041</v>
      </c>
      <c r="E4592" s="191">
        <v>42238</v>
      </c>
      <c r="F4592" s="192" t="s">
        <v>771</v>
      </c>
      <c r="G4592" s="483" t="s">
        <v>1007</v>
      </c>
      <c r="H4592" s="193" t="s">
        <v>2042</v>
      </c>
      <c r="I4592" s="256">
        <v>600</v>
      </c>
      <c r="J4592" s="256">
        <v>8511.4198445857892</v>
      </c>
      <c r="K4592" s="595">
        <f t="shared" si="408"/>
        <v>5106852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0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37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406"/>
        <v>8</v>
      </c>
      <c r="C4593" s="184">
        <f t="shared" si="407"/>
        <v>42238</v>
      </c>
      <c r="D4593" s="191" t="s">
        <v>2041</v>
      </c>
      <c r="E4593" s="191">
        <v>42238</v>
      </c>
      <c r="F4593" s="192" t="s">
        <v>1792</v>
      </c>
      <c r="G4593" s="483" t="s">
        <v>1007</v>
      </c>
      <c r="H4593" s="193" t="s">
        <v>2042</v>
      </c>
      <c r="I4593" s="256">
        <v>1000</v>
      </c>
      <c r="J4593" s="256">
        <v>10037.051703520976</v>
      </c>
      <c r="K4593" s="595">
        <f t="shared" si="408"/>
        <v>10037052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0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37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406"/>
        <v>8</v>
      </c>
      <c r="C4594" s="184">
        <f t="shared" si="407"/>
        <v>42238</v>
      </c>
      <c r="D4594" s="191" t="s">
        <v>2041</v>
      </c>
      <c r="E4594" s="191">
        <v>42238</v>
      </c>
      <c r="F4594" s="192" t="s">
        <v>628</v>
      </c>
      <c r="G4594" s="483" t="s">
        <v>1008</v>
      </c>
      <c r="H4594" s="193" t="s">
        <v>2042</v>
      </c>
      <c r="I4594" s="256">
        <v>868</v>
      </c>
      <c r="J4594" s="256">
        <v>10117.348117149144</v>
      </c>
      <c r="K4594" s="595">
        <f t="shared" si="408"/>
        <v>8781858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0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37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406"/>
        <v>8</v>
      </c>
      <c r="C4595" s="184">
        <f t="shared" si="407"/>
        <v>42238</v>
      </c>
      <c r="D4595" s="191" t="s">
        <v>2041</v>
      </c>
      <c r="E4595" s="191">
        <v>42238</v>
      </c>
      <c r="F4595" s="192" t="s">
        <v>450</v>
      </c>
      <c r="G4595" s="483" t="s">
        <v>1008</v>
      </c>
      <c r="H4595" s="193" t="s">
        <v>2042</v>
      </c>
      <c r="I4595" s="256">
        <v>1027</v>
      </c>
      <c r="J4595" s="256">
        <v>8431.1234309576212</v>
      </c>
      <c r="K4595" s="595">
        <f t="shared" si="408"/>
        <v>8658764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0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37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406"/>
        <v>8</v>
      </c>
      <c r="C4596" s="184">
        <f t="shared" si="407"/>
        <v>42238</v>
      </c>
      <c r="D4596" s="191" t="s">
        <v>2041</v>
      </c>
      <c r="E4596" s="191">
        <v>42238</v>
      </c>
      <c r="F4596" s="192" t="s">
        <v>1009</v>
      </c>
      <c r="G4596" s="483" t="s">
        <v>1008</v>
      </c>
      <c r="H4596" s="193" t="s">
        <v>2042</v>
      </c>
      <c r="I4596" s="256">
        <v>252</v>
      </c>
      <c r="J4596" s="256">
        <v>10759.719426174488</v>
      </c>
      <c r="K4596" s="595">
        <f t="shared" si="408"/>
        <v>2711449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0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37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406"/>
        <v>8</v>
      </c>
      <c r="C4597" s="184">
        <f t="shared" si="407"/>
        <v>42238</v>
      </c>
      <c r="D4597" s="191" t="s">
        <v>2041</v>
      </c>
      <c r="E4597" s="191">
        <v>42238</v>
      </c>
      <c r="F4597" s="192" t="s">
        <v>628</v>
      </c>
      <c r="G4597" s="483" t="s">
        <v>1008</v>
      </c>
      <c r="H4597" s="193" t="s">
        <v>2042</v>
      </c>
      <c r="I4597" s="256">
        <v>480</v>
      </c>
      <c r="J4597" s="256">
        <v>10117.348117149144</v>
      </c>
      <c r="K4597" s="595">
        <f t="shared" si="408"/>
        <v>4856327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0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37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406"/>
        <v>8</v>
      </c>
      <c r="C4598" s="184">
        <f t="shared" si="407"/>
        <v>42240</v>
      </c>
      <c r="D4598" s="191" t="s">
        <v>2041</v>
      </c>
      <c r="E4598" s="191">
        <v>42240</v>
      </c>
      <c r="F4598" s="192" t="s">
        <v>1792</v>
      </c>
      <c r="G4598" s="483" t="s">
        <v>1010</v>
      </c>
      <c r="H4598" s="193" t="s">
        <v>2042</v>
      </c>
      <c r="I4598" s="256">
        <v>1000</v>
      </c>
      <c r="J4598" s="256">
        <v>10037.051703520976</v>
      </c>
      <c r="K4598" s="595">
        <f t="shared" si="408"/>
        <v>10037052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0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37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406"/>
        <v>8</v>
      </c>
      <c r="C4599" s="184">
        <f t="shared" si="407"/>
        <v>42240</v>
      </c>
      <c r="D4599" s="191" t="s">
        <v>2041</v>
      </c>
      <c r="E4599" s="191">
        <v>42240</v>
      </c>
      <c r="F4599" s="192" t="s">
        <v>773</v>
      </c>
      <c r="G4599" s="483" t="s">
        <v>1010</v>
      </c>
      <c r="H4599" s="193" t="s">
        <v>2042</v>
      </c>
      <c r="I4599" s="256">
        <v>600</v>
      </c>
      <c r="J4599" s="256">
        <v>4255.7099222928946</v>
      </c>
      <c r="K4599" s="595">
        <f t="shared" si="408"/>
        <v>2553426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0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37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406"/>
        <v>8</v>
      </c>
      <c r="C4600" s="184">
        <f t="shared" si="407"/>
        <v>42240</v>
      </c>
      <c r="D4600" s="191" t="s">
        <v>2041</v>
      </c>
      <c r="E4600" s="191">
        <v>42240</v>
      </c>
      <c r="F4600" s="192" t="s">
        <v>520</v>
      </c>
      <c r="G4600" s="483" t="s">
        <v>1011</v>
      </c>
      <c r="H4600" s="193" t="s">
        <v>2042</v>
      </c>
      <c r="I4600" s="256">
        <v>1000</v>
      </c>
      <c r="J4600" s="256">
        <v>5460.1561267154111</v>
      </c>
      <c r="K4600" s="595">
        <f t="shared" si="408"/>
        <v>5460156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0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37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406"/>
        <v>8</v>
      </c>
      <c r="C4601" s="184">
        <f t="shared" si="407"/>
        <v>42241</v>
      </c>
      <c r="D4601" s="191" t="s">
        <v>2041</v>
      </c>
      <c r="E4601" s="191">
        <v>42241</v>
      </c>
      <c r="F4601" s="192" t="s">
        <v>1012</v>
      </c>
      <c r="G4601" s="483" t="s">
        <v>1013</v>
      </c>
      <c r="H4601" s="193" t="s">
        <v>2042</v>
      </c>
      <c r="I4601" s="256">
        <v>306</v>
      </c>
      <c r="J4601" s="256">
        <v>5941.9346084844183</v>
      </c>
      <c r="K4601" s="595">
        <f t="shared" si="408"/>
        <v>1818232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0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37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406"/>
        <v>8</v>
      </c>
      <c r="C4602" s="184">
        <f t="shared" si="407"/>
        <v>42241</v>
      </c>
      <c r="D4602" s="191" t="s">
        <v>2041</v>
      </c>
      <c r="E4602" s="191">
        <v>42241</v>
      </c>
      <c r="F4602" s="192" t="s">
        <v>974</v>
      </c>
      <c r="G4602" s="483" t="s">
        <v>1013</v>
      </c>
      <c r="H4602" s="193" t="s">
        <v>2042</v>
      </c>
      <c r="I4602" s="256">
        <v>200</v>
      </c>
      <c r="J4602" s="256">
        <v>5379.859713087244</v>
      </c>
      <c r="K4602" s="595">
        <f t="shared" si="408"/>
        <v>1075972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0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37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406"/>
        <v>8</v>
      </c>
      <c r="C4603" s="184">
        <f t="shared" si="407"/>
        <v>42242</v>
      </c>
      <c r="D4603" s="191" t="s">
        <v>2041</v>
      </c>
      <c r="E4603" s="191">
        <v>42242</v>
      </c>
      <c r="F4603" s="192" t="s">
        <v>520</v>
      </c>
      <c r="G4603" s="483" t="s">
        <v>1014</v>
      </c>
      <c r="H4603" s="193" t="s">
        <v>2042</v>
      </c>
      <c r="I4603" s="256">
        <v>1082</v>
      </c>
      <c r="J4603" s="256">
        <v>5460.1561267154111</v>
      </c>
      <c r="K4603" s="595">
        <f t="shared" si="408"/>
        <v>5907889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0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37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406"/>
        <v>8</v>
      </c>
      <c r="C4604" s="184">
        <f t="shared" si="407"/>
        <v>42242</v>
      </c>
      <c r="D4604" s="191" t="s">
        <v>2041</v>
      </c>
      <c r="E4604" s="191">
        <v>42242</v>
      </c>
      <c r="F4604" s="192" t="s">
        <v>439</v>
      </c>
      <c r="G4604" s="483" t="s">
        <v>1015</v>
      </c>
      <c r="H4604" s="193" t="s">
        <v>2042</v>
      </c>
      <c r="I4604" s="256">
        <v>409</v>
      </c>
      <c r="J4604" s="256">
        <v>7628.159294675942</v>
      </c>
      <c r="K4604" s="595">
        <f t="shared" si="408"/>
        <v>3119917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0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37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406"/>
        <v>8</v>
      </c>
      <c r="C4605" s="184">
        <f t="shared" si="407"/>
        <v>42242</v>
      </c>
      <c r="D4605" s="191" t="s">
        <v>2041</v>
      </c>
      <c r="E4605" s="191">
        <v>42242</v>
      </c>
      <c r="F4605" s="192" t="s">
        <v>439</v>
      </c>
      <c r="G4605" s="483" t="s">
        <v>1015</v>
      </c>
      <c r="H4605" s="193" t="s">
        <v>2042</v>
      </c>
      <c r="I4605" s="256">
        <v>200</v>
      </c>
      <c r="J4605" s="256">
        <v>7628.159294675942</v>
      </c>
      <c r="K4605" s="595">
        <f t="shared" si="408"/>
        <v>1525632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0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37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406"/>
        <v>8</v>
      </c>
      <c r="C4606" s="184">
        <f t="shared" si="407"/>
        <v>42242</v>
      </c>
      <c r="D4606" s="191" t="s">
        <v>2041</v>
      </c>
      <c r="E4606" s="191">
        <v>42242</v>
      </c>
      <c r="F4606" s="192" t="s">
        <v>2036</v>
      </c>
      <c r="G4606" s="483" t="s">
        <v>1016</v>
      </c>
      <c r="H4606" s="193" t="s">
        <v>2042</v>
      </c>
      <c r="I4606" s="256">
        <v>10</v>
      </c>
      <c r="J4606" s="256">
        <v>9394.6803944956337</v>
      </c>
      <c r="K4606" s="595">
        <f t="shared" si="408"/>
        <v>93947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0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37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406"/>
        <v>8</v>
      </c>
      <c r="C4607" s="184">
        <f t="shared" si="407"/>
        <v>42242</v>
      </c>
      <c r="D4607" s="191" t="s">
        <v>2041</v>
      </c>
      <c r="E4607" s="191">
        <v>42242</v>
      </c>
      <c r="F4607" s="192" t="s">
        <v>1974</v>
      </c>
      <c r="G4607" s="483" t="s">
        <v>1016</v>
      </c>
      <c r="H4607" s="193" t="s">
        <v>2042</v>
      </c>
      <c r="I4607" s="256">
        <v>10</v>
      </c>
      <c r="J4607" s="256">
        <v>9956.7552898928079</v>
      </c>
      <c r="K4607" s="595">
        <f t="shared" si="408"/>
        <v>99568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0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37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406"/>
        <v>8</v>
      </c>
      <c r="C4608" s="184">
        <f t="shared" si="407"/>
        <v>42242</v>
      </c>
      <c r="D4608" s="191" t="s">
        <v>2041</v>
      </c>
      <c r="E4608" s="191">
        <v>42242</v>
      </c>
      <c r="F4608" s="192" t="s">
        <v>1975</v>
      </c>
      <c r="G4608" s="483" t="s">
        <v>1016</v>
      </c>
      <c r="H4608" s="193" t="s">
        <v>2042</v>
      </c>
      <c r="I4608" s="256">
        <v>10</v>
      </c>
      <c r="J4608" s="256">
        <v>12205.054871481507</v>
      </c>
      <c r="K4608" s="595">
        <f t="shared" si="408"/>
        <v>122051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0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37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406"/>
        <v>8</v>
      </c>
      <c r="C4609" s="184">
        <f t="shared" si="407"/>
        <v>42242</v>
      </c>
      <c r="D4609" s="191" t="s">
        <v>2041</v>
      </c>
      <c r="E4609" s="191">
        <v>42242</v>
      </c>
      <c r="F4609" s="192" t="s">
        <v>1976</v>
      </c>
      <c r="G4609" s="483" t="s">
        <v>1016</v>
      </c>
      <c r="H4609" s="193" t="s">
        <v>2042</v>
      </c>
      <c r="I4609" s="256">
        <v>10</v>
      </c>
      <c r="J4609" s="256">
        <v>8752.3090854702914</v>
      </c>
      <c r="K4609" s="595">
        <f t="shared" si="408"/>
        <v>87523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0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37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406"/>
        <v>8</v>
      </c>
      <c r="C4610" s="184">
        <f t="shared" si="407"/>
        <v>42242</v>
      </c>
      <c r="D4610" s="191" t="s">
        <v>2041</v>
      </c>
      <c r="E4610" s="191">
        <v>42242</v>
      </c>
      <c r="F4610" s="192" t="s">
        <v>1977</v>
      </c>
      <c r="G4610" s="483" t="s">
        <v>1016</v>
      </c>
      <c r="H4610" s="193" t="s">
        <v>2042</v>
      </c>
      <c r="I4610" s="256">
        <v>10</v>
      </c>
      <c r="J4610" s="256">
        <v>9715.8660490083057</v>
      </c>
      <c r="K4610" s="595">
        <f t="shared" si="408"/>
        <v>97159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0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37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406"/>
        <v>8</v>
      </c>
      <c r="C4611" s="184">
        <f t="shared" si="407"/>
        <v>42242</v>
      </c>
      <c r="D4611" s="191" t="s">
        <v>2041</v>
      </c>
      <c r="E4611" s="191">
        <v>42242</v>
      </c>
      <c r="F4611" s="192" t="s">
        <v>1978</v>
      </c>
      <c r="G4611" s="483" t="s">
        <v>1016</v>
      </c>
      <c r="H4611" s="193" t="s">
        <v>2042</v>
      </c>
      <c r="I4611" s="256">
        <v>10</v>
      </c>
      <c r="J4611" s="256">
        <v>10679.42301254632</v>
      </c>
      <c r="K4611" s="595">
        <f t="shared" si="408"/>
        <v>106794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0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37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406"/>
        <v>8</v>
      </c>
      <c r="C4612" s="184">
        <f t="shared" si="407"/>
        <v>42242</v>
      </c>
      <c r="D4612" s="191" t="s">
        <v>2041</v>
      </c>
      <c r="E4612" s="191">
        <v>42242</v>
      </c>
      <c r="F4612" s="192" t="s">
        <v>2037</v>
      </c>
      <c r="G4612" s="483" t="s">
        <v>1016</v>
      </c>
      <c r="H4612" s="193" t="s">
        <v>2042</v>
      </c>
      <c r="I4612" s="256">
        <v>10</v>
      </c>
      <c r="J4612" s="256">
        <v>16781.950448287073</v>
      </c>
      <c r="K4612" s="595">
        <f t="shared" si="408"/>
        <v>167820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0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37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406"/>
        <v>8</v>
      </c>
      <c r="C4613" s="184">
        <f t="shared" si="407"/>
        <v>42242</v>
      </c>
      <c r="D4613" s="191" t="s">
        <v>2041</v>
      </c>
      <c r="E4613" s="191">
        <v>42242</v>
      </c>
      <c r="F4613" s="192" t="s">
        <v>2036</v>
      </c>
      <c r="G4613" s="483" t="s">
        <v>1017</v>
      </c>
      <c r="H4613" s="193" t="s">
        <v>2042</v>
      </c>
      <c r="I4613" s="256">
        <v>10</v>
      </c>
      <c r="J4613" s="256">
        <v>9394.6803944956337</v>
      </c>
      <c r="K4613" s="595">
        <f t="shared" si="408"/>
        <v>93947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0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37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406"/>
        <v>8</v>
      </c>
      <c r="C4614" s="184">
        <f t="shared" si="407"/>
        <v>42242</v>
      </c>
      <c r="D4614" s="191" t="s">
        <v>2041</v>
      </c>
      <c r="E4614" s="191">
        <v>42242</v>
      </c>
      <c r="F4614" s="192" t="s">
        <v>1974</v>
      </c>
      <c r="G4614" s="483" t="s">
        <v>1017</v>
      </c>
      <c r="H4614" s="193" t="s">
        <v>2042</v>
      </c>
      <c r="I4614" s="256">
        <v>10</v>
      </c>
      <c r="J4614" s="256">
        <v>9956.7552898928079</v>
      </c>
      <c r="K4614" s="595">
        <f t="shared" si="408"/>
        <v>99568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0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37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406"/>
        <v>8</v>
      </c>
      <c r="C4615" s="184">
        <f t="shared" si="407"/>
        <v>42242</v>
      </c>
      <c r="D4615" s="191" t="s">
        <v>2041</v>
      </c>
      <c r="E4615" s="191">
        <v>42242</v>
      </c>
      <c r="F4615" s="192" t="s">
        <v>1975</v>
      </c>
      <c r="G4615" s="483" t="s">
        <v>1017</v>
      </c>
      <c r="H4615" s="193" t="s">
        <v>2042</v>
      </c>
      <c r="I4615" s="256">
        <v>10</v>
      </c>
      <c r="J4615" s="256">
        <v>12205.054871481507</v>
      </c>
      <c r="K4615" s="595">
        <f t="shared" si="408"/>
        <v>122051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0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37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406"/>
        <v>8</v>
      </c>
      <c r="C4616" s="184">
        <f t="shared" si="407"/>
        <v>42242</v>
      </c>
      <c r="D4616" s="191" t="s">
        <v>2041</v>
      </c>
      <c r="E4616" s="191">
        <v>42242</v>
      </c>
      <c r="F4616" s="192" t="s">
        <v>1976</v>
      </c>
      <c r="G4616" s="483" t="s">
        <v>1017</v>
      </c>
      <c r="H4616" s="193" t="s">
        <v>2042</v>
      </c>
      <c r="I4616" s="256">
        <v>10</v>
      </c>
      <c r="J4616" s="256">
        <v>8752.3090854702914</v>
      </c>
      <c r="K4616" s="595">
        <f t="shared" si="408"/>
        <v>87523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0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37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406"/>
        <v>8</v>
      </c>
      <c r="C4617" s="184">
        <f t="shared" si="407"/>
        <v>42242</v>
      </c>
      <c r="D4617" s="191" t="s">
        <v>2041</v>
      </c>
      <c r="E4617" s="191">
        <v>42242</v>
      </c>
      <c r="F4617" s="192" t="s">
        <v>1977</v>
      </c>
      <c r="G4617" s="483" t="s">
        <v>1017</v>
      </c>
      <c r="H4617" s="193" t="s">
        <v>2042</v>
      </c>
      <c r="I4617" s="256">
        <v>10</v>
      </c>
      <c r="J4617" s="256">
        <v>9715.8660490083057</v>
      </c>
      <c r="K4617" s="595">
        <f t="shared" si="408"/>
        <v>97159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0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37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406"/>
        <v>8</v>
      </c>
      <c r="C4618" s="184">
        <f t="shared" si="407"/>
        <v>42242</v>
      </c>
      <c r="D4618" s="191" t="s">
        <v>2041</v>
      </c>
      <c r="E4618" s="191">
        <v>42242</v>
      </c>
      <c r="F4618" s="192" t="s">
        <v>1978</v>
      </c>
      <c r="G4618" s="483" t="s">
        <v>1017</v>
      </c>
      <c r="H4618" s="193" t="s">
        <v>2042</v>
      </c>
      <c r="I4618" s="256">
        <v>10</v>
      </c>
      <c r="J4618" s="256">
        <v>10679.42301254632</v>
      </c>
      <c r="K4618" s="595">
        <f t="shared" si="408"/>
        <v>106794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0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37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406"/>
        <v>8</v>
      </c>
      <c r="C4619" s="184">
        <f t="shared" si="407"/>
        <v>42242</v>
      </c>
      <c r="D4619" s="191" t="s">
        <v>2041</v>
      </c>
      <c r="E4619" s="191">
        <v>42242</v>
      </c>
      <c r="F4619" s="192" t="s">
        <v>2037</v>
      </c>
      <c r="G4619" s="483" t="s">
        <v>1017</v>
      </c>
      <c r="H4619" s="193" t="s">
        <v>2042</v>
      </c>
      <c r="I4619" s="256">
        <v>10</v>
      </c>
      <c r="J4619" s="256">
        <v>16781.950448287073</v>
      </c>
      <c r="K4619" s="595">
        <f t="shared" si="408"/>
        <v>167820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0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37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406"/>
        <v>8</v>
      </c>
      <c r="C4620" s="184">
        <f t="shared" si="407"/>
        <v>42243</v>
      </c>
      <c r="D4620" s="191" t="s">
        <v>2041</v>
      </c>
      <c r="E4620" s="191">
        <v>42243</v>
      </c>
      <c r="F4620" s="192" t="s">
        <v>2038</v>
      </c>
      <c r="G4620" s="483" t="s">
        <v>1018</v>
      </c>
      <c r="H4620" s="193" t="s">
        <v>2042</v>
      </c>
      <c r="I4620" s="256">
        <v>2000</v>
      </c>
      <c r="J4620" s="256">
        <v>1766.5210998196919</v>
      </c>
      <c r="K4620" s="595">
        <f t="shared" si="408"/>
        <v>3533042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0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37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406"/>
        <v>8</v>
      </c>
      <c r="C4621" s="184">
        <f t="shared" si="407"/>
        <v>42243</v>
      </c>
      <c r="D4621" s="191" t="s">
        <v>2041</v>
      </c>
      <c r="E4621" s="191">
        <v>42243</v>
      </c>
      <c r="F4621" s="192" t="s">
        <v>1981</v>
      </c>
      <c r="G4621" s="483" t="s">
        <v>1018</v>
      </c>
      <c r="H4621" s="193" t="s">
        <v>2042</v>
      </c>
      <c r="I4621" s="256">
        <v>500</v>
      </c>
      <c r="J4621" s="256">
        <v>3533.0421996393839</v>
      </c>
      <c r="K4621" s="595">
        <f t="shared" si="408"/>
        <v>1766521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0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37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406"/>
        <v>8</v>
      </c>
      <c r="C4622" s="184">
        <f t="shared" si="407"/>
        <v>42243</v>
      </c>
      <c r="D4622" s="191" t="s">
        <v>2041</v>
      </c>
      <c r="E4622" s="191">
        <v>42243</v>
      </c>
      <c r="F4622" s="192" t="s">
        <v>424</v>
      </c>
      <c r="G4622" s="483" t="s">
        <v>1019</v>
      </c>
      <c r="H4622" s="193" t="s">
        <v>2042</v>
      </c>
      <c r="I4622" s="256">
        <v>608</v>
      </c>
      <c r="J4622" s="256">
        <v>6584.3059175097605</v>
      </c>
      <c r="K4622" s="595">
        <f t="shared" si="408"/>
        <v>4003258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0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37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406"/>
        <v>8</v>
      </c>
      <c r="C4623" s="184">
        <f t="shared" si="407"/>
        <v>42243</v>
      </c>
      <c r="D4623" s="191" t="s">
        <v>2041</v>
      </c>
      <c r="E4623" s="191">
        <v>42243</v>
      </c>
      <c r="F4623" s="192" t="s">
        <v>472</v>
      </c>
      <c r="G4623" s="483" t="s">
        <v>1019</v>
      </c>
      <c r="H4623" s="193" t="s">
        <v>2042</v>
      </c>
      <c r="I4623" s="256">
        <v>329</v>
      </c>
      <c r="J4623" s="256">
        <v>7306.9736401632708</v>
      </c>
      <c r="K4623" s="595">
        <f t="shared" si="408"/>
        <v>2403994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0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37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406"/>
        <v>8</v>
      </c>
      <c r="C4624" s="184">
        <f t="shared" si="407"/>
        <v>42243</v>
      </c>
      <c r="D4624" s="191" t="s">
        <v>2041</v>
      </c>
      <c r="E4624" s="191">
        <v>42243</v>
      </c>
      <c r="F4624" s="192" t="s">
        <v>1020</v>
      </c>
      <c r="G4624" s="483" t="s">
        <v>1019</v>
      </c>
      <c r="H4624" s="193" t="s">
        <v>2042</v>
      </c>
      <c r="I4624" s="256">
        <v>312</v>
      </c>
      <c r="J4624" s="256">
        <v>10438.533771661816</v>
      </c>
      <c r="K4624" s="595">
        <f t="shared" si="408"/>
        <v>3256823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0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37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406"/>
        <v>8</v>
      </c>
      <c r="C4625" s="184">
        <f t="shared" si="407"/>
        <v>42243</v>
      </c>
      <c r="D4625" s="191" t="s">
        <v>2041</v>
      </c>
      <c r="E4625" s="191">
        <v>42243</v>
      </c>
      <c r="F4625" s="192" t="s">
        <v>1021</v>
      </c>
      <c r="G4625" s="483" t="s">
        <v>1019</v>
      </c>
      <c r="H4625" s="193" t="s">
        <v>2042</v>
      </c>
      <c r="I4625" s="256">
        <v>309</v>
      </c>
      <c r="J4625" s="256">
        <v>11883.869216968837</v>
      </c>
      <c r="K4625" s="595">
        <f t="shared" si="408"/>
        <v>3672116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0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37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406"/>
        <v>8</v>
      </c>
      <c r="C4626" s="184">
        <f t="shared" si="407"/>
        <v>42243</v>
      </c>
      <c r="D4626" s="191" t="s">
        <v>2041</v>
      </c>
      <c r="E4626" s="191">
        <v>42243</v>
      </c>
      <c r="F4626" s="192" t="s">
        <v>2036</v>
      </c>
      <c r="G4626" s="483" t="s">
        <v>1022</v>
      </c>
      <c r="H4626" s="193" t="s">
        <v>2042</v>
      </c>
      <c r="I4626" s="256">
        <v>2000</v>
      </c>
      <c r="J4626" s="256">
        <v>9394.6803944956337</v>
      </c>
      <c r="K4626" s="595">
        <f t="shared" si="408"/>
        <v>18789361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0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37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406"/>
        <v>8</v>
      </c>
      <c r="C4627" s="184">
        <f t="shared" si="407"/>
        <v>42244</v>
      </c>
      <c r="D4627" s="191" t="s">
        <v>2041</v>
      </c>
      <c r="E4627" s="191">
        <v>42244</v>
      </c>
      <c r="F4627" s="192" t="s">
        <v>477</v>
      </c>
      <c r="G4627" s="483" t="s">
        <v>1023</v>
      </c>
      <c r="H4627" s="193" t="s">
        <v>2042</v>
      </c>
      <c r="I4627" s="256">
        <v>307</v>
      </c>
      <c r="J4627" s="256">
        <v>10759.719426174488</v>
      </c>
      <c r="K4627" s="595">
        <f t="shared" si="408"/>
        <v>3303234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0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37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406"/>
        <v>8</v>
      </c>
      <c r="C4628" s="184">
        <f t="shared" si="407"/>
        <v>42244</v>
      </c>
      <c r="D4628" s="191" t="s">
        <v>2041</v>
      </c>
      <c r="E4628" s="191">
        <v>42244</v>
      </c>
      <c r="F4628" s="192" t="s">
        <v>1024</v>
      </c>
      <c r="G4628" s="483" t="s">
        <v>1023</v>
      </c>
      <c r="H4628" s="193" t="s">
        <v>2042</v>
      </c>
      <c r="I4628" s="256">
        <v>50</v>
      </c>
      <c r="J4628" s="256">
        <v>9474.9768081238017</v>
      </c>
      <c r="K4628" s="595">
        <f t="shared" si="408"/>
        <v>473749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0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37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406"/>
        <v>8</v>
      </c>
      <c r="C4629" s="184">
        <f t="shared" si="407"/>
        <v>42244</v>
      </c>
      <c r="D4629" s="191" t="s">
        <v>2041</v>
      </c>
      <c r="E4629" s="191">
        <v>42244</v>
      </c>
      <c r="F4629" s="192" t="s">
        <v>1025</v>
      </c>
      <c r="G4629" s="483" t="s">
        <v>1026</v>
      </c>
      <c r="H4629" s="193" t="s">
        <v>2042</v>
      </c>
      <c r="I4629" s="256">
        <v>217</v>
      </c>
      <c r="J4629" s="256">
        <v>6022.2310221125863</v>
      </c>
      <c r="K4629" s="595">
        <f t="shared" si="408"/>
        <v>1306824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0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37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406"/>
        <v>8</v>
      </c>
      <c r="C4630" s="184">
        <f t="shared" si="407"/>
        <v>42244</v>
      </c>
      <c r="D4630" s="191" t="s">
        <v>2041</v>
      </c>
      <c r="E4630" s="191">
        <v>42244</v>
      </c>
      <c r="F4630" s="192" t="s">
        <v>1974</v>
      </c>
      <c r="G4630" s="483" t="s">
        <v>1027</v>
      </c>
      <c r="H4630" s="193" t="s">
        <v>2042</v>
      </c>
      <c r="I4630" s="256">
        <v>34</v>
      </c>
      <c r="J4630" s="256">
        <v>9956.7552898928079</v>
      </c>
      <c r="K4630" s="595">
        <f t="shared" si="408"/>
        <v>338530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0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37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406"/>
        <v>8</v>
      </c>
      <c r="C4631" s="184">
        <f t="shared" si="407"/>
        <v>42244</v>
      </c>
      <c r="D4631" s="191" t="s">
        <v>2041</v>
      </c>
      <c r="E4631" s="191">
        <v>42244</v>
      </c>
      <c r="F4631" s="192" t="s">
        <v>1976</v>
      </c>
      <c r="G4631" s="483" t="s">
        <v>1027</v>
      </c>
      <c r="H4631" s="193" t="s">
        <v>2042</v>
      </c>
      <c r="I4631" s="256">
        <v>34</v>
      </c>
      <c r="J4631" s="256">
        <v>8752.3090854702914</v>
      </c>
      <c r="K4631" s="595">
        <f t="shared" si="408"/>
        <v>297579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0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37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406"/>
        <v>8</v>
      </c>
      <c r="C4632" s="184">
        <f t="shared" si="407"/>
        <v>42244</v>
      </c>
      <c r="D4632" s="191" t="s">
        <v>2041</v>
      </c>
      <c r="E4632" s="191">
        <v>42244</v>
      </c>
      <c r="F4632" s="192" t="s">
        <v>1977</v>
      </c>
      <c r="G4632" s="483" t="s">
        <v>1027</v>
      </c>
      <c r="H4632" s="193" t="s">
        <v>2042</v>
      </c>
      <c r="I4632" s="256">
        <v>20</v>
      </c>
      <c r="J4632" s="256">
        <v>9715.8660490083057</v>
      </c>
      <c r="K4632" s="595">
        <f t="shared" si="408"/>
        <v>194317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0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37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406"/>
        <v>8</v>
      </c>
      <c r="C4633" s="184">
        <f t="shared" si="407"/>
        <v>42244</v>
      </c>
      <c r="D4633" s="191" t="s">
        <v>2041</v>
      </c>
      <c r="E4633" s="191">
        <v>42244</v>
      </c>
      <c r="F4633" s="192" t="s">
        <v>2037</v>
      </c>
      <c r="G4633" s="483" t="s">
        <v>1027</v>
      </c>
      <c r="H4633" s="193" t="s">
        <v>2042</v>
      </c>
      <c r="I4633" s="256">
        <v>14</v>
      </c>
      <c r="J4633" s="256">
        <v>16781.950448287073</v>
      </c>
      <c r="K4633" s="595">
        <f t="shared" si="408"/>
        <v>234947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0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37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406"/>
        <v>8</v>
      </c>
      <c r="C4634" s="184">
        <f t="shared" si="407"/>
        <v>42245</v>
      </c>
      <c r="D4634" s="191" t="s">
        <v>2041</v>
      </c>
      <c r="E4634" s="191">
        <v>42245</v>
      </c>
      <c r="F4634" s="192" t="s">
        <v>772</v>
      </c>
      <c r="G4634" s="483" t="s">
        <v>1028</v>
      </c>
      <c r="H4634" s="193" t="s">
        <v>2042</v>
      </c>
      <c r="I4634" s="256">
        <v>500</v>
      </c>
      <c r="J4634" s="256">
        <v>18548.471548106765</v>
      </c>
      <c r="K4634" s="595">
        <f t="shared" si="408"/>
        <v>9274236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0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37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406"/>
        <v>8</v>
      </c>
      <c r="C4635" s="184">
        <f t="shared" si="407"/>
        <v>42245</v>
      </c>
      <c r="D4635" s="191" t="s">
        <v>2041</v>
      </c>
      <c r="E4635" s="191">
        <v>42245</v>
      </c>
      <c r="F4635" s="192" t="s">
        <v>1978</v>
      </c>
      <c r="G4635" s="483" t="s">
        <v>1030</v>
      </c>
      <c r="H4635" s="193" t="s">
        <v>2042</v>
      </c>
      <c r="I4635" s="256">
        <v>50</v>
      </c>
      <c r="J4635" s="256">
        <v>10679.42301254632</v>
      </c>
      <c r="K4635" s="595">
        <f t="shared" si="408"/>
        <v>533971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0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37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406"/>
        <v>8</v>
      </c>
      <c r="C4636" s="184">
        <f t="shared" si="407"/>
        <v>42245</v>
      </c>
      <c r="D4636" s="191" t="s">
        <v>2041</v>
      </c>
      <c r="E4636" s="191">
        <v>42245</v>
      </c>
      <c r="F4636" s="192" t="s">
        <v>2037</v>
      </c>
      <c r="G4636" s="483" t="s">
        <v>1030</v>
      </c>
      <c r="H4636" s="193" t="s">
        <v>2042</v>
      </c>
      <c r="I4636" s="256">
        <v>50</v>
      </c>
      <c r="J4636" s="256">
        <v>16781.950448287073</v>
      </c>
      <c r="K4636" s="595">
        <f t="shared" si="408"/>
        <v>839098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0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37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406"/>
        <v>9</v>
      </c>
      <c r="C4637" s="184">
        <f t="shared" si="407"/>
        <v>42248</v>
      </c>
      <c r="D4637" s="191" t="s">
        <v>2041</v>
      </c>
      <c r="E4637" s="191">
        <v>42248</v>
      </c>
      <c r="F4637" s="192" t="s">
        <v>520</v>
      </c>
      <c r="G4637" s="483" t="s">
        <v>1031</v>
      </c>
      <c r="H4637" s="193" t="s">
        <v>2042</v>
      </c>
      <c r="I4637" s="256">
        <v>1226</v>
      </c>
      <c r="J4637" s="256">
        <v>5460.1561267154111</v>
      </c>
      <c r="K4637" s="595">
        <f t="shared" si="408"/>
        <v>6694151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0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37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406"/>
        <v>9</v>
      </c>
      <c r="C4638" s="184">
        <f t="shared" si="407"/>
        <v>42248</v>
      </c>
      <c r="D4638" s="191" t="s">
        <v>2041</v>
      </c>
      <c r="E4638" s="191">
        <v>42248</v>
      </c>
      <c r="F4638" s="192" t="s">
        <v>650</v>
      </c>
      <c r="G4638" s="483" t="s">
        <v>1032</v>
      </c>
      <c r="H4638" s="193" t="s">
        <v>2042</v>
      </c>
      <c r="I4638" s="256">
        <v>135</v>
      </c>
      <c r="J4638" s="256">
        <v>46250.734249824658</v>
      </c>
      <c r="K4638" s="595">
        <f t="shared" si="408"/>
        <v>6243849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0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37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406"/>
        <v>9</v>
      </c>
      <c r="C4639" s="184">
        <f t="shared" si="407"/>
        <v>42248</v>
      </c>
      <c r="D4639" s="191" t="s">
        <v>2041</v>
      </c>
      <c r="E4639" s="191">
        <v>42248</v>
      </c>
      <c r="F4639" s="192" t="s">
        <v>1033</v>
      </c>
      <c r="G4639" s="483" t="s">
        <v>1032</v>
      </c>
      <c r="H4639" s="193" t="s">
        <v>2042</v>
      </c>
      <c r="I4639" s="256">
        <v>25</v>
      </c>
      <c r="J4639" s="256">
        <v>66886.912552263791</v>
      </c>
      <c r="K4639" s="595">
        <f t="shared" si="408"/>
        <v>1672173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0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37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406"/>
        <v>9</v>
      </c>
      <c r="C4640" s="184">
        <f t="shared" si="407"/>
        <v>42248</v>
      </c>
      <c r="D4640" s="191" t="s">
        <v>2041</v>
      </c>
      <c r="E4640" s="191">
        <v>42248</v>
      </c>
      <c r="F4640" s="192" t="s">
        <v>1034</v>
      </c>
      <c r="G4640" s="483" t="s">
        <v>1032</v>
      </c>
      <c r="H4640" s="193" t="s">
        <v>2042</v>
      </c>
      <c r="I4640" s="256">
        <v>68</v>
      </c>
      <c r="J4640" s="256">
        <v>22804.181470399657</v>
      </c>
      <c r="K4640" s="595">
        <f t="shared" si="408"/>
        <v>1550684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0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37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406"/>
        <v>9</v>
      </c>
      <c r="C4641" s="184">
        <f t="shared" si="407"/>
        <v>42248</v>
      </c>
      <c r="D4641" s="191" t="s">
        <v>2041</v>
      </c>
      <c r="E4641" s="191">
        <v>42248</v>
      </c>
      <c r="F4641" s="192" t="s">
        <v>949</v>
      </c>
      <c r="G4641" s="483" t="s">
        <v>1032</v>
      </c>
      <c r="H4641" s="193" t="s">
        <v>2042</v>
      </c>
      <c r="I4641" s="256">
        <v>49</v>
      </c>
      <c r="J4641" s="256">
        <v>26417.520083667208</v>
      </c>
      <c r="K4641" s="595">
        <f t="shared" si="408"/>
        <v>1294458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0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37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406"/>
        <v>9</v>
      </c>
      <c r="C4642" s="184">
        <f t="shared" si="407"/>
        <v>42248</v>
      </c>
      <c r="D4642" s="191" t="s">
        <v>2041</v>
      </c>
      <c r="E4642" s="191">
        <v>42248</v>
      </c>
      <c r="F4642" s="192" t="s">
        <v>947</v>
      </c>
      <c r="G4642" s="483" t="s">
        <v>1032</v>
      </c>
      <c r="H4642" s="193" t="s">
        <v>2042</v>
      </c>
      <c r="I4642" s="256">
        <v>70</v>
      </c>
      <c r="J4642" s="256">
        <v>15818.393484749058</v>
      </c>
      <c r="K4642" s="595">
        <f t="shared" si="408"/>
        <v>1107288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0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37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406"/>
        <v>9</v>
      </c>
      <c r="C4643" s="184">
        <f t="shared" si="407"/>
        <v>42248</v>
      </c>
      <c r="D4643" s="191" t="s">
        <v>2041</v>
      </c>
      <c r="E4643" s="191">
        <v>42248</v>
      </c>
      <c r="F4643" s="192" t="s">
        <v>1035</v>
      </c>
      <c r="G4643" s="483" t="s">
        <v>1032</v>
      </c>
      <c r="H4643" s="193" t="s">
        <v>2042</v>
      </c>
      <c r="I4643" s="256">
        <v>45</v>
      </c>
      <c r="J4643" s="256">
        <v>29227.894560653083</v>
      </c>
      <c r="K4643" s="595">
        <f t="shared" si="408"/>
        <v>1315255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0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37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406"/>
        <v>9</v>
      </c>
      <c r="C4644" s="184">
        <f t="shared" si="407"/>
        <v>42248</v>
      </c>
      <c r="D4644" s="191" t="s">
        <v>2041</v>
      </c>
      <c r="E4644" s="191">
        <v>42248</v>
      </c>
      <c r="F4644" s="192" t="s">
        <v>1808</v>
      </c>
      <c r="G4644" s="483" t="s">
        <v>1036</v>
      </c>
      <c r="H4644" s="193" t="s">
        <v>2042</v>
      </c>
      <c r="I4644" s="256">
        <v>70</v>
      </c>
      <c r="J4644" s="256">
        <v>11402.090735199828</v>
      </c>
      <c r="K4644" s="595">
        <f t="shared" si="408"/>
        <v>798146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0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37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406"/>
        <v>9</v>
      </c>
      <c r="C4645" s="184">
        <f t="shared" si="407"/>
        <v>42248</v>
      </c>
      <c r="D4645" s="191" t="s">
        <v>2041</v>
      </c>
      <c r="E4645" s="191">
        <v>42248</v>
      </c>
      <c r="F4645" s="192" t="s">
        <v>1787</v>
      </c>
      <c r="G4645" s="483" t="s">
        <v>1036</v>
      </c>
      <c r="H4645" s="193" t="s">
        <v>2042</v>
      </c>
      <c r="I4645" s="256">
        <v>50</v>
      </c>
      <c r="J4645" s="256">
        <v>11642.979976084333</v>
      </c>
      <c r="K4645" s="595">
        <f t="shared" si="408"/>
        <v>582149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0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37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406"/>
        <v>9</v>
      </c>
      <c r="C4646" s="184">
        <f t="shared" si="407"/>
        <v>42248</v>
      </c>
      <c r="D4646" s="191" t="s">
        <v>2041</v>
      </c>
      <c r="E4646" s="191">
        <v>42248</v>
      </c>
      <c r="F4646" s="192" t="s">
        <v>1809</v>
      </c>
      <c r="G4646" s="483" t="s">
        <v>1036</v>
      </c>
      <c r="H4646" s="193" t="s">
        <v>2042</v>
      </c>
      <c r="I4646" s="256">
        <v>150</v>
      </c>
      <c r="J4646" s="256">
        <v>11402.090735199828</v>
      </c>
      <c r="K4646" s="595">
        <f t="shared" si="408"/>
        <v>1710314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0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37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406"/>
        <v>9</v>
      </c>
      <c r="C4647" s="184">
        <f t="shared" si="407"/>
        <v>42248</v>
      </c>
      <c r="D4647" s="191" t="s">
        <v>2041</v>
      </c>
      <c r="E4647" s="191">
        <v>42248</v>
      </c>
      <c r="F4647" s="192" t="s">
        <v>768</v>
      </c>
      <c r="G4647" s="483" t="s">
        <v>1036</v>
      </c>
      <c r="H4647" s="193" t="s">
        <v>2042</v>
      </c>
      <c r="I4647" s="256">
        <v>395</v>
      </c>
      <c r="J4647" s="256">
        <v>15738.09707112089</v>
      </c>
      <c r="K4647" s="595">
        <f t="shared" si="408"/>
        <v>6216548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0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37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406"/>
        <v>9</v>
      </c>
      <c r="C4648" s="184">
        <f t="shared" si="407"/>
        <v>42248</v>
      </c>
      <c r="D4648" s="191" t="s">
        <v>2041</v>
      </c>
      <c r="E4648" s="191">
        <v>42248</v>
      </c>
      <c r="F4648" s="192" t="s">
        <v>694</v>
      </c>
      <c r="G4648" s="483" t="s">
        <v>1036</v>
      </c>
      <c r="H4648" s="193" t="s">
        <v>2042</v>
      </c>
      <c r="I4648" s="256">
        <v>25</v>
      </c>
      <c r="J4648" s="256">
        <v>17906.100239081421</v>
      </c>
      <c r="K4648" s="595">
        <f t="shared" si="408"/>
        <v>447653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0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37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406"/>
        <v>9</v>
      </c>
      <c r="C4649" s="184">
        <f t="shared" si="407"/>
        <v>42248</v>
      </c>
      <c r="D4649" s="191" t="s">
        <v>2041</v>
      </c>
      <c r="E4649" s="191">
        <v>42248</v>
      </c>
      <c r="F4649" s="192" t="s">
        <v>1767</v>
      </c>
      <c r="G4649" s="483" t="s">
        <v>1036</v>
      </c>
      <c r="H4649" s="193" t="s">
        <v>2042</v>
      </c>
      <c r="I4649" s="256">
        <v>25</v>
      </c>
      <c r="J4649" s="256">
        <v>8912.9019127266274</v>
      </c>
      <c r="K4649" s="595">
        <f t="shared" si="408"/>
        <v>222823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0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37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406"/>
        <v>9</v>
      </c>
      <c r="C4650" s="184">
        <f t="shared" si="407"/>
        <v>42248</v>
      </c>
      <c r="D4650" s="191" t="s">
        <v>2041</v>
      </c>
      <c r="E4650" s="191">
        <v>42248</v>
      </c>
      <c r="F4650" s="192" t="s">
        <v>767</v>
      </c>
      <c r="G4650" s="483" t="s">
        <v>1036</v>
      </c>
      <c r="H4650" s="193" t="s">
        <v>2042</v>
      </c>
      <c r="I4650" s="256">
        <v>140</v>
      </c>
      <c r="J4650" s="256">
        <v>7949.3449491886131</v>
      </c>
      <c r="K4650" s="595">
        <f t="shared" si="408"/>
        <v>1112908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0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37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406"/>
        <v>9</v>
      </c>
      <c r="C4651" s="184">
        <f t="shared" si="407"/>
        <v>42248</v>
      </c>
      <c r="D4651" s="191" t="s">
        <v>2041</v>
      </c>
      <c r="E4651" s="191">
        <v>42248</v>
      </c>
      <c r="F4651" s="192" t="s">
        <v>1810</v>
      </c>
      <c r="G4651" s="483" t="s">
        <v>1036</v>
      </c>
      <c r="H4651" s="193" t="s">
        <v>2042</v>
      </c>
      <c r="I4651" s="256">
        <v>50</v>
      </c>
      <c r="J4651" s="256">
        <v>9555.2732217519697</v>
      </c>
      <c r="K4651" s="595">
        <f t="shared" si="408"/>
        <v>477764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0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37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406"/>
        <v>9</v>
      </c>
      <c r="C4652" s="184">
        <f t="shared" si="407"/>
        <v>42248</v>
      </c>
      <c r="D4652" s="191" t="s">
        <v>2041</v>
      </c>
      <c r="E4652" s="191">
        <v>42248</v>
      </c>
      <c r="F4652" s="192" t="s">
        <v>1811</v>
      </c>
      <c r="G4652" s="483" t="s">
        <v>1036</v>
      </c>
      <c r="H4652" s="193" t="s">
        <v>2042</v>
      </c>
      <c r="I4652" s="256">
        <v>35</v>
      </c>
      <c r="J4652" s="256">
        <v>11482.387148827996</v>
      </c>
      <c r="K4652" s="595">
        <f t="shared" si="408"/>
        <v>401884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0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37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406"/>
        <v>9</v>
      </c>
      <c r="C4653" s="184">
        <f t="shared" si="407"/>
        <v>42248</v>
      </c>
      <c r="D4653" s="191" t="s">
        <v>2041</v>
      </c>
      <c r="E4653" s="191">
        <v>42248</v>
      </c>
      <c r="F4653" s="192" t="s">
        <v>1806</v>
      </c>
      <c r="G4653" s="483" t="s">
        <v>1036</v>
      </c>
      <c r="H4653" s="193" t="s">
        <v>2042</v>
      </c>
      <c r="I4653" s="256">
        <v>125</v>
      </c>
      <c r="J4653" s="256">
        <v>6985.7879856505997</v>
      </c>
      <c r="K4653" s="595">
        <f t="shared" si="408"/>
        <v>873223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0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37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si="406"/>
        <v>9</v>
      </c>
      <c r="C4654" s="184">
        <f t="shared" si="407"/>
        <v>42254</v>
      </c>
      <c r="D4654" s="191" t="s">
        <v>2041</v>
      </c>
      <c r="E4654" s="191">
        <v>42254</v>
      </c>
      <c r="F4654" s="192" t="s">
        <v>1037</v>
      </c>
      <c r="G4654" s="483" t="s">
        <v>1038</v>
      </c>
      <c r="H4654" s="193" t="s">
        <v>2042</v>
      </c>
      <c r="I4654" s="256">
        <v>1013</v>
      </c>
      <c r="J4654" s="256">
        <v>11000.60866705899</v>
      </c>
      <c r="K4654" s="595">
        <f t="shared" si="408"/>
        <v>11143617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0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37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406"/>
        <v>9</v>
      </c>
      <c r="C4655" s="184">
        <f t="shared" si="407"/>
        <v>42255</v>
      </c>
      <c r="D4655" s="191" t="s">
        <v>2041</v>
      </c>
      <c r="E4655" s="191">
        <v>42255</v>
      </c>
      <c r="F4655" s="192" t="s">
        <v>467</v>
      </c>
      <c r="G4655" s="483" t="s">
        <v>1040</v>
      </c>
      <c r="H4655" s="193" t="s">
        <v>2042</v>
      </c>
      <c r="I4655" s="256">
        <v>984</v>
      </c>
      <c r="J4655" s="256">
        <v>4095.1170950365586</v>
      </c>
      <c r="K4655" s="595">
        <f t="shared" si="408"/>
        <v>4029595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0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37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406"/>
        <v>9</v>
      </c>
      <c r="C4656" s="184">
        <f t="shared" si="407"/>
        <v>42255</v>
      </c>
      <c r="D4656" s="191" t="s">
        <v>2041</v>
      </c>
      <c r="E4656" s="191">
        <v>42255</v>
      </c>
      <c r="F4656" s="192" t="s">
        <v>1041</v>
      </c>
      <c r="G4656" s="483" t="s">
        <v>1042</v>
      </c>
      <c r="H4656" s="193" t="s">
        <v>2042</v>
      </c>
      <c r="I4656" s="256">
        <v>80</v>
      </c>
      <c r="J4656" s="256">
        <v>12847.426180506851</v>
      </c>
      <c r="K4656" s="595">
        <f t="shared" si="408"/>
        <v>1027794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0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37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406"/>
        <v>9</v>
      </c>
      <c r="C4657" s="184">
        <f t="shared" si="407"/>
        <v>42255</v>
      </c>
      <c r="D4657" s="191" t="s">
        <v>2041</v>
      </c>
      <c r="E4657" s="191">
        <v>42255</v>
      </c>
      <c r="F4657" s="192" t="s">
        <v>1812</v>
      </c>
      <c r="G4657" s="483" t="s">
        <v>1043</v>
      </c>
      <c r="H4657" s="193" t="s">
        <v>2042</v>
      </c>
      <c r="I4657" s="256">
        <v>50</v>
      </c>
      <c r="J4657" s="256">
        <v>21439.142438720806</v>
      </c>
      <c r="K4657" s="595">
        <f t="shared" si="408"/>
        <v>1071957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0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37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406"/>
        <v>9</v>
      </c>
      <c r="C4658" s="184">
        <f t="shared" si="407"/>
        <v>42255</v>
      </c>
      <c r="D4658" s="191" t="s">
        <v>2041</v>
      </c>
      <c r="E4658" s="191">
        <v>42255</v>
      </c>
      <c r="F4658" s="192" t="s">
        <v>1812</v>
      </c>
      <c r="G4658" s="483" t="s">
        <v>1043</v>
      </c>
      <c r="H4658" s="193" t="s">
        <v>2042</v>
      </c>
      <c r="I4658" s="256">
        <v>100</v>
      </c>
      <c r="J4658" s="256">
        <v>21439.142438720806</v>
      </c>
      <c r="K4658" s="595">
        <f t="shared" si="408"/>
        <v>2143914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0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37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406"/>
        <v>9</v>
      </c>
      <c r="C4659" s="184">
        <f t="shared" si="407"/>
        <v>42255</v>
      </c>
      <c r="D4659" s="191" t="s">
        <v>2041</v>
      </c>
      <c r="E4659" s="191">
        <v>42255</v>
      </c>
      <c r="F4659" s="192" t="s">
        <v>718</v>
      </c>
      <c r="G4659" s="483" t="s">
        <v>1043</v>
      </c>
      <c r="H4659" s="193" t="s">
        <v>2042</v>
      </c>
      <c r="I4659" s="256">
        <v>75</v>
      </c>
      <c r="J4659" s="256">
        <v>14373.058039442038</v>
      </c>
      <c r="K4659" s="595">
        <f t="shared" si="408"/>
        <v>1077979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0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37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406"/>
        <v>9</v>
      </c>
      <c r="C4660" s="184">
        <f t="shared" si="407"/>
        <v>42255</v>
      </c>
      <c r="D4660" s="191" t="s">
        <v>2041</v>
      </c>
      <c r="E4660" s="191">
        <v>42255</v>
      </c>
      <c r="F4660" s="192" t="s">
        <v>720</v>
      </c>
      <c r="G4660" s="483" t="s">
        <v>1043</v>
      </c>
      <c r="H4660" s="193" t="s">
        <v>2042</v>
      </c>
      <c r="I4660" s="256">
        <v>30</v>
      </c>
      <c r="J4660" s="256">
        <v>11803.572803340669</v>
      </c>
      <c r="K4660" s="595">
        <f t="shared" si="408"/>
        <v>354107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0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37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406"/>
        <v>9</v>
      </c>
      <c r="C4661" s="184">
        <f t="shared" si="407"/>
        <v>42255</v>
      </c>
      <c r="D4661" s="191" t="s">
        <v>2041</v>
      </c>
      <c r="E4661" s="191">
        <v>42255</v>
      </c>
      <c r="F4661" s="192" t="s">
        <v>1726</v>
      </c>
      <c r="G4661" s="483" t="s">
        <v>1043</v>
      </c>
      <c r="H4661" s="193" t="s">
        <v>2042</v>
      </c>
      <c r="I4661" s="256">
        <v>50</v>
      </c>
      <c r="J4661" s="256">
        <v>14373.058039442038</v>
      </c>
      <c r="K4661" s="595">
        <f t="shared" si="408"/>
        <v>718653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0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37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406"/>
        <v>9</v>
      </c>
      <c r="C4662" s="184">
        <f t="shared" si="407"/>
        <v>42255</v>
      </c>
      <c r="D4662" s="191" t="s">
        <v>2041</v>
      </c>
      <c r="E4662" s="191">
        <v>42255</v>
      </c>
      <c r="F4662" s="192" t="s">
        <v>1813</v>
      </c>
      <c r="G4662" s="483" t="s">
        <v>1043</v>
      </c>
      <c r="H4662" s="193" t="s">
        <v>2042</v>
      </c>
      <c r="I4662" s="256">
        <v>750</v>
      </c>
      <c r="J4662" s="256">
        <v>1766.5210998196919</v>
      </c>
      <c r="K4662" s="595">
        <f t="shared" si="408"/>
        <v>1324891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0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37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406"/>
        <v>9</v>
      </c>
      <c r="C4663" s="184">
        <f t="shared" si="407"/>
        <v>42255</v>
      </c>
      <c r="D4663" s="191" t="s">
        <v>2041</v>
      </c>
      <c r="E4663" s="191">
        <v>42255</v>
      </c>
      <c r="F4663" s="192" t="s">
        <v>1814</v>
      </c>
      <c r="G4663" s="483" t="s">
        <v>1043</v>
      </c>
      <c r="H4663" s="193" t="s">
        <v>2042</v>
      </c>
      <c r="I4663" s="256">
        <v>210</v>
      </c>
      <c r="J4663" s="256">
        <v>8431.1234309576212</v>
      </c>
      <c r="K4663" s="595">
        <f t="shared" si="408"/>
        <v>1770536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0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37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si="406"/>
        <v>9</v>
      </c>
      <c r="C4664" s="184">
        <f t="shared" si="407"/>
        <v>42255</v>
      </c>
      <c r="D4664" s="191" t="s">
        <v>2041</v>
      </c>
      <c r="E4664" s="191">
        <v>42255</v>
      </c>
      <c r="F4664" s="192" t="s">
        <v>1771</v>
      </c>
      <c r="G4664" s="483" t="s">
        <v>1043</v>
      </c>
      <c r="H4664" s="193" t="s">
        <v>2042</v>
      </c>
      <c r="I4664" s="256">
        <v>185</v>
      </c>
      <c r="J4664" s="256">
        <v>9314.3839808674657</v>
      </c>
      <c r="K4664" s="595">
        <f t="shared" si="408"/>
        <v>1723161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0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37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406"/>
        <v>9</v>
      </c>
      <c r="C4665" s="184">
        <f t="shared" si="407"/>
        <v>42255</v>
      </c>
      <c r="D4665" s="191" t="s">
        <v>2041</v>
      </c>
      <c r="E4665" s="191">
        <v>42255</v>
      </c>
      <c r="F4665" s="192" t="s">
        <v>1815</v>
      </c>
      <c r="G4665" s="483" t="s">
        <v>1043</v>
      </c>
      <c r="H4665" s="193" t="s">
        <v>2042</v>
      </c>
      <c r="I4665" s="256">
        <v>185</v>
      </c>
      <c r="J4665" s="256">
        <v>8672.0126718421234</v>
      </c>
      <c r="K4665" s="595">
        <f t="shared" si="408"/>
        <v>1604322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0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37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406"/>
        <v>9</v>
      </c>
      <c r="C4666" s="184">
        <f t="shared" si="407"/>
        <v>42256</v>
      </c>
      <c r="D4666" s="191" t="s">
        <v>2041</v>
      </c>
      <c r="E4666" s="191">
        <v>42256</v>
      </c>
      <c r="F4666" s="192" t="s">
        <v>1044</v>
      </c>
      <c r="G4666" s="483" t="s">
        <v>1045</v>
      </c>
      <c r="H4666" s="193" t="s">
        <v>2042</v>
      </c>
      <c r="I4666" s="256">
        <v>300</v>
      </c>
      <c r="J4666" s="256">
        <v>11642.979976084333</v>
      </c>
      <c r="K4666" s="595">
        <f t="shared" si="408"/>
        <v>3492894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0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37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406"/>
        <v>9</v>
      </c>
      <c r="C4667" s="184">
        <f t="shared" si="407"/>
        <v>42256</v>
      </c>
      <c r="D4667" s="191" t="s">
        <v>2041</v>
      </c>
      <c r="E4667" s="191">
        <v>42256</v>
      </c>
      <c r="F4667" s="192" t="s">
        <v>1816</v>
      </c>
      <c r="G4667" s="483" t="s">
        <v>1046</v>
      </c>
      <c r="H4667" s="193" t="s">
        <v>2042</v>
      </c>
      <c r="I4667" s="256">
        <v>52</v>
      </c>
      <c r="J4667" s="256">
        <v>6504.0095038815934</v>
      </c>
      <c r="K4667" s="595">
        <f t="shared" si="408"/>
        <v>338208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0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37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406"/>
        <v>9</v>
      </c>
      <c r="C4668" s="184">
        <f t="shared" si="407"/>
        <v>42256</v>
      </c>
      <c r="D4668" s="191" t="s">
        <v>2041</v>
      </c>
      <c r="E4668" s="191">
        <v>42256</v>
      </c>
      <c r="F4668" s="192" t="s">
        <v>772</v>
      </c>
      <c r="G4668" s="483" t="s">
        <v>1046</v>
      </c>
      <c r="H4668" s="193" t="s">
        <v>2042</v>
      </c>
      <c r="I4668" s="256">
        <v>1000</v>
      </c>
      <c r="J4668" s="256">
        <v>18548.471548106765</v>
      </c>
      <c r="K4668" s="595">
        <f t="shared" si="408"/>
        <v>18548472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0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37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406"/>
        <v>9</v>
      </c>
      <c r="C4669" s="184">
        <f t="shared" si="407"/>
        <v>42256</v>
      </c>
      <c r="D4669" s="191" t="s">
        <v>2041</v>
      </c>
      <c r="E4669" s="191">
        <v>42256</v>
      </c>
      <c r="F4669" s="192" t="s">
        <v>774</v>
      </c>
      <c r="G4669" s="483" t="s">
        <v>1046</v>
      </c>
      <c r="H4669" s="193" t="s">
        <v>2042</v>
      </c>
      <c r="I4669" s="256">
        <v>100</v>
      </c>
      <c r="J4669" s="256">
        <v>15015.429348467382</v>
      </c>
      <c r="K4669" s="595">
        <f t="shared" si="408"/>
        <v>1501543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0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37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406"/>
        <v>9</v>
      </c>
      <c r="C4670" s="184">
        <f t="shared" si="407"/>
        <v>42256</v>
      </c>
      <c r="D4670" s="191" t="s">
        <v>2041</v>
      </c>
      <c r="E4670" s="191">
        <v>42256</v>
      </c>
      <c r="F4670" s="192" t="s">
        <v>754</v>
      </c>
      <c r="G4670" s="483" t="s">
        <v>1046</v>
      </c>
      <c r="H4670" s="193" t="s">
        <v>2042</v>
      </c>
      <c r="I4670" s="256">
        <v>100</v>
      </c>
      <c r="J4670" s="256">
        <v>13650.390316788527</v>
      </c>
      <c r="K4670" s="595">
        <f t="shared" si="408"/>
        <v>1365039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0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37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406"/>
        <v>9</v>
      </c>
      <c r="C4671" s="184">
        <f t="shared" si="407"/>
        <v>42257</v>
      </c>
      <c r="D4671" s="191" t="s">
        <v>2041</v>
      </c>
      <c r="E4671" s="191">
        <v>42257</v>
      </c>
      <c r="F4671" s="192" t="s">
        <v>1817</v>
      </c>
      <c r="G4671" s="483" t="s">
        <v>1047</v>
      </c>
      <c r="H4671" s="193" t="s">
        <v>2042</v>
      </c>
      <c r="I4671" s="256">
        <v>500</v>
      </c>
      <c r="J4671" s="256">
        <v>22322.402988630649</v>
      </c>
      <c r="K4671" s="595">
        <f t="shared" si="408"/>
        <v>11161201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0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37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406"/>
        <v>9</v>
      </c>
      <c r="C4672" s="184">
        <f t="shared" si="407"/>
        <v>42257</v>
      </c>
      <c r="D4672" s="191" t="s">
        <v>2041</v>
      </c>
      <c r="E4672" s="191">
        <v>42257</v>
      </c>
      <c r="F4672" s="192" t="s">
        <v>1818</v>
      </c>
      <c r="G4672" s="483" t="s">
        <v>1047</v>
      </c>
      <c r="H4672" s="193" t="s">
        <v>2042</v>
      </c>
      <c r="I4672" s="256">
        <v>2070</v>
      </c>
      <c r="J4672" s="256">
        <v>6343.4166766252574</v>
      </c>
      <c r="K4672" s="595">
        <f t="shared" si="408"/>
        <v>13130873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0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37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406"/>
        <v>9</v>
      </c>
      <c r="C4673" s="184">
        <f t="shared" si="407"/>
        <v>42257</v>
      </c>
      <c r="D4673" s="191" t="s">
        <v>2041</v>
      </c>
      <c r="E4673" s="191">
        <v>42257</v>
      </c>
      <c r="F4673" s="192" t="s">
        <v>439</v>
      </c>
      <c r="G4673" s="483" t="s">
        <v>1049</v>
      </c>
      <c r="H4673" s="193" t="s">
        <v>2042</v>
      </c>
      <c r="I4673" s="256">
        <v>401</v>
      </c>
      <c r="J4673" s="256">
        <v>7628.159294675942</v>
      </c>
      <c r="K4673" s="595">
        <f t="shared" si="408"/>
        <v>3058892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0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37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406"/>
        <v>9</v>
      </c>
      <c r="C4674" s="184">
        <f t="shared" si="407"/>
        <v>42257</v>
      </c>
      <c r="D4674" s="191" t="s">
        <v>2041</v>
      </c>
      <c r="E4674" s="191">
        <v>42257</v>
      </c>
      <c r="F4674" s="192" t="s">
        <v>1050</v>
      </c>
      <c r="G4674" s="483" t="s">
        <v>1049</v>
      </c>
      <c r="H4674" s="193" t="s">
        <v>2042</v>
      </c>
      <c r="I4674" s="256">
        <v>34</v>
      </c>
      <c r="J4674" s="256">
        <v>6263.1202629970894</v>
      </c>
      <c r="K4674" s="595">
        <f t="shared" si="408"/>
        <v>212946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0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37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406"/>
        <v>9</v>
      </c>
      <c r="C4675" s="184">
        <f t="shared" si="407"/>
        <v>42258</v>
      </c>
      <c r="D4675" s="191" t="s">
        <v>2041</v>
      </c>
      <c r="E4675" s="191">
        <v>42258</v>
      </c>
      <c r="F4675" s="192" t="s">
        <v>1037</v>
      </c>
      <c r="G4675" s="483" t="s">
        <v>1051</v>
      </c>
      <c r="H4675" s="193" t="s">
        <v>2042</v>
      </c>
      <c r="I4675" s="256">
        <v>1000</v>
      </c>
      <c r="J4675" s="256">
        <v>11000.60866705899</v>
      </c>
      <c r="K4675" s="595">
        <f t="shared" si="408"/>
        <v>11000609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0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37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406"/>
        <v>9</v>
      </c>
      <c r="C4676" s="184">
        <f t="shared" si="407"/>
        <v>42258</v>
      </c>
      <c r="D4676" s="191" t="s">
        <v>2041</v>
      </c>
      <c r="E4676" s="191">
        <v>42258</v>
      </c>
      <c r="F4676" s="192" t="s">
        <v>1728</v>
      </c>
      <c r="G4676" s="483" t="s">
        <v>1052</v>
      </c>
      <c r="H4676" s="193" t="s">
        <v>2042</v>
      </c>
      <c r="I4676" s="256">
        <v>500</v>
      </c>
      <c r="J4676" s="256">
        <v>9956.7552898928079</v>
      </c>
      <c r="K4676" s="595">
        <f t="shared" si="408"/>
        <v>4978378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0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37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406"/>
        <v>9</v>
      </c>
      <c r="C4677" s="184">
        <f t="shared" si="407"/>
        <v>42259</v>
      </c>
      <c r="D4677" s="191" t="s">
        <v>2041</v>
      </c>
      <c r="E4677" s="191">
        <v>42259</v>
      </c>
      <c r="F4677" s="192" t="s">
        <v>424</v>
      </c>
      <c r="G4677" s="483" t="s">
        <v>1053</v>
      </c>
      <c r="H4677" s="193" t="s">
        <v>2042</v>
      </c>
      <c r="I4677" s="256">
        <v>931</v>
      </c>
      <c r="J4677" s="256">
        <v>6584.3059175097605</v>
      </c>
      <c r="K4677" s="595">
        <f t="shared" si="408"/>
        <v>6129989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0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37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406"/>
        <v>9</v>
      </c>
      <c r="C4678" s="184">
        <f t="shared" si="407"/>
        <v>42259</v>
      </c>
      <c r="D4678" s="191" t="s">
        <v>2041</v>
      </c>
      <c r="E4678" s="191">
        <v>42259</v>
      </c>
      <c r="F4678" s="192" t="s">
        <v>472</v>
      </c>
      <c r="G4678" s="483" t="s">
        <v>1053</v>
      </c>
      <c r="H4678" s="193" t="s">
        <v>2042</v>
      </c>
      <c r="I4678" s="256">
        <v>311</v>
      </c>
      <c r="J4678" s="256">
        <v>7306.9736401632708</v>
      </c>
      <c r="K4678" s="595">
        <f t="shared" si="408"/>
        <v>2272469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0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37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406"/>
        <v>9</v>
      </c>
      <c r="C4679" s="184">
        <f t="shared" si="407"/>
        <v>42259</v>
      </c>
      <c r="D4679" s="191" t="s">
        <v>2041</v>
      </c>
      <c r="E4679" s="191">
        <v>42259</v>
      </c>
      <c r="F4679" s="192" t="s">
        <v>427</v>
      </c>
      <c r="G4679" s="483" t="s">
        <v>1053</v>
      </c>
      <c r="H4679" s="193" t="s">
        <v>2042</v>
      </c>
      <c r="I4679" s="256">
        <v>311</v>
      </c>
      <c r="J4679" s="256">
        <v>7788.7521219322771</v>
      </c>
      <c r="K4679" s="595">
        <f t="shared" si="408"/>
        <v>2422302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0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37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406"/>
        <v>9</v>
      </c>
      <c r="C4680" s="184">
        <f t="shared" si="407"/>
        <v>42259</v>
      </c>
      <c r="D4680" s="191" t="s">
        <v>2041</v>
      </c>
      <c r="E4680" s="191">
        <v>42259</v>
      </c>
      <c r="F4680" s="192" t="s">
        <v>1974</v>
      </c>
      <c r="G4680" s="483" t="s">
        <v>1054</v>
      </c>
      <c r="H4680" s="193" t="s">
        <v>2042</v>
      </c>
      <c r="I4680" s="256">
        <v>1667</v>
      </c>
      <c r="J4680" s="256">
        <v>9956.7552898928079</v>
      </c>
      <c r="K4680" s="595">
        <f t="shared" si="408"/>
        <v>16597911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0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37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406"/>
        <v>9</v>
      </c>
      <c r="C4681" s="184">
        <f t="shared" si="407"/>
        <v>42259</v>
      </c>
      <c r="D4681" s="191" t="s">
        <v>2041</v>
      </c>
      <c r="E4681" s="191">
        <v>42259</v>
      </c>
      <c r="F4681" s="192" t="s">
        <v>1792</v>
      </c>
      <c r="G4681" s="483" t="s">
        <v>1055</v>
      </c>
      <c r="H4681" s="193" t="s">
        <v>2042</v>
      </c>
      <c r="I4681" s="256">
        <v>1500</v>
      </c>
      <c r="J4681" s="256">
        <v>10037.051703520976</v>
      </c>
      <c r="K4681" s="595">
        <f t="shared" si="408"/>
        <v>15055578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0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37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406"/>
        <v>9</v>
      </c>
      <c r="C4682" s="184">
        <f t="shared" si="407"/>
        <v>42262</v>
      </c>
      <c r="D4682" s="191" t="s">
        <v>2041</v>
      </c>
      <c r="E4682" s="191">
        <v>42262</v>
      </c>
      <c r="F4682" s="192" t="s">
        <v>1056</v>
      </c>
      <c r="G4682" s="483" t="s">
        <v>1057</v>
      </c>
      <c r="H4682" s="193" t="s">
        <v>2042</v>
      </c>
      <c r="I4682" s="256">
        <v>203</v>
      </c>
      <c r="J4682" s="256">
        <v>12927.722594135019</v>
      </c>
      <c r="K4682" s="595">
        <f t="shared" si="408"/>
        <v>2624328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0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37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406"/>
        <v>9</v>
      </c>
      <c r="C4683" s="184">
        <f t="shared" si="407"/>
        <v>42262</v>
      </c>
      <c r="D4683" s="191" t="s">
        <v>2041</v>
      </c>
      <c r="E4683" s="191">
        <v>42262</v>
      </c>
      <c r="F4683" s="192" t="s">
        <v>2036</v>
      </c>
      <c r="G4683" s="483" t="s">
        <v>1058</v>
      </c>
      <c r="H4683" s="193" t="s">
        <v>2042</v>
      </c>
      <c r="I4683" s="256">
        <v>110</v>
      </c>
      <c r="J4683" s="256">
        <v>9394.6803944956337</v>
      </c>
      <c r="K4683" s="595">
        <f t="shared" si="408"/>
        <v>1033415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0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37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406"/>
        <v>9</v>
      </c>
      <c r="C4684" s="184">
        <f t="shared" si="407"/>
        <v>42262</v>
      </c>
      <c r="D4684" s="191" t="s">
        <v>2041</v>
      </c>
      <c r="E4684" s="191">
        <v>42262</v>
      </c>
      <c r="F4684" s="192" t="s">
        <v>1974</v>
      </c>
      <c r="G4684" s="483" t="s">
        <v>1058</v>
      </c>
      <c r="H4684" s="193" t="s">
        <v>2042</v>
      </c>
      <c r="I4684" s="256">
        <v>10</v>
      </c>
      <c r="J4684" s="256">
        <v>9956.7552898928079</v>
      </c>
      <c r="K4684" s="595">
        <f t="shared" si="408"/>
        <v>99568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0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37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406"/>
        <v>9</v>
      </c>
      <c r="C4685" s="184">
        <f t="shared" si="407"/>
        <v>42262</v>
      </c>
      <c r="D4685" s="191" t="s">
        <v>2041</v>
      </c>
      <c r="E4685" s="191">
        <v>42262</v>
      </c>
      <c r="F4685" s="192" t="s">
        <v>1975</v>
      </c>
      <c r="G4685" s="483" t="s">
        <v>1058</v>
      </c>
      <c r="H4685" s="193" t="s">
        <v>2042</v>
      </c>
      <c r="I4685" s="256">
        <v>10</v>
      </c>
      <c r="J4685" s="256">
        <v>12205.054871481507</v>
      </c>
      <c r="K4685" s="595">
        <f t="shared" si="408"/>
        <v>122051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0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37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406"/>
        <v>9</v>
      </c>
      <c r="C4686" s="184">
        <f t="shared" si="407"/>
        <v>42262</v>
      </c>
      <c r="D4686" s="191" t="s">
        <v>2041</v>
      </c>
      <c r="E4686" s="191">
        <v>42262</v>
      </c>
      <c r="F4686" s="192" t="s">
        <v>1976</v>
      </c>
      <c r="G4686" s="483" t="s">
        <v>1058</v>
      </c>
      <c r="H4686" s="193" t="s">
        <v>2042</v>
      </c>
      <c r="I4686" s="256">
        <v>10</v>
      </c>
      <c r="J4686" s="256">
        <v>8752.3090854702914</v>
      </c>
      <c r="K4686" s="595">
        <f t="shared" si="408"/>
        <v>87523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0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37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406"/>
        <v>9</v>
      </c>
      <c r="C4687" s="184">
        <f t="shared" si="407"/>
        <v>42262</v>
      </c>
      <c r="D4687" s="191" t="s">
        <v>2041</v>
      </c>
      <c r="E4687" s="191">
        <v>42262</v>
      </c>
      <c r="F4687" s="192" t="s">
        <v>1977</v>
      </c>
      <c r="G4687" s="483" t="s">
        <v>1058</v>
      </c>
      <c r="H4687" s="193" t="s">
        <v>2042</v>
      </c>
      <c r="I4687" s="256">
        <v>10</v>
      </c>
      <c r="J4687" s="256">
        <v>9715.8660490083057</v>
      </c>
      <c r="K4687" s="595">
        <f t="shared" si="408"/>
        <v>97159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0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37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406"/>
        <v>9</v>
      </c>
      <c r="C4688" s="184">
        <f t="shared" si="407"/>
        <v>42262</v>
      </c>
      <c r="D4688" s="191" t="s">
        <v>2041</v>
      </c>
      <c r="E4688" s="191">
        <v>42262</v>
      </c>
      <c r="F4688" s="192" t="s">
        <v>1978</v>
      </c>
      <c r="G4688" s="483" t="s">
        <v>1058</v>
      </c>
      <c r="H4688" s="193" t="s">
        <v>2042</v>
      </c>
      <c r="I4688" s="256">
        <v>10</v>
      </c>
      <c r="J4688" s="256">
        <v>10679.42301254632</v>
      </c>
      <c r="K4688" s="595">
        <f t="shared" si="408"/>
        <v>106794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0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37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406"/>
        <v>9</v>
      </c>
      <c r="C4689" s="184">
        <f t="shared" si="407"/>
        <v>42262</v>
      </c>
      <c r="D4689" s="191" t="s">
        <v>2041</v>
      </c>
      <c r="E4689" s="191">
        <v>42262</v>
      </c>
      <c r="F4689" s="192" t="s">
        <v>2037</v>
      </c>
      <c r="G4689" s="483" t="s">
        <v>1058</v>
      </c>
      <c r="H4689" s="193" t="s">
        <v>2042</v>
      </c>
      <c r="I4689" s="256">
        <v>10</v>
      </c>
      <c r="J4689" s="256">
        <v>16781.950448287073</v>
      </c>
      <c r="K4689" s="595">
        <f t="shared" si="408"/>
        <v>167820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0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37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406"/>
        <v>9</v>
      </c>
      <c r="C4690" s="184">
        <f t="shared" si="407"/>
        <v>42263</v>
      </c>
      <c r="D4690" s="191" t="s">
        <v>2041</v>
      </c>
      <c r="E4690" s="191">
        <v>42263</v>
      </c>
      <c r="F4690" s="192" t="s">
        <v>739</v>
      </c>
      <c r="G4690" s="483" t="s">
        <v>1059</v>
      </c>
      <c r="H4690" s="193" t="s">
        <v>2042</v>
      </c>
      <c r="I4690" s="256">
        <v>500</v>
      </c>
      <c r="J4690" s="256">
        <v>8591.7162582139572</v>
      </c>
      <c r="K4690" s="595">
        <f t="shared" si="408"/>
        <v>4295858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0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37"/>
    </row>
    <row r="4691" spans="1:28" s="211" customFormat="1" ht="15.75" customHeight="1">
      <c r="A4691" s="204" t="str">
        <f>IF(B4691&lt;&gt;"",IF(AND(B4691&gt;=_TM1,B4691&lt;=_TM2,OR(TH!L4691="1111",TH!M4691="1111")),TH!D4691,""),"")</f>
        <v/>
      </c>
      <c r="B4691" s="36">
        <f t="shared" ref="B4691:B4700" si="409">IF(C4691&lt;&gt;"",MONTH(C4691),"")</f>
        <v>9</v>
      </c>
      <c r="C4691" s="184">
        <f t="shared" ref="C4691:C4700" si="410">E4691</f>
        <v>42263</v>
      </c>
      <c r="D4691" s="191" t="s">
        <v>2041</v>
      </c>
      <c r="E4691" s="191">
        <v>42263</v>
      </c>
      <c r="F4691" s="192" t="s">
        <v>1060</v>
      </c>
      <c r="G4691" s="483" t="s">
        <v>1059</v>
      </c>
      <c r="H4691" s="193" t="s">
        <v>2042</v>
      </c>
      <c r="I4691" s="256">
        <v>500</v>
      </c>
      <c r="J4691" s="256">
        <v>9635.5696353801377</v>
      </c>
      <c r="K4691" s="595">
        <f t="shared" ref="K4691:K4700" si="411">ROUND(I4691*J4691,0)</f>
        <v>4817785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0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>x</v>
      </c>
      <c r="AB4691" s="837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409"/>
        <v>9</v>
      </c>
      <c r="C4692" s="184">
        <f t="shared" si="410"/>
        <v>42263</v>
      </c>
      <c r="D4692" s="191" t="s">
        <v>2041</v>
      </c>
      <c r="E4692" s="191">
        <v>42263</v>
      </c>
      <c r="F4692" s="192" t="s">
        <v>1757</v>
      </c>
      <c r="G4692" s="483" t="s">
        <v>1061</v>
      </c>
      <c r="H4692" s="193" t="s">
        <v>2042</v>
      </c>
      <c r="I4692" s="256">
        <v>1000</v>
      </c>
      <c r="J4692" s="256">
        <v>1365.0390316788528</v>
      </c>
      <c r="K4692" s="595">
        <f t="shared" si="411"/>
        <v>1365039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0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>x</v>
      </c>
      <c r="AB4692" s="837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409"/>
        <v>9</v>
      </c>
      <c r="C4693" s="184">
        <f t="shared" si="410"/>
        <v>42263</v>
      </c>
      <c r="D4693" s="191" t="s">
        <v>2041</v>
      </c>
      <c r="E4693" s="191">
        <v>42263</v>
      </c>
      <c r="F4693" s="192" t="s">
        <v>1819</v>
      </c>
      <c r="G4693" s="483" t="s">
        <v>1061</v>
      </c>
      <c r="H4693" s="193" t="s">
        <v>2042</v>
      </c>
      <c r="I4693" s="256">
        <v>1000</v>
      </c>
      <c r="J4693" s="256">
        <v>1284.742618050685</v>
      </c>
      <c r="K4693" s="595">
        <f t="shared" si="411"/>
        <v>1284743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0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>x</v>
      </c>
      <c r="AB4693" s="837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409"/>
        <v>9</v>
      </c>
      <c r="C4694" s="184">
        <f t="shared" si="410"/>
        <v>42263</v>
      </c>
      <c r="D4694" s="191" t="s">
        <v>2041</v>
      </c>
      <c r="E4694" s="191">
        <v>42263</v>
      </c>
      <c r="F4694" s="192" t="s">
        <v>1820</v>
      </c>
      <c r="G4694" s="483" t="s">
        <v>1061</v>
      </c>
      <c r="H4694" s="193" t="s">
        <v>2042</v>
      </c>
      <c r="I4694" s="256">
        <v>500</v>
      </c>
      <c r="J4694" s="256">
        <v>3773.931440523887</v>
      </c>
      <c r="K4694" s="595">
        <f t="shared" si="411"/>
        <v>1886966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0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>x</v>
      </c>
      <c r="AB4694" s="837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409"/>
        <v>9</v>
      </c>
      <c r="C4695" s="184">
        <f t="shared" si="410"/>
        <v>42263</v>
      </c>
      <c r="D4695" s="191" t="s">
        <v>2041</v>
      </c>
      <c r="E4695" s="191">
        <v>42263</v>
      </c>
      <c r="F4695" s="192" t="s">
        <v>1821</v>
      </c>
      <c r="G4695" s="483" t="s">
        <v>1061</v>
      </c>
      <c r="H4695" s="193" t="s">
        <v>2042</v>
      </c>
      <c r="I4695" s="256">
        <v>500</v>
      </c>
      <c r="J4695" s="256">
        <v>2810.3744769858731</v>
      </c>
      <c r="K4695" s="595">
        <f t="shared" si="411"/>
        <v>1405187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0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>x</v>
      </c>
      <c r="AB4695" s="837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409"/>
        <v>9</v>
      </c>
      <c r="C4696" s="184">
        <f t="shared" si="410"/>
        <v>42265</v>
      </c>
      <c r="D4696" s="191" t="s">
        <v>2041</v>
      </c>
      <c r="E4696" s="191">
        <v>42265</v>
      </c>
      <c r="F4696" s="192" t="s">
        <v>1166</v>
      </c>
      <c r="G4696" s="483" t="s">
        <v>1062</v>
      </c>
      <c r="H4696" s="193" t="s">
        <v>2042</v>
      </c>
      <c r="I4696" s="256">
        <v>810</v>
      </c>
      <c r="J4696" s="256">
        <v>9153.7911536111296</v>
      </c>
      <c r="K4696" s="595">
        <f t="shared" si="411"/>
        <v>7414571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0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>x</v>
      </c>
      <c r="AB4696" s="837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409"/>
        <v>9</v>
      </c>
      <c r="C4697" s="184">
        <f t="shared" si="410"/>
        <v>42265</v>
      </c>
      <c r="D4697" s="191" t="s">
        <v>2041</v>
      </c>
      <c r="E4697" s="191">
        <v>42265</v>
      </c>
      <c r="F4697" s="192" t="s">
        <v>1166</v>
      </c>
      <c r="G4697" s="483" t="s">
        <v>1062</v>
      </c>
      <c r="H4697" s="193" t="s">
        <v>2042</v>
      </c>
      <c r="I4697" s="256">
        <v>50</v>
      </c>
      <c r="J4697" s="256">
        <v>9153.7911536111296</v>
      </c>
      <c r="K4697" s="595">
        <f t="shared" si="411"/>
        <v>457690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0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>x</v>
      </c>
      <c r="AB4697" s="837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409"/>
        <v>9</v>
      </c>
      <c r="C4698" s="184">
        <f t="shared" si="410"/>
        <v>42265</v>
      </c>
      <c r="D4698" s="191" t="s">
        <v>2041</v>
      </c>
      <c r="E4698" s="191">
        <v>42265</v>
      </c>
      <c r="F4698" s="192" t="s">
        <v>1680</v>
      </c>
      <c r="G4698" s="483" t="s">
        <v>1062</v>
      </c>
      <c r="H4698" s="193" t="s">
        <v>2042</v>
      </c>
      <c r="I4698" s="256">
        <v>1720</v>
      </c>
      <c r="J4698" s="256">
        <v>802.96413628167818</v>
      </c>
      <c r="K4698" s="595">
        <f t="shared" si="411"/>
        <v>1381098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0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>x</v>
      </c>
      <c r="AB4698" s="837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409"/>
        <v>9</v>
      </c>
      <c r="C4699" s="184">
        <f t="shared" si="410"/>
        <v>42266</v>
      </c>
      <c r="D4699" s="191" t="s">
        <v>2041</v>
      </c>
      <c r="E4699" s="191">
        <v>42266</v>
      </c>
      <c r="F4699" s="192" t="s">
        <v>1817</v>
      </c>
      <c r="G4699" s="483" t="s">
        <v>1063</v>
      </c>
      <c r="H4699" s="193" t="s">
        <v>2042</v>
      </c>
      <c r="I4699" s="256">
        <v>210</v>
      </c>
      <c r="J4699" s="256">
        <v>22322.402988630649</v>
      </c>
      <c r="K4699" s="595">
        <f t="shared" si="411"/>
        <v>4687705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0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>x</v>
      </c>
      <c r="AB4699" s="837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409"/>
        <v>9</v>
      </c>
      <c r="C4700" s="184">
        <f t="shared" si="410"/>
        <v>42266</v>
      </c>
      <c r="D4700" s="191" t="s">
        <v>2041</v>
      </c>
      <c r="E4700" s="191">
        <v>42266</v>
      </c>
      <c r="F4700" s="192" t="s">
        <v>477</v>
      </c>
      <c r="G4700" s="483" t="s">
        <v>1064</v>
      </c>
      <c r="H4700" s="193" t="s">
        <v>2042</v>
      </c>
      <c r="I4700" s="256">
        <v>304</v>
      </c>
      <c r="J4700" s="256">
        <v>10759.719426174488</v>
      </c>
      <c r="K4700" s="595">
        <f t="shared" si="411"/>
        <v>3270955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0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>x</v>
      </c>
      <c r="AB4700" s="837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ref="B4701:B4955" si="412">IF(C4701&lt;&gt;"",MONTH(C4701),"")</f>
        <v>9</v>
      </c>
      <c r="C4701" s="184">
        <f t="shared" ref="C4701:C4955" si="413">E4701</f>
        <v>42266</v>
      </c>
      <c r="D4701" s="191" t="s">
        <v>2041</v>
      </c>
      <c r="E4701" s="191">
        <v>42266</v>
      </c>
      <c r="F4701" s="192" t="s">
        <v>565</v>
      </c>
      <c r="G4701" s="483" t="s">
        <v>1064</v>
      </c>
      <c r="H4701" s="193" t="s">
        <v>2042</v>
      </c>
      <c r="I4701" s="256">
        <v>203</v>
      </c>
      <c r="J4701" s="256">
        <v>7547.862881047774</v>
      </c>
      <c r="K4701" s="595">
        <f t="shared" ref="K4701:K4955" si="414">ROUND(I4701*J4701,0)</f>
        <v>1532216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0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>x</v>
      </c>
      <c r="AB4701" s="837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412"/>
        <v>9</v>
      </c>
      <c r="C4702" s="184">
        <f t="shared" si="413"/>
        <v>42268</v>
      </c>
      <c r="D4702" s="191" t="s">
        <v>2041</v>
      </c>
      <c r="E4702" s="191">
        <v>42268</v>
      </c>
      <c r="F4702" s="192" t="s">
        <v>786</v>
      </c>
      <c r="G4702" s="483" t="s">
        <v>1065</v>
      </c>
      <c r="H4702" s="193" t="s">
        <v>2042</v>
      </c>
      <c r="I4702" s="256">
        <v>496</v>
      </c>
      <c r="J4702" s="256">
        <v>7788.7521219322771</v>
      </c>
      <c r="K4702" s="595">
        <f t="shared" si="414"/>
        <v>3863221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0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>x</v>
      </c>
      <c r="AB4702" s="837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412"/>
        <v>9</v>
      </c>
      <c r="C4703" s="184">
        <f t="shared" si="413"/>
        <v>42268</v>
      </c>
      <c r="D4703" s="191" t="s">
        <v>2041</v>
      </c>
      <c r="E4703" s="191">
        <v>42268</v>
      </c>
      <c r="F4703" s="192" t="s">
        <v>2036</v>
      </c>
      <c r="G4703" s="483" t="s">
        <v>1066</v>
      </c>
      <c r="H4703" s="193" t="s">
        <v>2042</v>
      </c>
      <c r="I4703" s="256">
        <v>50</v>
      </c>
      <c r="J4703" s="256">
        <v>9394.6803944956337</v>
      </c>
      <c r="K4703" s="595">
        <f t="shared" si="414"/>
        <v>469734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0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>x</v>
      </c>
      <c r="AB4703" s="837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412"/>
        <v>9</v>
      </c>
      <c r="C4704" s="184">
        <f t="shared" si="413"/>
        <v>42268</v>
      </c>
      <c r="D4704" s="191" t="s">
        <v>2041</v>
      </c>
      <c r="E4704" s="191">
        <v>42268</v>
      </c>
      <c r="F4704" s="192" t="s">
        <v>1976</v>
      </c>
      <c r="G4704" s="483" t="s">
        <v>1066</v>
      </c>
      <c r="H4704" s="193" t="s">
        <v>2042</v>
      </c>
      <c r="I4704" s="256">
        <v>50</v>
      </c>
      <c r="J4704" s="256">
        <v>8752.3090854702914</v>
      </c>
      <c r="K4704" s="595">
        <f t="shared" si="414"/>
        <v>437615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0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>x</v>
      </c>
      <c r="AB4704" s="837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412"/>
        <v>9</v>
      </c>
      <c r="C4705" s="184">
        <f t="shared" si="413"/>
        <v>42268</v>
      </c>
      <c r="D4705" s="191" t="s">
        <v>2041</v>
      </c>
      <c r="E4705" s="191">
        <v>42268</v>
      </c>
      <c r="F4705" s="192" t="s">
        <v>1977</v>
      </c>
      <c r="G4705" s="483" t="s">
        <v>1066</v>
      </c>
      <c r="H4705" s="193" t="s">
        <v>2042</v>
      </c>
      <c r="I4705" s="256">
        <v>50</v>
      </c>
      <c r="J4705" s="256">
        <v>9715.8660490083057</v>
      </c>
      <c r="K4705" s="595">
        <f t="shared" si="414"/>
        <v>485793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0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>x</v>
      </c>
      <c r="AB4705" s="837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412"/>
        <v>9</v>
      </c>
      <c r="C4706" s="184">
        <f t="shared" si="413"/>
        <v>42268</v>
      </c>
      <c r="D4706" s="191" t="s">
        <v>2041</v>
      </c>
      <c r="E4706" s="191">
        <v>42268</v>
      </c>
      <c r="F4706" s="192" t="s">
        <v>1792</v>
      </c>
      <c r="G4706" s="483" t="s">
        <v>1067</v>
      </c>
      <c r="H4706" s="193" t="s">
        <v>2042</v>
      </c>
      <c r="I4706" s="256">
        <v>1000</v>
      </c>
      <c r="J4706" s="256">
        <v>10037.051703520976</v>
      </c>
      <c r="K4706" s="595">
        <f t="shared" si="414"/>
        <v>10037052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0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>x</v>
      </c>
      <c r="AB4706" s="837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412"/>
        <v>9</v>
      </c>
      <c r="C4707" s="184">
        <f t="shared" si="413"/>
        <v>42268</v>
      </c>
      <c r="D4707" s="191" t="s">
        <v>2041</v>
      </c>
      <c r="E4707" s="191">
        <v>42268</v>
      </c>
      <c r="F4707" s="192" t="s">
        <v>1775</v>
      </c>
      <c r="G4707" s="483" t="s">
        <v>1067</v>
      </c>
      <c r="H4707" s="193" t="s">
        <v>2042</v>
      </c>
      <c r="I4707" s="256">
        <v>355</v>
      </c>
      <c r="J4707" s="256">
        <v>14854.836521211046</v>
      </c>
      <c r="K4707" s="595">
        <f t="shared" si="414"/>
        <v>5273467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0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>x</v>
      </c>
      <c r="AB4707" s="837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412"/>
        <v>9</v>
      </c>
      <c r="C4708" s="184">
        <f t="shared" si="413"/>
        <v>42268</v>
      </c>
      <c r="D4708" s="191" t="s">
        <v>2041</v>
      </c>
      <c r="E4708" s="191">
        <v>42268</v>
      </c>
      <c r="F4708" s="192" t="s">
        <v>593</v>
      </c>
      <c r="G4708" s="483" t="s">
        <v>1068</v>
      </c>
      <c r="H4708" s="193" t="s">
        <v>2042</v>
      </c>
      <c r="I4708" s="256">
        <v>21</v>
      </c>
      <c r="J4708" s="256">
        <v>41031.467363993754</v>
      </c>
      <c r="K4708" s="595">
        <f t="shared" si="414"/>
        <v>861661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0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>x</v>
      </c>
      <c r="AB4708" s="837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412"/>
        <v>9</v>
      </c>
      <c r="C4709" s="184">
        <f t="shared" si="413"/>
        <v>42268</v>
      </c>
      <c r="D4709" s="191" t="s">
        <v>2041</v>
      </c>
      <c r="E4709" s="191">
        <v>42268</v>
      </c>
      <c r="F4709" s="192" t="s">
        <v>1069</v>
      </c>
      <c r="G4709" s="483" t="s">
        <v>1070</v>
      </c>
      <c r="H4709" s="193" t="s">
        <v>2042</v>
      </c>
      <c r="I4709" s="256">
        <v>50</v>
      </c>
      <c r="J4709" s="256">
        <v>19993.806993413786</v>
      </c>
      <c r="K4709" s="595">
        <f t="shared" si="414"/>
        <v>999690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0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>x</v>
      </c>
      <c r="AB4709" s="837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412"/>
        <v>9</v>
      </c>
      <c r="C4710" s="184">
        <f t="shared" si="413"/>
        <v>42268</v>
      </c>
      <c r="D4710" s="191" t="s">
        <v>2041</v>
      </c>
      <c r="E4710" s="191">
        <v>42268</v>
      </c>
      <c r="F4710" s="192" t="s">
        <v>1071</v>
      </c>
      <c r="G4710" s="483" t="s">
        <v>1070</v>
      </c>
      <c r="H4710" s="193" t="s">
        <v>2042</v>
      </c>
      <c r="I4710" s="256">
        <v>50</v>
      </c>
      <c r="J4710" s="256">
        <v>26497.816497295375</v>
      </c>
      <c r="K4710" s="595">
        <f t="shared" si="414"/>
        <v>1324891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0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>x</v>
      </c>
      <c r="AB4710" s="837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412"/>
        <v>9</v>
      </c>
      <c r="C4711" s="184">
        <f t="shared" si="413"/>
        <v>42268</v>
      </c>
      <c r="D4711" s="191" t="s">
        <v>2041</v>
      </c>
      <c r="E4711" s="191">
        <v>42268</v>
      </c>
      <c r="F4711" s="192" t="s">
        <v>1072</v>
      </c>
      <c r="G4711" s="483" t="s">
        <v>1070</v>
      </c>
      <c r="H4711" s="193" t="s">
        <v>2042</v>
      </c>
      <c r="I4711" s="256">
        <v>20</v>
      </c>
      <c r="J4711" s="256">
        <v>10920.312253430822</v>
      </c>
      <c r="K4711" s="595">
        <f t="shared" si="414"/>
        <v>218406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0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>x</v>
      </c>
      <c r="AB4711" s="837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412"/>
        <v>9</v>
      </c>
      <c r="C4712" s="184">
        <f t="shared" si="413"/>
        <v>42268</v>
      </c>
      <c r="D4712" s="191" t="s">
        <v>2041</v>
      </c>
      <c r="E4712" s="191">
        <v>42268</v>
      </c>
      <c r="F4712" s="192" t="s">
        <v>1982</v>
      </c>
      <c r="G4712" s="483" t="s">
        <v>1073</v>
      </c>
      <c r="H4712" s="193" t="s">
        <v>2042</v>
      </c>
      <c r="I4712" s="256">
        <v>3200</v>
      </c>
      <c r="J4712" s="256">
        <v>3131.5601314985447</v>
      </c>
      <c r="K4712" s="595">
        <f t="shared" si="414"/>
        <v>10020992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0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>x</v>
      </c>
      <c r="AB4712" s="837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412"/>
        <v>9</v>
      </c>
      <c r="C4713" s="184">
        <f t="shared" si="413"/>
        <v>42269</v>
      </c>
      <c r="D4713" s="191" t="s">
        <v>2041</v>
      </c>
      <c r="E4713" s="191">
        <v>42269</v>
      </c>
      <c r="F4713" s="192" t="s">
        <v>1025</v>
      </c>
      <c r="G4713" s="483" t="s">
        <v>1074</v>
      </c>
      <c r="H4713" s="193" t="s">
        <v>2042</v>
      </c>
      <c r="I4713" s="256">
        <v>300</v>
      </c>
      <c r="J4713" s="256">
        <v>6022.2310221125863</v>
      </c>
      <c r="K4713" s="595">
        <f t="shared" si="414"/>
        <v>1806669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0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>x</v>
      </c>
      <c r="AB4713" s="837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412"/>
        <v>9</v>
      </c>
      <c r="C4714" s="184">
        <f t="shared" si="413"/>
        <v>42270</v>
      </c>
      <c r="D4714" s="191" t="s">
        <v>2041</v>
      </c>
      <c r="E4714" s="191">
        <v>42270</v>
      </c>
      <c r="F4714" s="192" t="s">
        <v>1075</v>
      </c>
      <c r="G4714" s="483" t="s">
        <v>1076</v>
      </c>
      <c r="H4714" s="193" t="s">
        <v>2042</v>
      </c>
      <c r="I4714" s="256">
        <v>555</v>
      </c>
      <c r="J4714" s="256">
        <v>8109.9377764449491</v>
      </c>
      <c r="K4714" s="595">
        <f t="shared" si="414"/>
        <v>4501015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0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>x</v>
      </c>
      <c r="AB4714" s="837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412"/>
        <v>9</v>
      </c>
      <c r="C4715" s="184">
        <f t="shared" si="413"/>
        <v>42270</v>
      </c>
      <c r="D4715" s="191" t="s">
        <v>2041</v>
      </c>
      <c r="E4715" s="191">
        <v>42270</v>
      </c>
      <c r="F4715" s="192" t="s">
        <v>1078</v>
      </c>
      <c r="G4715" s="483" t="s">
        <v>1079</v>
      </c>
      <c r="H4715" s="193" t="s">
        <v>2042</v>
      </c>
      <c r="I4715" s="256">
        <v>1097</v>
      </c>
      <c r="J4715" s="256">
        <v>5701.0453675999142</v>
      </c>
      <c r="K4715" s="595">
        <f t="shared" si="414"/>
        <v>6254047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0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>x</v>
      </c>
      <c r="AB4715" s="837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412"/>
        <v>9</v>
      </c>
      <c r="C4716" s="184">
        <f t="shared" si="413"/>
        <v>42275</v>
      </c>
      <c r="D4716" s="191" t="s">
        <v>2041</v>
      </c>
      <c r="E4716" s="191">
        <v>42275</v>
      </c>
      <c r="F4716" s="192" t="s">
        <v>1974</v>
      </c>
      <c r="G4716" s="483" t="s">
        <v>1080</v>
      </c>
      <c r="H4716" s="193" t="s">
        <v>2042</v>
      </c>
      <c r="I4716" s="256">
        <v>44</v>
      </c>
      <c r="J4716" s="256">
        <v>9956.7552898928079</v>
      </c>
      <c r="K4716" s="595">
        <f t="shared" si="414"/>
        <v>438097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0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>x</v>
      </c>
      <c r="AB4716" s="837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412"/>
        <v>9</v>
      </c>
      <c r="C4717" s="184">
        <f t="shared" si="413"/>
        <v>42275</v>
      </c>
      <c r="D4717" s="191" t="s">
        <v>2041</v>
      </c>
      <c r="E4717" s="191">
        <v>42275</v>
      </c>
      <c r="F4717" s="192" t="s">
        <v>2035</v>
      </c>
      <c r="G4717" s="483" t="s">
        <v>1080</v>
      </c>
      <c r="H4717" s="193" t="s">
        <v>2042</v>
      </c>
      <c r="I4717" s="256">
        <v>44</v>
      </c>
      <c r="J4717" s="256">
        <v>8190.2341900731171</v>
      </c>
      <c r="K4717" s="595">
        <f t="shared" si="414"/>
        <v>360370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0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>x</v>
      </c>
      <c r="AB4717" s="837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412"/>
        <v>9</v>
      </c>
      <c r="C4718" s="184">
        <f t="shared" si="413"/>
        <v>42275</v>
      </c>
      <c r="D4718" s="191" t="s">
        <v>2041</v>
      </c>
      <c r="E4718" s="191">
        <v>42275</v>
      </c>
      <c r="F4718" s="192" t="s">
        <v>1975</v>
      </c>
      <c r="G4718" s="483" t="s">
        <v>1080</v>
      </c>
      <c r="H4718" s="193" t="s">
        <v>2042</v>
      </c>
      <c r="I4718" s="256">
        <v>44</v>
      </c>
      <c r="J4718" s="256">
        <v>12205.054871481507</v>
      </c>
      <c r="K4718" s="595">
        <f t="shared" si="414"/>
        <v>537022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0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>x</v>
      </c>
      <c r="AB4718" s="837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412"/>
        <v>9</v>
      </c>
      <c r="C4719" s="184">
        <f t="shared" si="413"/>
        <v>42276</v>
      </c>
      <c r="D4719" s="191" t="s">
        <v>2041</v>
      </c>
      <c r="E4719" s="191">
        <v>42276</v>
      </c>
      <c r="F4719" s="192" t="s">
        <v>520</v>
      </c>
      <c r="G4719" s="483" t="s">
        <v>1081</v>
      </c>
      <c r="H4719" s="193" t="s">
        <v>2042</v>
      </c>
      <c r="I4719" s="256">
        <v>1018</v>
      </c>
      <c r="J4719" s="256">
        <v>5460.1561267154111</v>
      </c>
      <c r="K4719" s="595">
        <f t="shared" si="414"/>
        <v>5558439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0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>x</v>
      </c>
      <c r="AB4719" s="837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412"/>
        <v>9</v>
      </c>
      <c r="C4720" s="184">
        <f t="shared" si="413"/>
        <v>42276</v>
      </c>
      <c r="D4720" s="191" t="s">
        <v>2041</v>
      </c>
      <c r="E4720" s="191">
        <v>42276</v>
      </c>
      <c r="F4720" s="192" t="s">
        <v>708</v>
      </c>
      <c r="G4720" s="483" t="s">
        <v>1081</v>
      </c>
      <c r="H4720" s="193" t="s">
        <v>2042</v>
      </c>
      <c r="I4720" s="256">
        <v>400</v>
      </c>
      <c r="J4720" s="256">
        <v>4255.7099222928946</v>
      </c>
      <c r="K4720" s="595">
        <f t="shared" si="414"/>
        <v>1702284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0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>x</v>
      </c>
      <c r="AB4720" s="837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412"/>
        <v>9</v>
      </c>
      <c r="C4721" s="184">
        <f t="shared" si="413"/>
        <v>42276</v>
      </c>
      <c r="D4721" s="191" t="s">
        <v>2041</v>
      </c>
      <c r="E4721" s="191">
        <v>42276</v>
      </c>
      <c r="F4721" s="192" t="s">
        <v>424</v>
      </c>
      <c r="G4721" s="483" t="s">
        <v>1082</v>
      </c>
      <c r="H4721" s="193" t="s">
        <v>2042</v>
      </c>
      <c r="I4721" s="256">
        <v>1270</v>
      </c>
      <c r="J4721" s="256">
        <v>6584.3059175097605</v>
      </c>
      <c r="K4721" s="595">
        <f t="shared" si="414"/>
        <v>8362069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0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>x</v>
      </c>
      <c r="AB4721" s="837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412"/>
        <v>9</v>
      </c>
      <c r="C4722" s="184">
        <f t="shared" si="413"/>
        <v>42276</v>
      </c>
      <c r="D4722" s="191" t="s">
        <v>2041</v>
      </c>
      <c r="E4722" s="191">
        <v>42276</v>
      </c>
      <c r="F4722" s="192" t="s">
        <v>562</v>
      </c>
      <c r="G4722" s="483" t="s">
        <v>1082</v>
      </c>
      <c r="H4722" s="193" t="s">
        <v>2042</v>
      </c>
      <c r="I4722" s="256">
        <v>320</v>
      </c>
      <c r="J4722" s="256">
        <v>15416.91141660822</v>
      </c>
      <c r="K4722" s="595">
        <f t="shared" si="414"/>
        <v>4933412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0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>x</v>
      </c>
      <c r="AB4722" s="837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412"/>
        <v>9</v>
      </c>
      <c r="C4723" s="184">
        <f t="shared" si="413"/>
        <v>42277</v>
      </c>
      <c r="D4723" s="191" t="s">
        <v>2041</v>
      </c>
      <c r="E4723" s="191">
        <v>42277</v>
      </c>
      <c r="F4723" s="192" t="s">
        <v>480</v>
      </c>
      <c r="G4723" s="483" t="s">
        <v>1083</v>
      </c>
      <c r="H4723" s="193" t="s">
        <v>2042</v>
      </c>
      <c r="I4723" s="256">
        <v>268</v>
      </c>
      <c r="J4723" s="256">
        <v>58214.899880421661</v>
      </c>
      <c r="K4723" s="595">
        <f t="shared" si="414"/>
        <v>15601593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0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>x</v>
      </c>
      <c r="AB4723" s="837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412"/>
        <v>9</v>
      </c>
      <c r="C4724" s="184">
        <f t="shared" si="413"/>
        <v>42277</v>
      </c>
      <c r="D4724" s="191" t="s">
        <v>2041</v>
      </c>
      <c r="E4724" s="191">
        <v>42277</v>
      </c>
      <c r="F4724" s="192" t="s">
        <v>1075</v>
      </c>
      <c r="G4724" s="483" t="s">
        <v>1084</v>
      </c>
      <c r="H4724" s="193" t="s">
        <v>2042</v>
      </c>
      <c r="I4724" s="256">
        <v>514</v>
      </c>
      <c r="J4724" s="256">
        <v>8109.9377764449491</v>
      </c>
      <c r="K4724" s="595">
        <f t="shared" si="414"/>
        <v>4168508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0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>x</v>
      </c>
      <c r="AB4724" s="837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412"/>
        <v>9</v>
      </c>
      <c r="C4725" s="184">
        <f t="shared" si="413"/>
        <v>42277</v>
      </c>
      <c r="D4725" s="191" t="s">
        <v>2041</v>
      </c>
      <c r="E4725" s="191">
        <v>42277</v>
      </c>
      <c r="F4725" s="192" t="s">
        <v>1086</v>
      </c>
      <c r="G4725" s="483" t="s">
        <v>1084</v>
      </c>
      <c r="H4725" s="193" t="s">
        <v>2042</v>
      </c>
      <c r="I4725" s="256">
        <v>497</v>
      </c>
      <c r="J4725" s="256">
        <v>9474.9768081238017</v>
      </c>
      <c r="K4725" s="595">
        <f t="shared" si="414"/>
        <v>4709063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0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>x</v>
      </c>
      <c r="AB4725" s="837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412"/>
        <v>9</v>
      </c>
      <c r="C4726" s="184">
        <f t="shared" si="413"/>
        <v>42277</v>
      </c>
      <c r="D4726" s="191" t="s">
        <v>2041</v>
      </c>
      <c r="E4726" s="191">
        <v>42277</v>
      </c>
      <c r="F4726" s="192" t="s">
        <v>1087</v>
      </c>
      <c r="G4726" s="483" t="s">
        <v>1084</v>
      </c>
      <c r="H4726" s="193" t="s">
        <v>2042</v>
      </c>
      <c r="I4726" s="256">
        <v>500</v>
      </c>
      <c r="J4726" s="256">
        <v>8190.2341900731171</v>
      </c>
      <c r="K4726" s="595">
        <f t="shared" si="414"/>
        <v>4095117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0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>x</v>
      </c>
      <c r="AB4726" s="837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412"/>
        <v>9</v>
      </c>
      <c r="C4727" s="184">
        <f t="shared" si="413"/>
        <v>42277</v>
      </c>
      <c r="D4727" s="191" t="s">
        <v>2041</v>
      </c>
      <c r="E4727" s="191">
        <v>42277</v>
      </c>
      <c r="F4727" s="192" t="s">
        <v>1088</v>
      </c>
      <c r="G4727" s="483" t="s">
        <v>1089</v>
      </c>
      <c r="H4727" s="193" t="s">
        <v>2042</v>
      </c>
      <c r="I4727" s="256">
        <v>1000</v>
      </c>
      <c r="J4727" s="256">
        <v>5701.0453675999142</v>
      </c>
      <c r="K4727" s="595">
        <f t="shared" si="414"/>
        <v>5701045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0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>x</v>
      </c>
      <c r="AB4727" s="837"/>
    </row>
    <row r="4728" spans="1:28" s="875" customFormat="1" ht="15.75" customHeight="1">
      <c r="A4728" s="925" t="str">
        <f>IF(B4728&lt;&gt;"",IF(AND(B4728&gt;=_TM1,B4728&lt;=_TM2,OR(TH!L4728="1111",TH!M4728="1111")),TH!D4728,""),"")</f>
        <v/>
      </c>
      <c r="B4728" s="864">
        <f t="shared" si="412"/>
        <v>10</v>
      </c>
      <c r="C4728" s="865">
        <f t="shared" si="413"/>
        <v>42278</v>
      </c>
      <c r="D4728" s="866" t="s">
        <v>2041</v>
      </c>
      <c r="E4728" s="866">
        <v>42278</v>
      </c>
      <c r="F4728" s="867" t="s">
        <v>1974</v>
      </c>
      <c r="G4728" s="868" t="s">
        <v>1091</v>
      </c>
      <c r="H4728" s="877" t="s">
        <v>2042</v>
      </c>
      <c r="I4728" s="870">
        <v>20</v>
      </c>
      <c r="J4728" s="870">
        <v>9246.5105112078254</v>
      </c>
      <c r="K4728" s="871">
        <f t="shared" si="414"/>
        <v>184930</v>
      </c>
      <c r="L4728" s="927" t="s">
        <v>172</v>
      </c>
      <c r="M4728" s="927" t="s">
        <v>167</v>
      </c>
      <c r="N4728" s="52" t="str">
        <f>IF(AND('331-CT'!$E$7=TH!H4728,OR(L4728="331",M4728="331")),"331",IF(AND(OR(L4728="131",M4728="131"),H4728='131-CT'!$E$7),"131",""))</f>
        <v/>
      </c>
      <c r="O4728" s="910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73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412"/>
        <v>10</v>
      </c>
      <c r="C4729" s="184">
        <f t="shared" si="413"/>
        <v>42278</v>
      </c>
      <c r="D4729" s="191" t="s">
        <v>2041</v>
      </c>
      <c r="E4729" s="191">
        <v>42278</v>
      </c>
      <c r="F4729" s="192" t="s">
        <v>1975</v>
      </c>
      <c r="G4729" s="483" t="s">
        <v>1091</v>
      </c>
      <c r="H4729" s="193" t="s">
        <v>2042</v>
      </c>
      <c r="I4729" s="256">
        <v>20</v>
      </c>
      <c r="J4729" s="256">
        <v>11334.432239545076</v>
      </c>
      <c r="K4729" s="595">
        <f t="shared" si="414"/>
        <v>226689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0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37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412"/>
        <v>10</v>
      </c>
      <c r="C4730" s="184">
        <f t="shared" si="413"/>
        <v>42278</v>
      </c>
      <c r="D4730" s="191" t="s">
        <v>2041</v>
      </c>
      <c r="E4730" s="191">
        <v>42278</v>
      </c>
      <c r="F4730" s="192" t="s">
        <v>1978</v>
      </c>
      <c r="G4730" s="483" t="s">
        <v>1091</v>
      </c>
      <c r="H4730" s="193" t="s">
        <v>2042</v>
      </c>
      <c r="I4730" s="256">
        <v>50</v>
      </c>
      <c r="J4730" s="256">
        <v>9917.6282096019422</v>
      </c>
      <c r="K4730" s="595">
        <f t="shared" si="414"/>
        <v>495881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0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37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412"/>
        <v>10</v>
      </c>
      <c r="C4731" s="184">
        <f t="shared" si="413"/>
        <v>42279</v>
      </c>
      <c r="D4731" s="191" t="s">
        <v>2041</v>
      </c>
      <c r="E4731" s="191">
        <v>42279</v>
      </c>
      <c r="F4731" s="192" t="s">
        <v>439</v>
      </c>
      <c r="G4731" s="483" t="s">
        <v>1092</v>
      </c>
      <c r="H4731" s="193" t="s">
        <v>2042</v>
      </c>
      <c r="I4731" s="256">
        <v>298</v>
      </c>
      <c r="J4731" s="256">
        <v>7084.0201497156722</v>
      </c>
      <c r="K4731" s="595">
        <f t="shared" si="414"/>
        <v>2111038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0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37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412"/>
        <v>10</v>
      </c>
      <c r="C4732" s="184">
        <f t="shared" si="413"/>
        <v>42279</v>
      </c>
      <c r="D4732" s="191" t="s">
        <v>2041</v>
      </c>
      <c r="E4732" s="191">
        <v>42279</v>
      </c>
      <c r="F4732" s="192" t="s">
        <v>439</v>
      </c>
      <c r="G4732" s="483" t="s">
        <v>1092</v>
      </c>
      <c r="H4732" s="193" t="s">
        <v>2042</v>
      </c>
      <c r="I4732" s="256">
        <v>207</v>
      </c>
      <c r="J4732" s="256">
        <v>7084.0201497156722</v>
      </c>
      <c r="K4732" s="595">
        <f t="shared" si="414"/>
        <v>1466392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0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37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412"/>
        <v>10</v>
      </c>
      <c r="C4733" s="184">
        <f t="shared" si="413"/>
        <v>42279</v>
      </c>
      <c r="D4733" s="191" t="s">
        <v>2041</v>
      </c>
      <c r="E4733" s="191">
        <v>42279</v>
      </c>
      <c r="F4733" s="192" t="s">
        <v>621</v>
      </c>
      <c r="G4733" s="483" t="s">
        <v>1093</v>
      </c>
      <c r="H4733" s="193" t="s">
        <v>2042</v>
      </c>
      <c r="I4733" s="256">
        <v>238</v>
      </c>
      <c r="J4733" s="256">
        <v>6934.8828834058695</v>
      </c>
      <c r="K4733" s="595">
        <f t="shared" si="414"/>
        <v>1650502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0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37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412"/>
        <v>10</v>
      </c>
      <c r="C4734" s="184">
        <f t="shared" si="413"/>
        <v>42280</v>
      </c>
      <c r="D4734" s="191" t="s">
        <v>2041</v>
      </c>
      <c r="E4734" s="191">
        <v>42280</v>
      </c>
      <c r="F4734" s="192" t="s">
        <v>1974</v>
      </c>
      <c r="G4734" s="483" t="s">
        <v>1094</v>
      </c>
      <c r="H4734" s="193" t="s">
        <v>2042</v>
      </c>
      <c r="I4734" s="256">
        <v>2000</v>
      </c>
      <c r="J4734" s="256">
        <v>9246.5105112078254</v>
      </c>
      <c r="K4734" s="595">
        <f t="shared" si="414"/>
        <v>18493021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0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37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412"/>
        <v>10</v>
      </c>
      <c r="C4735" s="184">
        <f t="shared" si="413"/>
        <v>42280</v>
      </c>
      <c r="D4735" s="191" t="s">
        <v>2041</v>
      </c>
      <c r="E4735" s="191">
        <v>42280</v>
      </c>
      <c r="F4735" s="192" t="s">
        <v>472</v>
      </c>
      <c r="G4735" s="483" t="s">
        <v>1095</v>
      </c>
      <c r="H4735" s="193" t="s">
        <v>2042</v>
      </c>
      <c r="I4735" s="256">
        <v>606</v>
      </c>
      <c r="J4735" s="256">
        <v>6785.7456170960659</v>
      </c>
      <c r="K4735" s="595">
        <f t="shared" si="414"/>
        <v>4112162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0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37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412"/>
        <v>10</v>
      </c>
      <c r="C4736" s="184">
        <f t="shared" si="413"/>
        <v>42280</v>
      </c>
      <c r="D4736" s="191" t="s">
        <v>2041</v>
      </c>
      <c r="E4736" s="191">
        <v>42280</v>
      </c>
      <c r="F4736" s="192" t="s">
        <v>527</v>
      </c>
      <c r="G4736" s="483" t="s">
        <v>1095</v>
      </c>
      <c r="H4736" s="193" t="s">
        <v>2042</v>
      </c>
      <c r="I4736" s="256">
        <v>513</v>
      </c>
      <c r="J4736" s="256">
        <v>11781.844038474488</v>
      </c>
      <c r="K4736" s="595">
        <f t="shared" si="414"/>
        <v>6044086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0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37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412"/>
        <v>10</v>
      </c>
      <c r="C4737" s="184">
        <f t="shared" si="413"/>
        <v>42280</v>
      </c>
      <c r="D4737" s="191" t="s">
        <v>2041</v>
      </c>
      <c r="E4737" s="191">
        <v>42280</v>
      </c>
      <c r="F4737" s="192" t="s">
        <v>1096</v>
      </c>
      <c r="G4737" s="483" t="s">
        <v>1095</v>
      </c>
      <c r="H4737" s="193" t="s">
        <v>2042</v>
      </c>
      <c r="I4737" s="256">
        <v>618</v>
      </c>
      <c r="J4737" s="256">
        <v>6040.0592855470477</v>
      </c>
      <c r="K4737" s="595">
        <f t="shared" si="414"/>
        <v>3732757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0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37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412"/>
        <v>10</v>
      </c>
      <c r="C4738" s="184">
        <f t="shared" si="413"/>
        <v>42280</v>
      </c>
      <c r="D4738" s="191" t="s">
        <v>2041</v>
      </c>
      <c r="E4738" s="191">
        <v>42280</v>
      </c>
      <c r="F4738" s="192" t="s">
        <v>1822</v>
      </c>
      <c r="G4738" s="483" t="s">
        <v>1097</v>
      </c>
      <c r="H4738" s="193" t="s">
        <v>2042</v>
      </c>
      <c r="I4738" s="256">
        <v>1000</v>
      </c>
      <c r="J4738" s="256">
        <v>1267.6667636333309</v>
      </c>
      <c r="K4738" s="595">
        <f t="shared" si="414"/>
        <v>1267667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0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37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412"/>
        <v>10</v>
      </c>
      <c r="C4739" s="184">
        <f t="shared" si="413"/>
        <v>42280</v>
      </c>
      <c r="D4739" s="191" t="s">
        <v>2041</v>
      </c>
      <c r="E4739" s="191">
        <v>42280</v>
      </c>
      <c r="F4739" s="192" t="s">
        <v>1823</v>
      </c>
      <c r="G4739" s="483" t="s">
        <v>1097</v>
      </c>
      <c r="H4739" s="193" t="s">
        <v>2042</v>
      </c>
      <c r="I4739" s="256">
        <v>155</v>
      </c>
      <c r="J4739" s="256">
        <v>8351.6869133490036</v>
      </c>
      <c r="K4739" s="595">
        <f t="shared" si="414"/>
        <v>1294511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0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37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412"/>
        <v>10</v>
      </c>
      <c r="C4740" s="184">
        <f t="shared" si="413"/>
        <v>42280</v>
      </c>
      <c r="D4740" s="191" t="s">
        <v>2041</v>
      </c>
      <c r="E4740" s="191">
        <v>42280</v>
      </c>
      <c r="F4740" s="192" t="s">
        <v>1824</v>
      </c>
      <c r="G4740" s="483" t="s">
        <v>1097</v>
      </c>
      <c r="H4740" s="193" t="s">
        <v>2042</v>
      </c>
      <c r="I4740" s="256">
        <v>103</v>
      </c>
      <c r="J4740" s="256">
        <v>6711.1769839411636</v>
      </c>
      <c r="K4740" s="595">
        <f t="shared" si="414"/>
        <v>691251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0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37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412"/>
        <v>10</v>
      </c>
      <c r="C4741" s="184">
        <f t="shared" si="413"/>
        <v>42280</v>
      </c>
      <c r="D4741" s="191" t="s">
        <v>2041</v>
      </c>
      <c r="E4741" s="191">
        <v>42280</v>
      </c>
      <c r="F4741" s="192" t="s">
        <v>1825</v>
      </c>
      <c r="G4741" s="483" t="s">
        <v>1097</v>
      </c>
      <c r="H4741" s="193" t="s">
        <v>2042</v>
      </c>
      <c r="I4741" s="256">
        <v>250</v>
      </c>
      <c r="J4741" s="256">
        <v>11259.863606390174</v>
      </c>
      <c r="K4741" s="595">
        <f t="shared" si="414"/>
        <v>2814966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0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37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412"/>
        <v>10</v>
      </c>
      <c r="C4742" s="184">
        <f t="shared" si="413"/>
        <v>42280</v>
      </c>
      <c r="D4742" s="191" t="s">
        <v>2041</v>
      </c>
      <c r="E4742" s="191">
        <v>42280</v>
      </c>
      <c r="F4742" s="192" t="s">
        <v>1826</v>
      </c>
      <c r="G4742" s="483" t="s">
        <v>1097</v>
      </c>
      <c r="H4742" s="193" t="s">
        <v>2042</v>
      </c>
      <c r="I4742" s="256">
        <v>59</v>
      </c>
      <c r="J4742" s="256">
        <v>17523.628791401927</v>
      </c>
      <c r="K4742" s="595">
        <f t="shared" si="414"/>
        <v>1033894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0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37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412"/>
        <v>10</v>
      </c>
      <c r="C4743" s="184">
        <f t="shared" si="413"/>
        <v>42282</v>
      </c>
      <c r="D4743" s="191" t="s">
        <v>2041</v>
      </c>
      <c r="E4743" s="191">
        <v>42282</v>
      </c>
      <c r="F4743" s="192" t="s">
        <v>1098</v>
      </c>
      <c r="G4743" s="483" t="s">
        <v>1099</v>
      </c>
      <c r="H4743" s="193" t="s">
        <v>2042</v>
      </c>
      <c r="I4743" s="256">
        <v>110</v>
      </c>
      <c r="J4743" s="256">
        <v>9246.5105112078254</v>
      </c>
      <c r="K4743" s="595">
        <f t="shared" si="414"/>
        <v>1017116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0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37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412"/>
        <v>10</v>
      </c>
      <c r="C4744" s="184">
        <f t="shared" si="413"/>
        <v>42282</v>
      </c>
      <c r="D4744" s="191" t="s">
        <v>2041</v>
      </c>
      <c r="E4744" s="191">
        <v>42282</v>
      </c>
      <c r="F4744" s="192" t="s">
        <v>628</v>
      </c>
      <c r="G4744" s="483" t="s">
        <v>1099</v>
      </c>
      <c r="H4744" s="193" t="s">
        <v>2042</v>
      </c>
      <c r="I4744" s="256">
        <v>967</v>
      </c>
      <c r="J4744" s="256">
        <v>9395.6477775176299</v>
      </c>
      <c r="K4744" s="595">
        <f t="shared" si="414"/>
        <v>9085591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0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37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412"/>
        <v>10</v>
      </c>
      <c r="C4745" s="184">
        <f t="shared" si="413"/>
        <v>42282</v>
      </c>
      <c r="D4745" s="191" t="s">
        <v>2041</v>
      </c>
      <c r="E4745" s="191">
        <v>42282</v>
      </c>
      <c r="F4745" s="192" t="s">
        <v>753</v>
      </c>
      <c r="G4745" s="483" t="s">
        <v>1100</v>
      </c>
      <c r="H4745" s="193" t="s">
        <v>2042</v>
      </c>
      <c r="I4745" s="256">
        <v>167</v>
      </c>
      <c r="J4745" s="256">
        <v>7307.7260491803781</v>
      </c>
      <c r="K4745" s="595">
        <f t="shared" si="414"/>
        <v>1220390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0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37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412"/>
        <v>10</v>
      </c>
      <c r="C4746" s="184">
        <f t="shared" si="413"/>
        <v>42282</v>
      </c>
      <c r="D4746" s="191" t="s">
        <v>2041</v>
      </c>
      <c r="E4746" s="191">
        <v>42282</v>
      </c>
      <c r="F4746" s="192" t="s">
        <v>1806</v>
      </c>
      <c r="G4746" s="483" t="s">
        <v>1100</v>
      </c>
      <c r="H4746" s="193" t="s">
        <v>2042</v>
      </c>
      <c r="I4746" s="256">
        <v>105</v>
      </c>
      <c r="J4746" s="256">
        <v>6487.4710844764577</v>
      </c>
      <c r="K4746" s="595">
        <f t="shared" si="414"/>
        <v>681184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0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37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412"/>
        <v>10</v>
      </c>
      <c r="C4747" s="184">
        <f t="shared" si="413"/>
        <v>42282</v>
      </c>
      <c r="D4747" s="191" t="s">
        <v>2041</v>
      </c>
      <c r="E4747" s="191">
        <v>42282</v>
      </c>
      <c r="F4747" s="192" t="s">
        <v>1803</v>
      </c>
      <c r="G4747" s="483" t="s">
        <v>1100</v>
      </c>
      <c r="H4747" s="193" t="s">
        <v>2042</v>
      </c>
      <c r="I4747" s="256">
        <v>147</v>
      </c>
      <c r="J4747" s="256">
        <v>11781.844038474488</v>
      </c>
      <c r="K4747" s="595">
        <f t="shared" si="414"/>
        <v>1731931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0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37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412"/>
        <v>10</v>
      </c>
      <c r="C4748" s="184">
        <f t="shared" si="413"/>
        <v>42282</v>
      </c>
      <c r="D4748" s="191" t="s">
        <v>2041</v>
      </c>
      <c r="E4748" s="191">
        <v>42282</v>
      </c>
      <c r="F4748" s="192" t="s">
        <v>1827</v>
      </c>
      <c r="G4748" s="483" t="s">
        <v>1100</v>
      </c>
      <c r="H4748" s="193" t="s">
        <v>2042</v>
      </c>
      <c r="I4748" s="256">
        <v>100</v>
      </c>
      <c r="J4748" s="256">
        <v>5965.4906523921454</v>
      </c>
      <c r="K4748" s="595">
        <f t="shared" si="414"/>
        <v>596549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0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37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412"/>
        <v>10</v>
      </c>
      <c r="C4749" s="184">
        <f t="shared" si="413"/>
        <v>42282</v>
      </c>
      <c r="D4749" s="191" t="s">
        <v>2041</v>
      </c>
      <c r="E4749" s="191">
        <v>42282</v>
      </c>
      <c r="F4749" s="192" t="s">
        <v>1773</v>
      </c>
      <c r="G4749" s="483" t="s">
        <v>1100</v>
      </c>
      <c r="H4749" s="193" t="s">
        <v>2042</v>
      </c>
      <c r="I4749" s="256">
        <v>110</v>
      </c>
      <c r="J4749" s="256">
        <v>5294.3729539980286</v>
      </c>
      <c r="K4749" s="595">
        <f t="shared" si="414"/>
        <v>582381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0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37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412"/>
        <v>10</v>
      </c>
      <c r="C4750" s="184">
        <f t="shared" si="413"/>
        <v>42283</v>
      </c>
      <c r="D4750" s="191" t="s">
        <v>2041</v>
      </c>
      <c r="E4750" s="191">
        <v>42283</v>
      </c>
      <c r="F4750" s="192" t="s">
        <v>1101</v>
      </c>
      <c r="G4750" s="483" t="s">
        <v>1102</v>
      </c>
      <c r="H4750" s="193" t="s">
        <v>2042</v>
      </c>
      <c r="I4750" s="256">
        <v>998</v>
      </c>
      <c r="J4750" s="256">
        <v>8799.0987122784136</v>
      </c>
      <c r="K4750" s="595">
        <f t="shared" si="414"/>
        <v>8781501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0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37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412"/>
        <v>10</v>
      </c>
      <c r="C4751" s="184">
        <f t="shared" si="413"/>
        <v>42283</v>
      </c>
      <c r="D4751" s="191" t="s">
        <v>2041</v>
      </c>
      <c r="E4751" s="191">
        <v>42283</v>
      </c>
      <c r="F4751" s="192" t="s">
        <v>435</v>
      </c>
      <c r="G4751" s="483" t="s">
        <v>1103</v>
      </c>
      <c r="H4751" s="193" t="s">
        <v>2042</v>
      </c>
      <c r="I4751" s="256">
        <v>4110</v>
      </c>
      <c r="J4751" s="256">
        <v>5518.0788534627345</v>
      </c>
      <c r="K4751" s="595">
        <f t="shared" si="414"/>
        <v>22679304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0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37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412"/>
        <v>10</v>
      </c>
      <c r="C4752" s="184">
        <f t="shared" si="413"/>
        <v>42285</v>
      </c>
      <c r="D4752" s="191" t="s">
        <v>2041</v>
      </c>
      <c r="E4752" s="191">
        <v>42285</v>
      </c>
      <c r="F4752" s="192" t="s">
        <v>1974</v>
      </c>
      <c r="G4752" s="483" t="s">
        <v>1104</v>
      </c>
      <c r="H4752" s="193" t="s">
        <v>2042</v>
      </c>
      <c r="I4752" s="256">
        <v>20</v>
      </c>
      <c r="J4752" s="256">
        <v>9246.5105112078254</v>
      </c>
      <c r="K4752" s="595">
        <f t="shared" si="414"/>
        <v>184930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0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37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412"/>
        <v>10</v>
      </c>
      <c r="C4753" s="184">
        <f t="shared" si="413"/>
        <v>42285</v>
      </c>
      <c r="D4753" s="191" t="s">
        <v>2041</v>
      </c>
      <c r="E4753" s="191">
        <v>42285</v>
      </c>
      <c r="F4753" s="192" t="s">
        <v>1975</v>
      </c>
      <c r="G4753" s="483" t="s">
        <v>1104</v>
      </c>
      <c r="H4753" s="193" t="s">
        <v>2042</v>
      </c>
      <c r="I4753" s="256">
        <v>20</v>
      </c>
      <c r="J4753" s="256">
        <v>11334.432239545076</v>
      </c>
      <c r="K4753" s="595">
        <f t="shared" si="414"/>
        <v>226689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0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37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412"/>
        <v>10</v>
      </c>
      <c r="C4754" s="184">
        <f t="shared" si="413"/>
        <v>42285</v>
      </c>
      <c r="D4754" s="191" t="s">
        <v>2041</v>
      </c>
      <c r="E4754" s="191">
        <v>42285</v>
      </c>
      <c r="F4754" s="192" t="s">
        <v>1976</v>
      </c>
      <c r="G4754" s="483" t="s">
        <v>1104</v>
      </c>
      <c r="H4754" s="193" t="s">
        <v>2042</v>
      </c>
      <c r="I4754" s="256">
        <v>50</v>
      </c>
      <c r="J4754" s="256">
        <v>8127.9810138842986</v>
      </c>
      <c r="K4754" s="595">
        <f t="shared" si="414"/>
        <v>406399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0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37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412"/>
        <v>10</v>
      </c>
      <c r="C4755" s="184">
        <f t="shared" si="413"/>
        <v>42285</v>
      </c>
      <c r="D4755" s="191" t="s">
        <v>2041</v>
      </c>
      <c r="E4755" s="191">
        <v>42285</v>
      </c>
      <c r="F4755" s="192" t="s">
        <v>1977</v>
      </c>
      <c r="G4755" s="483" t="s">
        <v>1104</v>
      </c>
      <c r="H4755" s="193" t="s">
        <v>2042</v>
      </c>
      <c r="I4755" s="256">
        <v>20</v>
      </c>
      <c r="J4755" s="256">
        <v>9022.8046117431204</v>
      </c>
      <c r="K4755" s="595">
        <f t="shared" si="414"/>
        <v>180456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0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37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412"/>
        <v>10</v>
      </c>
      <c r="C4756" s="184">
        <f t="shared" si="413"/>
        <v>42285</v>
      </c>
      <c r="D4756" s="191" t="s">
        <v>2041</v>
      </c>
      <c r="E4756" s="191">
        <v>42285</v>
      </c>
      <c r="F4756" s="192" t="s">
        <v>1978</v>
      </c>
      <c r="G4756" s="483" t="s">
        <v>1104</v>
      </c>
      <c r="H4756" s="193" t="s">
        <v>2042</v>
      </c>
      <c r="I4756" s="256">
        <v>50</v>
      </c>
      <c r="J4756" s="256">
        <v>9917.6282096019422</v>
      </c>
      <c r="K4756" s="595">
        <f t="shared" si="414"/>
        <v>495881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0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37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412"/>
        <v>10</v>
      </c>
      <c r="C4757" s="184">
        <f t="shared" si="413"/>
        <v>42285</v>
      </c>
      <c r="D4757" s="191" t="s">
        <v>2041</v>
      </c>
      <c r="E4757" s="191">
        <v>42285</v>
      </c>
      <c r="F4757" s="192" t="s">
        <v>424</v>
      </c>
      <c r="G4757" s="483" t="s">
        <v>1105</v>
      </c>
      <c r="H4757" s="193" t="s">
        <v>2042</v>
      </c>
      <c r="I4757" s="256">
        <v>919</v>
      </c>
      <c r="J4757" s="256">
        <v>6114.6279187019491</v>
      </c>
      <c r="K4757" s="595">
        <f t="shared" si="414"/>
        <v>5619343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0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37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412"/>
        <v>10</v>
      </c>
      <c r="C4758" s="184">
        <f t="shared" si="413"/>
        <v>42285</v>
      </c>
      <c r="D4758" s="191" t="s">
        <v>2041</v>
      </c>
      <c r="E4758" s="191">
        <v>42285</v>
      </c>
      <c r="F4758" s="192" t="s">
        <v>945</v>
      </c>
      <c r="G4758" s="483" t="s">
        <v>1105</v>
      </c>
      <c r="H4758" s="193" t="s">
        <v>2042</v>
      </c>
      <c r="I4758" s="256">
        <v>311</v>
      </c>
      <c r="J4758" s="256">
        <v>6711.1769839411636</v>
      </c>
      <c r="K4758" s="595">
        <f t="shared" si="414"/>
        <v>2087176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0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37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412"/>
        <v>10</v>
      </c>
      <c r="C4759" s="184">
        <f t="shared" si="413"/>
        <v>42286</v>
      </c>
      <c r="D4759" s="191" t="s">
        <v>2041</v>
      </c>
      <c r="E4759" s="191">
        <v>42286</v>
      </c>
      <c r="F4759" s="192" t="s">
        <v>544</v>
      </c>
      <c r="G4759" s="483" t="s">
        <v>1106</v>
      </c>
      <c r="H4759" s="193" t="s">
        <v>2042</v>
      </c>
      <c r="I4759" s="256">
        <v>485</v>
      </c>
      <c r="J4759" s="256">
        <v>7755.137848109789</v>
      </c>
      <c r="K4759" s="595">
        <f t="shared" si="414"/>
        <v>3761242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0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37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412"/>
        <v>10</v>
      </c>
      <c r="C4760" s="184">
        <f t="shared" si="413"/>
        <v>42286</v>
      </c>
      <c r="D4760" s="191" t="s">
        <v>2041</v>
      </c>
      <c r="E4760" s="191">
        <v>42286</v>
      </c>
      <c r="F4760" s="192" t="s">
        <v>1702</v>
      </c>
      <c r="G4760" s="483" t="s">
        <v>1106</v>
      </c>
      <c r="H4760" s="193" t="s">
        <v>2042</v>
      </c>
      <c r="I4760" s="256">
        <v>1000</v>
      </c>
      <c r="J4760" s="256">
        <v>1043.9608641686254</v>
      </c>
      <c r="K4760" s="595">
        <f t="shared" si="414"/>
        <v>1043961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0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37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412"/>
        <v>10</v>
      </c>
      <c r="C4761" s="184">
        <f t="shared" si="413"/>
        <v>42286</v>
      </c>
      <c r="D4761" s="191" t="s">
        <v>2041</v>
      </c>
      <c r="E4761" s="191">
        <v>42286</v>
      </c>
      <c r="F4761" s="192" t="s">
        <v>978</v>
      </c>
      <c r="G4761" s="483" t="s">
        <v>1107</v>
      </c>
      <c r="H4761" s="193" t="s">
        <v>2042</v>
      </c>
      <c r="I4761" s="256">
        <v>157</v>
      </c>
      <c r="J4761" s="256">
        <v>24011.099875878386</v>
      </c>
      <c r="K4761" s="595">
        <f t="shared" si="414"/>
        <v>3769743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0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37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412"/>
        <v>10</v>
      </c>
      <c r="C4762" s="184">
        <f t="shared" si="413"/>
        <v>42286</v>
      </c>
      <c r="D4762" s="191" t="s">
        <v>2041</v>
      </c>
      <c r="E4762" s="191">
        <v>42286</v>
      </c>
      <c r="F4762" s="192" t="s">
        <v>1828</v>
      </c>
      <c r="G4762" s="483" t="s">
        <v>1108</v>
      </c>
      <c r="H4762" s="193" t="s">
        <v>2042</v>
      </c>
      <c r="I4762" s="256">
        <v>200</v>
      </c>
      <c r="J4762" s="256">
        <v>6934.8828834058695</v>
      </c>
      <c r="K4762" s="595">
        <f t="shared" si="414"/>
        <v>1386977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0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37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412"/>
        <v>10</v>
      </c>
      <c r="C4763" s="184">
        <f t="shared" si="413"/>
        <v>42286</v>
      </c>
      <c r="D4763" s="191" t="s">
        <v>2041</v>
      </c>
      <c r="E4763" s="191">
        <v>42286</v>
      </c>
      <c r="F4763" s="192" t="s">
        <v>1829</v>
      </c>
      <c r="G4763" s="483" t="s">
        <v>1108</v>
      </c>
      <c r="H4763" s="193" t="s">
        <v>2042</v>
      </c>
      <c r="I4763" s="256">
        <v>10</v>
      </c>
      <c r="J4763" s="256">
        <v>18343.883756105846</v>
      </c>
      <c r="K4763" s="595">
        <f t="shared" si="414"/>
        <v>183439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0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37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412"/>
        <v>10</v>
      </c>
      <c r="C4764" s="184">
        <f t="shared" si="413"/>
        <v>42286</v>
      </c>
      <c r="D4764" s="191" t="s">
        <v>2041</v>
      </c>
      <c r="E4764" s="191">
        <v>42286</v>
      </c>
      <c r="F4764" s="192" t="s">
        <v>1830</v>
      </c>
      <c r="G4764" s="483" t="s">
        <v>1108</v>
      </c>
      <c r="H4764" s="193" t="s">
        <v>2042</v>
      </c>
      <c r="I4764" s="256">
        <v>55</v>
      </c>
      <c r="J4764" s="256">
        <v>18716.726921880356</v>
      </c>
      <c r="K4764" s="595">
        <f t="shared" si="414"/>
        <v>1029420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0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37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412"/>
        <v>10</v>
      </c>
      <c r="C4765" s="184">
        <f t="shared" si="413"/>
        <v>42286</v>
      </c>
      <c r="D4765" s="191" t="s">
        <v>2041</v>
      </c>
      <c r="E4765" s="191">
        <v>42286</v>
      </c>
      <c r="F4765" s="192" t="s">
        <v>768</v>
      </c>
      <c r="G4765" s="483" t="s">
        <v>1108</v>
      </c>
      <c r="H4765" s="193" t="s">
        <v>2042</v>
      </c>
      <c r="I4765" s="256">
        <v>105</v>
      </c>
      <c r="J4765" s="256">
        <v>14615.452098360756</v>
      </c>
      <c r="K4765" s="595">
        <f t="shared" si="414"/>
        <v>1534622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0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37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412"/>
        <v>10</v>
      </c>
      <c r="C4766" s="184">
        <f t="shared" si="413"/>
        <v>42287</v>
      </c>
      <c r="D4766" s="191" t="s">
        <v>2041</v>
      </c>
      <c r="E4766" s="191">
        <v>42287</v>
      </c>
      <c r="F4766" s="192" t="s">
        <v>1109</v>
      </c>
      <c r="G4766" s="483" t="s">
        <v>1110</v>
      </c>
      <c r="H4766" s="193" t="s">
        <v>2042</v>
      </c>
      <c r="I4766" s="256">
        <v>710</v>
      </c>
      <c r="J4766" s="256">
        <v>13273.216701572524</v>
      </c>
      <c r="K4766" s="595">
        <f t="shared" si="414"/>
        <v>9423984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0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37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412"/>
        <v>10</v>
      </c>
      <c r="C4767" s="184">
        <f t="shared" si="413"/>
        <v>42287</v>
      </c>
      <c r="D4767" s="191" t="s">
        <v>2041</v>
      </c>
      <c r="E4767" s="191">
        <v>42287</v>
      </c>
      <c r="F4767" s="192" t="s">
        <v>1717</v>
      </c>
      <c r="G4767" s="483" t="s">
        <v>1111</v>
      </c>
      <c r="H4767" s="193" t="s">
        <v>2042</v>
      </c>
      <c r="I4767" s="256">
        <v>1000</v>
      </c>
      <c r="J4767" s="256">
        <v>447.41179892941091</v>
      </c>
      <c r="K4767" s="595">
        <f t="shared" si="414"/>
        <v>447412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0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37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412"/>
        <v>10</v>
      </c>
      <c r="C4768" s="184">
        <f t="shared" si="413"/>
        <v>42287</v>
      </c>
      <c r="D4768" s="191" t="s">
        <v>2041</v>
      </c>
      <c r="E4768" s="191">
        <v>42287</v>
      </c>
      <c r="F4768" s="192" t="s">
        <v>1718</v>
      </c>
      <c r="G4768" s="483" t="s">
        <v>1111</v>
      </c>
      <c r="H4768" s="193" t="s">
        <v>2042</v>
      </c>
      <c r="I4768" s="256">
        <v>1000</v>
      </c>
      <c r="J4768" s="256">
        <v>596.54906523921454</v>
      </c>
      <c r="K4768" s="595">
        <f t="shared" si="414"/>
        <v>596549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0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37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412"/>
        <v>10</v>
      </c>
      <c r="C4769" s="184">
        <f t="shared" si="413"/>
        <v>42287</v>
      </c>
      <c r="D4769" s="191" t="s">
        <v>2041</v>
      </c>
      <c r="E4769" s="191">
        <v>42287</v>
      </c>
      <c r="F4769" s="192" t="s">
        <v>1831</v>
      </c>
      <c r="G4769" s="483" t="s">
        <v>1112</v>
      </c>
      <c r="H4769" s="193" t="s">
        <v>2042</v>
      </c>
      <c r="I4769" s="256">
        <v>65</v>
      </c>
      <c r="J4769" s="256">
        <v>9544.7850438274327</v>
      </c>
      <c r="K4769" s="595">
        <f t="shared" si="414"/>
        <v>620411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0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37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412"/>
        <v>10</v>
      </c>
      <c r="C4770" s="184">
        <f t="shared" si="413"/>
        <v>42287</v>
      </c>
      <c r="D4770" s="191" t="s">
        <v>2041</v>
      </c>
      <c r="E4770" s="191">
        <v>42287</v>
      </c>
      <c r="F4770" s="192" t="s">
        <v>1772</v>
      </c>
      <c r="G4770" s="483" t="s">
        <v>1112</v>
      </c>
      <c r="H4770" s="193" t="s">
        <v>2042</v>
      </c>
      <c r="I4770" s="256">
        <v>65</v>
      </c>
      <c r="J4770" s="256">
        <v>7978.843747574495</v>
      </c>
      <c r="K4770" s="595">
        <f t="shared" si="414"/>
        <v>518625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0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37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412"/>
        <v>10</v>
      </c>
      <c r="C4771" s="184">
        <f t="shared" si="413"/>
        <v>42287</v>
      </c>
      <c r="D4771" s="191" t="s">
        <v>2041</v>
      </c>
      <c r="E4771" s="191">
        <v>42287</v>
      </c>
      <c r="F4771" s="192" t="s">
        <v>1769</v>
      </c>
      <c r="G4771" s="483" t="s">
        <v>1112</v>
      </c>
      <c r="H4771" s="193" t="s">
        <v>2042</v>
      </c>
      <c r="I4771" s="256">
        <v>105</v>
      </c>
      <c r="J4771" s="256">
        <v>6412.9024513215563</v>
      </c>
      <c r="K4771" s="595">
        <f t="shared" si="414"/>
        <v>673355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0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37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412"/>
        <v>10</v>
      </c>
      <c r="C4772" s="184">
        <f t="shared" si="413"/>
        <v>42287</v>
      </c>
      <c r="D4772" s="191" t="s">
        <v>2041</v>
      </c>
      <c r="E4772" s="191">
        <v>42287</v>
      </c>
      <c r="F4772" s="192" t="s">
        <v>1770</v>
      </c>
      <c r="G4772" s="483" t="s">
        <v>1112</v>
      </c>
      <c r="H4772" s="193" t="s">
        <v>2042</v>
      </c>
      <c r="I4772" s="256">
        <v>105</v>
      </c>
      <c r="J4772" s="256">
        <v>5890.9220192372441</v>
      </c>
      <c r="K4772" s="595">
        <f t="shared" si="414"/>
        <v>618547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0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37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412"/>
        <v>10</v>
      </c>
      <c r="C4773" s="184">
        <f t="shared" si="413"/>
        <v>42287</v>
      </c>
      <c r="D4773" s="191" t="s">
        <v>2041</v>
      </c>
      <c r="E4773" s="191">
        <v>42287</v>
      </c>
      <c r="F4773" s="192" t="s">
        <v>774</v>
      </c>
      <c r="G4773" s="483" t="s">
        <v>1112</v>
      </c>
      <c r="H4773" s="193" t="s">
        <v>2042</v>
      </c>
      <c r="I4773" s="256">
        <v>150</v>
      </c>
      <c r="J4773" s="256">
        <v>13944.334399966641</v>
      </c>
      <c r="K4773" s="595">
        <f t="shared" si="414"/>
        <v>2091650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0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37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412"/>
        <v>10</v>
      </c>
      <c r="C4774" s="184">
        <f t="shared" si="413"/>
        <v>42287</v>
      </c>
      <c r="D4774" s="191" t="s">
        <v>2041</v>
      </c>
      <c r="E4774" s="191">
        <v>42287</v>
      </c>
      <c r="F4774" s="192" t="s">
        <v>754</v>
      </c>
      <c r="G4774" s="483" t="s">
        <v>1112</v>
      </c>
      <c r="H4774" s="193" t="s">
        <v>2042</v>
      </c>
      <c r="I4774" s="256">
        <v>300</v>
      </c>
      <c r="J4774" s="256">
        <v>12676.667636333308</v>
      </c>
      <c r="K4774" s="595">
        <f t="shared" si="414"/>
        <v>3803000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0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37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412"/>
        <v>10</v>
      </c>
      <c r="C4775" s="184">
        <f t="shared" si="413"/>
        <v>42289</v>
      </c>
      <c r="D4775" s="191" t="s">
        <v>2041</v>
      </c>
      <c r="E4775" s="191">
        <v>42289</v>
      </c>
      <c r="F4775" s="192" t="s">
        <v>1832</v>
      </c>
      <c r="G4775" s="483" t="s">
        <v>1113</v>
      </c>
      <c r="H4775" s="193" t="s">
        <v>2042</v>
      </c>
      <c r="I4775" s="256">
        <v>220</v>
      </c>
      <c r="J4775" s="256">
        <v>9097.3732448980209</v>
      </c>
      <c r="K4775" s="595">
        <f t="shared" si="414"/>
        <v>2001422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0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37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412"/>
        <v>10</v>
      </c>
      <c r="C4776" s="184">
        <f t="shared" si="413"/>
        <v>42289</v>
      </c>
      <c r="D4776" s="191" t="s">
        <v>2041</v>
      </c>
      <c r="E4776" s="191">
        <v>42289</v>
      </c>
      <c r="F4776" s="192" t="s">
        <v>1808</v>
      </c>
      <c r="G4776" s="483" t="s">
        <v>1113</v>
      </c>
      <c r="H4776" s="193" t="s">
        <v>2042</v>
      </c>
      <c r="I4776" s="256">
        <v>140</v>
      </c>
      <c r="J4776" s="256">
        <v>10588.745907996057</v>
      </c>
      <c r="K4776" s="595">
        <f t="shared" si="414"/>
        <v>1482424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0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37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412"/>
        <v>10</v>
      </c>
      <c r="C4777" s="184">
        <f t="shared" si="413"/>
        <v>42289</v>
      </c>
      <c r="D4777" s="191" t="s">
        <v>2041</v>
      </c>
      <c r="E4777" s="191">
        <v>42289</v>
      </c>
      <c r="F4777" s="192" t="s">
        <v>1833</v>
      </c>
      <c r="G4777" s="483" t="s">
        <v>1113</v>
      </c>
      <c r="H4777" s="193" t="s">
        <v>2042</v>
      </c>
      <c r="I4777" s="256">
        <v>20</v>
      </c>
      <c r="J4777" s="256">
        <v>10290.47137537645</v>
      </c>
      <c r="K4777" s="595">
        <f t="shared" si="414"/>
        <v>205809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0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37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412"/>
        <v>10</v>
      </c>
      <c r="C4778" s="184">
        <f t="shared" si="413"/>
        <v>42289</v>
      </c>
      <c r="D4778" s="191" t="s">
        <v>2041</v>
      </c>
      <c r="E4778" s="191">
        <v>42289</v>
      </c>
      <c r="F4778" s="192" t="s">
        <v>1787</v>
      </c>
      <c r="G4778" s="483" t="s">
        <v>1113</v>
      </c>
      <c r="H4778" s="193" t="s">
        <v>2042</v>
      </c>
      <c r="I4778" s="256">
        <v>102</v>
      </c>
      <c r="J4778" s="256">
        <v>10812.451807460764</v>
      </c>
      <c r="K4778" s="595">
        <f t="shared" si="414"/>
        <v>1102870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0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37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412"/>
        <v>10</v>
      </c>
      <c r="C4779" s="184">
        <f t="shared" si="413"/>
        <v>42289</v>
      </c>
      <c r="D4779" s="191" t="s">
        <v>2041</v>
      </c>
      <c r="E4779" s="191">
        <v>42289</v>
      </c>
      <c r="F4779" s="192" t="s">
        <v>1114</v>
      </c>
      <c r="G4779" s="483" t="s">
        <v>1115</v>
      </c>
      <c r="H4779" s="193" t="s">
        <v>2042</v>
      </c>
      <c r="I4779" s="256">
        <v>300</v>
      </c>
      <c r="J4779" s="256">
        <v>8202.5496470392009</v>
      </c>
      <c r="K4779" s="595">
        <f t="shared" si="414"/>
        <v>2460765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0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37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412"/>
        <v>10</v>
      </c>
      <c r="C4780" s="184">
        <f t="shared" si="413"/>
        <v>42289</v>
      </c>
      <c r="D4780" s="191" t="s">
        <v>2041</v>
      </c>
      <c r="E4780" s="191">
        <v>42289</v>
      </c>
      <c r="F4780" s="192" t="s">
        <v>1117</v>
      </c>
      <c r="G4780" s="483" t="s">
        <v>1118</v>
      </c>
      <c r="H4780" s="193" t="s">
        <v>2042</v>
      </c>
      <c r="I4780" s="256">
        <v>300</v>
      </c>
      <c r="J4780" s="256">
        <v>26173.590237370536</v>
      </c>
      <c r="K4780" s="595">
        <f t="shared" si="414"/>
        <v>7852077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0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37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412"/>
        <v>10</v>
      </c>
      <c r="C4781" s="184">
        <f t="shared" si="413"/>
        <v>42289</v>
      </c>
      <c r="D4781" s="191" t="s">
        <v>2041</v>
      </c>
      <c r="E4781" s="191">
        <v>42289</v>
      </c>
      <c r="F4781" s="192" t="s">
        <v>1120</v>
      </c>
      <c r="G4781" s="483" t="s">
        <v>1118</v>
      </c>
      <c r="H4781" s="193" t="s">
        <v>2042</v>
      </c>
      <c r="I4781" s="256">
        <v>50</v>
      </c>
      <c r="J4781" s="256">
        <v>41534.728667280317</v>
      </c>
      <c r="K4781" s="595">
        <f t="shared" si="414"/>
        <v>2076736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0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37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412"/>
        <v>10</v>
      </c>
      <c r="C4782" s="184">
        <f t="shared" si="413"/>
        <v>42289</v>
      </c>
      <c r="D4782" s="191" t="s">
        <v>2041</v>
      </c>
      <c r="E4782" s="191">
        <v>42289</v>
      </c>
      <c r="F4782" s="192" t="s">
        <v>1766</v>
      </c>
      <c r="G4782" s="483" t="s">
        <v>1121</v>
      </c>
      <c r="H4782" s="193" t="s">
        <v>2042</v>
      </c>
      <c r="I4782" s="256">
        <v>1400</v>
      </c>
      <c r="J4782" s="256">
        <v>8799.0987122784136</v>
      </c>
      <c r="K4782" s="595">
        <f t="shared" si="414"/>
        <v>12318738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0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37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412"/>
        <v>10</v>
      </c>
      <c r="C4783" s="184">
        <f t="shared" si="413"/>
        <v>42290</v>
      </c>
      <c r="D4783" s="191" t="s">
        <v>2041</v>
      </c>
      <c r="E4783" s="191">
        <v>42290</v>
      </c>
      <c r="F4783" s="192" t="s">
        <v>2034</v>
      </c>
      <c r="G4783" s="483" t="s">
        <v>1123</v>
      </c>
      <c r="H4783" s="193" t="s">
        <v>2042</v>
      </c>
      <c r="I4783" s="256">
        <v>200</v>
      </c>
      <c r="J4783" s="256">
        <v>3206.4512256607782</v>
      </c>
      <c r="K4783" s="595">
        <f t="shared" si="414"/>
        <v>641290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0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37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412"/>
        <v>10</v>
      </c>
      <c r="C4784" s="184">
        <f t="shared" si="413"/>
        <v>42290</v>
      </c>
      <c r="D4784" s="191" t="s">
        <v>2041</v>
      </c>
      <c r="E4784" s="191">
        <v>42290</v>
      </c>
      <c r="F4784" s="192" t="s">
        <v>772</v>
      </c>
      <c r="G4784" s="483" t="s">
        <v>1124</v>
      </c>
      <c r="H4784" s="193" t="s">
        <v>2042</v>
      </c>
      <c r="I4784" s="256">
        <v>1000</v>
      </c>
      <c r="J4784" s="256">
        <v>17225.354258782321</v>
      </c>
      <c r="K4784" s="595">
        <f t="shared" si="414"/>
        <v>17225354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0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37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412"/>
        <v>10</v>
      </c>
      <c r="C4785" s="184">
        <f t="shared" si="413"/>
        <v>42291</v>
      </c>
      <c r="D4785" s="191" t="s">
        <v>2041</v>
      </c>
      <c r="E4785" s="191">
        <v>42291</v>
      </c>
      <c r="F4785" s="192" t="s">
        <v>1974</v>
      </c>
      <c r="G4785" s="483" t="s">
        <v>1125</v>
      </c>
      <c r="H4785" s="193" t="s">
        <v>2042</v>
      </c>
      <c r="I4785" s="256">
        <v>2107</v>
      </c>
      <c r="J4785" s="256">
        <v>9246.5105112078254</v>
      </c>
      <c r="K4785" s="595">
        <f t="shared" si="414"/>
        <v>19482398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0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37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412"/>
        <v>10</v>
      </c>
      <c r="C4786" s="184">
        <f t="shared" si="413"/>
        <v>42293</v>
      </c>
      <c r="D4786" s="191" t="s">
        <v>2041</v>
      </c>
      <c r="E4786" s="191">
        <v>42293</v>
      </c>
      <c r="F4786" s="192" t="s">
        <v>1792</v>
      </c>
      <c r="G4786" s="483" t="s">
        <v>1126</v>
      </c>
      <c r="H4786" s="193" t="s">
        <v>2042</v>
      </c>
      <c r="I4786" s="256">
        <v>1500</v>
      </c>
      <c r="J4786" s="256">
        <v>9321.0791443627277</v>
      </c>
      <c r="K4786" s="595">
        <f t="shared" si="414"/>
        <v>13981619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0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37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412"/>
        <v>10</v>
      </c>
      <c r="C4787" s="184">
        <f t="shared" si="413"/>
        <v>42293</v>
      </c>
      <c r="D4787" s="191" t="s">
        <v>2041</v>
      </c>
      <c r="E4787" s="191">
        <v>42293</v>
      </c>
      <c r="F4787" s="192" t="s">
        <v>424</v>
      </c>
      <c r="G4787" s="483" t="s">
        <v>1127</v>
      </c>
      <c r="H4787" s="193" t="s">
        <v>2042</v>
      </c>
      <c r="I4787" s="256">
        <v>1233</v>
      </c>
      <c r="J4787" s="256">
        <v>6114.6279187019491</v>
      </c>
      <c r="K4787" s="595">
        <f t="shared" si="414"/>
        <v>7539336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0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37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412"/>
        <v>10</v>
      </c>
      <c r="C4788" s="184">
        <f t="shared" si="413"/>
        <v>42293</v>
      </c>
      <c r="D4788" s="191" t="s">
        <v>2041</v>
      </c>
      <c r="E4788" s="191">
        <v>42293</v>
      </c>
      <c r="F4788" s="192" t="s">
        <v>472</v>
      </c>
      <c r="G4788" s="483" t="s">
        <v>1127</v>
      </c>
      <c r="H4788" s="193" t="s">
        <v>2042</v>
      </c>
      <c r="I4788" s="256">
        <v>607</v>
      </c>
      <c r="J4788" s="256">
        <v>6785.7456170960659</v>
      </c>
      <c r="K4788" s="595">
        <f t="shared" si="414"/>
        <v>4118948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0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37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412"/>
        <v>10</v>
      </c>
      <c r="C4789" s="184">
        <f t="shared" si="413"/>
        <v>42293</v>
      </c>
      <c r="D4789" s="191" t="s">
        <v>2041</v>
      </c>
      <c r="E4789" s="191">
        <v>42293</v>
      </c>
      <c r="F4789" s="192" t="s">
        <v>439</v>
      </c>
      <c r="G4789" s="483" t="s">
        <v>1128</v>
      </c>
      <c r="H4789" s="193" t="s">
        <v>2042</v>
      </c>
      <c r="I4789" s="256">
        <v>411</v>
      </c>
      <c r="J4789" s="256">
        <v>7084.0201497156722</v>
      </c>
      <c r="K4789" s="595">
        <f t="shared" si="414"/>
        <v>2911532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0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37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412"/>
        <v>10</v>
      </c>
      <c r="C4790" s="184">
        <f t="shared" si="413"/>
        <v>42293</v>
      </c>
      <c r="D4790" s="191" t="s">
        <v>2041</v>
      </c>
      <c r="E4790" s="191">
        <v>42293</v>
      </c>
      <c r="F4790" s="192" t="s">
        <v>1025</v>
      </c>
      <c r="G4790" s="483" t="s">
        <v>1128</v>
      </c>
      <c r="H4790" s="193" t="s">
        <v>2042</v>
      </c>
      <c r="I4790" s="256">
        <v>536</v>
      </c>
      <c r="J4790" s="256">
        <v>5592.6474866176359</v>
      </c>
      <c r="K4790" s="595">
        <f t="shared" si="414"/>
        <v>2997659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0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37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412"/>
        <v>10</v>
      </c>
      <c r="C4791" s="184">
        <f t="shared" si="413"/>
        <v>42293</v>
      </c>
      <c r="D4791" s="191" t="s">
        <v>2041</v>
      </c>
      <c r="E4791" s="191">
        <v>42293</v>
      </c>
      <c r="F4791" s="192" t="s">
        <v>1129</v>
      </c>
      <c r="G4791" s="483" t="s">
        <v>1130</v>
      </c>
      <c r="H4791" s="193" t="s">
        <v>2042</v>
      </c>
      <c r="I4791" s="256">
        <v>203</v>
      </c>
      <c r="J4791" s="256">
        <v>5965.4906523921454</v>
      </c>
      <c r="K4791" s="595">
        <f t="shared" si="414"/>
        <v>1210995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0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37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412"/>
        <v>10</v>
      </c>
      <c r="C4792" s="184">
        <f t="shared" si="413"/>
        <v>42293</v>
      </c>
      <c r="D4792" s="191" t="s">
        <v>2041</v>
      </c>
      <c r="E4792" s="191">
        <v>42293</v>
      </c>
      <c r="F4792" s="192" t="s">
        <v>1132</v>
      </c>
      <c r="G4792" s="483" t="s">
        <v>1130</v>
      </c>
      <c r="H4792" s="193" t="s">
        <v>2042</v>
      </c>
      <c r="I4792" s="256">
        <v>312</v>
      </c>
      <c r="J4792" s="256">
        <v>6934.8828834058695</v>
      </c>
      <c r="K4792" s="595">
        <f t="shared" si="414"/>
        <v>2163683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0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37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412"/>
        <v>10</v>
      </c>
      <c r="C4793" s="184">
        <f t="shared" si="413"/>
        <v>42293</v>
      </c>
      <c r="D4793" s="191" t="s">
        <v>2041</v>
      </c>
      <c r="E4793" s="191">
        <v>42293</v>
      </c>
      <c r="F4793" s="192" t="s">
        <v>1133</v>
      </c>
      <c r="G4793" s="483" t="s">
        <v>1130</v>
      </c>
      <c r="H4793" s="193" t="s">
        <v>2042</v>
      </c>
      <c r="I4793" s="256">
        <v>513</v>
      </c>
      <c r="J4793" s="256">
        <v>12452.961736868603</v>
      </c>
      <c r="K4793" s="595">
        <f t="shared" si="414"/>
        <v>6388369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0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37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412"/>
        <v>10</v>
      </c>
      <c r="C4794" s="184">
        <f t="shared" si="413"/>
        <v>42294</v>
      </c>
      <c r="D4794" s="191" t="s">
        <v>2041</v>
      </c>
      <c r="E4794" s="191">
        <v>42294</v>
      </c>
      <c r="F4794" s="192" t="s">
        <v>642</v>
      </c>
      <c r="G4794" s="483" t="s">
        <v>1134</v>
      </c>
      <c r="H4794" s="193" t="s">
        <v>2042</v>
      </c>
      <c r="I4794" s="256">
        <v>1056</v>
      </c>
      <c r="J4794" s="256">
        <v>4921.52978822352</v>
      </c>
      <c r="K4794" s="595">
        <f t="shared" si="414"/>
        <v>5197135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0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37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412"/>
        <v>10</v>
      </c>
      <c r="C4795" s="184">
        <f t="shared" si="413"/>
        <v>42294</v>
      </c>
      <c r="D4795" s="191" t="s">
        <v>2041</v>
      </c>
      <c r="E4795" s="191">
        <v>42294</v>
      </c>
      <c r="F4795" s="192" t="s">
        <v>991</v>
      </c>
      <c r="G4795" s="483" t="s">
        <v>1135</v>
      </c>
      <c r="H4795" s="193" t="s">
        <v>2042</v>
      </c>
      <c r="I4795" s="256">
        <v>500</v>
      </c>
      <c r="J4795" s="256">
        <v>12974.942168952915</v>
      </c>
      <c r="K4795" s="595">
        <f t="shared" si="414"/>
        <v>6487471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0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37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412"/>
        <v>10</v>
      </c>
      <c r="C4796" s="184">
        <f t="shared" si="413"/>
        <v>42294</v>
      </c>
      <c r="D4796" s="191" t="s">
        <v>2041</v>
      </c>
      <c r="E4796" s="191">
        <v>42294</v>
      </c>
      <c r="F4796" s="192" t="s">
        <v>1136</v>
      </c>
      <c r="G4796" s="483" t="s">
        <v>1137</v>
      </c>
      <c r="H4796" s="193" t="s">
        <v>2042</v>
      </c>
      <c r="I4796" s="256">
        <v>252</v>
      </c>
      <c r="J4796" s="256">
        <v>8500.8241796588063</v>
      </c>
      <c r="K4796" s="595">
        <f t="shared" si="414"/>
        <v>2142208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0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37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412"/>
        <v>10</v>
      </c>
      <c r="C4797" s="184">
        <f t="shared" si="413"/>
        <v>42296</v>
      </c>
      <c r="D4797" s="191" t="s">
        <v>2041</v>
      </c>
      <c r="E4797" s="191">
        <v>42296</v>
      </c>
      <c r="F4797" s="192" t="s">
        <v>2035</v>
      </c>
      <c r="G4797" s="483" t="s">
        <v>1138</v>
      </c>
      <c r="H4797" s="193" t="s">
        <v>2042</v>
      </c>
      <c r="I4797" s="256">
        <v>44</v>
      </c>
      <c r="J4797" s="256">
        <v>7606.0005817999854</v>
      </c>
      <c r="K4797" s="595">
        <f t="shared" si="414"/>
        <v>334664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0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37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412"/>
        <v>10</v>
      </c>
      <c r="C4798" s="184">
        <f t="shared" si="413"/>
        <v>42296</v>
      </c>
      <c r="D4798" s="191" t="s">
        <v>2041</v>
      </c>
      <c r="E4798" s="191">
        <v>42296</v>
      </c>
      <c r="F4798" s="192" t="s">
        <v>1974</v>
      </c>
      <c r="G4798" s="483" t="s">
        <v>1138</v>
      </c>
      <c r="H4798" s="193" t="s">
        <v>2042</v>
      </c>
      <c r="I4798" s="256">
        <v>44</v>
      </c>
      <c r="J4798" s="256">
        <v>9246.5105112078254</v>
      </c>
      <c r="K4798" s="595">
        <f t="shared" si="414"/>
        <v>406846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0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37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412"/>
        <v>10</v>
      </c>
      <c r="C4799" s="184">
        <f t="shared" si="413"/>
        <v>42296</v>
      </c>
      <c r="D4799" s="191" t="s">
        <v>2041</v>
      </c>
      <c r="E4799" s="191">
        <v>42296</v>
      </c>
      <c r="F4799" s="192" t="s">
        <v>1975</v>
      </c>
      <c r="G4799" s="483" t="s">
        <v>1138</v>
      </c>
      <c r="H4799" s="193" t="s">
        <v>2042</v>
      </c>
      <c r="I4799" s="256">
        <v>44</v>
      </c>
      <c r="J4799" s="256">
        <v>11334.432239545076</v>
      </c>
      <c r="K4799" s="595">
        <f t="shared" si="414"/>
        <v>498715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0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37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412"/>
        <v>10</v>
      </c>
      <c r="C4800" s="184">
        <f t="shared" si="413"/>
        <v>42296</v>
      </c>
      <c r="D4800" s="191" t="s">
        <v>2041</v>
      </c>
      <c r="E4800" s="191">
        <v>42296</v>
      </c>
      <c r="F4800" s="192" t="s">
        <v>1976</v>
      </c>
      <c r="G4800" s="483" t="s">
        <v>1138</v>
      </c>
      <c r="H4800" s="193" t="s">
        <v>2042</v>
      </c>
      <c r="I4800" s="256">
        <v>50</v>
      </c>
      <c r="J4800" s="256">
        <v>8127.9810138842986</v>
      </c>
      <c r="K4800" s="595">
        <f t="shared" si="414"/>
        <v>406399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0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37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412"/>
        <v>10</v>
      </c>
      <c r="C4801" s="184">
        <f t="shared" si="413"/>
        <v>42296</v>
      </c>
      <c r="D4801" s="191" t="s">
        <v>2041</v>
      </c>
      <c r="E4801" s="191">
        <v>42296</v>
      </c>
      <c r="F4801" s="192" t="s">
        <v>1978</v>
      </c>
      <c r="G4801" s="483" t="s">
        <v>1138</v>
      </c>
      <c r="H4801" s="193" t="s">
        <v>2042</v>
      </c>
      <c r="I4801" s="256">
        <v>50</v>
      </c>
      <c r="J4801" s="256">
        <v>9917.6282096019422</v>
      </c>
      <c r="K4801" s="595">
        <f t="shared" si="414"/>
        <v>495881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0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37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412"/>
        <v>10</v>
      </c>
      <c r="C4802" s="184">
        <f t="shared" si="413"/>
        <v>42296</v>
      </c>
      <c r="D4802" s="191" t="s">
        <v>2041</v>
      </c>
      <c r="E4802" s="191">
        <v>42296</v>
      </c>
      <c r="F4802" s="192" t="s">
        <v>2037</v>
      </c>
      <c r="G4802" s="483" t="s">
        <v>1138</v>
      </c>
      <c r="H4802" s="193" t="s">
        <v>2042</v>
      </c>
      <c r="I4802" s="256">
        <v>50</v>
      </c>
      <c r="J4802" s="256">
        <v>15584.844329374479</v>
      </c>
      <c r="K4802" s="595">
        <f t="shared" si="414"/>
        <v>779242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0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37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412"/>
        <v>10</v>
      </c>
      <c r="C4803" s="184">
        <f t="shared" si="413"/>
        <v>42296</v>
      </c>
      <c r="D4803" s="191" t="s">
        <v>2041</v>
      </c>
      <c r="E4803" s="191">
        <v>42296</v>
      </c>
      <c r="F4803" s="192" t="s">
        <v>767</v>
      </c>
      <c r="G4803" s="483" t="s">
        <v>1139</v>
      </c>
      <c r="H4803" s="193" t="s">
        <v>2042</v>
      </c>
      <c r="I4803" s="256">
        <v>338</v>
      </c>
      <c r="J4803" s="256">
        <v>7382.2946823352795</v>
      </c>
      <c r="K4803" s="595">
        <f t="shared" si="414"/>
        <v>2495216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0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37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412"/>
        <v>10</v>
      </c>
      <c r="C4804" s="184">
        <f t="shared" si="413"/>
        <v>42296</v>
      </c>
      <c r="D4804" s="191" t="s">
        <v>2041</v>
      </c>
      <c r="E4804" s="191">
        <v>42296</v>
      </c>
      <c r="F4804" s="192" t="s">
        <v>875</v>
      </c>
      <c r="G4804" s="483" t="s">
        <v>1140</v>
      </c>
      <c r="H4804" s="193" t="s">
        <v>2042</v>
      </c>
      <c r="I4804" s="256">
        <v>50</v>
      </c>
      <c r="J4804" s="256">
        <v>12452.961736868603</v>
      </c>
      <c r="K4804" s="595">
        <f t="shared" si="414"/>
        <v>622648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0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37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412"/>
        <v>10</v>
      </c>
      <c r="C4805" s="184">
        <f t="shared" si="413"/>
        <v>42296</v>
      </c>
      <c r="D4805" s="191" t="s">
        <v>2041</v>
      </c>
      <c r="E4805" s="191">
        <v>42296</v>
      </c>
      <c r="F4805" s="192" t="s">
        <v>878</v>
      </c>
      <c r="G4805" s="483" t="s">
        <v>1140</v>
      </c>
      <c r="H4805" s="193" t="s">
        <v>2042</v>
      </c>
      <c r="I4805" s="256">
        <v>200</v>
      </c>
      <c r="J4805" s="256">
        <v>14242.608932586247</v>
      </c>
      <c r="K4805" s="595">
        <f t="shared" si="414"/>
        <v>2848522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0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37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412"/>
        <v>10</v>
      </c>
      <c r="C4806" s="184">
        <f t="shared" si="413"/>
        <v>42296</v>
      </c>
      <c r="D4806" s="191" t="s">
        <v>2041</v>
      </c>
      <c r="E4806" s="191">
        <v>42296</v>
      </c>
      <c r="F4806" s="192" t="s">
        <v>879</v>
      </c>
      <c r="G4806" s="483" t="s">
        <v>1140</v>
      </c>
      <c r="H4806" s="193" t="s">
        <v>2042</v>
      </c>
      <c r="I4806" s="256">
        <v>100</v>
      </c>
      <c r="J4806" s="256">
        <v>15957.68749514899</v>
      </c>
      <c r="K4806" s="595">
        <f t="shared" si="414"/>
        <v>1595769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0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37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412"/>
        <v>10</v>
      </c>
      <c r="C4807" s="184">
        <f t="shared" si="413"/>
        <v>42297</v>
      </c>
      <c r="D4807" s="191" t="s">
        <v>2041</v>
      </c>
      <c r="E4807" s="191">
        <v>42297</v>
      </c>
      <c r="F4807" s="192" t="s">
        <v>1141</v>
      </c>
      <c r="G4807" s="483" t="s">
        <v>1142</v>
      </c>
      <c r="H4807" s="193" t="s">
        <v>2042</v>
      </c>
      <c r="I4807" s="256">
        <v>300</v>
      </c>
      <c r="J4807" s="256">
        <v>10439.608641686254</v>
      </c>
      <c r="K4807" s="595">
        <f t="shared" si="414"/>
        <v>3131883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0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37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412"/>
        <v>10</v>
      </c>
      <c r="C4808" s="184">
        <f t="shared" si="413"/>
        <v>42297</v>
      </c>
      <c r="D4808" s="191" t="s">
        <v>2041</v>
      </c>
      <c r="E4808" s="191">
        <v>42297</v>
      </c>
      <c r="F4808" s="192" t="s">
        <v>1143</v>
      </c>
      <c r="G4808" s="483" t="s">
        <v>1144</v>
      </c>
      <c r="H4808" s="193" t="s">
        <v>2042</v>
      </c>
      <c r="I4808" s="256">
        <v>200</v>
      </c>
      <c r="J4808" s="256">
        <v>29902.021895115628</v>
      </c>
      <c r="K4808" s="595">
        <f t="shared" si="414"/>
        <v>5980404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0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37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412"/>
        <v>10</v>
      </c>
      <c r="C4809" s="184">
        <f t="shared" si="413"/>
        <v>42297</v>
      </c>
      <c r="D4809" s="191" t="s">
        <v>2041</v>
      </c>
      <c r="E4809" s="191">
        <v>42297</v>
      </c>
      <c r="F4809" s="192" t="s">
        <v>1145</v>
      </c>
      <c r="G4809" s="483" t="s">
        <v>1144</v>
      </c>
      <c r="H4809" s="193" t="s">
        <v>2042</v>
      </c>
      <c r="I4809" s="256">
        <v>150</v>
      </c>
      <c r="J4809" s="256">
        <v>31095.120025594057</v>
      </c>
      <c r="K4809" s="595">
        <f t="shared" si="414"/>
        <v>4664268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0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37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412"/>
        <v>10</v>
      </c>
      <c r="C4810" s="184">
        <f t="shared" si="413"/>
        <v>42298</v>
      </c>
      <c r="D4810" s="191" t="s">
        <v>2041</v>
      </c>
      <c r="E4810" s="191">
        <v>42298</v>
      </c>
      <c r="F4810" s="192" t="s">
        <v>1146</v>
      </c>
      <c r="G4810" s="483" t="s">
        <v>1147</v>
      </c>
      <c r="H4810" s="193" t="s">
        <v>2042</v>
      </c>
      <c r="I4810" s="256">
        <v>1000</v>
      </c>
      <c r="J4810" s="256">
        <v>9992.1968427568445</v>
      </c>
      <c r="K4810" s="595">
        <f t="shared" si="414"/>
        <v>9992197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0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37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412"/>
        <v>10</v>
      </c>
      <c r="C4811" s="184">
        <f t="shared" si="413"/>
        <v>42299</v>
      </c>
      <c r="D4811" s="191" t="s">
        <v>2041</v>
      </c>
      <c r="E4811" s="191">
        <v>42299</v>
      </c>
      <c r="F4811" s="192" t="s">
        <v>1148</v>
      </c>
      <c r="G4811" s="483" t="s">
        <v>1149</v>
      </c>
      <c r="H4811" s="193" t="s">
        <v>2042</v>
      </c>
      <c r="I4811" s="256">
        <v>173</v>
      </c>
      <c r="J4811" s="256">
        <v>8127.9810138842986</v>
      </c>
      <c r="K4811" s="595">
        <f t="shared" si="414"/>
        <v>1406141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0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37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412"/>
        <v>10</v>
      </c>
      <c r="C4812" s="184">
        <f t="shared" si="413"/>
        <v>42299</v>
      </c>
      <c r="D4812" s="191" t="s">
        <v>2041</v>
      </c>
      <c r="E4812" s="191">
        <v>42299</v>
      </c>
      <c r="F4812" s="192" t="s">
        <v>566</v>
      </c>
      <c r="G4812" s="483" t="s">
        <v>1149</v>
      </c>
      <c r="H4812" s="193" t="s">
        <v>2042</v>
      </c>
      <c r="I4812" s="256">
        <v>318</v>
      </c>
      <c r="J4812" s="256">
        <v>6487.4710844764577</v>
      </c>
      <c r="K4812" s="595">
        <f t="shared" si="414"/>
        <v>2063016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0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37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412"/>
        <v>10</v>
      </c>
      <c r="C4813" s="184">
        <f t="shared" si="413"/>
        <v>42299</v>
      </c>
      <c r="D4813" s="191" t="s">
        <v>2041</v>
      </c>
      <c r="E4813" s="191">
        <v>42299</v>
      </c>
      <c r="F4813" s="192" t="s">
        <v>477</v>
      </c>
      <c r="G4813" s="483" t="s">
        <v>1149</v>
      </c>
      <c r="H4813" s="193" t="s">
        <v>2042</v>
      </c>
      <c r="I4813" s="256">
        <v>512</v>
      </c>
      <c r="J4813" s="256">
        <v>9992.1968427568445</v>
      </c>
      <c r="K4813" s="595">
        <f t="shared" si="414"/>
        <v>5116005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0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37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412"/>
        <v>10</v>
      </c>
      <c r="C4814" s="184">
        <f t="shared" si="413"/>
        <v>42299</v>
      </c>
      <c r="D4814" s="191" t="s">
        <v>2041</v>
      </c>
      <c r="E4814" s="191">
        <v>42299</v>
      </c>
      <c r="F4814" s="192" t="s">
        <v>957</v>
      </c>
      <c r="G4814" s="483" t="s">
        <v>1149</v>
      </c>
      <c r="H4814" s="193" t="s">
        <v>2042</v>
      </c>
      <c r="I4814" s="256">
        <v>207</v>
      </c>
      <c r="J4814" s="256">
        <v>7233.1574160254759</v>
      </c>
      <c r="K4814" s="595">
        <f t="shared" si="414"/>
        <v>1497264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0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37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412"/>
        <v>10</v>
      </c>
      <c r="C4815" s="184">
        <f t="shared" si="413"/>
        <v>42299</v>
      </c>
      <c r="D4815" s="191" t="s">
        <v>2041</v>
      </c>
      <c r="E4815" s="191">
        <v>42299</v>
      </c>
      <c r="F4815" s="192" t="s">
        <v>1150</v>
      </c>
      <c r="G4815" s="483" t="s">
        <v>1151</v>
      </c>
      <c r="H4815" s="193" t="s">
        <v>2042</v>
      </c>
      <c r="I4815" s="256">
        <v>300</v>
      </c>
      <c r="J4815" s="256">
        <v>6636.6083507862622</v>
      </c>
      <c r="K4815" s="595">
        <f t="shared" si="414"/>
        <v>1990983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0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37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412"/>
        <v>10</v>
      </c>
      <c r="C4816" s="184">
        <f t="shared" si="413"/>
        <v>42299</v>
      </c>
      <c r="D4816" s="191" t="s">
        <v>2041</v>
      </c>
      <c r="E4816" s="191">
        <v>42299</v>
      </c>
      <c r="F4816" s="192" t="s">
        <v>1979</v>
      </c>
      <c r="G4816" s="483" t="s">
        <v>1153</v>
      </c>
      <c r="H4816" s="193" t="s">
        <v>2042</v>
      </c>
      <c r="I4816" s="256">
        <v>800</v>
      </c>
      <c r="J4816" s="256">
        <v>5965.4906523921454</v>
      </c>
      <c r="K4816" s="595">
        <f t="shared" si="414"/>
        <v>4772393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0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37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412"/>
        <v>10</v>
      </c>
      <c r="C4817" s="184">
        <f t="shared" si="413"/>
        <v>42300</v>
      </c>
      <c r="D4817" s="191" t="s">
        <v>2041</v>
      </c>
      <c r="E4817" s="191">
        <v>42300</v>
      </c>
      <c r="F4817" s="192" t="s">
        <v>462</v>
      </c>
      <c r="G4817" s="483" t="s">
        <v>1155</v>
      </c>
      <c r="H4817" s="193" t="s">
        <v>2042</v>
      </c>
      <c r="I4817" s="256">
        <v>221</v>
      </c>
      <c r="J4817" s="256">
        <v>6562.03971763136</v>
      </c>
      <c r="K4817" s="595">
        <f t="shared" si="414"/>
        <v>1450211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0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37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412"/>
        <v>10</v>
      </c>
      <c r="C4818" s="184">
        <f t="shared" si="413"/>
        <v>42300</v>
      </c>
      <c r="D4818" s="191" t="s">
        <v>2041</v>
      </c>
      <c r="E4818" s="191">
        <v>42300</v>
      </c>
      <c r="F4818" s="192" t="s">
        <v>467</v>
      </c>
      <c r="G4818" s="483" t="s">
        <v>1155</v>
      </c>
      <c r="H4818" s="193" t="s">
        <v>2042</v>
      </c>
      <c r="I4818" s="256">
        <v>518</v>
      </c>
      <c r="J4818" s="256">
        <v>3803.0002908999927</v>
      </c>
      <c r="K4818" s="595">
        <f t="shared" si="414"/>
        <v>1969954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0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37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412"/>
        <v>10</v>
      </c>
      <c r="C4819" s="184">
        <f t="shared" si="413"/>
        <v>42300</v>
      </c>
      <c r="D4819" s="191" t="s">
        <v>2041</v>
      </c>
      <c r="E4819" s="191">
        <v>42300</v>
      </c>
      <c r="F4819" s="192" t="s">
        <v>548</v>
      </c>
      <c r="G4819" s="483" t="s">
        <v>1155</v>
      </c>
      <c r="H4819" s="193" t="s">
        <v>2042</v>
      </c>
      <c r="I4819" s="256">
        <v>227</v>
      </c>
      <c r="J4819" s="256">
        <v>4026.7061903646986</v>
      </c>
      <c r="K4819" s="595">
        <f t="shared" si="414"/>
        <v>914062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0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37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412"/>
        <v>10</v>
      </c>
      <c r="C4820" s="184">
        <f t="shared" si="413"/>
        <v>42300</v>
      </c>
      <c r="D4820" s="191" t="s">
        <v>2041</v>
      </c>
      <c r="E4820" s="191">
        <v>42300</v>
      </c>
      <c r="F4820" s="192" t="s">
        <v>465</v>
      </c>
      <c r="G4820" s="483" t="s">
        <v>1155</v>
      </c>
      <c r="H4820" s="193" t="s">
        <v>2042</v>
      </c>
      <c r="I4820" s="256">
        <v>204</v>
      </c>
      <c r="J4820" s="256">
        <v>4772.3925219137163</v>
      </c>
      <c r="K4820" s="595">
        <f t="shared" si="414"/>
        <v>973568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0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37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412"/>
        <v>10</v>
      </c>
      <c r="C4821" s="184">
        <f t="shared" si="413"/>
        <v>42300</v>
      </c>
      <c r="D4821" s="191" t="s">
        <v>2041</v>
      </c>
      <c r="E4821" s="191">
        <v>42300</v>
      </c>
      <c r="F4821" s="192" t="s">
        <v>1156</v>
      </c>
      <c r="G4821" s="483" t="s">
        <v>1157</v>
      </c>
      <c r="H4821" s="193" t="s">
        <v>2042</v>
      </c>
      <c r="I4821" s="256">
        <v>50</v>
      </c>
      <c r="J4821" s="256">
        <v>37060.610677986202</v>
      </c>
      <c r="K4821" s="595">
        <f t="shared" si="414"/>
        <v>1853031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0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37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412"/>
        <v>10</v>
      </c>
      <c r="C4822" s="184">
        <f t="shared" si="413"/>
        <v>42300</v>
      </c>
      <c r="D4822" s="191" t="s">
        <v>2041</v>
      </c>
      <c r="E4822" s="191">
        <v>42300</v>
      </c>
      <c r="F4822" s="192" t="s">
        <v>1158</v>
      </c>
      <c r="G4822" s="483" t="s">
        <v>1157</v>
      </c>
      <c r="H4822" s="193" t="s">
        <v>2042</v>
      </c>
      <c r="I4822" s="256">
        <v>38</v>
      </c>
      <c r="J4822" s="256">
        <v>36613.198879056792</v>
      </c>
      <c r="K4822" s="595">
        <f t="shared" si="414"/>
        <v>1391302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0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37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412"/>
        <v>10</v>
      </c>
      <c r="C4823" s="184">
        <f t="shared" si="413"/>
        <v>42300</v>
      </c>
      <c r="D4823" s="191" t="s">
        <v>2041</v>
      </c>
      <c r="E4823" s="191">
        <v>42300</v>
      </c>
      <c r="F4823" s="192" t="s">
        <v>480</v>
      </c>
      <c r="G4823" s="483" t="s">
        <v>1157</v>
      </c>
      <c r="H4823" s="193" t="s">
        <v>2042</v>
      </c>
      <c r="I4823" s="256">
        <v>257</v>
      </c>
      <c r="J4823" s="256">
        <v>54062.259037303818</v>
      </c>
      <c r="K4823" s="595">
        <f t="shared" si="414"/>
        <v>13894001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0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37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412"/>
        <v>10</v>
      </c>
      <c r="C4824" s="184">
        <f t="shared" si="413"/>
        <v>42300</v>
      </c>
      <c r="D4824" s="191" t="s">
        <v>2041</v>
      </c>
      <c r="E4824" s="191">
        <v>42300</v>
      </c>
      <c r="F4824" s="192" t="s">
        <v>1033</v>
      </c>
      <c r="G4824" s="483" t="s">
        <v>1157</v>
      </c>
      <c r="H4824" s="193" t="s">
        <v>2042</v>
      </c>
      <c r="I4824" s="256">
        <v>31</v>
      </c>
      <c r="J4824" s="256">
        <v>62115.671418033213</v>
      </c>
      <c r="K4824" s="595">
        <f t="shared" si="414"/>
        <v>1925586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0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37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412"/>
        <v>10</v>
      </c>
      <c r="C4825" s="184">
        <f t="shared" si="413"/>
        <v>42300</v>
      </c>
      <c r="D4825" s="191" t="s">
        <v>2041</v>
      </c>
      <c r="E4825" s="191">
        <v>42300</v>
      </c>
      <c r="F4825" s="192" t="s">
        <v>687</v>
      </c>
      <c r="G4825" s="483" t="s">
        <v>1159</v>
      </c>
      <c r="H4825" s="193" t="s">
        <v>2042</v>
      </c>
      <c r="I4825" s="256">
        <v>180</v>
      </c>
      <c r="J4825" s="256">
        <v>8053.4123807293972</v>
      </c>
      <c r="K4825" s="595">
        <f t="shared" si="414"/>
        <v>1449614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0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37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412"/>
        <v>10</v>
      </c>
      <c r="C4826" s="184">
        <f t="shared" si="413"/>
        <v>42300</v>
      </c>
      <c r="D4826" s="191" t="s">
        <v>2041</v>
      </c>
      <c r="E4826" s="191">
        <v>42300</v>
      </c>
      <c r="F4826" s="192" t="s">
        <v>458</v>
      </c>
      <c r="G4826" s="483" t="s">
        <v>1159</v>
      </c>
      <c r="H4826" s="193" t="s">
        <v>2042</v>
      </c>
      <c r="I4826" s="256">
        <v>120</v>
      </c>
      <c r="J4826" s="256">
        <v>9843.0595764470399</v>
      </c>
      <c r="K4826" s="595">
        <f t="shared" si="414"/>
        <v>1181167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0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37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412"/>
        <v>10</v>
      </c>
      <c r="C4827" s="184">
        <f t="shared" si="413"/>
        <v>42300</v>
      </c>
      <c r="D4827" s="191" t="s">
        <v>2041</v>
      </c>
      <c r="E4827" s="191">
        <v>42300</v>
      </c>
      <c r="F4827" s="192" t="s">
        <v>1160</v>
      </c>
      <c r="G4827" s="483" t="s">
        <v>1159</v>
      </c>
      <c r="H4827" s="193" t="s">
        <v>2042</v>
      </c>
      <c r="I4827" s="256">
        <v>220</v>
      </c>
      <c r="J4827" s="256">
        <v>8053.4123807293972</v>
      </c>
      <c r="K4827" s="595">
        <f t="shared" si="414"/>
        <v>1771751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0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37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412"/>
        <v>10</v>
      </c>
      <c r="C4828" s="184">
        <f t="shared" si="413"/>
        <v>42300</v>
      </c>
      <c r="D4828" s="191" t="s">
        <v>2041</v>
      </c>
      <c r="E4828" s="191">
        <v>42300</v>
      </c>
      <c r="F4828" s="192" t="s">
        <v>1161</v>
      </c>
      <c r="G4828" s="483" t="s">
        <v>1159</v>
      </c>
      <c r="H4828" s="193" t="s">
        <v>2042</v>
      </c>
      <c r="I4828" s="256">
        <v>360</v>
      </c>
      <c r="J4828" s="256">
        <v>9246.5105112078254</v>
      </c>
      <c r="K4828" s="595">
        <f t="shared" si="414"/>
        <v>3328744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0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37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412"/>
        <v>10</v>
      </c>
      <c r="C4829" s="184">
        <f t="shared" si="413"/>
        <v>42300</v>
      </c>
      <c r="D4829" s="191" t="s">
        <v>2041</v>
      </c>
      <c r="E4829" s="191">
        <v>42300</v>
      </c>
      <c r="F4829" s="192" t="s">
        <v>628</v>
      </c>
      <c r="G4829" s="483" t="s">
        <v>1159</v>
      </c>
      <c r="H4829" s="193" t="s">
        <v>2042</v>
      </c>
      <c r="I4829" s="256">
        <v>767</v>
      </c>
      <c r="J4829" s="256">
        <v>9395.6477775176299</v>
      </c>
      <c r="K4829" s="595">
        <f t="shared" si="414"/>
        <v>7206462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0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37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412"/>
        <v>10</v>
      </c>
      <c r="C4830" s="184">
        <f t="shared" si="413"/>
        <v>42300</v>
      </c>
      <c r="D4830" s="191" t="s">
        <v>2041</v>
      </c>
      <c r="E4830" s="191">
        <v>42300</v>
      </c>
      <c r="F4830" s="192" t="s">
        <v>2036</v>
      </c>
      <c r="G4830" s="483" t="s">
        <v>1162</v>
      </c>
      <c r="H4830" s="193" t="s">
        <v>2042</v>
      </c>
      <c r="I4830" s="256">
        <v>100</v>
      </c>
      <c r="J4830" s="256">
        <v>8724.5300791235113</v>
      </c>
      <c r="K4830" s="595">
        <f t="shared" si="414"/>
        <v>872453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0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37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412"/>
        <v>10</v>
      </c>
      <c r="C4831" s="184">
        <f t="shared" si="413"/>
        <v>42300</v>
      </c>
      <c r="D4831" s="191" t="s">
        <v>2041</v>
      </c>
      <c r="E4831" s="191">
        <v>42300</v>
      </c>
      <c r="F4831" s="192" t="s">
        <v>1974</v>
      </c>
      <c r="G4831" s="483" t="s">
        <v>1162</v>
      </c>
      <c r="H4831" s="193" t="s">
        <v>2042</v>
      </c>
      <c r="I4831" s="256">
        <v>50</v>
      </c>
      <c r="J4831" s="256">
        <v>9246.5105112078254</v>
      </c>
      <c r="K4831" s="595">
        <f t="shared" si="414"/>
        <v>462326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0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37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412"/>
        <v>10</v>
      </c>
      <c r="C4832" s="184">
        <f t="shared" si="413"/>
        <v>42300</v>
      </c>
      <c r="D4832" s="191" t="s">
        <v>2041</v>
      </c>
      <c r="E4832" s="191">
        <v>42300</v>
      </c>
      <c r="F4832" s="192" t="s">
        <v>1975</v>
      </c>
      <c r="G4832" s="483" t="s">
        <v>1162</v>
      </c>
      <c r="H4832" s="193" t="s">
        <v>2042</v>
      </c>
      <c r="I4832" s="256">
        <v>50</v>
      </c>
      <c r="J4832" s="256">
        <v>11334.432239545076</v>
      </c>
      <c r="K4832" s="595">
        <f t="shared" si="414"/>
        <v>566722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0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37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412"/>
        <v>10</v>
      </c>
      <c r="C4833" s="184">
        <f t="shared" si="413"/>
        <v>42300</v>
      </c>
      <c r="D4833" s="191" t="s">
        <v>2041</v>
      </c>
      <c r="E4833" s="191">
        <v>42300</v>
      </c>
      <c r="F4833" s="192" t="s">
        <v>1977</v>
      </c>
      <c r="G4833" s="483" t="s">
        <v>1162</v>
      </c>
      <c r="H4833" s="193" t="s">
        <v>2042</v>
      </c>
      <c r="I4833" s="256">
        <v>50</v>
      </c>
      <c r="J4833" s="256">
        <v>9022.8046117431204</v>
      </c>
      <c r="K4833" s="595">
        <f t="shared" si="414"/>
        <v>451140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0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37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412"/>
        <v>10</v>
      </c>
      <c r="C4834" s="184">
        <f t="shared" si="413"/>
        <v>42300</v>
      </c>
      <c r="D4834" s="191" t="s">
        <v>2041</v>
      </c>
      <c r="E4834" s="191">
        <v>42300</v>
      </c>
      <c r="F4834" s="192" t="s">
        <v>1163</v>
      </c>
      <c r="G4834" s="483" t="s">
        <v>1164</v>
      </c>
      <c r="H4834" s="193" t="s">
        <v>2042</v>
      </c>
      <c r="I4834" s="256">
        <v>1418</v>
      </c>
      <c r="J4834" s="256">
        <v>8351.6869133490036</v>
      </c>
      <c r="K4834" s="595">
        <f t="shared" si="414"/>
        <v>11842692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0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37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412"/>
        <v>10</v>
      </c>
      <c r="C4835" s="184">
        <f t="shared" si="413"/>
        <v>42303</v>
      </c>
      <c r="D4835" s="191" t="s">
        <v>2041</v>
      </c>
      <c r="E4835" s="191">
        <v>42303</v>
      </c>
      <c r="F4835" s="192" t="s">
        <v>439</v>
      </c>
      <c r="G4835" s="483" t="s">
        <v>1165</v>
      </c>
      <c r="H4835" s="193" t="s">
        <v>2042</v>
      </c>
      <c r="I4835" s="256">
        <v>430</v>
      </c>
      <c r="J4835" s="256">
        <v>7084.0201497156722</v>
      </c>
      <c r="K4835" s="595">
        <f t="shared" si="414"/>
        <v>3046129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0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37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412"/>
        <v>10</v>
      </c>
      <c r="C4836" s="184">
        <f t="shared" si="413"/>
        <v>42303</v>
      </c>
      <c r="D4836" s="191" t="s">
        <v>2041</v>
      </c>
      <c r="E4836" s="191">
        <v>42303</v>
      </c>
      <c r="F4836" s="192" t="s">
        <v>439</v>
      </c>
      <c r="G4836" s="483" t="s">
        <v>1165</v>
      </c>
      <c r="H4836" s="193" t="s">
        <v>2042</v>
      </c>
      <c r="I4836" s="256">
        <v>409</v>
      </c>
      <c r="J4836" s="256">
        <v>7084.0201497156722</v>
      </c>
      <c r="K4836" s="595">
        <f t="shared" si="414"/>
        <v>2897364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0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37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412"/>
        <v>10</v>
      </c>
      <c r="C4837" s="184">
        <f t="shared" si="413"/>
        <v>42304</v>
      </c>
      <c r="D4837" s="191" t="s">
        <v>2041</v>
      </c>
      <c r="E4837" s="191">
        <v>42304</v>
      </c>
      <c r="F4837" s="192" t="s">
        <v>1166</v>
      </c>
      <c r="G4837" s="483" t="s">
        <v>1167</v>
      </c>
      <c r="H4837" s="193" t="s">
        <v>2042</v>
      </c>
      <c r="I4837" s="256">
        <v>726</v>
      </c>
      <c r="J4837" s="256">
        <v>8500.8241796588063</v>
      </c>
      <c r="K4837" s="595">
        <f t="shared" si="414"/>
        <v>6171598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0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37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412"/>
        <v>10</v>
      </c>
      <c r="C4838" s="184">
        <f t="shared" si="413"/>
        <v>42304</v>
      </c>
      <c r="D4838" s="191" t="s">
        <v>2041</v>
      </c>
      <c r="E4838" s="191">
        <v>42304</v>
      </c>
      <c r="F4838" s="192" t="s">
        <v>1166</v>
      </c>
      <c r="G4838" s="483" t="s">
        <v>1167</v>
      </c>
      <c r="H4838" s="193" t="s">
        <v>2042</v>
      </c>
      <c r="I4838" s="256">
        <v>100</v>
      </c>
      <c r="J4838" s="256">
        <v>8500.8241796588063</v>
      </c>
      <c r="K4838" s="595">
        <f t="shared" si="414"/>
        <v>850082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0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37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412"/>
        <v>10</v>
      </c>
      <c r="C4839" s="184">
        <f t="shared" si="413"/>
        <v>42304</v>
      </c>
      <c r="D4839" s="191" t="s">
        <v>2041</v>
      </c>
      <c r="E4839" s="191">
        <v>42304</v>
      </c>
      <c r="F4839" s="192" t="s">
        <v>1703</v>
      </c>
      <c r="G4839" s="483" t="s">
        <v>1167</v>
      </c>
      <c r="H4839" s="193" t="s">
        <v>2042</v>
      </c>
      <c r="I4839" s="256">
        <v>1652</v>
      </c>
      <c r="J4839" s="256">
        <v>671.11769839411636</v>
      </c>
      <c r="K4839" s="595">
        <f t="shared" si="414"/>
        <v>1108686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0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37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412"/>
        <v>10</v>
      </c>
      <c r="C4840" s="184">
        <f t="shared" si="413"/>
        <v>42305</v>
      </c>
      <c r="D4840" s="191" t="s">
        <v>2041</v>
      </c>
      <c r="E4840" s="191">
        <v>42305</v>
      </c>
      <c r="F4840" s="192" t="s">
        <v>1148</v>
      </c>
      <c r="G4840" s="483" t="s">
        <v>1168</v>
      </c>
      <c r="H4840" s="193" t="s">
        <v>2042</v>
      </c>
      <c r="I4840" s="256">
        <v>103</v>
      </c>
      <c r="J4840" s="256">
        <v>8127.9810138842986</v>
      </c>
      <c r="K4840" s="595">
        <f t="shared" si="414"/>
        <v>837182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0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37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412"/>
        <v>10</v>
      </c>
      <c r="C4841" s="184">
        <f t="shared" si="413"/>
        <v>42306</v>
      </c>
      <c r="D4841" s="191" t="s">
        <v>2041</v>
      </c>
      <c r="E4841" s="191">
        <v>42306</v>
      </c>
      <c r="F4841" s="192" t="s">
        <v>457</v>
      </c>
      <c r="G4841" s="483" t="s">
        <v>1169</v>
      </c>
      <c r="H4841" s="193" t="s">
        <v>2042</v>
      </c>
      <c r="I4841" s="256">
        <v>110</v>
      </c>
      <c r="J4841" s="256">
        <v>7904.2751144195927</v>
      </c>
      <c r="K4841" s="595">
        <f t="shared" si="414"/>
        <v>869470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0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37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412"/>
        <v>10</v>
      </c>
      <c r="C4842" s="184">
        <f t="shared" si="413"/>
        <v>42306</v>
      </c>
      <c r="D4842" s="191" t="s">
        <v>2041</v>
      </c>
      <c r="E4842" s="191">
        <v>42306</v>
      </c>
      <c r="F4842" s="192" t="s">
        <v>1170</v>
      </c>
      <c r="G4842" s="483" t="s">
        <v>1169</v>
      </c>
      <c r="H4842" s="193" t="s">
        <v>2042</v>
      </c>
      <c r="I4842" s="256">
        <v>52</v>
      </c>
      <c r="J4842" s="256">
        <v>6412.9024513215563</v>
      </c>
      <c r="K4842" s="595">
        <f t="shared" si="414"/>
        <v>333471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0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37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412"/>
        <v>10</v>
      </c>
      <c r="C4843" s="184">
        <f t="shared" si="413"/>
        <v>42306</v>
      </c>
      <c r="D4843" s="191" t="s">
        <v>2041</v>
      </c>
      <c r="E4843" s="191">
        <v>42306</v>
      </c>
      <c r="F4843" s="192" t="s">
        <v>628</v>
      </c>
      <c r="G4843" s="483" t="s">
        <v>1169</v>
      </c>
      <c r="H4843" s="193" t="s">
        <v>2042</v>
      </c>
      <c r="I4843" s="256">
        <v>204</v>
      </c>
      <c r="J4843" s="256">
        <v>9395.6477775176299</v>
      </c>
      <c r="K4843" s="595">
        <f t="shared" si="414"/>
        <v>1916712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0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37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412"/>
        <v>10</v>
      </c>
      <c r="C4844" s="184">
        <f t="shared" si="413"/>
        <v>42306</v>
      </c>
      <c r="D4844" s="191" t="s">
        <v>2041</v>
      </c>
      <c r="E4844" s="191">
        <v>42306</v>
      </c>
      <c r="F4844" s="192" t="s">
        <v>456</v>
      </c>
      <c r="G4844" s="483" t="s">
        <v>1169</v>
      </c>
      <c r="H4844" s="193" t="s">
        <v>2042</v>
      </c>
      <c r="I4844" s="256">
        <v>52</v>
      </c>
      <c r="J4844" s="256">
        <v>6636.6083507862622</v>
      </c>
      <c r="K4844" s="595">
        <f t="shared" si="414"/>
        <v>345104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0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37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412"/>
        <v>10</v>
      </c>
      <c r="C4845" s="184">
        <f t="shared" si="413"/>
        <v>42306</v>
      </c>
      <c r="D4845" s="191" t="s">
        <v>2041</v>
      </c>
      <c r="E4845" s="191">
        <v>42306</v>
      </c>
      <c r="F4845" s="192" t="s">
        <v>549</v>
      </c>
      <c r="G4845" s="483" t="s">
        <v>1169</v>
      </c>
      <c r="H4845" s="193" t="s">
        <v>2042</v>
      </c>
      <c r="I4845" s="256">
        <v>110</v>
      </c>
      <c r="J4845" s="256">
        <v>10066.765475911747</v>
      </c>
      <c r="K4845" s="595">
        <f t="shared" si="414"/>
        <v>1107344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0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37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412"/>
        <v>10</v>
      </c>
      <c r="C4846" s="184">
        <f t="shared" si="413"/>
        <v>42306</v>
      </c>
      <c r="D4846" s="191" t="s">
        <v>2041</v>
      </c>
      <c r="E4846" s="191">
        <v>42306</v>
      </c>
      <c r="F4846" s="192" t="s">
        <v>1171</v>
      </c>
      <c r="G4846" s="483" t="s">
        <v>1169</v>
      </c>
      <c r="H4846" s="193" t="s">
        <v>2042</v>
      </c>
      <c r="I4846" s="256">
        <v>52</v>
      </c>
      <c r="J4846" s="256">
        <v>8575.3928128137086</v>
      </c>
      <c r="K4846" s="595">
        <f t="shared" si="414"/>
        <v>445920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0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37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412"/>
        <v>10</v>
      </c>
      <c r="C4847" s="184">
        <f t="shared" si="413"/>
        <v>42306</v>
      </c>
      <c r="D4847" s="191" t="s">
        <v>2041</v>
      </c>
      <c r="E4847" s="191">
        <v>42306</v>
      </c>
      <c r="F4847" s="192" t="s">
        <v>1172</v>
      </c>
      <c r="G4847" s="483" t="s">
        <v>1169</v>
      </c>
      <c r="H4847" s="193" t="s">
        <v>2042</v>
      </c>
      <c r="I4847" s="256">
        <v>52</v>
      </c>
      <c r="J4847" s="256">
        <v>8873.6673454333159</v>
      </c>
      <c r="K4847" s="595">
        <f t="shared" si="414"/>
        <v>461431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0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37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412"/>
        <v>10</v>
      </c>
      <c r="C4848" s="184">
        <f t="shared" si="413"/>
        <v>42306</v>
      </c>
      <c r="D4848" s="191" t="s">
        <v>2041</v>
      </c>
      <c r="E4848" s="191">
        <v>42306</v>
      </c>
      <c r="F4848" s="192" t="s">
        <v>458</v>
      </c>
      <c r="G4848" s="483" t="s">
        <v>1169</v>
      </c>
      <c r="H4848" s="193" t="s">
        <v>2042</v>
      </c>
      <c r="I4848" s="256">
        <v>131</v>
      </c>
      <c r="J4848" s="256">
        <v>9843.0595764470399</v>
      </c>
      <c r="K4848" s="595">
        <f t="shared" si="414"/>
        <v>1289441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0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37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412"/>
        <v>10</v>
      </c>
      <c r="C4849" s="184">
        <f t="shared" si="413"/>
        <v>42306</v>
      </c>
      <c r="D4849" s="191" t="s">
        <v>2041</v>
      </c>
      <c r="E4849" s="191">
        <v>42306</v>
      </c>
      <c r="F4849" s="192" t="s">
        <v>549</v>
      </c>
      <c r="G4849" s="483" t="s">
        <v>1169</v>
      </c>
      <c r="H4849" s="193" t="s">
        <v>2042</v>
      </c>
      <c r="I4849" s="256">
        <v>104</v>
      </c>
      <c r="J4849" s="256">
        <v>10066.765475911747</v>
      </c>
      <c r="K4849" s="595">
        <f t="shared" si="414"/>
        <v>1046944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0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37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412"/>
        <v>10</v>
      </c>
      <c r="C4850" s="184">
        <f t="shared" si="413"/>
        <v>42306</v>
      </c>
      <c r="D4850" s="191" t="s">
        <v>2041</v>
      </c>
      <c r="E4850" s="191">
        <v>42306</v>
      </c>
      <c r="F4850" s="192" t="s">
        <v>1766</v>
      </c>
      <c r="G4850" s="483" t="s">
        <v>1173</v>
      </c>
      <c r="H4850" s="193" t="s">
        <v>2042</v>
      </c>
      <c r="I4850" s="256">
        <v>1490</v>
      </c>
      <c r="J4850" s="256">
        <v>8799.0987122784136</v>
      </c>
      <c r="K4850" s="595">
        <f t="shared" si="414"/>
        <v>13110657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0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37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412"/>
        <v>10</v>
      </c>
      <c r="C4851" s="184">
        <f t="shared" si="413"/>
        <v>42308</v>
      </c>
      <c r="D4851" s="191" t="s">
        <v>2041</v>
      </c>
      <c r="E4851" s="191">
        <v>42308</v>
      </c>
      <c r="F4851" s="192" t="s">
        <v>1146</v>
      </c>
      <c r="G4851" s="483" t="s">
        <v>1174</v>
      </c>
      <c r="H4851" s="193" t="s">
        <v>2042</v>
      </c>
      <c r="I4851" s="256">
        <v>1000</v>
      </c>
      <c r="J4851" s="256">
        <v>9992.1968427568445</v>
      </c>
      <c r="K4851" s="595">
        <f t="shared" si="414"/>
        <v>9992197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0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37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412"/>
        <v>10</v>
      </c>
      <c r="C4852" s="184">
        <f t="shared" si="413"/>
        <v>42308</v>
      </c>
      <c r="D4852" s="191" t="s">
        <v>2041</v>
      </c>
      <c r="E4852" s="191">
        <v>42308</v>
      </c>
      <c r="F4852" s="192" t="s">
        <v>1974</v>
      </c>
      <c r="G4852" s="483" t="s">
        <v>1175</v>
      </c>
      <c r="H4852" s="193" t="s">
        <v>2042</v>
      </c>
      <c r="I4852" s="256">
        <v>1667</v>
      </c>
      <c r="J4852" s="256">
        <v>9246.5105112078254</v>
      </c>
      <c r="K4852" s="595">
        <f t="shared" si="414"/>
        <v>15413933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0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37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412"/>
        <v>10</v>
      </c>
      <c r="C4853" s="184">
        <f t="shared" si="413"/>
        <v>42308</v>
      </c>
      <c r="D4853" s="191" t="s">
        <v>2041</v>
      </c>
      <c r="E4853" s="191">
        <v>42308</v>
      </c>
      <c r="F4853" s="192" t="s">
        <v>480</v>
      </c>
      <c r="G4853" s="483" t="s">
        <v>1176</v>
      </c>
      <c r="H4853" s="193" t="s">
        <v>2042</v>
      </c>
      <c r="I4853" s="256">
        <v>300</v>
      </c>
      <c r="J4853" s="256">
        <v>54062.259037303818</v>
      </c>
      <c r="K4853" s="595">
        <f t="shared" si="414"/>
        <v>16218678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0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37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412"/>
        <v>11</v>
      </c>
      <c r="C4854" s="184">
        <f t="shared" si="413"/>
        <v>42311</v>
      </c>
      <c r="D4854" s="191" t="s">
        <v>2041</v>
      </c>
      <c r="E4854" s="191">
        <v>42311</v>
      </c>
      <c r="F4854" s="192" t="s">
        <v>480</v>
      </c>
      <c r="G4854" s="483" t="s">
        <v>1177</v>
      </c>
      <c r="H4854" s="193" t="s">
        <v>2042</v>
      </c>
      <c r="I4854" s="256">
        <v>248</v>
      </c>
      <c r="J4854" s="256">
        <v>54062.259037303818</v>
      </c>
      <c r="K4854" s="595">
        <f t="shared" si="414"/>
        <v>13407440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0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37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412"/>
        <v>11</v>
      </c>
      <c r="C4855" s="184">
        <f t="shared" si="413"/>
        <v>42311</v>
      </c>
      <c r="D4855" s="191" t="s">
        <v>2041</v>
      </c>
      <c r="E4855" s="191">
        <v>42311</v>
      </c>
      <c r="F4855" s="192" t="s">
        <v>544</v>
      </c>
      <c r="G4855" s="483" t="s">
        <v>1178</v>
      </c>
      <c r="H4855" s="193" t="s">
        <v>2042</v>
      </c>
      <c r="I4855" s="256">
        <v>511</v>
      </c>
      <c r="J4855" s="256">
        <v>7755.137848109789</v>
      </c>
      <c r="K4855" s="595">
        <f t="shared" si="414"/>
        <v>3962875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0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37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412"/>
        <v>11</v>
      </c>
      <c r="C4856" s="184">
        <f t="shared" si="413"/>
        <v>42311</v>
      </c>
      <c r="D4856" s="191" t="s">
        <v>2041</v>
      </c>
      <c r="E4856" s="191">
        <v>42311</v>
      </c>
      <c r="F4856" s="192" t="s">
        <v>1702</v>
      </c>
      <c r="G4856" s="483" t="s">
        <v>1178</v>
      </c>
      <c r="H4856" s="193" t="s">
        <v>2042</v>
      </c>
      <c r="I4856" s="256">
        <v>511</v>
      </c>
      <c r="J4856" s="256">
        <v>1043.9608641686254</v>
      </c>
      <c r="K4856" s="595">
        <f t="shared" si="414"/>
        <v>533464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0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37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412"/>
        <v>11</v>
      </c>
      <c r="C4857" s="184">
        <f t="shared" si="413"/>
        <v>42311</v>
      </c>
      <c r="D4857" s="191" t="s">
        <v>2041</v>
      </c>
      <c r="E4857" s="191">
        <v>42311</v>
      </c>
      <c r="F4857" s="192" t="s">
        <v>424</v>
      </c>
      <c r="G4857" s="483" t="s">
        <v>1179</v>
      </c>
      <c r="H4857" s="193" t="s">
        <v>2042</v>
      </c>
      <c r="I4857" s="256">
        <v>643</v>
      </c>
      <c r="J4857" s="256">
        <v>6114.6279187019491</v>
      </c>
      <c r="K4857" s="595">
        <f t="shared" si="414"/>
        <v>3931706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0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37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412"/>
        <v>11</v>
      </c>
      <c r="C4858" s="184">
        <f t="shared" si="413"/>
        <v>42311</v>
      </c>
      <c r="D4858" s="191" t="s">
        <v>2041</v>
      </c>
      <c r="E4858" s="191">
        <v>42311</v>
      </c>
      <c r="F4858" s="192" t="s">
        <v>527</v>
      </c>
      <c r="G4858" s="483" t="s">
        <v>1179</v>
      </c>
      <c r="H4858" s="193" t="s">
        <v>2042</v>
      </c>
      <c r="I4858" s="256">
        <v>601</v>
      </c>
      <c r="J4858" s="256">
        <v>11781.844038474488</v>
      </c>
      <c r="K4858" s="595">
        <f t="shared" si="414"/>
        <v>7080888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0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37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412"/>
        <v>11</v>
      </c>
      <c r="C4859" s="184">
        <f t="shared" si="413"/>
        <v>42311</v>
      </c>
      <c r="D4859" s="191" t="s">
        <v>2041</v>
      </c>
      <c r="E4859" s="191">
        <v>42311</v>
      </c>
      <c r="F4859" s="192" t="s">
        <v>1020</v>
      </c>
      <c r="G4859" s="483" t="s">
        <v>1179</v>
      </c>
      <c r="H4859" s="193" t="s">
        <v>2042</v>
      </c>
      <c r="I4859" s="256">
        <v>610</v>
      </c>
      <c r="J4859" s="256">
        <v>9693.9223101372372</v>
      </c>
      <c r="K4859" s="595">
        <f t="shared" si="414"/>
        <v>5913293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0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37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412"/>
        <v>11</v>
      </c>
      <c r="C4860" s="184">
        <f t="shared" si="413"/>
        <v>42311</v>
      </c>
      <c r="D4860" s="191" t="s">
        <v>2041</v>
      </c>
      <c r="E4860" s="191">
        <v>42311</v>
      </c>
      <c r="F4860" s="192" t="s">
        <v>1834</v>
      </c>
      <c r="G4860" s="483" t="s">
        <v>1180</v>
      </c>
      <c r="H4860" s="193" t="s">
        <v>2042</v>
      </c>
      <c r="I4860" s="256">
        <v>86</v>
      </c>
      <c r="J4860" s="256">
        <v>3728.4316577450909</v>
      </c>
      <c r="K4860" s="595">
        <f t="shared" si="414"/>
        <v>320645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0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37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412"/>
        <v>11</v>
      </c>
      <c r="C4861" s="184">
        <f t="shared" si="413"/>
        <v>42311</v>
      </c>
      <c r="D4861" s="191" t="s">
        <v>2041</v>
      </c>
      <c r="E4861" s="191">
        <v>42311</v>
      </c>
      <c r="F4861" s="192" t="s">
        <v>1835</v>
      </c>
      <c r="G4861" s="483" t="s">
        <v>1180</v>
      </c>
      <c r="H4861" s="193" t="s">
        <v>2042</v>
      </c>
      <c r="I4861" s="256">
        <v>250</v>
      </c>
      <c r="J4861" s="256">
        <v>6114.6279187019491</v>
      </c>
      <c r="K4861" s="595">
        <f t="shared" si="414"/>
        <v>1528657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0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37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412"/>
        <v>11</v>
      </c>
      <c r="C4862" s="184">
        <f t="shared" si="413"/>
        <v>42311</v>
      </c>
      <c r="D4862" s="191" t="s">
        <v>2041</v>
      </c>
      <c r="E4862" s="191">
        <v>42311</v>
      </c>
      <c r="F4862" s="192" t="s">
        <v>1836</v>
      </c>
      <c r="G4862" s="483" t="s">
        <v>1180</v>
      </c>
      <c r="H4862" s="193" t="s">
        <v>2042</v>
      </c>
      <c r="I4862" s="256">
        <v>313</v>
      </c>
      <c r="J4862" s="256">
        <v>6263.7651850117527</v>
      </c>
      <c r="K4862" s="595">
        <f t="shared" si="414"/>
        <v>1960559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0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37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412"/>
        <v>11</v>
      </c>
      <c r="C4863" s="184">
        <f t="shared" si="413"/>
        <v>42311</v>
      </c>
      <c r="D4863" s="191" t="s">
        <v>2041</v>
      </c>
      <c r="E4863" s="191">
        <v>42311</v>
      </c>
      <c r="F4863" s="192" t="s">
        <v>1837</v>
      </c>
      <c r="G4863" s="483" t="s">
        <v>1180</v>
      </c>
      <c r="H4863" s="193" t="s">
        <v>2042</v>
      </c>
      <c r="I4863" s="256">
        <v>100</v>
      </c>
      <c r="J4863" s="256">
        <v>10514.177274841155</v>
      </c>
      <c r="K4863" s="595">
        <f t="shared" si="414"/>
        <v>1051418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0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37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412"/>
        <v>11</v>
      </c>
      <c r="C4864" s="184">
        <f t="shared" si="413"/>
        <v>42311</v>
      </c>
      <c r="D4864" s="191" t="s">
        <v>2041</v>
      </c>
      <c r="E4864" s="191">
        <v>42311</v>
      </c>
      <c r="F4864" s="192" t="s">
        <v>1754</v>
      </c>
      <c r="G4864" s="483" t="s">
        <v>1180</v>
      </c>
      <c r="H4864" s="193" t="s">
        <v>2042</v>
      </c>
      <c r="I4864" s="256">
        <v>10</v>
      </c>
      <c r="J4864" s="256">
        <v>12825.804902643113</v>
      </c>
      <c r="K4864" s="595">
        <f t="shared" si="414"/>
        <v>128258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0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37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412"/>
        <v>11</v>
      </c>
      <c r="C4865" s="184">
        <f t="shared" si="413"/>
        <v>42311</v>
      </c>
      <c r="D4865" s="191" t="s">
        <v>2041</v>
      </c>
      <c r="E4865" s="191">
        <v>42311</v>
      </c>
      <c r="F4865" s="192" t="s">
        <v>1762</v>
      </c>
      <c r="G4865" s="483" t="s">
        <v>1180</v>
      </c>
      <c r="H4865" s="193" t="s">
        <v>2042</v>
      </c>
      <c r="I4865" s="256">
        <v>10</v>
      </c>
      <c r="J4865" s="256">
        <v>13422.353967882327</v>
      </c>
      <c r="K4865" s="595">
        <f t="shared" si="414"/>
        <v>134224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0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37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412"/>
        <v>11</v>
      </c>
      <c r="C4866" s="184">
        <f t="shared" si="413"/>
        <v>42311</v>
      </c>
      <c r="D4866" s="191" t="s">
        <v>2041</v>
      </c>
      <c r="E4866" s="191">
        <v>42311</v>
      </c>
      <c r="F4866" s="192" t="s">
        <v>718</v>
      </c>
      <c r="G4866" s="483" t="s">
        <v>1180</v>
      </c>
      <c r="H4866" s="193" t="s">
        <v>2042</v>
      </c>
      <c r="I4866" s="256">
        <v>40</v>
      </c>
      <c r="J4866" s="256">
        <v>13347.785334727425</v>
      </c>
      <c r="K4866" s="595">
        <f t="shared" si="414"/>
        <v>533911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0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37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412"/>
        <v>11</v>
      </c>
      <c r="C4867" s="184">
        <f t="shared" si="413"/>
        <v>42311</v>
      </c>
      <c r="D4867" s="191" t="s">
        <v>2041</v>
      </c>
      <c r="E4867" s="191">
        <v>42311</v>
      </c>
      <c r="F4867" s="192" t="s">
        <v>1778</v>
      </c>
      <c r="G4867" s="483" t="s">
        <v>1180</v>
      </c>
      <c r="H4867" s="193" t="s">
        <v>2042</v>
      </c>
      <c r="I4867" s="256">
        <v>25</v>
      </c>
      <c r="J4867" s="256">
        <v>11781.844038474488</v>
      </c>
      <c r="K4867" s="595">
        <f t="shared" si="414"/>
        <v>294546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0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37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412"/>
        <v>11</v>
      </c>
      <c r="C4868" s="184">
        <f t="shared" si="413"/>
        <v>42311</v>
      </c>
      <c r="D4868" s="191" t="s">
        <v>2041</v>
      </c>
      <c r="E4868" s="191">
        <v>42311</v>
      </c>
      <c r="F4868" s="192" t="s">
        <v>1795</v>
      </c>
      <c r="G4868" s="483" t="s">
        <v>1180</v>
      </c>
      <c r="H4868" s="193" t="s">
        <v>2042</v>
      </c>
      <c r="I4868" s="256">
        <v>25</v>
      </c>
      <c r="J4868" s="256">
        <v>11632.706772164684</v>
      </c>
      <c r="K4868" s="595">
        <f t="shared" si="414"/>
        <v>290818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0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37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412"/>
        <v>11</v>
      </c>
      <c r="C4869" s="184">
        <f t="shared" si="413"/>
        <v>42311</v>
      </c>
      <c r="D4869" s="191" t="s">
        <v>2041</v>
      </c>
      <c r="E4869" s="191">
        <v>42311</v>
      </c>
      <c r="F4869" s="192" t="s">
        <v>1838</v>
      </c>
      <c r="G4869" s="483" t="s">
        <v>1180</v>
      </c>
      <c r="H4869" s="193" t="s">
        <v>2042</v>
      </c>
      <c r="I4869" s="256">
        <v>400</v>
      </c>
      <c r="J4869" s="256">
        <v>7606.0005817999854</v>
      </c>
      <c r="K4869" s="595">
        <f t="shared" si="414"/>
        <v>3042400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0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37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412"/>
        <v>11</v>
      </c>
      <c r="C4870" s="184">
        <f t="shared" si="413"/>
        <v>42312</v>
      </c>
      <c r="D4870" s="191" t="s">
        <v>2041</v>
      </c>
      <c r="E4870" s="191">
        <v>42312</v>
      </c>
      <c r="F4870" s="192" t="s">
        <v>1181</v>
      </c>
      <c r="G4870" s="483" t="s">
        <v>1182</v>
      </c>
      <c r="H4870" s="193" t="s">
        <v>2042</v>
      </c>
      <c r="I4870" s="256">
        <v>497</v>
      </c>
      <c r="J4870" s="256">
        <v>820.25496470392</v>
      </c>
      <c r="K4870" s="595">
        <f t="shared" si="414"/>
        <v>407667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0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37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412"/>
        <v>11</v>
      </c>
      <c r="C4871" s="184">
        <f t="shared" si="413"/>
        <v>42312</v>
      </c>
      <c r="D4871" s="191" t="s">
        <v>2041</v>
      </c>
      <c r="E4871" s="191">
        <v>42312</v>
      </c>
      <c r="F4871" s="192" t="s">
        <v>1183</v>
      </c>
      <c r="G4871" s="483" t="s">
        <v>1184</v>
      </c>
      <c r="H4871" s="193" t="s">
        <v>2042</v>
      </c>
      <c r="I4871" s="256">
        <v>122</v>
      </c>
      <c r="J4871" s="256">
        <v>12229.255837403898</v>
      </c>
      <c r="K4871" s="595">
        <f t="shared" si="414"/>
        <v>1491969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0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37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412"/>
        <v>11</v>
      </c>
      <c r="C4872" s="184">
        <f t="shared" si="413"/>
        <v>42312</v>
      </c>
      <c r="D4872" s="191" t="s">
        <v>2041</v>
      </c>
      <c r="E4872" s="191">
        <v>42312</v>
      </c>
      <c r="F4872" s="192" t="s">
        <v>1185</v>
      </c>
      <c r="G4872" s="483" t="s">
        <v>1184</v>
      </c>
      <c r="H4872" s="193" t="s">
        <v>2042</v>
      </c>
      <c r="I4872" s="256">
        <v>201</v>
      </c>
      <c r="J4872" s="256">
        <v>12602.099003178408</v>
      </c>
      <c r="K4872" s="595">
        <f t="shared" si="414"/>
        <v>2533022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0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37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412"/>
        <v>11</v>
      </c>
      <c r="C4873" s="184">
        <f t="shared" si="413"/>
        <v>42312</v>
      </c>
      <c r="D4873" s="191" t="s">
        <v>2041</v>
      </c>
      <c r="E4873" s="191">
        <v>42312</v>
      </c>
      <c r="F4873" s="192" t="s">
        <v>1839</v>
      </c>
      <c r="G4873" s="483" t="s">
        <v>1186</v>
      </c>
      <c r="H4873" s="193" t="s">
        <v>2042</v>
      </c>
      <c r="I4873" s="256">
        <v>510</v>
      </c>
      <c r="J4873" s="256">
        <v>7009.4515165607709</v>
      </c>
      <c r="K4873" s="595">
        <f t="shared" si="414"/>
        <v>3574820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0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37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412"/>
        <v>11</v>
      </c>
      <c r="C4874" s="184">
        <f t="shared" si="413"/>
        <v>42312</v>
      </c>
      <c r="D4874" s="191" t="s">
        <v>2041</v>
      </c>
      <c r="E4874" s="191">
        <v>42312</v>
      </c>
      <c r="F4874" s="192" t="s">
        <v>1840</v>
      </c>
      <c r="G4874" s="483" t="s">
        <v>1186</v>
      </c>
      <c r="H4874" s="193" t="s">
        <v>2042</v>
      </c>
      <c r="I4874" s="256">
        <v>350</v>
      </c>
      <c r="J4874" s="256">
        <v>4772.3925219137163</v>
      </c>
      <c r="K4874" s="595">
        <f t="shared" si="414"/>
        <v>1670337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0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37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412"/>
        <v>11</v>
      </c>
      <c r="C4875" s="184">
        <f t="shared" si="413"/>
        <v>42312</v>
      </c>
      <c r="D4875" s="191" t="s">
        <v>2041</v>
      </c>
      <c r="E4875" s="191">
        <v>42312</v>
      </c>
      <c r="F4875" s="192" t="s">
        <v>1841</v>
      </c>
      <c r="G4875" s="483" t="s">
        <v>1186</v>
      </c>
      <c r="H4875" s="193" t="s">
        <v>2042</v>
      </c>
      <c r="I4875" s="256">
        <v>340</v>
      </c>
      <c r="J4875" s="256">
        <v>11483.569505854881</v>
      </c>
      <c r="K4875" s="595">
        <f t="shared" si="414"/>
        <v>3904414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0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37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412"/>
        <v>11</v>
      </c>
      <c r="C4876" s="184">
        <f t="shared" si="413"/>
        <v>42312</v>
      </c>
      <c r="D4876" s="191" t="s">
        <v>2041</v>
      </c>
      <c r="E4876" s="191">
        <v>42312</v>
      </c>
      <c r="F4876" s="192" t="s">
        <v>1777</v>
      </c>
      <c r="G4876" s="483" t="s">
        <v>1186</v>
      </c>
      <c r="H4876" s="193" t="s">
        <v>2042</v>
      </c>
      <c r="I4876" s="256">
        <v>40</v>
      </c>
      <c r="J4876" s="256">
        <v>12005.549937939193</v>
      </c>
      <c r="K4876" s="595">
        <f t="shared" si="414"/>
        <v>480222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0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37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412"/>
        <v>11</v>
      </c>
      <c r="C4877" s="184">
        <f t="shared" si="413"/>
        <v>42312</v>
      </c>
      <c r="D4877" s="191" t="s">
        <v>2041</v>
      </c>
      <c r="E4877" s="191">
        <v>42312</v>
      </c>
      <c r="F4877" s="192" t="s">
        <v>1842</v>
      </c>
      <c r="G4877" s="483" t="s">
        <v>1186</v>
      </c>
      <c r="H4877" s="193" t="s">
        <v>2042</v>
      </c>
      <c r="I4877" s="256">
        <v>2104</v>
      </c>
      <c r="J4877" s="256">
        <v>521.98043208431272</v>
      </c>
      <c r="K4877" s="595">
        <f t="shared" si="414"/>
        <v>1098247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0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37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412"/>
        <v>11</v>
      </c>
      <c r="C4878" s="184">
        <f t="shared" si="413"/>
        <v>42312</v>
      </c>
      <c r="D4878" s="191" t="s">
        <v>2041</v>
      </c>
      <c r="E4878" s="191">
        <v>42312</v>
      </c>
      <c r="F4878" s="192" t="s">
        <v>1843</v>
      </c>
      <c r="G4878" s="483" t="s">
        <v>1186</v>
      </c>
      <c r="H4878" s="193" t="s">
        <v>2042</v>
      </c>
      <c r="I4878" s="256">
        <v>34</v>
      </c>
      <c r="J4878" s="256">
        <v>6636.6083507862622</v>
      </c>
      <c r="K4878" s="595">
        <f t="shared" si="414"/>
        <v>225645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0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37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412"/>
        <v>11</v>
      </c>
      <c r="C4879" s="184">
        <f t="shared" si="413"/>
        <v>42312</v>
      </c>
      <c r="D4879" s="191" t="s">
        <v>2041</v>
      </c>
      <c r="E4879" s="191">
        <v>42312</v>
      </c>
      <c r="F4879" s="192" t="s">
        <v>1844</v>
      </c>
      <c r="G4879" s="483" t="s">
        <v>1186</v>
      </c>
      <c r="H4879" s="193" t="s">
        <v>2042</v>
      </c>
      <c r="I4879" s="256">
        <v>125</v>
      </c>
      <c r="J4879" s="256">
        <v>14615.452098360756</v>
      </c>
      <c r="K4879" s="595">
        <f t="shared" si="414"/>
        <v>1826932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0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37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412"/>
        <v>11</v>
      </c>
      <c r="C4880" s="184">
        <f t="shared" si="413"/>
        <v>42312</v>
      </c>
      <c r="D4880" s="191" t="s">
        <v>2041</v>
      </c>
      <c r="E4880" s="191">
        <v>42312</v>
      </c>
      <c r="F4880" s="192" t="s">
        <v>720</v>
      </c>
      <c r="G4880" s="483" t="s">
        <v>1186</v>
      </c>
      <c r="H4880" s="193" t="s">
        <v>2042</v>
      </c>
      <c r="I4880" s="256">
        <v>35</v>
      </c>
      <c r="J4880" s="256">
        <v>10961.589073770567</v>
      </c>
      <c r="K4880" s="595">
        <f t="shared" si="414"/>
        <v>383656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0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37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412"/>
        <v>11</v>
      </c>
      <c r="C4881" s="184">
        <f t="shared" si="413"/>
        <v>42312</v>
      </c>
      <c r="D4881" s="191" t="s">
        <v>2041</v>
      </c>
      <c r="E4881" s="191">
        <v>42312</v>
      </c>
      <c r="F4881" s="192" t="s">
        <v>1767</v>
      </c>
      <c r="G4881" s="483" t="s">
        <v>1186</v>
      </c>
      <c r="H4881" s="193" t="s">
        <v>2042</v>
      </c>
      <c r="I4881" s="256">
        <v>40</v>
      </c>
      <c r="J4881" s="256">
        <v>8277.1182801941031</v>
      </c>
      <c r="K4881" s="595">
        <f t="shared" si="414"/>
        <v>331085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0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37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412"/>
        <v>11</v>
      </c>
      <c r="C4882" s="184">
        <f t="shared" si="413"/>
        <v>42313</v>
      </c>
      <c r="D4882" s="191" t="s">
        <v>2041</v>
      </c>
      <c r="E4882" s="191">
        <v>42313</v>
      </c>
      <c r="F4882" s="192" t="s">
        <v>1187</v>
      </c>
      <c r="G4882" s="483" t="s">
        <v>1188</v>
      </c>
      <c r="H4882" s="193" t="s">
        <v>2042</v>
      </c>
      <c r="I4882" s="256">
        <v>650</v>
      </c>
      <c r="J4882" s="256">
        <v>5741.7847529274404</v>
      </c>
      <c r="K4882" s="595">
        <f t="shared" si="414"/>
        <v>3732160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0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37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412"/>
        <v>11</v>
      </c>
      <c r="C4883" s="184">
        <f t="shared" si="413"/>
        <v>42313</v>
      </c>
      <c r="D4883" s="191" t="s">
        <v>2041</v>
      </c>
      <c r="E4883" s="191">
        <v>42313</v>
      </c>
      <c r="F4883" s="192" t="s">
        <v>628</v>
      </c>
      <c r="G4883" s="483" t="s">
        <v>1188</v>
      </c>
      <c r="H4883" s="193" t="s">
        <v>2042</v>
      </c>
      <c r="I4883" s="256">
        <v>357</v>
      </c>
      <c r="J4883" s="256">
        <v>9395.6477775176299</v>
      </c>
      <c r="K4883" s="595">
        <f t="shared" si="414"/>
        <v>3354246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0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37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412"/>
        <v>11</v>
      </c>
      <c r="C4884" s="184">
        <f t="shared" si="413"/>
        <v>42313</v>
      </c>
      <c r="D4884" s="191" t="s">
        <v>2041</v>
      </c>
      <c r="E4884" s="191">
        <v>42313</v>
      </c>
      <c r="F4884" s="192" t="s">
        <v>684</v>
      </c>
      <c r="G4884" s="483" t="s">
        <v>1188</v>
      </c>
      <c r="H4884" s="193" t="s">
        <v>2042</v>
      </c>
      <c r="I4884" s="256">
        <v>90</v>
      </c>
      <c r="J4884" s="256">
        <v>7382.2946823352795</v>
      </c>
      <c r="K4884" s="595">
        <f t="shared" si="414"/>
        <v>664407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0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37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412"/>
        <v>11</v>
      </c>
      <c r="C4885" s="184">
        <f t="shared" si="413"/>
        <v>42313</v>
      </c>
      <c r="D4885" s="191" t="s">
        <v>2041</v>
      </c>
      <c r="E4885" s="191">
        <v>42313</v>
      </c>
      <c r="F4885" s="192" t="s">
        <v>1189</v>
      </c>
      <c r="G4885" s="483" t="s">
        <v>1188</v>
      </c>
      <c r="H4885" s="193" t="s">
        <v>2042</v>
      </c>
      <c r="I4885" s="256">
        <v>23</v>
      </c>
      <c r="J4885" s="256">
        <v>7456.8633154901818</v>
      </c>
      <c r="K4885" s="595">
        <f t="shared" si="414"/>
        <v>171508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0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37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412"/>
        <v>11</v>
      </c>
      <c r="C4886" s="184">
        <f t="shared" si="413"/>
        <v>42313</v>
      </c>
      <c r="D4886" s="191" t="s">
        <v>2041</v>
      </c>
      <c r="E4886" s="191">
        <v>42313</v>
      </c>
      <c r="F4886" s="192" t="s">
        <v>1190</v>
      </c>
      <c r="G4886" s="483" t="s">
        <v>1188</v>
      </c>
      <c r="H4886" s="193" t="s">
        <v>2042</v>
      </c>
      <c r="I4886" s="256">
        <v>23</v>
      </c>
      <c r="J4886" s="256">
        <v>6114.6279187019491</v>
      </c>
      <c r="K4886" s="595">
        <f t="shared" si="414"/>
        <v>140636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0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37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412"/>
        <v>11</v>
      </c>
      <c r="C4887" s="184">
        <f t="shared" si="413"/>
        <v>42313</v>
      </c>
      <c r="D4887" s="191" t="s">
        <v>2041</v>
      </c>
      <c r="E4887" s="191">
        <v>42313</v>
      </c>
      <c r="F4887" s="192" t="s">
        <v>1191</v>
      </c>
      <c r="G4887" s="483" t="s">
        <v>1192</v>
      </c>
      <c r="H4887" s="193" t="s">
        <v>2042</v>
      </c>
      <c r="I4887" s="256">
        <v>70</v>
      </c>
      <c r="J4887" s="256">
        <v>13198.648068417622</v>
      </c>
      <c r="K4887" s="595">
        <f t="shared" si="414"/>
        <v>923905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0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37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412"/>
        <v>11</v>
      </c>
      <c r="C4888" s="184">
        <f t="shared" si="413"/>
        <v>42315</v>
      </c>
      <c r="D4888" s="191" t="s">
        <v>2041</v>
      </c>
      <c r="E4888" s="191">
        <v>42315</v>
      </c>
      <c r="F4888" s="192" t="s">
        <v>2034</v>
      </c>
      <c r="G4888" s="483" t="s">
        <v>1193</v>
      </c>
      <c r="H4888" s="193" t="s">
        <v>2042</v>
      </c>
      <c r="I4888" s="256">
        <v>150</v>
      </c>
      <c r="J4888" s="256">
        <v>3206.4512256607782</v>
      </c>
      <c r="K4888" s="595">
        <f t="shared" si="414"/>
        <v>480968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0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37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412"/>
        <v>11</v>
      </c>
      <c r="C4889" s="184">
        <f t="shared" si="413"/>
        <v>42315</v>
      </c>
      <c r="D4889" s="191" t="s">
        <v>2041</v>
      </c>
      <c r="E4889" s="191">
        <v>42315</v>
      </c>
      <c r="F4889" s="192" t="s">
        <v>424</v>
      </c>
      <c r="G4889" s="483" t="s">
        <v>1194</v>
      </c>
      <c r="H4889" s="193" t="s">
        <v>2042</v>
      </c>
      <c r="I4889" s="256">
        <v>1188</v>
      </c>
      <c r="J4889" s="256">
        <v>6114.6279187019491</v>
      </c>
      <c r="K4889" s="595">
        <f t="shared" si="414"/>
        <v>7264178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0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37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412"/>
        <v>11</v>
      </c>
      <c r="C4890" s="184">
        <f t="shared" si="413"/>
        <v>42315</v>
      </c>
      <c r="D4890" s="191" t="s">
        <v>2041</v>
      </c>
      <c r="E4890" s="191">
        <v>42315</v>
      </c>
      <c r="F4890" s="192" t="s">
        <v>1195</v>
      </c>
      <c r="G4890" s="483" t="s">
        <v>1194</v>
      </c>
      <c r="H4890" s="193" t="s">
        <v>2042</v>
      </c>
      <c r="I4890" s="256">
        <v>304</v>
      </c>
      <c r="J4890" s="256">
        <v>8500.8241796588063</v>
      </c>
      <c r="K4890" s="595">
        <f t="shared" si="414"/>
        <v>2584251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0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37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412"/>
        <v>11</v>
      </c>
      <c r="C4891" s="184">
        <f t="shared" si="413"/>
        <v>42317</v>
      </c>
      <c r="D4891" s="191" t="s">
        <v>2041</v>
      </c>
      <c r="E4891" s="191">
        <v>42317</v>
      </c>
      <c r="F4891" s="192" t="s">
        <v>786</v>
      </c>
      <c r="G4891" s="483" t="s">
        <v>1196</v>
      </c>
      <c r="H4891" s="193" t="s">
        <v>2042</v>
      </c>
      <c r="I4891" s="256">
        <v>519</v>
      </c>
      <c r="J4891" s="256">
        <v>7233.1574160254759</v>
      </c>
      <c r="K4891" s="595">
        <f t="shared" si="414"/>
        <v>3754009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0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37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412"/>
        <v>11</v>
      </c>
      <c r="C4892" s="184">
        <f t="shared" si="413"/>
        <v>42317</v>
      </c>
      <c r="D4892" s="191" t="s">
        <v>2041</v>
      </c>
      <c r="E4892" s="191">
        <v>42317</v>
      </c>
      <c r="F4892" s="192" t="s">
        <v>477</v>
      </c>
      <c r="G4892" s="483" t="s">
        <v>1197</v>
      </c>
      <c r="H4892" s="193" t="s">
        <v>2042</v>
      </c>
      <c r="I4892" s="256">
        <v>100</v>
      </c>
      <c r="J4892" s="256">
        <v>9992.1968427568445</v>
      </c>
      <c r="K4892" s="595">
        <f t="shared" si="414"/>
        <v>999220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0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37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412"/>
        <v>11</v>
      </c>
      <c r="C4893" s="184">
        <f t="shared" si="413"/>
        <v>42317</v>
      </c>
      <c r="D4893" s="191" t="s">
        <v>2041</v>
      </c>
      <c r="E4893" s="191">
        <v>42317</v>
      </c>
      <c r="F4893" s="192" t="s">
        <v>1199</v>
      </c>
      <c r="G4893" s="483" t="s">
        <v>1200</v>
      </c>
      <c r="H4893" s="193" t="s">
        <v>2042</v>
      </c>
      <c r="I4893" s="256">
        <v>400</v>
      </c>
      <c r="J4893" s="256">
        <v>7755.137848109789</v>
      </c>
      <c r="K4893" s="595">
        <f t="shared" si="414"/>
        <v>3102055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0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37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412"/>
        <v>11</v>
      </c>
      <c r="C4894" s="184">
        <f t="shared" si="413"/>
        <v>42317</v>
      </c>
      <c r="D4894" s="191" t="s">
        <v>2041</v>
      </c>
      <c r="E4894" s="191">
        <v>42317</v>
      </c>
      <c r="F4894" s="192" t="s">
        <v>1845</v>
      </c>
      <c r="G4894" s="483" t="s">
        <v>1202</v>
      </c>
      <c r="H4894" s="193" t="s">
        <v>2042</v>
      </c>
      <c r="I4894" s="256">
        <v>500</v>
      </c>
      <c r="J4894" s="256">
        <v>13124.07943526272</v>
      </c>
      <c r="K4894" s="595">
        <f t="shared" si="414"/>
        <v>6562040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0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37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412"/>
        <v>11</v>
      </c>
      <c r="C4895" s="184">
        <f t="shared" si="413"/>
        <v>42317</v>
      </c>
      <c r="D4895" s="191" t="s">
        <v>2041</v>
      </c>
      <c r="E4895" s="191">
        <v>42317</v>
      </c>
      <c r="F4895" s="192" t="s">
        <v>1777</v>
      </c>
      <c r="G4895" s="483" t="s">
        <v>1202</v>
      </c>
      <c r="H4895" s="193" t="s">
        <v>2042</v>
      </c>
      <c r="I4895" s="256">
        <v>340</v>
      </c>
      <c r="J4895" s="256">
        <v>12005.549937939193</v>
      </c>
      <c r="K4895" s="595">
        <f t="shared" si="414"/>
        <v>4081887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0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37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412"/>
        <v>11</v>
      </c>
      <c r="C4896" s="184">
        <f t="shared" si="413"/>
        <v>42317</v>
      </c>
      <c r="D4896" s="191" t="s">
        <v>2041</v>
      </c>
      <c r="E4896" s="191">
        <v>42317</v>
      </c>
      <c r="F4896" s="192" t="s">
        <v>1846</v>
      </c>
      <c r="G4896" s="483" t="s">
        <v>1202</v>
      </c>
      <c r="H4896" s="193" t="s">
        <v>2042</v>
      </c>
      <c r="I4896" s="256">
        <v>422</v>
      </c>
      <c r="J4896" s="256">
        <v>12378.393103713701</v>
      </c>
      <c r="K4896" s="595">
        <f t="shared" si="414"/>
        <v>5223682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0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37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412"/>
        <v>11</v>
      </c>
      <c r="C4897" s="184">
        <f t="shared" si="413"/>
        <v>42319</v>
      </c>
      <c r="D4897" s="191" t="s">
        <v>2041</v>
      </c>
      <c r="E4897" s="191">
        <v>42319</v>
      </c>
      <c r="F4897" s="192" t="s">
        <v>500</v>
      </c>
      <c r="G4897" s="483" t="s">
        <v>1203</v>
      </c>
      <c r="H4897" s="193" t="s">
        <v>2042</v>
      </c>
      <c r="I4897" s="256">
        <v>154</v>
      </c>
      <c r="J4897" s="256">
        <v>9022.8046117431204</v>
      </c>
      <c r="K4897" s="595">
        <f t="shared" si="414"/>
        <v>1389512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0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37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412"/>
        <v>11</v>
      </c>
      <c r="C4898" s="184">
        <f t="shared" si="413"/>
        <v>42321</v>
      </c>
      <c r="D4898" s="191" t="s">
        <v>2041</v>
      </c>
      <c r="E4898" s="191">
        <v>42321</v>
      </c>
      <c r="F4898" s="192" t="s">
        <v>1056</v>
      </c>
      <c r="G4898" s="483" t="s">
        <v>1205</v>
      </c>
      <c r="H4898" s="193" t="s">
        <v>2042</v>
      </c>
      <c r="I4898" s="256">
        <v>104</v>
      </c>
      <c r="J4898" s="256">
        <v>12005.549937939193</v>
      </c>
      <c r="K4898" s="595">
        <f t="shared" si="414"/>
        <v>1248577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0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37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412"/>
        <v>11</v>
      </c>
      <c r="C4899" s="184">
        <f t="shared" si="413"/>
        <v>42321</v>
      </c>
      <c r="D4899" s="191" t="s">
        <v>2041</v>
      </c>
      <c r="E4899" s="191">
        <v>42321</v>
      </c>
      <c r="F4899" s="192" t="s">
        <v>520</v>
      </c>
      <c r="G4899" s="483" t="s">
        <v>1206</v>
      </c>
      <c r="H4899" s="193" t="s">
        <v>2042</v>
      </c>
      <c r="I4899" s="256">
        <v>736</v>
      </c>
      <c r="J4899" s="256">
        <v>5070.6670545333236</v>
      </c>
      <c r="K4899" s="595">
        <f t="shared" si="414"/>
        <v>3732011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0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37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412"/>
        <v>11</v>
      </c>
      <c r="C4900" s="184">
        <f t="shared" si="413"/>
        <v>42321</v>
      </c>
      <c r="D4900" s="191" t="s">
        <v>2041</v>
      </c>
      <c r="E4900" s="191">
        <v>42321</v>
      </c>
      <c r="F4900" s="192" t="s">
        <v>1974</v>
      </c>
      <c r="G4900" s="483" t="s">
        <v>1207</v>
      </c>
      <c r="H4900" s="193" t="s">
        <v>2042</v>
      </c>
      <c r="I4900" s="256">
        <v>2667</v>
      </c>
      <c r="J4900" s="256">
        <v>9246.5105112078254</v>
      </c>
      <c r="K4900" s="595">
        <f t="shared" si="414"/>
        <v>24660444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0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37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412"/>
        <v>11</v>
      </c>
      <c r="C4901" s="184">
        <f t="shared" si="413"/>
        <v>42321</v>
      </c>
      <c r="D4901" s="191" t="s">
        <v>2041</v>
      </c>
      <c r="E4901" s="191">
        <v>42321</v>
      </c>
      <c r="F4901" s="192" t="s">
        <v>467</v>
      </c>
      <c r="G4901" s="483" t="s">
        <v>1208</v>
      </c>
      <c r="H4901" s="193" t="s">
        <v>2042</v>
      </c>
      <c r="I4901" s="256">
        <v>1010</v>
      </c>
      <c r="J4901" s="256">
        <v>3803.0002908999927</v>
      </c>
      <c r="K4901" s="595">
        <f t="shared" si="414"/>
        <v>3841030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0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37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412"/>
        <v>11</v>
      </c>
      <c r="C4902" s="184">
        <f t="shared" si="413"/>
        <v>42324</v>
      </c>
      <c r="D4902" s="191" t="s">
        <v>2041</v>
      </c>
      <c r="E4902" s="191">
        <v>42324</v>
      </c>
      <c r="F4902" s="192" t="s">
        <v>1209</v>
      </c>
      <c r="G4902" s="483" t="s">
        <v>1210</v>
      </c>
      <c r="H4902" s="193" t="s">
        <v>2042</v>
      </c>
      <c r="I4902" s="256">
        <v>103</v>
      </c>
      <c r="J4902" s="256">
        <v>12154.687204248996</v>
      </c>
      <c r="K4902" s="595">
        <f t="shared" si="414"/>
        <v>1251933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0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37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412"/>
        <v>11</v>
      </c>
      <c r="C4903" s="184">
        <f t="shared" si="413"/>
        <v>42324</v>
      </c>
      <c r="D4903" s="191" t="s">
        <v>2041</v>
      </c>
      <c r="E4903" s="191">
        <v>42324</v>
      </c>
      <c r="F4903" s="192" t="s">
        <v>1211</v>
      </c>
      <c r="G4903" s="483" t="s">
        <v>1210</v>
      </c>
      <c r="H4903" s="193" t="s">
        <v>2042</v>
      </c>
      <c r="I4903" s="256">
        <v>104</v>
      </c>
      <c r="J4903" s="256">
        <v>16628.805193543107</v>
      </c>
      <c r="K4903" s="595">
        <f t="shared" si="414"/>
        <v>1729396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0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37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412"/>
        <v>11</v>
      </c>
      <c r="C4904" s="184">
        <f t="shared" si="413"/>
        <v>42324</v>
      </c>
      <c r="D4904" s="191" t="s">
        <v>2041</v>
      </c>
      <c r="E4904" s="191">
        <v>42324</v>
      </c>
      <c r="F4904" s="192" t="s">
        <v>1975</v>
      </c>
      <c r="G4904" s="483" t="s">
        <v>1212</v>
      </c>
      <c r="H4904" s="193" t="s">
        <v>2042</v>
      </c>
      <c r="I4904" s="256">
        <v>100</v>
      </c>
      <c r="J4904" s="256">
        <v>11334.432239545076</v>
      </c>
      <c r="K4904" s="595">
        <f t="shared" si="414"/>
        <v>1133443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0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37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412"/>
        <v>11</v>
      </c>
      <c r="C4905" s="184">
        <f t="shared" si="413"/>
        <v>42326</v>
      </c>
      <c r="D4905" s="191" t="s">
        <v>2041</v>
      </c>
      <c r="E4905" s="191">
        <v>42326</v>
      </c>
      <c r="F4905" s="192" t="s">
        <v>1983</v>
      </c>
      <c r="G4905" s="483" t="s">
        <v>1213</v>
      </c>
      <c r="H4905" s="193" t="s">
        <v>2042</v>
      </c>
      <c r="I4905" s="256">
        <v>600</v>
      </c>
      <c r="J4905" s="256">
        <v>6114.6279187019491</v>
      </c>
      <c r="K4905" s="595">
        <f t="shared" si="414"/>
        <v>3668777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0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37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412"/>
        <v>11</v>
      </c>
      <c r="C4906" s="184">
        <f t="shared" si="413"/>
        <v>42326</v>
      </c>
      <c r="D4906" s="191" t="s">
        <v>2041</v>
      </c>
      <c r="E4906" s="191">
        <v>42326</v>
      </c>
      <c r="F4906" s="192" t="s">
        <v>1982</v>
      </c>
      <c r="G4906" s="483" t="s">
        <v>1213</v>
      </c>
      <c r="H4906" s="193" t="s">
        <v>2042</v>
      </c>
      <c r="I4906" s="256">
        <v>1500</v>
      </c>
      <c r="J4906" s="256">
        <v>2908.1766930411709</v>
      </c>
      <c r="K4906" s="595">
        <f t="shared" si="414"/>
        <v>4362265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0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37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412"/>
        <v>11</v>
      </c>
      <c r="C4907" s="184">
        <f t="shared" si="413"/>
        <v>42326</v>
      </c>
      <c r="D4907" s="191" t="s">
        <v>2041</v>
      </c>
      <c r="E4907" s="191">
        <v>42326</v>
      </c>
      <c r="F4907" s="192" t="s">
        <v>1214</v>
      </c>
      <c r="G4907" s="483" t="s">
        <v>1215</v>
      </c>
      <c r="H4907" s="193" t="s">
        <v>2042</v>
      </c>
      <c r="I4907" s="256">
        <v>505</v>
      </c>
      <c r="J4907" s="256">
        <v>6338.3338181666541</v>
      </c>
      <c r="K4907" s="595">
        <f t="shared" si="414"/>
        <v>3200859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0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37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412"/>
        <v>11</v>
      </c>
      <c r="C4908" s="184">
        <f t="shared" si="413"/>
        <v>42326</v>
      </c>
      <c r="D4908" s="191" t="s">
        <v>2041</v>
      </c>
      <c r="E4908" s="191">
        <v>42326</v>
      </c>
      <c r="F4908" s="192" t="s">
        <v>1704</v>
      </c>
      <c r="G4908" s="483" t="s">
        <v>1215</v>
      </c>
      <c r="H4908" s="193" t="s">
        <v>2042</v>
      </c>
      <c r="I4908" s="256">
        <v>505</v>
      </c>
      <c r="J4908" s="256">
        <v>820.25496470392</v>
      </c>
      <c r="K4908" s="595">
        <f t="shared" si="414"/>
        <v>414229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0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37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412"/>
        <v>11</v>
      </c>
      <c r="C4909" s="184">
        <f t="shared" si="413"/>
        <v>42326</v>
      </c>
      <c r="D4909" s="191" t="s">
        <v>2041</v>
      </c>
      <c r="E4909" s="191">
        <v>42326</v>
      </c>
      <c r="F4909" s="192" t="s">
        <v>544</v>
      </c>
      <c r="G4909" s="483" t="s">
        <v>1215</v>
      </c>
      <c r="H4909" s="193" t="s">
        <v>2042</v>
      </c>
      <c r="I4909" s="256">
        <v>1002</v>
      </c>
      <c r="J4909" s="256">
        <v>7755.137848109789</v>
      </c>
      <c r="K4909" s="595">
        <f t="shared" si="414"/>
        <v>7770648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0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37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412"/>
        <v>11</v>
      </c>
      <c r="C4910" s="184">
        <f t="shared" si="413"/>
        <v>42326</v>
      </c>
      <c r="D4910" s="191" t="s">
        <v>2041</v>
      </c>
      <c r="E4910" s="191">
        <v>42326</v>
      </c>
      <c r="F4910" s="192" t="s">
        <v>1702</v>
      </c>
      <c r="G4910" s="483" t="s">
        <v>1215</v>
      </c>
      <c r="H4910" s="193" t="s">
        <v>2042</v>
      </c>
      <c r="I4910" s="256">
        <v>1002</v>
      </c>
      <c r="J4910" s="256">
        <v>1193.0981304784291</v>
      </c>
      <c r="K4910" s="595">
        <f t="shared" si="414"/>
        <v>1195484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0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37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412"/>
        <v>11</v>
      </c>
      <c r="C4911" s="184">
        <f t="shared" si="413"/>
        <v>42326</v>
      </c>
      <c r="D4911" s="191" t="s">
        <v>2041</v>
      </c>
      <c r="E4911" s="191">
        <v>42326</v>
      </c>
      <c r="F4911" s="192" t="s">
        <v>1216</v>
      </c>
      <c r="G4911" s="483" t="s">
        <v>1217</v>
      </c>
      <c r="H4911" s="193" t="s">
        <v>2042</v>
      </c>
      <c r="I4911" s="256">
        <v>195</v>
      </c>
      <c r="J4911" s="256">
        <v>7755.137848109789</v>
      </c>
      <c r="K4911" s="595">
        <f t="shared" si="414"/>
        <v>1512252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0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37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412"/>
        <v>11</v>
      </c>
      <c r="C4912" s="184">
        <f t="shared" si="413"/>
        <v>42326</v>
      </c>
      <c r="D4912" s="191" t="s">
        <v>2041</v>
      </c>
      <c r="E4912" s="191">
        <v>42326</v>
      </c>
      <c r="F4912" s="192" t="s">
        <v>1218</v>
      </c>
      <c r="G4912" s="483" t="s">
        <v>1217</v>
      </c>
      <c r="H4912" s="193" t="s">
        <v>2042</v>
      </c>
      <c r="I4912" s="256">
        <v>102</v>
      </c>
      <c r="J4912" s="256">
        <v>10439.608641686254</v>
      </c>
      <c r="K4912" s="595">
        <f t="shared" si="414"/>
        <v>1064840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0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37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412"/>
        <v>11</v>
      </c>
      <c r="C4913" s="184">
        <f t="shared" si="413"/>
        <v>42327</v>
      </c>
      <c r="D4913" s="191" t="s">
        <v>2041</v>
      </c>
      <c r="E4913" s="191">
        <v>42327</v>
      </c>
      <c r="F4913" s="192" t="s">
        <v>1219</v>
      </c>
      <c r="G4913" s="483" t="s">
        <v>1220</v>
      </c>
      <c r="H4913" s="193" t="s">
        <v>2042</v>
      </c>
      <c r="I4913" s="256">
        <v>305</v>
      </c>
      <c r="J4913" s="256">
        <v>6263.7651850117527</v>
      </c>
      <c r="K4913" s="595">
        <f t="shared" si="414"/>
        <v>1910448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0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37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412"/>
        <v>11</v>
      </c>
      <c r="C4914" s="184">
        <f t="shared" si="413"/>
        <v>42327</v>
      </c>
      <c r="D4914" s="191" t="s">
        <v>2041</v>
      </c>
      <c r="E4914" s="191">
        <v>42327</v>
      </c>
      <c r="F4914" s="192" t="s">
        <v>439</v>
      </c>
      <c r="G4914" s="483" t="s">
        <v>1221</v>
      </c>
      <c r="H4914" s="193" t="s">
        <v>2042</v>
      </c>
      <c r="I4914" s="256">
        <v>486</v>
      </c>
      <c r="J4914" s="256">
        <v>7084.0201497156722</v>
      </c>
      <c r="K4914" s="595">
        <f t="shared" si="414"/>
        <v>3442834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0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37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412"/>
        <v>11</v>
      </c>
      <c r="C4915" s="184">
        <f t="shared" si="413"/>
        <v>42327</v>
      </c>
      <c r="D4915" s="191" t="s">
        <v>2041</v>
      </c>
      <c r="E4915" s="191">
        <v>42327</v>
      </c>
      <c r="F4915" s="192" t="s">
        <v>439</v>
      </c>
      <c r="G4915" s="483" t="s">
        <v>1221</v>
      </c>
      <c r="H4915" s="193" t="s">
        <v>2042</v>
      </c>
      <c r="I4915" s="256">
        <v>200</v>
      </c>
      <c r="J4915" s="256">
        <v>7084.0201497156722</v>
      </c>
      <c r="K4915" s="595">
        <f t="shared" si="414"/>
        <v>1416804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0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37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412"/>
        <v>11</v>
      </c>
      <c r="C4916" s="184">
        <f t="shared" si="413"/>
        <v>42327</v>
      </c>
      <c r="D4916" s="191" t="s">
        <v>2041</v>
      </c>
      <c r="E4916" s="191">
        <v>42327</v>
      </c>
      <c r="F4916" s="192" t="s">
        <v>439</v>
      </c>
      <c r="G4916" s="483" t="s">
        <v>1221</v>
      </c>
      <c r="H4916" s="193" t="s">
        <v>2042</v>
      </c>
      <c r="I4916" s="256">
        <v>100</v>
      </c>
      <c r="J4916" s="256">
        <v>7084.0201497156722</v>
      </c>
      <c r="K4916" s="595">
        <f t="shared" si="414"/>
        <v>708402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0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37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412"/>
        <v>11</v>
      </c>
      <c r="C4917" s="184">
        <f t="shared" si="413"/>
        <v>42327</v>
      </c>
      <c r="D4917" s="191" t="s">
        <v>2041</v>
      </c>
      <c r="E4917" s="191">
        <v>42327</v>
      </c>
      <c r="F4917" s="192" t="s">
        <v>439</v>
      </c>
      <c r="G4917" s="483" t="s">
        <v>1221</v>
      </c>
      <c r="H4917" s="193" t="s">
        <v>2042</v>
      </c>
      <c r="I4917" s="256">
        <v>102</v>
      </c>
      <c r="J4917" s="256">
        <v>7084.0201497156722</v>
      </c>
      <c r="K4917" s="595">
        <f t="shared" si="414"/>
        <v>722570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0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37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412"/>
        <v>11</v>
      </c>
      <c r="C4918" s="184">
        <f t="shared" si="413"/>
        <v>42329</v>
      </c>
      <c r="D4918" s="191" t="s">
        <v>2041</v>
      </c>
      <c r="E4918" s="191">
        <v>42329</v>
      </c>
      <c r="F4918" s="192" t="s">
        <v>1222</v>
      </c>
      <c r="G4918" s="483" t="s">
        <v>1223</v>
      </c>
      <c r="H4918" s="193" t="s">
        <v>2042</v>
      </c>
      <c r="I4918" s="256">
        <v>1200</v>
      </c>
      <c r="J4918" s="256">
        <v>12602.099003178408</v>
      </c>
      <c r="K4918" s="595">
        <f t="shared" si="414"/>
        <v>15122519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0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37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si="412"/>
        <v>11</v>
      </c>
      <c r="C4919" s="184">
        <f t="shared" si="413"/>
        <v>42329</v>
      </c>
      <c r="D4919" s="191" t="s">
        <v>2041</v>
      </c>
      <c r="E4919" s="191">
        <v>42329</v>
      </c>
      <c r="F4919" s="192" t="s">
        <v>472</v>
      </c>
      <c r="G4919" s="483" t="s">
        <v>1223</v>
      </c>
      <c r="H4919" s="193" t="s">
        <v>2042</v>
      </c>
      <c r="I4919" s="256">
        <v>634</v>
      </c>
      <c r="J4919" s="256">
        <v>6785.7456170960659</v>
      </c>
      <c r="K4919" s="595">
        <f t="shared" si="414"/>
        <v>4302163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0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37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412"/>
        <v>11</v>
      </c>
      <c r="C4920" s="184">
        <f t="shared" si="413"/>
        <v>42329</v>
      </c>
      <c r="D4920" s="191" t="s">
        <v>2041</v>
      </c>
      <c r="E4920" s="191">
        <v>42329</v>
      </c>
      <c r="F4920" s="192" t="s">
        <v>621</v>
      </c>
      <c r="G4920" s="483" t="s">
        <v>1224</v>
      </c>
      <c r="H4920" s="193" t="s">
        <v>2042</v>
      </c>
      <c r="I4920" s="256">
        <v>422</v>
      </c>
      <c r="J4920" s="256">
        <v>6934.8828834058695</v>
      </c>
      <c r="K4920" s="595">
        <f t="shared" si="414"/>
        <v>2926521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0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37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412"/>
        <v>11</v>
      </c>
      <c r="C4921" s="184">
        <f t="shared" si="413"/>
        <v>42329</v>
      </c>
      <c r="D4921" s="191" t="s">
        <v>2041</v>
      </c>
      <c r="E4921" s="191">
        <v>42329</v>
      </c>
      <c r="F4921" s="192" t="s">
        <v>565</v>
      </c>
      <c r="G4921" s="483" t="s">
        <v>1224</v>
      </c>
      <c r="H4921" s="193" t="s">
        <v>2042</v>
      </c>
      <c r="I4921" s="256">
        <v>204</v>
      </c>
      <c r="J4921" s="256">
        <v>7009.4515165607709</v>
      </c>
      <c r="K4921" s="595">
        <f t="shared" si="414"/>
        <v>1429928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0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37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412"/>
        <v>11</v>
      </c>
      <c r="C4922" s="184">
        <f t="shared" si="413"/>
        <v>42329</v>
      </c>
      <c r="D4922" s="191" t="s">
        <v>2041</v>
      </c>
      <c r="E4922" s="191">
        <v>42329</v>
      </c>
      <c r="F4922" s="192" t="s">
        <v>1024</v>
      </c>
      <c r="G4922" s="483" t="s">
        <v>1224</v>
      </c>
      <c r="H4922" s="193" t="s">
        <v>2042</v>
      </c>
      <c r="I4922" s="256">
        <v>104</v>
      </c>
      <c r="J4922" s="256">
        <v>8799.0987122784136</v>
      </c>
      <c r="K4922" s="595">
        <f t="shared" si="414"/>
        <v>915106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0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37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412"/>
        <v>11</v>
      </c>
      <c r="C4923" s="184">
        <f t="shared" si="413"/>
        <v>42329</v>
      </c>
      <c r="D4923" s="191" t="s">
        <v>2041</v>
      </c>
      <c r="E4923" s="191">
        <v>42329</v>
      </c>
      <c r="F4923" s="192" t="s">
        <v>477</v>
      </c>
      <c r="G4923" s="483" t="s">
        <v>1224</v>
      </c>
      <c r="H4923" s="193" t="s">
        <v>2042</v>
      </c>
      <c r="I4923" s="256">
        <v>316</v>
      </c>
      <c r="J4923" s="256">
        <v>9992.1968427568445</v>
      </c>
      <c r="K4923" s="595">
        <f t="shared" si="414"/>
        <v>3157534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0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37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412"/>
        <v>11</v>
      </c>
      <c r="C4924" s="184">
        <f t="shared" si="413"/>
        <v>42331</v>
      </c>
      <c r="D4924" s="191" t="s">
        <v>2041</v>
      </c>
      <c r="E4924" s="191">
        <v>42331</v>
      </c>
      <c r="F4924" s="192" t="s">
        <v>1225</v>
      </c>
      <c r="G4924" s="483" t="s">
        <v>1226</v>
      </c>
      <c r="H4924" s="193" t="s">
        <v>2042</v>
      </c>
      <c r="I4924" s="256">
        <v>212</v>
      </c>
      <c r="J4924" s="256">
        <v>9097.3732448980209</v>
      </c>
      <c r="K4924" s="595">
        <f t="shared" si="414"/>
        <v>1928643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0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37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412"/>
        <v>11</v>
      </c>
      <c r="C4925" s="184">
        <f t="shared" si="413"/>
        <v>42332</v>
      </c>
      <c r="D4925" s="191" t="s">
        <v>2041</v>
      </c>
      <c r="E4925" s="191">
        <v>42332</v>
      </c>
      <c r="F4925" s="192" t="s">
        <v>564</v>
      </c>
      <c r="G4925" s="483" t="s">
        <v>1227</v>
      </c>
      <c r="H4925" s="193" t="s">
        <v>2042</v>
      </c>
      <c r="I4925" s="256">
        <v>100</v>
      </c>
      <c r="J4925" s="256">
        <v>6636.6083507862622</v>
      </c>
      <c r="K4925" s="595">
        <f t="shared" si="414"/>
        <v>663661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0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37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412"/>
        <v>11</v>
      </c>
      <c r="C4926" s="184">
        <f t="shared" si="413"/>
        <v>42332</v>
      </c>
      <c r="D4926" s="191" t="s">
        <v>2041</v>
      </c>
      <c r="E4926" s="191">
        <v>42332</v>
      </c>
      <c r="F4926" s="192" t="s">
        <v>565</v>
      </c>
      <c r="G4926" s="483" t="s">
        <v>1227</v>
      </c>
      <c r="H4926" s="193" t="s">
        <v>2042</v>
      </c>
      <c r="I4926" s="256">
        <v>181</v>
      </c>
      <c r="J4926" s="256">
        <v>7009.4515165607709</v>
      </c>
      <c r="K4926" s="595">
        <f t="shared" si="414"/>
        <v>1268711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0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37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412"/>
        <v>11</v>
      </c>
      <c r="C4927" s="184">
        <f t="shared" si="413"/>
        <v>42332</v>
      </c>
      <c r="D4927" s="191" t="s">
        <v>2041</v>
      </c>
      <c r="E4927" s="191">
        <v>42332</v>
      </c>
      <c r="F4927" s="192" t="s">
        <v>2036</v>
      </c>
      <c r="G4927" s="483" t="s">
        <v>1228</v>
      </c>
      <c r="H4927" s="193" t="s">
        <v>2042</v>
      </c>
      <c r="I4927" s="256">
        <v>2000</v>
      </c>
      <c r="J4927" s="256">
        <v>8724.5300791235113</v>
      </c>
      <c r="K4927" s="595">
        <f t="shared" si="414"/>
        <v>17449060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0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37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412"/>
        <v>11</v>
      </c>
      <c r="C4928" s="184">
        <f t="shared" si="413"/>
        <v>42332</v>
      </c>
      <c r="D4928" s="191" t="s">
        <v>2041</v>
      </c>
      <c r="E4928" s="191">
        <v>42332</v>
      </c>
      <c r="F4928" s="192" t="s">
        <v>807</v>
      </c>
      <c r="G4928" s="483" t="s">
        <v>1229</v>
      </c>
      <c r="H4928" s="193" t="s">
        <v>2042</v>
      </c>
      <c r="I4928" s="256">
        <v>800</v>
      </c>
      <c r="J4928" s="256">
        <v>10365.040008531352</v>
      </c>
      <c r="K4928" s="595">
        <f t="shared" si="414"/>
        <v>8292032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0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37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412"/>
        <v>11</v>
      </c>
      <c r="C4929" s="184">
        <f t="shared" si="413"/>
        <v>42332</v>
      </c>
      <c r="D4929" s="191" t="s">
        <v>2041</v>
      </c>
      <c r="E4929" s="191">
        <v>42332</v>
      </c>
      <c r="F4929" s="192" t="s">
        <v>1847</v>
      </c>
      <c r="G4929" s="483" t="s">
        <v>1230</v>
      </c>
      <c r="H4929" s="193" t="s">
        <v>2042</v>
      </c>
      <c r="I4929" s="256">
        <v>130</v>
      </c>
      <c r="J4929" s="256">
        <v>20655.511383907804</v>
      </c>
      <c r="K4929" s="595">
        <f t="shared" si="414"/>
        <v>2685216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0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37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412"/>
        <v>11</v>
      </c>
      <c r="C4930" s="184">
        <f t="shared" si="413"/>
        <v>42332</v>
      </c>
      <c r="D4930" s="191" t="s">
        <v>2041</v>
      </c>
      <c r="E4930" s="191">
        <v>42332</v>
      </c>
      <c r="F4930" s="192" t="s">
        <v>1848</v>
      </c>
      <c r="G4930" s="483" t="s">
        <v>1230</v>
      </c>
      <c r="H4930" s="193" t="s">
        <v>2042</v>
      </c>
      <c r="I4930" s="256">
        <v>200</v>
      </c>
      <c r="J4930" s="256">
        <v>12602.099003178408</v>
      </c>
      <c r="K4930" s="595">
        <f t="shared" si="414"/>
        <v>2520420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0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37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412"/>
        <v>11</v>
      </c>
      <c r="C4931" s="184">
        <f t="shared" si="413"/>
        <v>42332</v>
      </c>
      <c r="D4931" s="191" t="s">
        <v>2041</v>
      </c>
      <c r="E4931" s="191">
        <v>42332</v>
      </c>
      <c r="F4931" s="192" t="s">
        <v>1849</v>
      </c>
      <c r="G4931" s="483" t="s">
        <v>1230</v>
      </c>
      <c r="H4931" s="193" t="s">
        <v>2042</v>
      </c>
      <c r="I4931" s="256">
        <v>510</v>
      </c>
      <c r="J4931" s="256">
        <v>10066.765475911747</v>
      </c>
      <c r="K4931" s="595">
        <f t="shared" si="414"/>
        <v>5134050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0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37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412"/>
        <v>11</v>
      </c>
      <c r="C4932" s="184">
        <f t="shared" si="413"/>
        <v>42332</v>
      </c>
      <c r="D4932" s="191" t="s">
        <v>2041</v>
      </c>
      <c r="E4932" s="191">
        <v>42332</v>
      </c>
      <c r="F4932" s="192" t="s">
        <v>1850</v>
      </c>
      <c r="G4932" s="483" t="s">
        <v>1230</v>
      </c>
      <c r="H4932" s="193" t="s">
        <v>2042</v>
      </c>
      <c r="I4932" s="256">
        <v>250</v>
      </c>
      <c r="J4932" s="256">
        <v>9470.2164106725304</v>
      </c>
      <c r="K4932" s="595">
        <f t="shared" si="414"/>
        <v>2367554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0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37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412"/>
        <v>11</v>
      </c>
      <c r="C4933" s="184">
        <f t="shared" si="413"/>
        <v>42334</v>
      </c>
      <c r="D4933" s="191" t="s">
        <v>2041</v>
      </c>
      <c r="E4933" s="191">
        <v>42334</v>
      </c>
      <c r="F4933" s="192" t="s">
        <v>807</v>
      </c>
      <c r="G4933" s="483" t="s">
        <v>1231</v>
      </c>
      <c r="H4933" s="193" t="s">
        <v>2042</v>
      </c>
      <c r="I4933" s="256">
        <v>600</v>
      </c>
      <c r="J4933" s="256">
        <v>10365.040008531352</v>
      </c>
      <c r="K4933" s="595">
        <f t="shared" si="414"/>
        <v>6219024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0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37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412"/>
        <v>11</v>
      </c>
      <c r="C4934" s="184">
        <f t="shared" si="413"/>
        <v>42335</v>
      </c>
      <c r="D4934" s="191" t="s">
        <v>2041</v>
      </c>
      <c r="E4934" s="191">
        <v>42335</v>
      </c>
      <c r="F4934" s="192" t="s">
        <v>642</v>
      </c>
      <c r="G4934" s="483" t="s">
        <v>1232</v>
      </c>
      <c r="H4934" s="193" t="s">
        <v>2042</v>
      </c>
      <c r="I4934" s="256">
        <v>1031</v>
      </c>
      <c r="J4934" s="256">
        <v>4921.52978822352</v>
      </c>
      <c r="K4934" s="595">
        <f t="shared" si="414"/>
        <v>5074097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0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37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412"/>
        <v>11</v>
      </c>
      <c r="C4935" s="184">
        <f t="shared" si="413"/>
        <v>42335</v>
      </c>
      <c r="D4935" s="191" t="s">
        <v>2041</v>
      </c>
      <c r="E4935" s="191">
        <v>42335</v>
      </c>
      <c r="F4935" s="192" t="s">
        <v>642</v>
      </c>
      <c r="G4935" s="483" t="s">
        <v>1232</v>
      </c>
      <c r="H4935" s="193" t="s">
        <v>2042</v>
      </c>
      <c r="I4935" s="256">
        <v>980</v>
      </c>
      <c r="J4935" s="256">
        <v>4921.52978822352</v>
      </c>
      <c r="K4935" s="595">
        <f t="shared" si="414"/>
        <v>4823099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0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37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412"/>
        <v>11</v>
      </c>
      <c r="C4936" s="184">
        <f t="shared" si="413"/>
        <v>42335</v>
      </c>
      <c r="D4936" s="191" t="s">
        <v>2041</v>
      </c>
      <c r="E4936" s="191">
        <v>42335</v>
      </c>
      <c r="F4936" s="192" t="s">
        <v>477</v>
      </c>
      <c r="G4936" s="483" t="s">
        <v>1233</v>
      </c>
      <c r="H4936" s="193" t="s">
        <v>2042</v>
      </c>
      <c r="I4936" s="256">
        <v>100</v>
      </c>
      <c r="J4936" s="256">
        <v>9992.1968427568445</v>
      </c>
      <c r="K4936" s="595">
        <f t="shared" si="414"/>
        <v>999220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0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37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412"/>
        <v>11</v>
      </c>
      <c r="C4937" s="184">
        <f t="shared" si="413"/>
        <v>42335</v>
      </c>
      <c r="D4937" s="191" t="s">
        <v>2041</v>
      </c>
      <c r="E4937" s="191">
        <v>42335</v>
      </c>
      <c r="F4937" s="192" t="s">
        <v>435</v>
      </c>
      <c r="G4937" s="483" t="s">
        <v>1234</v>
      </c>
      <c r="H4937" s="193" t="s">
        <v>2042</v>
      </c>
      <c r="I4937" s="256">
        <v>1178</v>
      </c>
      <c r="J4937" s="256">
        <v>5518.0788534627345</v>
      </c>
      <c r="K4937" s="595">
        <f t="shared" si="414"/>
        <v>6500297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0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37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412"/>
        <v>11</v>
      </c>
      <c r="C4938" s="184">
        <f t="shared" si="413"/>
        <v>42335</v>
      </c>
      <c r="D4938" s="191" t="s">
        <v>2041</v>
      </c>
      <c r="E4938" s="191">
        <v>42335</v>
      </c>
      <c r="F4938" s="192" t="s">
        <v>1792</v>
      </c>
      <c r="G4938" s="483" t="s">
        <v>1235</v>
      </c>
      <c r="H4938" s="193" t="s">
        <v>2042</v>
      </c>
      <c r="I4938" s="256">
        <v>1500</v>
      </c>
      <c r="J4938" s="256">
        <v>9321.0791443627277</v>
      </c>
      <c r="K4938" s="595">
        <f t="shared" si="414"/>
        <v>13981619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0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37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412"/>
        <v>11</v>
      </c>
      <c r="C4939" s="184">
        <f t="shared" si="413"/>
        <v>42335</v>
      </c>
      <c r="D4939" s="191" t="s">
        <v>2041</v>
      </c>
      <c r="E4939" s="191">
        <v>42335</v>
      </c>
      <c r="F4939" s="192" t="s">
        <v>754</v>
      </c>
      <c r="G4939" s="483" t="s">
        <v>1235</v>
      </c>
      <c r="H4939" s="193" t="s">
        <v>2042</v>
      </c>
      <c r="I4939" s="256">
        <v>200</v>
      </c>
      <c r="J4939" s="256">
        <v>12676.667636333308</v>
      </c>
      <c r="K4939" s="595">
        <f t="shared" si="414"/>
        <v>2535334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0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37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412"/>
        <v>11</v>
      </c>
      <c r="C4940" s="184">
        <f t="shared" si="413"/>
        <v>42335</v>
      </c>
      <c r="D4940" s="191" t="s">
        <v>2041</v>
      </c>
      <c r="E4940" s="191">
        <v>42335</v>
      </c>
      <c r="F4940" s="192" t="s">
        <v>1850</v>
      </c>
      <c r="G4940" s="483" t="s">
        <v>1235</v>
      </c>
      <c r="H4940" s="193" t="s">
        <v>2042</v>
      </c>
      <c r="I4940" s="256">
        <v>260</v>
      </c>
      <c r="J4940" s="256">
        <v>9470.2164106725304</v>
      </c>
      <c r="K4940" s="595">
        <f t="shared" si="414"/>
        <v>2462256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0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37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412"/>
        <v>11</v>
      </c>
      <c r="C4941" s="184">
        <f t="shared" si="413"/>
        <v>42338</v>
      </c>
      <c r="D4941" s="191" t="s">
        <v>2041</v>
      </c>
      <c r="E4941" s="191">
        <v>42338</v>
      </c>
      <c r="F4941" s="192" t="s">
        <v>520</v>
      </c>
      <c r="G4941" s="483" t="s">
        <v>1236</v>
      </c>
      <c r="H4941" s="193" t="s">
        <v>2042</v>
      </c>
      <c r="I4941" s="256">
        <v>1066</v>
      </c>
      <c r="J4941" s="256">
        <v>5070.6670545333236</v>
      </c>
      <c r="K4941" s="595">
        <f t="shared" si="414"/>
        <v>5405331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0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37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412"/>
        <v>11</v>
      </c>
      <c r="C4942" s="184">
        <f t="shared" si="413"/>
        <v>42338</v>
      </c>
      <c r="D4942" s="191" t="s">
        <v>2041</v>
      </c>
      <c r="E4942" s="191">
        <v>42338</v>
      </c>
      <c r="F4942" s="192" t="s">
        <v>772</v>
      </c>
      <c r="G4942" s="483" t="s">
        <v>1237</v>
      </c>
      <c r="H4942" s="193" t="s">
        <v>2042</v>
      </c>
      <c r="I4942" s="256">
        <v>1000</v>
      </c>
      <c r="J4942" s="256">
        <v>17225.354258782321</v>
      </c>
      <c r="K4942" s="595">
        <f t="shared" si="414"/>
        <v>17225354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0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37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412"/>
        <v>11</v>
      </c>
      <c r="C4943" s="184">
        <f t="shared" si="413"/>
        <v>42338</v>
      </c>
      <c r="D4943" s="191" t="s">
        <v>2041</v>
      </c>
      <c r="E4943" s="191">
        <v>42338</v>
      </c>
      <c r="F4943" s="192" t="s">
        <v>774</v>
      </c>
      <c r="G4943" s="483" t="s">
        <v>1237</v>
      </c>
      <c r="H4943" s="193" t="s">
        <v>2042</v>
      </c>
      <c r="I4943" s="256">
        <v>250</v>
      </c>
      <c r="J4943" s="256">
        <v>13944.334399966641</v>
      </c>
      <c r="K4943" s="595">
        <f t="shared" si="414"/>
        <v>3486084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0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37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412"/>
        <v>11</v>
      </c>
      <c r="C4944" s="184">
        <f t="shared" si="413"/>
        <v>42338</v>
      </c>
      <c r="D4944" s="191" t="s">
        <v>2041</v>
      </c>
      <c r="E4944" s="191">
        <v>42338</v>
      </c>
      <c r="F4944" s="192" t="s">
        <v>1238</v>
      </c>
      <c r="G4944" s="483" t="s">
        <v>1239</v>
      </c>
      <c r="H4944" s="193" t="s">
        <v>2042</v>
      </c>
      <c r="I4944" s="256">
        <v>63</v>
      </c>
      <c r="J4944" s="256">
        <v>60027.749689695971</v>
      </c>
      <c r="K4944" s="595">
        <f t="shared" si="414"/>
        <v>3781748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0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37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412"/>
        <v>11</v>
      </c>
      <c r="C4945" s="184">
        <f t="shared" si="413"/>
        <v>42338</v>
      </c>
      <c r="D4945" s="191" t="s">
        <v>2041</v>
      </c>
      <c r="E4945" s="191">
        <v>42338</v>
      </c>
      <c r="F4945" s="192" t="s">
        <v>867</v>
      </c>
      <c r="G4945" s="483" t="s">
        <v>1239</v>
      </c>
      <c r="H4945" s="193" t="s">
        <v>2042</v>
      </c>
      <c r="I4945" s="256">
        <v>41</v>
      </c>
      <c r="J4945" s="256">
        <v>46157.983922884225</v>
      </c>
      <c r="K4945" s="595">
        <f t="shared" si="414"/>
        <v>1892477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0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37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412"/>
        <v>11</v>
      </c>
      <c r="C4946" s="184">
        <f t="shared" si="413"/>
        <v>42338</v>
      </c>
      <c r="D4946" s="191" t="s">
        <v>2041</v>
      </c>
      <c r="E4946" s="191">
        <v>42338</v>
      </c>
      <c r="F4946" s="192" t="s">
        <v>947</v>
      </c>
      <c r="G4946" s="483" t="s">
        <v>1239</v>
      </c>
      <c r="H4946" s="193" t="s">
        <v>2042</v>
      </c>
      <c r="I4946" s="256">
        <v>50</v>
      </c>
      <c r="J4946" s="256">
        <v>14690.020731515659</v>
      </c>
      <c r="K4946" s="595">
        <f t="shared" si="414"/>
        <v>734501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0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37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412"/>
        <v>11</v>
      </c>
      <c r="C4947" s="184">
        <f t="shared" si="413"/>
        <v>42338</v>
      </c>
      <c r="D4947" s="191" t="s">
        <v>2041</v>
      </c>
      <c r="E4947" s="191">
        <v>42338</v>
      </c>
      <c r="F4947" s="192" t="s">
        <v>953</v>
      </c>
      <c r="G4947" s="483" t="s">
        <v>1239</v>
      </c>
      <c r="H4947" s="193" t="s">
        <v>2042</v>
      </c>
      <c r="I4947" s="256">
        <v>21</v>
      </c>
      <c r="J4947" s="256">
        <v>63830.74998059596</v>
      </c>
      <c r="K4947" s="595">
        <f t="shared" si="414"/>
        <v>1340446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0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37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412"/>
        <v>11</v>
      </c>
      <c r="C4948" s="184">
        <f t="shared" si="413"/>
        <v>42338</v>
      </c>
      <c r="D4948" s="191" t="s">
        <v>2041</v>
      </c>
      <c r="E4948" s="191">
        <v>42338</v>
      </c>
      <c r="F4948" s="192" t="s">
        <v>650</v>
      </c>
      <c r="G4948" s="483" t="s">
        <v>1239</v>
      </c>
      <c r="H4948" s="193" t="s">
        <v>2042</v>
      </c>
      <c r="I4948" s="256">
        <v>50</v>
      </c>
      <c r="J4948" s="256">
        <v>42951.532697223447</v>
      </c>
      <c r="K4948" s="595">
        <f t="shared" si="414"/>
        <v>2147577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0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37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412"/>
        <v>12</v>
      </c>
      <c r="C4949" s="184">
        <f t="shared" si="413"/>
        <v>42339</v>
      </c>
      <c r="D4949" s="191" t="s">
        <v>2041</v>
      </c>
      <c r="E4949" s="191">
        <v>42339</v>
      </c>
      <c r="F4949" s="192" t="s">
        <v>465</v>
      </c>
      <c r="G4949" s="483" t="s">
        <v>1240</v>
      </c>
      <c r="H4949" s="193" t="s">
        <v>2042</v>
      </c>
      <c r="I4949" s="256">
        <v>500</v>
      </c>
      <c r="J4949" s="256">
        <v>4772.3925219137163</v>
      </c>
      <c r="K4949" s="595">
        <f t="shared" si="414"/>
        <v>2386196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0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37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412"/>
        <v>12</v>
      </c>
      <c r="C4950" s="184">
        <f t="shared" si="413"/>
        <v>42339</v>
      </c>
      <c r="D4950" s="191" t="s">
        <v>2041</v>
      </c>
      <c r="E4950" s="191">
        <v>42339</v>
      </c>
      <c r="F4950" s="192" t="s">
        <v>1241</v>
      </c>
      <c r="G4950" s="483" t="s">
        <v>1240</v>
      </c>
      <c r="H4950" s="193" t="s">
        <v>2042</v>
      </c>
      <c r="I4950" s="256">
        <v>216</v>
      </c>
      <c r="J4950" s="256">
        <v>3057.3139593509745</v>
      </c>
      <c r="K4950" s="595">
        <f t="shared" si="414"/>
        <v>660380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0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37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412"/>
        <v>12</v>
      </c>
      <c r="C4951" s="184">
        <f t="shared" si="413"/>
        <v>42339</v>
      </c>
      <c r="D4951" s="191" t="s">
        <v>2041</v>
      </c>
      <c r="E4951" s="191">
        <v>42339</v>
      </c>
      <c r="F4951" s="192" t="s">
        <v>1975</v>
      </c>
      <c r="G4951" s="483" t="s">
        <v>1242</v>
      </c>
      <c r="H4951" s="193" t="s">
        <v>2042</v>
      </c>
      <c r="I4951" s="256">
        <v>30</v>
      </c>
      <c r="J4951" s="256">
        <v>11334.432239545076</v>
      </c>
      <c r="K4951" s="595">
        <f t="shared" si="414"/>
        <v>340033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0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37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412"/>
        <v>12</v>
      </c>
      <c r="C4952" s="184">
        <f t="shared" si="413"/>
        <v>42339</v>
      </c>
      <c r="D4952" s="191" t="s">
        <v>2041</v>
      </c>
      <c r="E4952" s="191">
        <v>42339</v>
      </c>
      <c r="F4952" s="192" t="s">
        <v>1976</v>
      </c>
      <c r="G4952" s="483" t="s">
        <v>1242</v>
      </c>
      <c r="H4952" s="193" t="s">
        <v>2042</v>
      </c>
      <c r="I4952" s="256">
        <v>30</v>
      </c>
      <c r="J4952" s="256">
        <v>8127.9810138842986</v>
      </c>
      <c r="K4952" s="595">
        <f t="shared" si="414"/>
        <v>243839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0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37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412"/>
        <v>12</v>
      </c>
      <c r="C4953" s="184">
        <f t="shared" si="413"/>
        <v>42339</v>
      </c>
      <c r="D4953" s="191" t="s">
        <v>2041</v>
      </c>
      <c r="E4953" s="191">
        <v>42339</v>
      </c>
      <c r="F4953" s="192" t="s">
        <v>1977</v>
      </c>
      <c r="G4953" s="483" t="s">
        <v>1242</v>
      </c>
      <c r="H4953" s="193" t="s">
        <v>2042</v>
      </c>
      <c r="I4953" s="256">
        <v>60</v>
      </c>
      <c r="J4953" s="256">
        <v>9022.8046117431204</v>
      </c>
      <c r="K4953" s="595">
        <f t="shared" si="414"/>
        <v>541368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0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37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412"/>
        <v>12</v>
      </c>
      <c r="C4954" s="184">
        <f t="shared" si="413"/>
        <v>42339</v>
      </c>
      <c r="D4954" s="191" t="s">
        <v>2041</v>
      </c>
      <c r="E4954" s="191">
        <v>42339</v>
      </c>
      <c r="F4954" s="192" t="s">
        <v>1978</v>
      </c>
      <c r="G4954" s="483" t="s">
        <v>1242</v>
      </c>
      <c r="H4954" s="193" t="s">
        <v>2042</v>
      </c>
      <c r="I4954" s="256">
        <v>20</v>
      </c>
      <c r="J4954" s="256">
        <v>9917.6282096019422</v>
      </c>
      <c r="K4954" s="595">
        <f t="shared" si="414"/>
        <v>198353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0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37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412"/>
        <v>12</v>
      </c>
      <c r="C4955" s="184">
        <f t="shared" si="413"/>
        <v>42339</v>
      </c>
      <c r="D4955" s="191" t="s">
        <v>2041</v>
      </c>
      <c r="E4955" s="191">
        <v>42339</v>
      </c>
      <c r="F4955" s="192" t="s">
        <v>2037</v>
      </c>
      <c r="G4955" s="483" t="s">
        <v>1242</v>
      </c>
      <c r="H4955" s="193" t="s">
        <v>2042</v>
      </c>
      <c r="I4955" s="256">
        <v>10</v>
      </c>
      <c r="J4955" s="256">
        <v>15584.844329374479</v>
      </c>
      <c r="K4955" s="595">
        <f t="shared" si="414"/>
        <v>155848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0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37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ref="B4956:B4965" si="415">IF(C4956&lt;&gt;"",MONTH(C4956),"")</f>
        <v>12</v>
      </c>
      <c r="C4956" s="184">
        <f t="shared" ref="C4956:C4965" si="416">E4956</f>
        <v>42340</v>
      </c>
      <c r="D4956" s="191" t="s">
        <v>2041</v>
      </c>
      <c r="E4956" s="191">
        <v>42340</v>
      </c>
      <c r="F4956" s="192" t="s">
        <v>477</v>
      </c>
      <c r="G4956" s="483" t="s">
        <v>1243</v>
      </c>
      <c r="H4956" s="193" t="s">
        <v>2042</v>
      </c>
      <c r="I4956" s="256">
        <v>306</v>
      </c>
      <c r="J4956" s="256">
        <v>9992.1968427568445</v>
      </c>
      <c r="K4956" s="595">
        <f t="shared" ref="K4956:K4965" si="417">ROUND(I4956*J4956,0)</f>
        <v>3057612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0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37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415"/>
        <v>12</v>
      </c>
      <c r="C4957" s="184">
        <f t="shared" si="416"/>
        <v>42340</v>
      </c>
      <c r="D4957" s="191" t="s">
        <v>2041</v>
      </c>
      <c r="E4957" s="191">
        <v>42340</v>
      </c>
      <c r="F4957" s="192" t="s">
        <v>1181</v>
      </c>
      <c r="G4957" s="483" t="s">
        <v>1244</v>
      </c>
      <c r="H4957" s="193" t="s">
        <v>2042</v>
      </c>
      <c r="I4957" s="256">
        <v>500</v>
      </c>
      <c r="J4957" s="256">
        <v>5890.9220192372441</v>
      </c>
      <c r="K4957" s="595">
        <f t="shared" si="417"/>
        <v>2945461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0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37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415"/>
        <v>12</v>
      </c>
      <c r="C4958" s="184">
        <f t="shared" si="416"/>
        <v>42340</v>
      </c>
      <c r="D4958" s="191" t="s">
        <v>2041</v>
      </c>
      <c r="E4958" s="191">
        <v>42340</v>
      </c>
      <c r="F4958" s="192" t="s">
        <v>1025</v>
      </c>
      <c r="G4958" s="483" t="s">
        <v>1245</v>
      </c>
      <c r="H4958" s="193" t="s">
        <v>2042</v>
      </c>
      <c r="I4958" s="256">
        <v>306</v>
      </c>
      <c r="J4958" s="256">
        <v>5592.6474866176359</v>
      </c>
      <c r="K4958" s="595">
        <f t="shared" si="417"/>
        <v>1711350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0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37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415"/>
        <v>12</v>
      </c>
      <c r="C4959" s="184">
        <f t="shared" si="416"/>
        <v>42340</v>
      </c>
      <c r="D4959" s="191" t="s">
        <v>2041</v>
      </c>
      <c r="E4959" s="191">
        <v>42340</v>
      </c>
      <c r="F4959" s="192" t="s">
        <v>439</v>
      </c>
      <c r="G4959" s="483" t="s">
        <v>1245</v>
      </c>
      <c r="H4959" s="193" t="s">
        <v>2042</v>
      </c>
      <c r="I4959" s="256">
        <v>522</v>
      </c>
      <c r="J4959" s="256">
        <v>7084.0201497156722</v>
      </c>
      <c r="K4959" s="595">
        <f t="shared" si="417"/>
        <v>3697859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0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37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415"/>
        <v>12</v>
      </c>
      <c r="C4960" s="184">
        <f t="shared" si="416"/>
        <v>42340</v>
      </c>
      <c r="D4960" s="191" t="s">
        <v>2041</v>
      </c>
      <c r="E4960" s="191">
        <v>42340</v>
      </c>
      <c r="F4960" s="192" t="s">
        <v>1976</v>
      </c>
      <c r="G4960" s="483" t="s">
        <v>1246</v>
      </c>
      <c r="H4960" s="193" t="s">
        <v>2042</v>
      </c>
      <c r="I4960" s="256">
        <v>100</v>
      </c>
      <c r="J4960" s="256">
        <v>8127.9810138842986</v>
      </c>
      <c r="K4960" s="595">
        <f t="shared" si="417"/>
        <v>812798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0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37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415"/>
        <v>12</v>
      </c>
      <c r="C4961" s="184">
        <f t="shared" si="416"/>
        <v>42340</v>
      </c>
      <c r="D4961" s="191" t="s">
        <v>2041</v>
      </c>
      <c r="E4961" s="191">
        <v>42340</v>
      </c>
      <c r="F4961" s="192" t="s">
        <v>1978</v>
      </c>
      <c r="G4961" s="483" t="s">
        <v>1246</v>
      </c>
      <c r="H4961" s="193" t="s">
        <v>2042</v>
      </c>
      <c r="I4961" s="256">
        <v>20</v>
      </c>
      <c r="J4961" s="256">
        <v>9917.6282096019422</v>
      </c>
      <c r="K4961" s="595">
        <f t="shared" si="417"/>
        <v>198353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0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37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415"/>
        <v>12</v>
      </c>
      <c r="C4962" s="184">
        <f t="shared" si="416"/>
        <v>42340</v>
      </c>
      <c r="D4962" s="191" t="s">
        <v>2041</v>
      </c>
      <c r="E4962" s="191">
        <v>42340</v>
      </c>
      <c r="F4962" s="192" t="s">
        <v>2037</v>
      </c>
      <c r="G4962" s="483" t="s">
        <v>1246</v>
      </c>
      <c r="H4962" s="193" t="s">
        <v>2042</v>
      </c>
      <c r="I4962" s="256">
        <v>20</v>
      </c>
      <c r="J4962" s="256">
        <v>15584.844329374479</v>
      </c>
      <c r="K4962" s="595">
        <f t="shared" si="417"/>
        <v>311697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0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37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415"/>
        <v>12</v>
      </c>
      <c r="C4963" s="184">
        <f t="shared" si="416"/>
        <v>42341</v>
      </c>
      <c r="D4963" s="191" t="s">
        <v>2041</v>
      </c>
      <c r="E4963" s="191">
        <v>42341</v>
      </c>
      <c r="F4963" s="192" t="s">
        <v>450</v>
      </c>
      <c r="G4963" s="483" t="s">
        <v>1247</v>
      </c>
      <c r="H4963" s="193" t="s">
        <v>2042</v>
      </c>
      <c r="I4963" s="256">
        <v>2820</v>
      </c>
      <c r="J4963" s="256">
        <v>7829.7064812646913</v>
      </c>
      <c r="K4963" s="595">
        <f t="shared" si="417"/>
        <v>22079772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0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37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415"/>
        <v>12</v>
      </c>
      <c r="C4964" s="184">
        <f t="shared" si="416"/>
        <v>42341</v>
      </c>
      <c r="D4964" s="191" t="s">
        <v>2041</v>
      </c>
      <c r="E4964" s="191">
        <v>42341</v>
      </c>
      <c r="F4964" s="192" t="s">
        <v>628</v>
      </c>
      <c r="G4964" s="483" t="s">
        <v>1247</v>
      </c>
      <c r="H4964" s="193" t="s">
        <v>2042</v>
      </c>
      <c r="I4964" s="256">
        <v>406</v>
      </c>
      <c r="J4964" s="256">
        <v>9395.6477775176299</v>
      </c>
      <c r="K4964" s="595">
        <f t="shared" si="417"/>
        <v>3814633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0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37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415"/>
        <v>12</v>
      </c>
      <c r="C4965" s="184">
        <f t="shared" si="416"/>
        <v>42341</v>
      </c>
      <c r="D4965" s="191" t="s">
        <v>2041</v>
      </c>
      <c r="E4965" s="191">
        <v>42341</v>
      </c>
      <c r="F4965" s="192" t="s">
        <v>1974</v>
      </c>
      <c r="G4965" s="483" t="s">
        <v>1248</v>
      </c>
      <c r="H4965" s="193" t="s">
        <v>2042</v>
      </c>
      <c r="I4965" s="256">
        <v>3000</v>
      </c>
      <c r="J4965" s="256">
        <v>9246.5105112078254</v>
      </c>
      <c r="K4965" s="595">
        <f t="shared" si="417"/>
        <v>27739532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0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37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391"/>
        <v>12</v>
      </c>
      <c r="C4966" s="184">
        <f t="shared" si="392"/>
        <v>42341</v>
      </c>
      <c r="D4966" s="191" t="s">
        <v>2041</v>
      </c>
      <c r="E4966" s="191">
        <v>42341</v>
      </c>
      <c r="F4966" s="192" t="s">
        <v>1974</v>
      </c>
      <c r="G4966" s="483" t="s">
        <v>1249</v>
      </c>
      <c r="H4966" s="193" t="s">
        <v>2042</v>
      </c>
      <c r="I4966" s="256">
        <v>400</v>
      </c>
      <c r="J4966" s="256">
        <v>9246.5105112078254</v>
      </c>
      <c r="K4966" s="595">
        <f t="shared" si="393"/>
        <v>3698604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0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37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391"/>
        <v>12</v>
      </c>
      <c r="C4967" s="184">
        <f t="shared" si="392"/>
        <v>42341</v>
      </c>
      <c r="D4967" s="191" t="s">
        <v>2041</v>
      </c>
      <c r="E4967" s="191">
        <v>42341</v>
      </c>
      <c r="F4967" s="192" t="s">
        <v>1250</v>
      </c>
      <c r="G4967" s="483" t="s">
        <v>1251</v>
      </c>
      <c r="H4967" s="193" t="s">
        <v>2042</v>
      </c>
      <c r="I4967" s="256">
        <v>87</v>
      </c>
      <c r="J4967" s="256">
        <v>20655.511383907804</v>
      </c>
      <c r="K4967" s="595">
        <f t="shared" si="393"/>
        <v>1797029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0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37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391"/>
        <v>12</v>
      </c>
      <c r="C4968" s="184">
        <f t="shared" si="392"/>
        <v>42341</v>
      </c>
      <c r="D4968" s="191" t="s">
        <v>2041</v>
      </c>
      <c r="E4968" s="191">
        <v>42341</v>
      </c>
      <c r="F4968" s="192" t="s">
        <v>1253</v>
      </c>
      <c r="G4968" s="483" t="s">
        <v>1251</v>
      </c>
      <c r="H4968" s="193" t="s">
        <v>2042</v>
      </c>
      <c r="I4968" s="256">
        <v>78</v>
      </c>
      <c r="J4968" s="256">
        <v>20730.080017062704</v>
      </c>
      <c r="K4968" s="595">
        <f t="shared" si="393"/>
        <v>1616946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0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37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391"/>
        <v>12</v>
      </c>
      <c r="C4969" s="184">
        <f t="shared" si="392"/>
        <v>42341</v>
      </c>
      <c r="D4969" s="191" t="s">
        <v>2041</v>
      </c>
      <c r="E4969" s="191">
        <v>42341</v>
      </c>
      <c r="F4969" s="192" t="s">
        <v>1254</v>
      </c>
      <c r="G4969" s="483" t="s">
        <v>1251</v>
      </c>
      <c r="H4969" s="193" t="s">
        <v>2042</v>
      </c>
      <c r="I4969" s="256">
        <v>104</v>
      </c>
      <c r="J4969" s="256">
        <v>16852.511093007808</v>
      </c>
      <c r="K4969" s="595">
        <f t="shared" si="393"/>
        <v>1752661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0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37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391"/>
        <v>12</v>
      </c>
      <c r="C4970" s="184">
        <f t="shared" si="392"/>
        <v>42341</v>
      </c>
      <c r="D4970" s="191" t="s">
        <v>2041</v>
      </c>
      <c r="E4970" s="191">
        <v>42341</v>
      </c>
      <c r="F4970" s="192" t="s">
        <v>1705</v>
      </c>
      <c r="G4970" s="483" t="s">
        <v>1251</v>
      </c>
      <c r="H4970" s="193" t="s">
        <v>2042</v>
      </c>
      <c r="I4970" s="256">
        <v>274</v>
      </c>
      <c r="J4970" s="256">
        <v>3281.01985881568</v>
      </c>
      <c r="K4970" s="595">
        <f t="shared" si="393"/>
        <v>898999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0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37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391"/>
        <v>12</v>
      </c>
      <c r="C4971" s="184">
        <f t="shared" si="392"/>
        <v>42341</v>
      </c>
      <c r="D4971" s="191" t="s">
        <v>2041</v>
      </c>
      <c r="E4971" s="191">
        <v>42341</v>
      </c>
      <c r="F4971" s="192" t="s">
        <v>1706</v>
      </c>
      <c r="G4971" s="483" t="s">
        <v>1251</v>
      </c>
      <c r="H4971" s="193" t="s">
        <v>2042</v>
      </c>
      <c r="I4971" s="256">
        <v>156</v>
      </c>
      <c r="J4971" s="256">
        <v>3430.1571251254836</v>
      </c>
      <c r="K4971" s="595">
        <f t="shared" si="393"/>
        <v>535105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0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37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391"/>
        <v>12</v>
      </c>
      <c r="C4972" s="184">
        <f t="shared" si="392"/>
        <v>42341</v>
      </c>
      <c r="D4972" s="191" t="s">
        <v>2041</v>
      </c>
      <c r="E4972" s="191">
        <v>42341</v>
      </c>
      <c r="F4972" s="192" t="s">
        <v>1707</v>
      </c>
      <c r="G4972" s="483" t="s">
        <v>1251</v>
      </c>
      <c r="H4972" s="193" t="s">
        <v>2042</v>
      </c>
      <c r="I4972" s="256">
        <v>312</v>
      </c>
      <c r="J4972" s="256">
        <v>1640.50992940784</v>
      </c>
      <c r="K4972" s="595">
        <f t="shared" si="393"/>
        <v>511839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0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37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391"/>
        <v>12</v>
      </c>
      <c r="C4973" s="184">
        <f t="shared" si="392"/>
        <v>42341</v>
      </c>
      <c r="D4973" s="191" t="s">
        <v>2041</v>
      </c>
      <c r="E4973" s="191">
        <v>42341</v>
      </c>
      <c r="F4973" s="192" t="s">
        <v>1708</v>
      </c>
      <c r="G4973" s="483" t="s">
        <v>1251</v>
      </c>
      <c r="H4973" s="193" t="s">
        <v>2042</v>
      </c>
      <c r="I4973" s="256">
        <v>435</v>
      </c>
      <c r="J4973" s="256">
        <v>1342.2353967882327</v>
      </c>
      <c r="K4973" s="595">
        <f t="shared" si="393"/>
        <v>583872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0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37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391"/>
        <v>12</v>
      </c>
      <c r="C4974" s="184">
        <f t="shared" si="392"/>
        <v>42341</v>
      </c>
      <c r="D4974" s="191" t="s">
        <v>2041</v>
      </c>
      <c r="E4974" s="191">
        <v>42341</v>
      </c>
      <c r="F4974" s="192" t="s">
        <v>1709</v>
      </c>
      <c r="G4974" s="483" t="s">
        <v>1251</v>
      </c>
      <c r="H4974" s="193" t="s">
        <v>2042</v>
      </c>
      <c r="I4974" s="256">
        <v>508</v>
      </c>
      <c r="J4974" s="256">
        <v>2460.76489411176</v>
      </c>
      <c r="K4974" s="595">
        <f t="shared" si="393"/>
        <v>1250069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0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37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391"/>
        <v>12</v>
      </c>
      <c r="C4975" s="184">
        <f t="shared" si="392"/>
        <v>42341</v>
      </c>
      <c r="D4975" s="191" t="s">
        <v>2041</v>
      </c>
      <c r="E4975" s="191">
        <v>42341</v>
      </c>
      <c r="F4975" s="192" t="s">
        <v>1341</v>
      </c>
      <c r="G4975" s="483" t="s">
        <v>1251</v>
      </c>
      <c r="H4975" s="193" t="s">
        <v>2042</v>
      </c>
      <c r="I4975" s="256">
        <v>100</v>
      </c>
      <c r="J4975" s="256">
        <v>2162.4903614921527</v>
      </c>
      <c r="K4975" s="595">
        <f t="shared" si="393"/>
        <v>216249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0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37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391"/>
        <v>12</v>
      </c>
      <c r="C4976" s="184">
        <f t="shared" si="392"/>
        <v>42341</v>
      </c>
      <c r="D4976" s="191" t="s">
        <v>2041</v>
      </c>
      <c r="E4976" s="191">
        <v>42341</v>
      </c>
      <c r="F4976" s="192" t="s">
        <v>1710</v>
      </c>
      <c r="G4976" s="483" t="s">
        <v>1255</v>
      </c>
      <c r="H4976" s="193" t="s">
        <v>2042</v>
      </c>
      <c r="I4976" s="256">
        <v>78</v>
      </c>
      <c r="J4976" s="256">
        <v>1342.2353967882327</v>
      </c>
      <c r="K4976" s="595">
        <f t="shared" si="393"/>
        <v>104694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0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37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391"/>
        <v>12</v>
      </c>
      <c r="C4977" s="184">
        <f t="shared" si="392"/>
        <v>42341</v>
      </c>
      <c r="D4977" s="191" t="s">
        <v>2041</v>
      </c>
      <c r="E4977" s="191">
        <v>42341</v>
      </c>
      <c r="F4977" s="192" t="s">
        <v>1711</v>
      </c>
      <c r="G4977" s="483" t="s">
        <v>1255</v>
      </c>
      <c r="H4977" s="193" t="s">
        <v>2042</v>
      </c>
      <c r="I4977" s="256">
        <v>1360</v>
      </c>
      <c r="J4977" s="256">
        <v>1267.6667636333309</v>
      </c>
      <c r="K4977" s="595">
        <f t="shared" si="393"/>
        <v>1724027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0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37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391"/>
        <v>12</v>
      </c>
      <c r="C4978" s="184">
        <f t="shared" si="392"/>
        <v>42341</v>
      </c>
      <c r="D4978" s="191" t="s">
        <v>2041</v>
      </c>
      <c r="E4978" s="191">
        <v>42341</v>
      </c>
      <c r="F4978" s="192" t="s">
        <v>1344</v>
      </c>
      <c r="G4978" s="483" t="s">
        <v>1255</v>
      </c>
      <c r="H4978" s="193" t="s">
        <v>2042</v>
      </c>
      <c r="I4978" s="256">
        <v>100</v>
      </c>
      <c r="J4978" s="256">
        <v>3430.1571251254836</v>
      </c>
      <c r="K4978" s="595">
        <f t="shared" si="393"/>
        <v>343016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0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37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391"/>
        <v>12</v>
      </c>
      <c r="C4979" s="184">
        <f t="shared" si="392"/>
        <v>42345</v>
      </c>
      <c r="D4979" s="191" t="s">
        <v>2041</v>
      </c>
      <c r="E4979" s="191">
        <v>42345</v>
      </c>
      <c r="F4979" s="192" t="s">
        <v>1257</v>
      </c>
      <c r="G4979" s="483" t="s">
        <v>1258</v>
      </c>
      <c r="H4979" s="193" t="s">
        <v>2042</v>
      </c>
      <c r="I4979" s="256">
        <v>444</v>
      </c>
      <c r="J4979" s="256">
        <v>2460.76489411176</v>
      </c>
      <c r="K4979" s="595">
        <f t="shared" si="393"/>
        <v>1092580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0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37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391"/>
        <v>12</v>
      </c>
      <c r="C4980" s="184">
        <f t="shared" si="392"/>
        <v>42345</v>
      </c>
      <c r="D4980" s="191" t="s">
        <v>2041</v>
      </c>
      <c r="E4980" s="191">
        <v>42345</v>
      </c>
      <c r="F4980" s="192" t="s">
        <v>1803</v>
      </c>
      <c r="G4980" s="483" t="s">
        <v>1259</v>
      </c>
      <c r="H4980" s="193" t="s">
        <v>2042</v>
      </c>
      <c r="I4980" s="256">
        <v>300</v>
      </c>
      <c r="J4980" s="256">
        <v>11781.844038474488</v>
      </c>
      <c r="K4980" s="595">
        <f t="shared" si="393"/>
        <v>3534553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0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37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391"/>
        <v>12</v>
      </c>
      <c r="C4981" s="184">
        <f t="shared" si="392"/>
        <v>42345</v>
      </c>
      <c r="D4981" s="191" t="s">
        <v>2041</v>
      </c>
      <c r="E4981" s="191">
        <v>42345</v>
      </c>
      <c r="F4981" s="192" t="s">
        <v>1851</v>
      </c>
      <c r="G4981" s="483" t="s">
        <v>1259</v>
      </c>
      <c r="H4981" s="193" t="s">
        <v>2042</v>
      </c>
      <c r="I4981" s="256">
        <v>30</v>
      </c>
      <c r="J4981" s="256">
        <v>8873.6673454333159</v>
      </c>
      <c r="K4981" s="595">
        <f t="shared" si="393"/>
        <v>266210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0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37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391"/>
        <v>12</v>
      </c>
      <c r="C4982" s="184">
        <f t="shared" si="392"/>
        <v>42345</v>
      </c>
      <c r="D4982" s="191" t="s">
        <v>2041</v>
      </c>
      <c r="E4982" s="191">
        <v>42345</v>
      </c>
      <c r="F4982" s="192" t="s">
        <v>718</v>
      </c>
      <c r="G4982" s="483" t="s">
        <v>1259</v>
      </c>
      <c r="H4982" s="193" t="s">
        <v>2042</v>
      </c>
      <c r="I4982" s="256">
        <v>15</v>
      </c>
      <c r="J4982" s="256">
        <v>13347.785334727425</v>
      </c>
      <c r="K4982" s="595">
        <f t="shared" si="393"/>
        <v>200217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0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37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391"/>
        <v>12</v>
      </c>
      <c r="C4983" s="184">
        <f t="shared" si="392"/>
        <v>42345</v>
      </c>
      <c r="D4983" s="191" t="s">
        <v>2041</v>
      </c>
      <c r="E4983" s="191">
        <v>42345</v>
      </c>
      <c r="F4983" s="192" t="s">
        <v>1779</v>
      </c>
      <c r="G4983" s="483" t="s">
        <v>1259</v>
      </c>
      <c r="H4983" s="193" t="s">
        <v>2042</v>
      </c>
      <c r="I4983" s="256">
        <v>100</v>
      </c>
      <c r="J4983" s="256">
        <v>13646.059867347034</v>
      </c>
      <c r="K4983" s="595">
        <f t="shared" si="393"/>
        <v>1364606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0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37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391"/>
        <v>12</v>
      </c>
      <c r="C4984" s="184">
        <f t="shared" si="392"/>
        <v>42345</v>
      </c>
      <c r="D4984" s="191" t="s">
        <v>2041</v>
      </c>
      <c r="E4984" s="191">
        <v>42345</v>
      </c>
      <c r="F4984" s="192" t="s">
        <v>1773</v>
      </c>
      <c r="G4984" s="483" t="s">
        <v>1259</v>
      </c>
      <c r="H4984" s="193" t="s">
        <v>2042</v>
      </c>
      <c r="I4984" s="256">
        <v>130</v>
      </c>
      <c r="J4984" s="256">
        <v>5294.3729539980286</v>
      </c>
      <c r="K4984" s="595">
        <f t="shared" si="393"/>
        <v>688268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0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37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391"/>
        <v>12</v>
      </c>
      <c r="C4985" s="184">
        <f t="shared" si="392"/>
        <v>42345</v>
      </c>
      <c r="D4985" s="191" t="s">
        <v>2041</v>
      </c>
      <c r="E4985" s="191">
        <v>42345</v>
      </c>
      <c r="F4985" s="192" t="s">
        <v>1852</v>
      </c>
      <c r="G4985" s="483" t="s">
        <v>1259</v>
      </c>
      <c r="H4985" s="193" t="s">
        <v>2042</v>
      </c>
      <c r="I4985" s="256">
        <v>70</v>
      </c>
      <c r="J4985" s="256">
        <v>14690.020731515659</v>
      </c>
      <c r="K4985" s="595">
        <f t="shared" si="393"/>
        <v>1028301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0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37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391"/>
        <v>12</v>
      </c>
      <c r="C4986" s="184">
        <f t="shared" si="392"/>
        <v>42345</v>
      </c>
      <c r="D4986" s="191" t="s">
        <v>2041</v>
      </c>
      <c r="E4986" s="191">
        <v>42345</v>
      </c>
      <c r="F4986" s="192" t="s">
        <v>1853</v>
      </c>
      <c r="G4986" s="483" t="s">
        <v>1259</v>
      </c>
      <c r="H4986" s="193" t="s">
        <v>2042</v>
      </c>
      <c r="I4986" s="256">
        <v>55</v>
      </c>
      <c r="J4986" s="256">
        <v>9395.6477775176299</v>
      </c>
      <c r="K4986" s="595">
        <f t="shared" si="393"/>
        <v>516761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0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37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391"/>
        <v>12</v>
      </c>
      <c r="C4987" s="184">
        <f t="shared" si="392"/>
        <v>42345</v>
      </c>
      <c r="D4987" s="191" t="s">
        <v>2041</v>
      </c>
      <c r="E4987" s="191">
        <v>42345</v>
      </c>
      <c r="F4987" s="192" t="s">
        <v>1854</v>
      </c>
      <c r="G4987" s="483" t="s">
        <v>1259</v>
      </c>
      <c r="H4987" s="193" t="s">
        <v>2042</v>
      </c>
      <c r="I4987" s="256">
        <v>55</v>
      </c>
      <c r="J4987" s="256">
        <v>12378.393103713701</v>
      </c>
      <c r="K4987" s="595">
        <f t="shared" si="393"/>
        <v>680812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0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37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391"/>
        <v>12</v>
      </c>
      <c r="C4988" s="184">
        <f t="shared" si="392"/>
        <v>42345</v>
      </c>
      <c r="D4988" s="191" t="s">
        <v>2041</v>
      </c>
      <c r="E4988" s="191">
        <v>42345</v>
      </c>
      <c r="F4988" s="192" t="s">
        <v>1855</v>
      </c>
      <c r="G4988" s="483" t="s">
        <v>1259</v>
      </c>
      <c r="H4988" s="193" t="s">
        <v>2042</v>
      </c>
      <c r="I4988" s="256">
        <v>155</v>
      </c>
      <c r="J4988" s="256">
        <v>8575.3928128137086</v>
      </c>
      <c r="K4988" s="595">
        <f t="shared" si="393"/>
        <v>1329186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0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37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391"/>
        <v>12</v>
      </c>
      <c r="C4989" s="184">
        <f t="shared" si="392"/>
        <v>42345</v>
      </c>
      <c r="D4989" s="191" t="s">
        <v>2041</v>
      </c>
      <c r="E4989" s="191">
        <v>42345</v>
      </c>
      <c r="F4989" s="192" t="s">
        <v>773</v>
      </c>
      <c r="G4989" s="483" t="s">
        <v>1259</v>
      </c>
      <c r="H4989" s="193" t="s">
        <v>2042</v>
      </c>
      <c r="I4989" s="256">
        <v>1000</v>
      </c>
      <c r="J4989" s="256">
        <v>3952.1375572097963</v>
      </c>
      <c r="K4989" s="595">
        <f t="shared" si="393"/>
        <v>3952138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0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37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391"/>
        <v>12</v>
      </c>
      <c r="C4990" s="184">
        <f t="shared" si="392"/>
        <v>42346</v>
      </c>
      <c r="D4990" s="191" t="s">
        <v>2041</v>
      </c>
      <c r="E4990" s="191">
        <v>42346</v>
      </c>
      <c r="F4990" s="192" t="s">
        <v>424</v>
      </c>
      <c r="G4990" s="483" t="s">
        <v>1260</v>
      </c>
      <c r="H4990" s="193" t="s">
        <v>2042</v>
      </c>
      <c r="I4990" s="256">
        <v>944</v>
      </c>
      <c r="J4990" s="256">
        <v>6114.6279187019491</v>
      </c>
      <c r="K4990" s="595">
        <f t="shared" si="393"/>
        <v>5772209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0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37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391"/>
        <v>12</v>
      </c>
      <c r="C4991" s="184">
        <f t="shared" si="392"/>
        <v>42346</v>
      </c>
      <c r="D4991" s="191" t="s">
        <v>2041</v>
      </c>
      <c r="E4991" s="191">
        <v>42346</v>
      </c>
      <c r="F4991" s="192" t="s">
        <v>472</v>
      </c>
      <c r="G4991" s="483" t="s">
        <v>1260</v>
      </c>
      <c r="H4991" s="193" t="s">
        <v>2042</v>
      </c>
      <c r="I4991" s="256">
        <v>640</v>
      </c>
      <c r="J4991" s="256">
        <v>6785.7456170960659</v>
      </c>
      <c r="K4991" s="595">
        <f t="shared" si="393"/>
        <v>4342877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0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37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391"/>
        <v>12</v>
      </c>
      <c r="C4992" s="184">
        <f t="shared" si="392"/>
        <v>42346</v>
      </c>
      <c r="D4992" s="191" t="s">
        <v>2041</v>
      </c>
      <c r="E4992" s="191">
        <v>42346</v>
      </c>
      <c r="F4992" s="192" t="s">
        <v>527</v>
      </c>
      <c r="G4992" s="483" t="s">
        <v>1260</v>
      </c>
      <c r="H4992" s="193" t="s">
        <v>2042</v>
      </c>
      <c r="I4992" s="256">
        <v>519</v>
      </c>
      <c r="J4992" s="256">
        <v>11781.844038474488</v>
      </c>
      <c r="K4992" s="595">
        <f t="shared" si="393"/>
        <v>6114777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0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37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391"/>
        <v>12</v>
      </c>
      <c r="C4993" s="184">
        <f t="shared" si="392"/>
        <v>42346</v>
      </c>
      <c r="D4993" s="191" t="s">
        <v>2041</v>
      </c>
      <c r="E4993" s="191">
        <v>42346</v>
      </c>
      <c r="F4993" s="192" t="s">
        <v>1261</v>
      </c>
      <c r="G4993" s="483" t="s">
        <v>1262</v>
      </c>
      <c r="H4993" s="193" t="s">
        <v>2042</v>
      </c>
      <c r="I4993" s="256">
        <v>626</v>
      </c>
      <c r="J4993" s="256">
        <v>5741.7847529274404</v>
      </c>
      <c r="K4993" s="595">
        <f t="shared" si="393"/>
        <v>3594357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0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37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391"/>
        <v>12</v>
      </c>
      <c r="C4994" s="184">
        <f t="shared" si="392"/>
        <v>42346</v>
      </c>
      <c r="D4994" s="191" t="s">
        <v>2041</v>
      </c>
      <c r="E4994" s="191">
        <v>42346</v>
      </c>
      <c r="F4994" s="192" t="s">
        <v>1264</v>
      </c>
      <c r="G4994" s="483" t="s">
        <v>1262</v>
      </c>
      <c r="H4994" s="193" t="s">
        <v>2042</v>
      </c>
      <c r="I4994" s="256">
        <v>302</v>
      </c>
      <c r="J4994" s="256">
        <v>10737.883174305862</v>
      </c>
      <c r="K4994" s="595">
        <f t="shared" si="393"/>
        <v>3242841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0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37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391"/>
        <v>12</v>
      </c>
      <c r="C4995" s="184">
        <f t="shared" si="392"/>
        <v>42346</v>
      </c>
      <c r="D4995" s="191" t="s">
        <v>2041</v>
      </c>
      <c r="E4995" s="191">
        <v>42346</v>
      </c>
      <c r="F4995" s="192" t="s">
        <v>1856</v>
      </c>
      <c r="G4995" s="483" t="s">
        <v>1265</v>
      </c>
      <c r="H4995" s="193" t="s">
        <v>2042</v>
      </c>
      <c r="I4995" s="256">
        <v>200</v>
      </c>
      <c r="J4995" s="256">
        <v>10215.902742221549</v>
      </c>
      <c r="K4995" s="595">
        <f t="shared" si="393"/>
        <v>2043181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0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37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391"/>
        <v>12</v>
      </c>
      <c r="C4996" s="184">
        <f t="shared" si="392"/>
        <v>42346</v>
      </c>
      <c r="D4996" s="191" t="s">
        <v>2041</v>
      </c>
      <c r="E4996" s="191">
        <v>42346</v>
      </c>
      <c r="F4996" s="192" t="s">
        <v>1857</v>
      </c>
      <c r="G4996" s="483" t="s">
        <v>1265</v>
      </c>
      <c r="H4996" s="193" t="s">
        <v>2042</v>
      </c>
      <c r="I4996" s="256">
        <v>230</v>
      </c>
      <c r="J4996" s="256">
        <v>10141.334109066647</v>
      </c>
      <c r="K4996" s="595">
        <f t="shared" si="393"/>
        <v>2332507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0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37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391"/>
        <v>12</v>
      </c>
      <c r="C4997" s="184">
        <f t="shared" si="392"/>
        <v>42346</v>
      </c>
      <c r="D4997" s="191" t="s">
        <v>2041</v>
      </c>
      <c r="E4997" s="191">
        <v>42346</v>
      </c>
      <c r="F4997" s="192" t="s">
        <v>1858</v>
      </c>
      <c r="G4997" s="483" t="s">
        <v>1265</v>
      </c>
      <c r="H4997" s="193" t="s">
        <v>2042</v>
      </c>
      <c r="I4997" s="256">
        <v>140</v>
      </c>
      <c r="J4997" s="256">
        <v>9768.4909432921377</v>
      </c>
      <c r="K4997" s="595">
        <f t="shared" si="393"/>
        <v>1367589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0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37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391"/>
        <v>12</v>
      </c>
      <c r="C4998" s="184">
        <f t="shared" si="392"/>
        <v>42346</v>
      </c>
      <c r="D4998" s="191" t="s">
        <v>2041</v>
      </c>
      <c r="E4998" s="191">
        <v>42346</v>
      </c>
      <c r="F4998" s="192" t="s">
        <v>1859</v>
      </c>
      <c r="G4998" s="483" t="s">
        <v>1265</v>
      </c>
      <c r="H4998" s="193" t="s">
        <v>2042</v>
      </c>
      <c r="I4998" s="256">
        <v>125</v>
      </c>
      <c r="J4998" s="256">
        <v>7307.7260491803781</v>
      </c>
      <c r="K4998" s="595">
        <f t="shared" si="393"/>
        <v>913466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0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37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391"/>
        <v>12</v>
      </c>
      <c r="C4999" s="184">
        <f t="shared" si="392"/>
        <v>42346</v>
      </c>
      <c r="D4999" s="191" t="s">
        <v>2041</v>
      </c>
      <c r="E4999" s="191">
        <v>42346</v>
      </c>
      <c r="F4999" s="192" t="s">
        <v>1860</v>
      </c>
      <c r="G4999" s="483" t="s">
        <v>1265</v>
      </c>
      <c r="H4999" s="193" t="s">
        <v>2042</v>
      </c>
      <c r="I4999" s="256">
        <v>55</v>
      </c>
      <c r="J4999" s="256">
        <v>14913.726630980364</v>
      </c>
      <c r="K4999" s="595">
        <f t="shared" si="393"/>
        <v>820255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0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37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391"/>
        <v>12</v>
      </c>
      <c r="C5000" s="184">
        <f t="shared" si="392"/>
        <v>42346</v>
      </c>
      <c r="D5000" s="191" t="s">
        <v>2041</v>
      </c>
      <c r="E5000" s="191">
        <v>42346</v>
      </c>
      <c r="F5000" s="192" t="s">
        <v>1767</v>
      </c>
      <c r="G5000" s="483" t="s">
        <v>1265</v>
      </c>
      <c r="H5000" s="193" t="s">
        <v>2042</v>
      </c>
      <c r="I5000" s="256">
        <v>20</v>
      </c>
      <c r="J5000" s="256">
        <v>8277.1182801941031</v>
      </c>
      <c r="K5000" s="595">
        <f t="shared" si="393"/>
        <v>165542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0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37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391"/>
        <v>12</v>
      </c>
      <c r="C5001" s="184">
        <f t="shared" si="392"/>
        <v>42346</v>
      </c>
      <c r="D5001" s="191" t="s">
        <v>2041</v>
      </c>
      <c r="E5001" s="191">
        <v>42346</v>
      </c>
      <c r="F5001" s="192" t="s">
        <v>1861</v>
      </c>
      <c r="G5001" s="483" t="s">
        <v>1265</v>
      </c>
      <c r="H5001" s="193" t="s">
        <v>2042</v>
      </c>
      <c r="I5001" s="256">
        <v>234</v>
      </c>
      <c r="J5001" s="256">
        <v>11483.569505854881</v>
      </c>
      <c r="K5001" s="595">
        <f t="shared" si="393"/>
        <v>2687155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0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37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391"/>
        <v>12</v>
      </c>
      <c r="C5002" s="184">
        <f t="shared" si="392"/>
        <v>42346</v>
      </c>
      <c r="D5002" s="191" t="s">
        <v>2041</v>
      </c>
      <c r="E5002" s="191">
        <v>42346</v>
      </c>
      <c r="F5002" s="192" t="s">
        <v>1862</v>
      </c>
      <c r="G5002" s="483" t="s">
        <v>1265</v>
      </c>
      <c r="H5002" s="193" t="s">
        <v>2042</v>
      </c>
      <c r="I5002" s="256">
        <v>75</v>
      </c>
      <c r="J5002" s="256">
        <v>15137.432530445067</v>
      </c>
      <c r="K5002" s="595">
        <f t="shared" si="393"/>
        <v>1135307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0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37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391"/>
        <v>12</v>
      </c>
      <c r="C5003" s="184">
        <f t="shared" si="392"/>
        <v>42347</v>
      </c>
      <c r="D5003" s="191" t="s">
        <v>2041</v>
      </c>
      <c r="E5003" s="191">
        <v>42347</v>
      </c>
      <c r="F5003" s="192" t="s">
        <v>1266</v>
      </c>
      <c r="G5003" s="483" t="s">
        <v>1267</v>
      </c>
      <c r="H5003" s="193" t="s">
        <v>2042</v>
      </c>
      <c r="I5003" s="256">
        <v>344</v>
      </c>
      <c r="J5003" s="256">
        <v>63383.338181666542</v>
      </c>
      <c r="K5003" s="595">
        <f t="shared" si="393"/>
        <v>21803868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0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37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391"/>
        <v>12</v>
      </c>
      <c r="C5004" s="184">
        <f t="shared" si="392"/>
        <v>42347</v>
      </c>
      <c r="D5004" s="191" t="s">
        <v>2041</v>
      </c>
      <c r="E5004" s="191">
        <v>42347</v>
      </c>
      <c r="F5004" s="192" t="s">
        <v>1863</v>
      </c>
      <c r="G5004" s="483" t="s">
        <v>1268</v>
      </c>
      <c r="H5004" s="193" t="s">
        <v>2042</v>
      </c>
      <c r="I5004" s="256">
        <v>1500</v>
      </c>
      <c r="J5004" s="256">
        <v>12974.942168952915</v>
      </c>
      <c r="K5004" s="595">
        <f t="shared" si="393"/>
        <v>19462413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0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37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391"/>
        <v>12</v>
      </c>
      <c r="C5005" s="184">
        <f t="shared" si="392"/>
        <v>42347</v>
      </c>
      <c r="D5005" s="191" t="s">
        <v>2041</v>
      </c>
      <c r="E5005" s="191">
        <v>42347</v>
      </c>
      <c r="F5005" s="192" t="s">
        <v>1864</v>
      </c>
      <c r="G5005" s="483" t="s">
        <v>1268</v>
      </c>
      <c r="H5005" s="193" t="s">
        <v>2042</v>
      </c>
      <c r="I5005" s="256">
        <v>100</v>
      </c>
      <c r="J5005" s="256">
        <v>7755.137848109789</v>
      </c>
      <c r="K5005" s="595">
        <f t="shared" si="393"/>
        <v>775514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0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37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391"/>
        <v>12</v>
      </c>
      <c r="C5006" s="184">
        <f t="shared" si="392"/>
        <v>42348</v>
      </c>
      <c r="D5006" s="191" t="s">
        <v>2041</v>
      </c>
      <c r="E5006" s="191">
        <v>42348</v>
      </c>
      <c r="F5006" s="192" t="s">
        <v>1269</v>
      </c>
      <c r="G5006" s="483" t="s">
        <v>1270</v>
      </c>
      <c r="H5006" s="193" t="s">
        <v>2042</v>
      </c>
      <c r="I5006" s="256">
        <v>201</v>
      </c>
      <c r="J5006" s="256">
        <v>7531.431948645084</v>
      </c>
      <c r="K5006" s="595">
        <f t="shared" si="393"/>
        <v>1513818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0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37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391"/>
        <v>12</v>
      </c>
      <c r="C5007" s="184">
        <f t="shared" si="392"/>
        <v>42348</v>
      </c>
      <c r="D5007" s="191" t="s">
        <v>2041</v>
      </c>
      <c r="E5007" s="191">
        <v>42348</v>
      </c>
      <c r="F5007" s="192" t="s">
        <v>1272</v>
      </c>
      <c r="G5007" s="483" t="s">
        <v>1270</v>
      </c>
      <c r="H5007" s="193" t="s">
        <v>2042</v>
      </c>
      <c r="I5007" s="256">
        <v>200</v>
      </c>
      <c r="J5007" s="256">
        <v>7755.137848109789</v>
      </c>
      <c r="K5007" s="595">
        <f t="shared" si="393"/>
        <v>1551028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0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37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391"/>
        <v>12</v>
      </c>
      <c r="C5008" s="184">
        <f t="shared" si="392"/>
        <v>42348</v>
      </c>
      <c r="D5008" s="191" t="s">
        <v>2041</v>
      </c>
      <c r="E5008" s="191">
        <v>42348</v>
      </c>
      <c r="F5008" s="192" t="s">
        <v>1273</v>
      </c>
      <c r="G5008" s="483" t="s">
        <v>1270</v>
      </c>
      <c r="H5008" s="193" t="s">
        <v>2042</v>
      </c>
      <c r="I5008" s="256">
        <v>216</v>
      </c>
      <c r="J5008" s="256">
        <v>9097.3732448980209</v>
      </c>
      <c r="K5008" s="595">
        <f t="shared" si="393"/>
        <v>1965033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0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37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391"/>
        <v>12</v>
      </c>
      <c r="C5009" s="184">
        <f t="shared" si="392"/>
        <v>42348</v>
      </c>
      <c r="D5009" s="191" t="s">
        <v>2041</v>
      </c>
      <c r="E5009" s="191">
        <v>42348</v>
      </c>
      <c r="F5009" s="192" t="s">
        <v>1274</v>
      </c>
      <c r="G5009" s="483" t="s">
        <v>1270</v>
      </c>
      <c r="H5009" s="193" t="s">
        <v>2042</v>
      </c>
      <c r="I5009" s="256">
        <v>200</v>
      </c>
      <c r="J5009" s="256">
        <v>7978.843747574495</v>
      </c>
      <c r="K5009" s="595">
        <f t="shared" si="393"/>
        <v>1595769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0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37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391"/>
        <v>12</v>
      </c>
      <c r="C5010" s="184">
        <f t="shared" si="392"/>
        <v>42348</v>
      </c>
      <c r="D5010" s="191" t="s">
        <v>2041</v>
      </c>
      <c r="E5010" s="191">
        <v>42348</v>
      </c>
      <c r="F5010" s="192" t="s">
        <v>1275</v>
      </c>
      <c r="G5010" s="483" t="s">
        <v>1270</v>
      </c>
      <c r="H5010" s="193" t="s">
        <v>2042</v>
      </c>
      <c r="I5010" s="256">
        <v>206</v>
      </c>
      <c r="J5010" s="256">
        <v>14391.746198896049</v>
      </c>
      <c r="K5010" s="595">
        <f t="shared" si="393"/>
        <v>2964700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0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37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391"/>
        <v>12</v>
      </c>
      <c r="C5011" s="184">
        <f t="shared" si="392"/>
        <v>42348</v>
      </c>
      <c r="D5011" s="191" t="s">
        <v>2041</v>
      </c>
      <c r="E5011" s="191">
        <v>42348</v>
      </c>
      <c r="F5011" s="192" t="s">
        <v>1276</v>
      </c>
      <c r="G5011" s="483" t="s">
        <v>1270</v>
      </c>
      <c r="H5011" s="193" t="s">
        <v>2042</v>
      </c>
      <c r="I5011" s="256">
        <v>197</v>
      </c>
      <c r="J5011" s="256">
        <v>10365.040008531352</v>
      </c>
      <c r="K5011" s="595">
        <f t="shared" si="393"/>
        <v>2041913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0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37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391"/>
        <v>12</v>
      </c>
      <c r="C5012" s="184">
        <f t="shared" si="392"/>
        <v>42348</v>
      </c>
      <c r="D5012" s="191" t="s">
        <v>2041</v>
      </c>
      <c r="E5012" s="191">
        <v>42348</v>
      </c>
      <c r="F5012" s="192" t="s">
        <v>1277</v>
      </c>
      <c r="G5012" s="483" t="s">
        <v>1278</v>
      </c>
      <c r="H5012" s="193" t="s">
        <v>2042</v>
      </c>
      <c r="I5012" s="256">
        <v>444</v>
      </c>
      <c r="J5012" s="256">
        <v>7755.137848109789</v>
      </c>
      <c r="K5012" s="595">
        <f t="shared" si="393"/>
        <v>3443281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0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37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391"/>
        <v>12</v>
      </c>
      <c r="C5013" s="184">
        <f t="shared" si="392"/>
        <v>42348</v>
      </c>
      <c r="D5013" s="191" t="s">
        <v>2041</v>
      </c>
      <c r="E5013" s="191">
        <v>42348</v>
      </c>
      <c r="F5013" s="192" t="s">
        <v>1280</v>
      </c>
      <c r="G5013" s="483" t="s">
        <v>1278</v>
      </c>
      <c r="H5013" s="193" t="s">
        <v>2042</v>
      </c>
      <c r="I5013" s="256">
        <v>504</v>
      </c>
      <c r="J5013" s="256">
        <v>9843.0595764470399</v>
      </c>
      <c r="K5013" s="595">
        <f t="shared" si="393"/>
        <v>4960902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0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37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391"/>
        <v>12</v>
      </c>
      <c r="C5014" s="184">
        <f t="shared" si="392"/>
        <v>42348</v>
      </c>
      <c r="D5014" s="191" t="s">
        <v>2041</v>
      </c>
      <c r="E5014" s="191">
        <v>42348</v>
      </c>
      <c r="F5014" s="192" t="s">
        <v>1281</v>
      </c>
      <c r="G5014" s="483" t="s">
        <v>1278</v>
      </c>
      <c r="H5014" s="193" t="s">
        <v>2042</v>
      </c>
      <c r="I5014" s="256">
        <v>203</v>
      </c>
      <c r="J5014" s="256">
        <v>8575.3928128137086</v>
      </c>
      <c r="K5014" s="595">
        <f t="shared" si="393"/>
        <v>1740805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0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37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391"/>
        <v>12</v>
      </c>
      <c r="C5015" s="184">
        <f t="shared" si="392"/>
        <v>42348</v>
      </c>
      <c r="D5015" s="191" t="s">
        <v>2041</v>
      </c>
      <c r="E5015" s="191">
        <v>42348</v>
      </c>
      <c r="F5015" s="192" t="s">
        <v>1282</v>
      </c>
      <c r="G5015" s="483" t="s">
        <v>1278</v>
      </c>
      <c r="H5015" s="193" t="s">
        <v>2042</v>
      </c>
      <c r="I5015" s="256">
        <v>410</v>
      </c>
      <c r="J5015" s="256">
        <v>5294.3729539980286</v>
      </c>
      <c r="K5015" s="595">
        <f t="shared" si="393"/>
        <v>2170693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0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37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391"/>
        <v>12</v>
      </c>
      <c r="C5016" s="184">
        <f t="shared" si="392"/>
        <v>42348</v>
      </c>
      <c r="D5016" s="191" t="s">
        <v>2041</v>
      </c>
      <c r="E5016" s="191">
        <v>42348</v>
      </c>
      <c r="F5016" s="192" t="s">
        <v>1283</v>
      </c>
      <c r="G5016" s="483" t="s">
        <v>1278</v>
      </c>
      <c r="H5016" s="193" t="s">
        <v>2042</v>
      </c>
      <c r="I5016" s="256">
        <v>300</v>
      </c>
      <c r="J5016" s="256">
        <v>13273.216701572524</v>
      </c>
      <c r="K5016" s="595">
        <f t="shared" si="393"/>
        <v>3981965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0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37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391"/>
        <v>12</v>
      </c>
      <c r="C5017" s="184">
        <f t="shared" si="392"/>
        <v>42348</v>
      </c>
      <c r="D5017" s="191" t="s">
        <v>2041</v>
      </c>
      <c r="E5017" s="191">
        <v>42348</v>
      </c>
      <c r="F5017" s="192" t="s">
        <v>1865</v>
      </c>
      <c r="G5017" s="483" t="s">
        <v>1284</v>
      </c>
      <c r="H5017" s="193" t="s">
        <v>2042</v>
      </c>
      <c r="I5017" s="256">
        <v>107</v>
      </c>
      <c r="J5017" s="256">
        <v>12676.667636333308</v>
      </c>
      <c r="K5017" s="595">
        <f t="shared" si="393"/>
        <v>1356403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0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37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391"/>
        <v>12</v>
      </c>
      <c r="C5018" s="184">
        <f t="shared" si="392"/>
        <v>42348</v>
      </c>
      <c r="D5018" s="191" t="s">
        <v>2041</v>
      </c>
      <c r="E5018" s="191">
        <v>42348</v>
      </c>
      <c r="F5018" s="192" t="s">
        <v>1866</v>
      </c>
      <c r="G5018" s="483" t="s">
        <v>1284</v>
      </c>
      <c r="H5018" s="193" t="s">
        <v>2042</v>
      </c>
      <c r="I5018" s="256">
        <v>205</v>
      </c>
      <c r="J5018" s="256">
        <v>12378.393103713701</v>
      </c>
      <c r="K5018" s="595">
        <f t="shared" si="393"/>
        <v>2537571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0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37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391"/>
        <v>12</v>
      </c>
      <c r="C5019" s="184">
        <f t="shared" si="392"/>
        <v>42348</v>
      </c>
      <c r="D5019" s="191" t="s">
        <v>2041</v>
      </c>
      <c r="E5019" s="191">
        <v>42348</v>
      </c>
      <c r="F5019" s="192" t="s">
        <v>718</v>
      </c>
      <c r="G5019" s="483" t="s">
        <v>1284</v>
      </c>
      <c r="H5019" s="193" t="s">
        <v>2042</v>
      </c>
      <c r="I5019" s="256">
        <v>30</v>
      </c>
      <c r="J5019" s="256">
        <v>13347.785334727425</v>
      </c>
      <c r="K5019" s="595">
        <f t="shared" si="393"/>
        <v>400434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0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37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391"/>
        <v>12</v>
      </c>
      <c r="C5020" s="184">
        <f t="shared" si="392"/>
        <v>42348</v>
      </c>
      <c r="D5020" s="191" t="s">
        <v>2041</v>
      </c>
      <c r="E5020" s="191">
        <v>42348</v>
      </c>
      <c r="F5020" s="192" t="s">
        <v>1867</v>
      </c>
      <c r="G5020" s="483" t="s">
        <v>1284</v>
      </c>
      <c r="H5020" s="193" t="s">
        <v>2042</v>
      </c>
      <c r="I5020" s="256">
        <v>125</v>
      </c>
      <c r="J5020" s="256">
        <v>7755.137848109789</v>
      </c>
      <c r="K5020" s="595">
        <f t="shared" si="393"/>
        <v>969392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0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37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391"/>
        <v>12</v>
      </c>
      <c r="C5021" s="184">
        <f t="shared" si="392"/>
        <v>42348</v>
      </c>
      <c r="D5021" s="191" t="s">
        <v>2041</v>
      </c>
      <c r="E5021" s="191">
        <v>42348</v>
      </c>
      <c r="F5021" s="192" t="s">
        <v>720</v>
      </c>
      <c r="G5021" s="483" t="s">
        <v>1284</v>
      </c>
      <c r="H5021" s="193" t="s">
        <v>2042</v>
      </c>
      <c r="I5021" s="256">
        <v>100</v>
      </c>
      <c r="J5021" s="256">
        <v>10961.589073770567</v>
      </c>
      <c r="K5021" s="595">
        <f t="shared" si="393"/>
        <v>1096159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0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37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391"/>
        <v>12</v>
      </c>
      <c r="C5022" s="184">
        <f t="shared" si="392"/>
        <v>42348</v>
      </c>
      <c r="D5022" s="191" t="s">
        <v>2041</v>
      </c>
      <c r="E5022" s="191">
        <v>42348</v>
      </c>
      <c r="F5022" s="192" t="s">
        <v>720</v>
      </c>
      <c r="G5022" s="483" t="s">
        <v>1284</v>
      </c>
      <c r="H5022" s="193" t="s">
        <v>2042</v>
      </c>
      <c r="I5022" s="256">
        <v>20</v>
      </c>
      <c r="J5022" s="256">
        <v>10961.589073770567</v>
      </c>
      <c r="K5022" s="595">
        <f t="shared" si="393"/>
        <v>219232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0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37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391"/>
        <v>12</v>
      </c>
      <c r="C5023" s="184">
        <f t="shared" si="392"/>
        <v>42348</v>
      </c>
      <c r="D5023" s="191" t="s">
        <v>2041</v>
      </c>
      <c r="E5023" s="191">
        <v>42348</v>
      </c>
      <c r="F5023" s="192" t="s">
        <v>1868</v>
      </c>
      <c r="G5023" s="483" t="s">
        <v>1284</v>
      </c>
      <c r="H5023" s="193" t="s">
        <v>2042</v>
      </c>
      <c r="I5023" s="256">
        <v>24</v>
      </c>
      <c r="J5023" s="256">
        <v>12527.530370023505</v>
      </c>
      <c r="K5023" s="595">
        <f t="shared" si="393"/>
        <v>300661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0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37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391"/>
        <v>12</v>
      </c>
      <c r="C5024" s="184">
        <f t="shared" si="392"/>
        <v>42348</v>
      </c>
      <c r="D5024" s="191" t="s">
        <v>2041</v>
      </c>
      <c r="E5024" s="191">
        <v>42348</v>
      </c>
      <c r="F5024" s="192" t="s">
        <v>768</v>
      </c>
      <c r="G5024" s="483" t="s">
        <v>1284</v>
      </c>
      <c r="H5024" s="193" t="s">
        <v>2042</v>
      </c>
      <c r="I5024" s="256">
        <v>400</v>
      </c>
      <c r="J5024" s="256">
        <v>14615.452098360756</v>
      </c>
      <c r="K5024" s="595">
        <f t="shared" si="393"/>
        <v>5846181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0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37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391"/>
        <v>12</v>
      </c>
      <c r="C5025" s="184">
        <f t="shared" si="392"/>
        <v>42350</v>
      </c>
      <c r="D5025" s="191" t="s">
        <v>2041</v>
      </c>
      <c r="E5025" s="191">
        <v>42350</v>
      </c>
      <c r="F5025" s="192" t="s">
        <v>1025</v>
      </c>
      <c r="G5025" s="483" t="s">
        <v>1285</v>
      </c>
      <c r="H5025" s="193" t="s">
        <v>2042</v>
      </c>
      <c r="I5025" s="256">
        <v>201</v>
      </c>
      <c r="J5025" s="256">
        <v>5592.6474866176359</v>
      </c>
      <c r="K5025" s="595">
        <f t="shared" si="393"/>
        <v>1124122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0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37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391"/>
        <v>12</v>
      </c>
      <c r="C5026" s="184">
        <f t="shared" si="392"/>
        <v>42350</v>
      </c>
      <c r="D5026" s="191" t="s">
        <v>2041</v>
      </c>
      <c r="E5026" s="191">
        <v>42350</v>
      </c>
      <c r="F5026" s="192" t="s">
        <v>1286</v>
      </c>
      <c r="G5026" s="483" t="s">
        <v>1287</v>
      </c>
      <c r="H5026" s="193" t="s">
        <v>2042</v>
      </c>
      <c r="I5026" s="256">
        <v>403</v>
      </c>
      <c r="J5026" s="256">
        <v>4250.4120898294032</v>
      </c>
      <c r="K5026" s="595">
        <f t="shared" si="393"/>
        <v>1712916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0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37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391"/>
        <v>12</v>
      </c>
      <c r="C5027" s="184">
        <f t="shared" si="392"/>
        <v>42350</v>
      </c>
      <c r="D5027" s="191" t="s">
        <v>2041</v>
      </c>
      <c r="E5027" s="191">
        <v>42350</v>
      </c>
      <c r="F5027" s="192" t="s">
        <v>1288</v>
      </c>
      <c r="G5027" s="483" t="s">
        <v>1287</v>
      </c>
      <c r="H5027" s="193" t="s">
        <v>2042</v>
      </c>
      <c r="I5027" s="256">
        <v>101</v>
      </c>
      <c r="J5027" s="256">
        <v>4623.2552556039127</v>
      </c>
      <c r="K5027" s="595">
        <f t="shared" si="393"/>
        <v>466949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0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37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391"/>
        <v>12</v>
      </c>
      <c r="C5028" s="184">
        <f t="shared" si="392"/>
        <v>42350</v>
      </c>
      <c r="D5028" s="191" t="s">
        <v>2041</v>
      </c>
      <c r="E5028" s="191">
        <v>42350</v>
      </c>
      <c r="F5028" s="192" t="s">
        <v>1289</v>
      </c>
      <c r="G5028" s="483" t="s">
        <v>1287</v>
      </c>
      <c r="H5028" s="193" t="s">
        <v>2042</v>
      </c>
      <c r="I5028" s="256">
        <v>106</v>
      </c>
      <c r="J5028" s="256">
        <v>5443.5102203078322</v>
      </c>
      <c r="K5028" s="595">
        <f t="shared" si="393"/>
        <v>577012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0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37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391"/>
        <v>12</v>
      </c>
      <c r="C5029" s="184">
        <f t="shared" si="392"/>
        <v>42350</v>
      </c>
      <c r="D5029" s="191" t="s">
        <v>2041</v>
      </c>
      <c r="E5029" s="191">
        <v>42350</v>
      </c>
      <c r="F5029" s="192" t="s">
        <v>465</v>
      </c>
      <c r="G5029" s="483" t="s">
        <v>1287</v>
      </c>
      <c r="H5029" s="193" t="s">
        <v>2042</v>
      </c>
      <c r="I5029" s="256">
        <v>500</v>
      </c>
      <c r="J5029" s="256">
        <v>4772.3925219137163</v>
      </c>
      <c r="K5029" s="595">
        <f t="shared" si="393"/>
        <v>2386196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0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37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391"/>
        <v>12</v>
      </c>
      <c r="C5030" s="184">
        <f t="shared" si="392"/>
        <v>42353</v>
      </c>
      <c r="D5030" s="191" t="s">
        <v>2041</v>
      </c>
      <c r="E5030" s="191">
        <v>42353</v>
      </c>
      <c r="F5030" s="192" t="s">
        <v>1290</v>
      </c>
      <c r="G5030" s="483" t="s">
        <v>1291</v>
      </c>
      <c r="H5030" s="193" t="s">
        <v>2042</v>
      </c>
      <c r="I5030" s="256">
        <v>244</v>
      </c>
      <c r="J5030" s="256">
        <v>6711.1769839411636</v>
      </c>
      <c r="K5030" s="595">
        <f t="shared" si="393"/>
        <v>1637527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0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37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391"/>
        <v>12</v>
      </c>
      <c r="C5031" s="184">
        <f t="shared" si="392"/>
        <v>42353</v>
      </c>
      <c r="D5031" s="191" t="s">
        <v>2041</v>
      </c>
      <c r="E5031" s="191">
        <v>42353</v>
      </c>
      <c r="F5031" s="192" t="s">
        <v>1712</v>
      </c>
      <c r="G5031" s="483" t="s">
        <v>1291</v>
      </c>
      <c r="H5031" s="193" t="s">
        <v>2042</v>
      </c>
      <c r="I5031" s="256">
        <v>488</v>
      </c>
      <c r="J5031" s="256">
        <v>820.25496470392</v>
      </c>
      <c r="K5031" s="595">
        <f t="shared" si="393"/>
        <v>400284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0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37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391"/>
        <v>12</v>
      </c>
      <c r="C5032" s="184">
        <f t="shared" si="392"/>
        <v>42353</v>
      </c>
      <c r="D5032" s="191" t="s">
        <v>2041</v>
      </c>
      <c r="E5032" s="191">
        <v>42353</v>
      </c>
      <c r="F5032" s="192" t="s">
        <v>1056</v>
      </c>
      <c r="G5032" s="483" t="s">
        <v>1292</v>
      </c>
      <c r="H5032" s="193" t="s">
        <v>2042</v>
      </c>
      <c r="I5032" s="256">
        <v>508</v>
      </c>
      <c r="J5032" s="256">
        <v>12005.549937939193</v>
      </c>
      <c r="K5032" s="595">
        <f t="shared" si="393"/>
        <v>6098819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0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37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391"/>
        <v>12</v>
      </c>
      <c r="C5033" s="184">
        <f t="shared" si="392"/>
        <v>42353</v>
      </c>
      <c r="D5033" s="191" t="s">
        <v>2041</v>
      </c>
      <c r="E5033" s="191">
        <v>42353</v>
      </c>
      <c r="F5033" s="192" t="s">
        <v>1293</v>
      </c>
      <c r="G5033" s="483" t="s">
        <v>1294</v>
      </c>
      <c r="H5033" s="193" t="s">
        <v>2042</v>
      </c>
      <c r="I5033" s="256">
        <v>130</v>
      </c>
      <c r="J5033" s="256">
        <v>5965.4906523921454</v>
      </c>
      <c r="K5033" s="595">
        <f t="shared" si="393"/>
        <v>775514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0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37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391"/>
        <v>12</v>
      </c>
      <c r="C5034" s="184">
        <f t="shared" si="392"/>
        <v>42355</v>
      </c>
      <c r="D5034" s="191" t="s">
        <v>2041</v>
      </c>
      <c r="E5034" s="191">
        <v>42355</v>
      </c>
      <c r="F5034" s="192" t="s">
        <v>932</v>
      </c>
      <c r="G5034" s="483" t="s">
        <v>1295</v>
      </c>
      <c r="H5034" s="193" t="s">
        <v>2042</v>
      </c>
      <c r="I5034" s="256">
        <v>302</v>
      </c>
      <c r="J5034" s="256">
        <v>6785.7456170960659</v>
      </c>
      <c r="K5034" s="595">
        <f t="shared" si="393"/>
        <v>2049295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0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37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391"/>
        <v>12</v>
      </c>
      <c r="C5035" s="184">
        <f t="shared" si="392"/>
        <v>42355</v>
      </c>
      <c r="D5035" s="191" t="s">
        <v>2041</v>
      </c>
      <c r="E5035" s="191">
        <v>42355</v>
      </c>
      <c r="F5035" s="192" t="s">
        <v>932</v>
      </c>
      <c r="G5035" s="483" t="s">
        <v>1295</v>
      </c>
      <c r="H5035" s="193" t="s">
        <v>2042</v>
      </c>
      <c r="I5035" s="256">
        <v>300</v>
      </c>
      <c r="J5035" s="256">
        <v>6785.7456170960659</v>
      </c>
      <c r="K5035" s="595">
        <f t="shared" si="393"/>
        <v>2035724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0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37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391"/>
        <v>12</v>
      </c>
      <c r="C5036" s="184">
        <f t="shared" si="392"/>
        <v>42355</v>
      </c>
      <c r="D5036" s="191" t="s">
        <v>2041</v>
      </c>
      <c r="E5036" s="191">
        <v>42355</v>
      </c>
      <c r="F5036" s="192" t="s">
        <v>640</v>
      </c>
      <c r="G5036" s="483" t="s">
        <v>1295</v>
      </c>
      <c r="H5036" s="193" t="s">
        <v>2042</v>
      </c>
      <c r="I5036" s="256">
        <v>300</v>
      </c>
      <c r="J5036" s="256">
        <v>4921.52978822352</v>
      </c>
      <c r="K5036" s="595">
        <f t="shared" si="393"/>
        <v>1476459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0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37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391"/>
        <v>12</v>
      </c>
      <c r="C5037" s="184">
        <f t="shared" si="392"/>
        <v>42355</v>
      </c>
      <c r="D5037" s="191" t="s">
        <v>2041</v>
      </c>
      <c r="E5037" s="191">
        <v>42355</v>
      </c>
      <c r="F5037" s="192" t="s">
        <v>640</v>
      </c>
      <c r="G5037" s="483" t="s">
        <v>1295</v>
      </c>
      <c r="H5037" s="193" t="s">
        <v>2042</v>
      </c>
      <c r="I5037" s="256">
        <v>298</v>
      </c>
      <c r="J5037" s="256">
        <v>4921.52978822352</v>
      </c>
      <c r="K5037" s="595">
        <f t="shared" si="393"/>
        <v>1466616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0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37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391"/>
        <v>12</v>
      </c>
      <c r="C5038" s="184">
        <f t="shared" si="392"/>
        <v>42355</v>
      </c>
      <c r="D5038" s="191" t="s">
        <v>2041</v>
      </c>
      <c r="E5038" s="191">
        <v>42355</v>
      </c>
      <c r="F5038" s="192" t="s">
        <v>640</v>
      </c>
      <c r="G5038" s="483" t="s">
        <v>1295</v>
      </c>
      <c r="H5038" s="193" t="s">
        <v>2042</v>
      </c>
      <c r="I5038" s="256">
        <v>300</v>
      </c>
      <c r="J5038" s="256">
        <v>4921.52978822352</v>
      </c>
      <c r="K5038" s="595">
        <f t="shared" si="393"/>
        <v>1476459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0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37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391"/>
        <v>12</v>
      </c>
      <c r="C5039" s="184">
        <f t="shared" si="392"/>
        <v>42355</v>
      </c>
      <c r="D5039" s="191" t="s">
        <v>2041</v>
      </c>
      <c r="E5039" s="191">
        <v>42355</v>
      </c>
      <c r="F5039" s="192" t="s">
        <v>640</v>
      </c>
      <c r="G5039" s="483" t="s">
        <v>1295</v>
      </c>
      <c r="H5039" s="193" t="s">
        <v>2042</v>
      </c>
      <c r="I5039" s="256">
        <v>300</v>
      </c>
      <c r="J5039" s="256">
        <v>4921.52978822352</v>
      </c>
      <c r="K5039" s="595">
        <f t="shared" si="393"/>
        <v>1476459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0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37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391"/>
        <v>12</v>
      </c>
      <c r="C5040" s="184">
        <f t="shared" si="392"/>
        <v>42355</v>
      </c>
      <c r="D5040" s="191" t="s">
        <v>2041</v>
      </c>
      <c r="E5040" s="191">
        <v>42355</v>
      </c>
      <c r="F5040" s="192" t="s">
        <v>640</v>
      </c>
      <c r="G5040" s="483" t="s">
        <v>1295</v>
      </c>
      <c r="H5040" s="193" t="s">
        <v>2042</v>
      </c>
      <c r="I5040" s="256">
        <v>300</v>
      </c>
      <c r="J5040" s="256">
        <v>4921.52978822352</v>
      </c>
      <c r="K5040" s="595">
        <f t="shared" si="393"/>
        <v>1476459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0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37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391"/>
        <v>12</v>
      </c>
      <c r="C5041" s="184">
        <f t="shared" si="392"/>
        <v>42355</v>
      </c>
      <c r="D5041" s="191" t="s">
        <v>2041</v>
      </c>
      <c r="E5041" s="191">
        <v>42355</v>
      </c>
      <c r="F5041" s="192" t="s">
        <v>1296</v>
      </c>
      <c r="G5041" s="483" t="s">
        <v>1297</v>
      </c>
      <c r="H5041" s="193" t="s">
        <v>2042</v>
      </c>
      <c r="I5041" s="256">
        <v>100</v>
      </c>
      <c r="J5041" s="256">
        <v>11409.000872699979</v>
      </c>
      <c r="K5041" s="595">
        <f t="shared" si="393"/>
        <v>1140900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0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37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391"/>
        <v>12</v>
      </c>
      <c r="C5042" s="184">
        <f t="shared" si="392"/>
        <v>42356</v>
      </c>
      <c r="D5042" s="191" t="s">
        <v>2041</v>
      </c>
      <c r="E5042" s="191">
        <v>42356</v>
      </c>
      <c r="F5042" s="192" t="s">
        <v>1299</v>
      </c>
      <c r="G5042" s="483" t="s">
        <v>1300</v>
      </c>
      <c r="H5042" s="193" t="s">
        <v>2042</v>
      </c>
      <c r="I5042" s="256">
        <v>241</v>
      </c>
      <c r="J5042" s="256">
        <v>5294.3729539980286</v>
      </c>
      <c r="K5042" s="595">
        <f t="shared" si="393"/>
        <v>1275944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0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37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391"/>
        <v>12</v>
      </c>
      <c r="C5043" s="184">
        <f t="shared" si="392"/>
        <v>42356</v>
      </c>
      <c r="D5043" s="191" t="s">
        <v>2041</v>
      </c>
      <c r="E5043" s="191">
        <v>42356</v>
      </c>
      <c r="F5043" s="192" t="s">
        <v>1713</v>
      </c>
      <c r="G5043" s="483" t="s">
        <v>1300</v>
      </c>
      <c r="H5043" s="193" t="s">
        <v>2042</v>
      </c>
      <c r="I5043" s="256">
        <v>241</v>
      </c>
      <c r="J5043" s="256">
        <v>671.11769839411636</v>
      </c>
      <c r="K5043" s="595">
        <f t="shared" si="393"/>
        <v>161739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0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37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391"/>
        <v>12</v>
      </c>
      <c r="C5044" s="184">
        <f t="shared" si="392"/>
        <v>42356</v>
      </c>
      <c r="D5044" s="191" t="s">
        <v>2041</v>
      </c>
      <c r="E5044" s="191">
        <v>42356</v>
      </c>
      <c r="F5044" s="192" t="s">
        <v>1803</v>
      </c>
      <c r="G5044" s="483" t="s">
        <v>1301</v>
      </c>
      <c r="H5044" s="193" t="s">
        <v>2042</v>
      </c>
      <c r="I5044" s="256">
        <v>480</v>
      </c>
      <c r="J5044" s="256">
        <v>11781.844038474488</v>
      </c>
      <c r="K5044" s="595">
        <f t="shared" si="393"/>
        <v>5655285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0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37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391"/>
        <v>12</v>
      </c>
      <c r="C5045" s="184">
        <f t="shared" si="392"/>
        <v>42356</v>
      </c>
      <c r="D5045" s="191" t="s">
        <v>2041</v>
      </c>
      <c r="E5045" s="191">
        <v>42356</v>
      </c>
      <c r="F5045" s="192" t="s">
        <v>754</v>
      </c>
      <c r="G5045" s="483" t="s">
        <v>1301</v>
      </c>
      <c r="H5045" s="193" t="s">
        <v>2042</v>
      </c>
      <c r="I5045" s="256">
        <v>500</v>
      </c>
      <c r="J5045" s="256">
        <v>12676.667636333308</v>
      </c>
      <c r="K5045" s="595">
        <f t="shared" si="393"/>
        <v>6338334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0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37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391"/>
        <v>12</v>
      </c>
      <c r="C5046" s="184">
        <f t="shared" si="392"/>
        <v>42356</v>
      </c>
      <c r="D5046" s="191" t="s">
        <v>2041</v>
      </c>
      <c r="E5046" s="191">
        <v>42356</v>
      </c>
      <c r="F5046" s="192" t="s">
        <v>771</v>
      </c>
      <c r="G5046" s="483" t="s">
        <v>1301</v>
      </c>
      <c r="H5046" s="193" t="s">
        <v>2042</v>
      </c>
      <c r="I5046" s="256">
        <v>500</v>
      </c>
      <c r="J5046" s="256">
        <v>7904.2751144195927</v>
      </c>
      <c r="K5046" s="595">
        <f t="shared" si="393"/>
        <v>3952138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0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37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391"/>
        <v>12</v>
      </c>
      <c r="C5047" s="184">
        <f t="shared" si="392"/>
        <v>42356</v>
      </c>
      <c r="D5047" s="191" t="s">
        <v>2041</v>
      </c>
      <c r="E5047" s="191">
        <v>42356</v>
      </c>
      <c r="F5047" s="192" t="s">
        <v>1775</v>
      </c>
      <c r="G5047" s="483" t="s">
        <v>1301</v>
      </c>
      <c r="H5047" s="193" t="s">
        <v>2042</v>
      </c>
      <c r="I5047" s="256">
        <v>50</v>
      </c>
      <c r="J5047" s="256">
        <v>13795.197133656837</v>
      </c>
      <c r="K5047" s="595">
        <f t="shared" si="393"/>
        <v>689760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0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37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391"/>
        <v>12</v>
      </c>
      <c r="C5048" s="184">
        <f t="shared" si="392"/>
        <v>42357</v>
      </c>
      <c r="D5048" s="191" t="s">
        <v>2041</v>
      </c>
      <c r="E5048" s="191">
        <v>42357</v>
      </c>
      <c r="F5048" s="192" t="s">
        <v>450</v>
      </c>
      <c r="G5048" s="483" t="s">
        <v>1302</v>
      </c>
      <c r="H5048" s="193" t="s">
        <v>2042</v>
      </c>
      <c r="I5048" s="256">
        <v>5800</v>
      </c>
      <c r="J5048" s="256">
        <v>7829.7064812646913</v>
      </c>
      <c r="K5048" s="595">
        <f t="shared" si="393"/>
        <v>45412298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0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37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391"/>
        <v>12</v>
      </c>
      <c r="C5049" s="184">
        <f t="shared" si="392"/>
        <v>42357</v>
      </c>
      <c r="D5049" s="191" t="s">
        <v>2041</v>
      </c>
      <c r="E5049" s="191">
        <v>42357</v>
      </c>
      <c r="F5049" s="192" t="s">
        <v>1303</v>
      </c>
      <c r="G5049" s="483" t="s">
        <v>1302</v>
      </c>
      <c r="H5049" s="193" t="s">
        <v>2042</v>
      </c>
      <c r="I5049" s="256">
        <v>55</v>
      </c>
      <c r="J5049" s="256">
        <v>8575.3928128137086</v>
      </c>
      <c r="K5049" s="595">
        <f t="shared" si="393"/>
        <v>471647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0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37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391"/>
        <v>12</v>
      </c>
      <c r="C5050" s="184">
        <f t="shared" si="392"/>
        <v>42357</v>
      </c>
      <c r="D5050" s="191" t="s">
        <v>2041</v>
      </c>
      <c r="E5050" s="191">
        <v>42357</v>
      </c>
      <c r="F5050" s="192" t="s">
        <v>628</v>
      </c>
      <c r="G5050" s="483" t="s">
        <v>1302</v>
      </c>
      <c r="H5050" s="193" t="s">
        <v>2042</v>
      </c>
      <c r="I5050" s="256">
        <v>161</v>
      </c>
      <c r="J5050" s="256">
        <v>9395.6477775176299</v>
      </c>
      <c r="K5050" s="595">
        <f t="shared" si="393"/>
        <v>1512699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0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37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391"/>
        <v>12</v>
      </c>
      <c r="C5051" s="184">
        <f t="shared" si="392"/>
        <v>42357</v>
      </c>
      <c r="D5051" s="191" t="s">
        <v>2041</v>
      </c>
      <c r="E5051" s="191">
        <v>42357</v>
      </c>
      <c r="F5051" s="192" t="s">
        <v>1266</v>
      </c>
      <c r="G5051" s="483" t="s">
        <v>1304</v>
      </c>
      <c r="H5051" s="193" t="s">
        <v>2042</v>
      </c>
      <c r="I5051" s="256">
        <v>251</v>
      </c>
      <c r="J5051" s="256">
        <v>63383.338181666542</v>
      </c>
      <c r="K5051" s="595">
        <f t="shared" si="393"/>
        <v>15909218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0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37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391"/>
        <v>12</v>
      </c>
      <c r="C5052" s="184">
        <f t="shared" si="392"/>
        <v>42359</v>
      </c>
      <c r="D5052" s="191" t="s">
        <v>2041</v>
      </c>
      <c r="E5052" s="191">
        <v>42359</v>
      </c>
      <c r="F5052" s="192" t="s">
        <v>1974</v>
      </c>
      <c r="G5052" s="483" t="s">
        <v>1305</v>
      </c>
      <c r="H5052" s="193" t="s">
        <v>2042</v>
      </c>
      <c r="I5052" s="256">
        <v>3935</v>
      </c>
      <c r="J5052" s="256">
        <v>9246.5105112078254</v>
      </c>
      <c r="K5052" s="595">
        <f t="shared" si="393"/>
        <v>36385019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0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37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391"/>
        <v>12</v>
      </c>
      <c r="C5053" s="184">
        <f t="shared" si="392"/>
        <v>42359</v>
      </c>
      <c r="D5053" s="191" t="s">
        <v>2041</v>
      </c>
      <c r="E5053" s="191">
        <v>42359</v>
      </c>
      <c r="F5053" s="192" t="s">
        <v>1979</v>
      </c>
      <c r="G5053" s="483" t="s">
        <v>1306</v>
      </c>
      <c r="H5053" s="193" t="s">
        <v>2042</v>
      </c>
      <c r="I5053" s="256">
        <v>400</v>
      </c>
      <c r="J5053" s="256">
        <v>5965.4906523921454</v>
      </c>
      <c r="K5053" s="595">
        <f t="shared" si="393"/>
        <v>2386196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0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37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391"/>
        <v>12</v>
      </c>
      <c r="C5054" s="184">
        <f t="shared" si="392"/>
        <v>42359</v>
      </c>
      <c r="D5054" s="191" t="s">
        <v>2041</v>
      </c>
      <c r="E5054" s="191">
        <v>42359</v>
      </c>
      <c r="F5054" s="192" t="s">
        <v>1982</v>
      </c>
      <c r="G5054" s="483" t="s">
        <v>1306</v>
      </c>
      <c r="H5054" s="193" t="s">
        <v>2042</v>
      </c>
      <c r="I5054" s="256">
        <v>2000</v>
      </c>
      <c r="J5054" s="256">
        <v>2908.1766930411709</v>
      </c>
      <c r="K5054" s="595">
        <f t="shared" si="393"/>
        <v>5816353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0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37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391"/>
        <v>12</v>
      </c>
      <c r="C5055" s="184">
        <f t="shared" si="392"/>
        <v>42359</v>
      </c>
      <c r="D5055" s="191" t="s">
        <v>2041</v>
      </c>
      <c r="E5055" s="191">
        <v>42359</v>
      </c>
      <c r="F5055" s="192" t="s">
        <v>1980</v>
      </c>
      <c r="G5055" s="483" t="s">
        <v>1306</v>
      </c>
      <c r="H5055" s="193" t="s">
        <v>2042</v>
      </c>
      <c r="I5055" s="256">
        <v>200</v>
      </c>
      <c r="J5055" s="256">
        <v>6114.6279187019491</v>
      </c>
      <c r="K5055" s="595">
        <f t="shared" si="393"/>
        <v>1222926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0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37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391"/>
        <v>12</v>
      </c>
      <c r="C5056" s="184">
        <f t="shared" si="392"/>
        <v>42361</v>
      </c>
      <c r="D5056" s="191" t="s">
        <v>2041</v>
      </c>
      <c r="E5056" s="191">
        <v>42361</v>
      </c>
      <c r="F5056" s="192" t="s">
        <v>1166</v>
      </c>
      <c r="G5056" s="483" t="s">
        <v>1307</v>
      </c>
      <c r="H5056" s="193" t="s">
        <v>2042</v>
      </c>
      <c r="I5056" s="256">
        <v>1453</v>
      </c>
      <c r="J5056" s="256">
        <v>8500.8241796588063</v>
      </c>
      <c r="K5056" s="595">
        <f t="shared" si="393"/>
        <v>12351698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0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37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391"/>
        <v>12</v>
      </c>
      <c r="C5057" s="184">
        <f t="shared" si="392"/>
        <v>42361</v>
      </c>
      <c r="D5057" s="191" t="s">
        <v>2041</v>
      </c>
      <c r="E5057" s="191">
        <v>42361</v>
      </c>
      <c r="F5057" s="192" t="s">
        <v>1166</v>
      </c>
      <c r="G5057" s="483" t="s">
        <v>1307</v>
      </c>
      <c r="H5057" s="193" t="s">
        <v>2042</v>
      </c>
      <c r="I5057" s="256">
        <v>100</v>
      </c>
      <c r="J5057" s="256">
        <v>8500.8241796588063</v>
      </c>
      <c r="K5057" s="595">
        <f t="shared" si="393"/>
        <v>850082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0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37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>
        <f t="shared" si="391"/>
        <v>12</v>
      </c>
      <c r="C5058" s="184">
        <f t="shared" si="392"/>
        <v>42361</v>
      </c>
      <c r="D5058" s="191" t="s">
        <v>2041</v>
      </c>
      <c r="E5058" s="191">
        <v>42361</v>
      </c>
      <c r="F5058" s="192" t="s">
        <v>1680</v>
      </c>
      <c r="G5058" s="483" t="s">
        <v>1307</v>
      </c>
      <c r="H5058" s="193" t="s">
        <v>2042</v>
      </c>
      <c r="I5058" s="256">
        <v>3106</v>
      </c>
      <c r="J5058" s="256">
        <v>745.68633154901818</v>
      </c>
      <c r="K5058" s="595">
        <f t="shared" si="393"/>
        <v>2316102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0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37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>
        <f t="shared" si="391"/>
        <v>12</v>
      </c>
      <c r="C5059" s="184">
        <f t="shared" si="392"/>
        <v>42361</v>
      </c>
      <c r="D5059" s="191" t="s">
        <v>2041</v>
      </c>
      <c r="E5059" s="191">
        <v>42361</v>
      </c>
      <c r="F5059" s="192" t="s">
        <v>1978</v>
      </c>
      <c r="G5059" s="483" t="s">
        <v>1308</v>
      </c>
      <c r="H5059" s="193" t="s">
        <v>2042</v>
      </c>
      <c r="I5059" s="256">
        <v>100</v>
      </c>
      <c r="J5059" s="256">
        <v>9917.6282096019422</v>
      </c>
      <c r="K5059" s="595">
        <f t="shared" si="393"/>
        <v>991763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0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37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>
        <f t="shared" si="391"/>
        <v>12</v>
      </c>
      <c r="C5060" s="184">
        <f t="shared" si="392"/>
        <v>42363</v>
      </c>
      <c r="D5060" s="191" t="s">
        <v>2041</v>
      </c>
      <c r="E5060" s="191">
        <v>42363</v>
      </c>
      <c r="F5060" s="192" t="s">
        <v>870</v>
      </c>
      <c r="G5060" s="483" t="s">
        <v>1309</v>
      </c>
      <c r="H5060" s="193" t="s">
        <v>2042</v>
      </c>
      <c r="I5060" s="256">
        <v>300</v>
      </c>
      <c r="J5060" s="256">
        <v>8500.8241796588063</v>
      </c>
      <c r="K5060" s="595">
        <f t="shared" si="393"/>
        <v>2550247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0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37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>
        <f t="shared" si="391"/>
        <v>12</v>
      </c>
      <c r="C5061" s="184">
        <f t="shared" si="392"/>
        <v>42363</v>
      </c>
      <c r="D5061" s="191" t="s">
        <v>2041</v>
      </c>
      <c r="E5061" s="191">
        <v>42363</v>
      </c>
      <c r="F5061" s="192" t="s">
        <v>650</v>
      </c>
      <c r="G5061" s="483" t="s">
        <v>1309</v>
      </c>
      <c r="H5061" s="193" t="s">
        <v>2042</v>
      </c>
      <c r="I5061" s="256">
        <v>102</v>
      </c>
      <c r="J5061" s="256">
        <v>42951.532697223447</v>
      </c>
      <c r="K5061" s="595">
        <f t="shared" si="393"/>
        <v>4381056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0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37"/>
    </row>
    <row r="5062" spans="1:28" s="211" customFormat="1" ht="15.75" customHeight="1">
      <c r="A5062" s="204" t="str">
        <f>IF(B5062&lt;&gt;"",IF(AND(B5062&gt;=_TM1,B5062&lt;=_TM2,OR(TH!L5062="1111",TH!M5062="1111")),TH!D5062,""),"")</f>
        <v/>
      </c>
      <c r="B5062" s="36">
        <f t="shared" si="391"/>
        <v>12</v>
      </c>
      <c r="C5062" s="184">
        <f t="shared" si="392"/>
        <v>42363</v>
      </c>
      <c r="D5062" s="191" t="s">
        <v>2041</v>
      </c>
      <c r="E5062" s="191">
        <v>42363</v>
      </c>
      <c r="F5062" s="192" t="s">
        <v>1310</v>
      </c>
      <c r="G5062" s="483" t="s">
        <v>1309</v>
      </c>
      <c r="H5062" s="193" t="s">
        <v>2042</v>
      </c>
      <c r="I5062" s="256">
        <v>17</v>
      </c>
      <c r="J5062" s="256">
        <v>37880.865642690122</v>
      </c>
      <c r="K5062" s="595">
        <f t="shared" si="393"/>
        <v>643975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0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37"/>
    </row>
    <row r="5063" spans="1:28" s="211" customFormat="1" ht="15.75" customHeight="1">
      <c r="A5063" s="204" t="str">
        <f>IF(B5063&lt;&gt;"",IF(AND(B5063&gt;=_TM1,B5063&lt;=_TM2,OR(TH!L5063="1111",TH!M5063="1111")),TH!D5063,""),"")</f>
        <v/>
      </c>
      <c r="B5063" s="36">
        <f t="shared" si="391"/>
        <v>12</v>
      </c>
      <c r="C5063" s="184">
        <f t="shared" si="392"/>
        <v>42363</v>
      </c>
      <c r="D5063" s="191" t="s">
        <v>2041</v>
      </c>
      <c r="E5063" s="191">
        <v>42363</v>
      </c>
      <c r="F5063" s="192" t="s">
        <v>1311</v>
      </c>
      <c r="G5063" s="483" t="s">
        <v>1312</v>
      </c>
      <c r="H5063" s="193" t="s">
        <v>2042</v>
      </c>
      <c r="I5063" s="256">
        <v>380</v>
      </c>
      <c r="J5063" s="256">
        <v>7755.137848109789</v>
      </c>
      <c r="K5063" s="595">
        <f t="shared" si="393"/>
        <v>2946952</v>
      </c>
      <c r="L5063" s="194" t="s">
        <v>172</v>
      </c>
      <c r="M5063" s="194" t="s">
        <v>167</v>
      </c>
      <c r="N5063" s="52" t="str">
        <f>IF(AND('331-CT'!$E$7=TH!H5063,OR(L5063="331",M5063="331")),"331",IF(AND(OR(L5063="131",M5063="131"),H5063='131-CT'!$E$7),"131",""))</f>
        <v/>
      </c>
      <c r="O5063" s="910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37"/>
    </row>
    <row r="5064" spans="1:28" s="211" customFormat="1" ht="15.75" customHeight="1">
      <c r="A5064" s="204" t="str">
        <f>IF(B5064&lt;&gt;"",IF(AND(B5064&gt;=_TM1,B5064&lt;=_TM2,OR(TH!L5064="1111",TH!M5064="1111")),TH!D5064,""),"")</f>
        <v/>
      </c>
      <c r="B5064" s="36">
        <f t="shared" si="391"/>
        <v>12</v>
      </c>
      <c r="C5064" s="184">
        <f t="shared" si="392"/>
        <v>42363</v>
      </c>
      <c r="D5064" s="191" t="s">
        <v>2041</v>
      </c>
      <c r="E5064" s="191">
        <v>42363</v>
      </c>
      <c r="F5064" s="192" t="s">
        <v>1129</v>
      </c>
      <c r="G5064" s="483" t="s">
        <v>1313</v>
      </c>
      <c r="H5064" s="193" t="s">
        <v>2042</v>
      </c>
      <c r="I5064" s="256">
        <v>218</v>
      </c>
      <c r="J5064" s="256">
        <v>5965.4906523921454</v>
      </c>
      <c r="K5064" s="595">
        <f t="shared" si="393"/>
        <v>1300477</v>
      </c>
      <c r="L5064" s="194" t="s">
        <v>172</v>
      </c>
      <c r="M5064" s="194" t="s">
        <v>167</v>
      </c>
      <c r="N5064" s="52" t="str">
        <f>IF(AND('331-CT'!$E$7=TH!H5064,OR(L5064="331",M5064="331")),"331",IF(AND(OR(L5064="131",M5064="131"),H5064='131-CT'!$E$7),"131",""))</f>
        <v/>
      </c>
      <c r="O5064" s="910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37"/>
    </row>
    <row r="5065" spans="1:28" s="211" customFormat="1" ht="15.75" customHeight="1">
      <c r="A5065" s="204" t="str">
        <f>IF(B5065&lt;&gt;"",IF(AND(B5065&gt;=_TM1,B5065&lt;=_TM2,OR(TH!L5065="1111",TH!M5065="1111")),TH!D5065,""),"")</f>
        <v/>
      </c>
      <c r="B5065" s="36">
        <f t="shared" si="391"/>
        <v>12</v>
      </c>
      <c r="C5065" s="184">
        <f t="shared" si="392"/>
        <v>42363</v>
      </c>
      <c r="D5065" s="191" t="s">
        <v>2041</v>
      </c>
      <c r="E5065" s="191">
        <v>42363</v>
      </c>
      <c r="F5065" s="192" t="s">
        <v>1132</v>
      </c>
      <c r="G5065" s="483" t="s">
        <v>1313</v>
      </c>
      <c r="H5065" s="193" t="s">
        <v>2042</v>
      </c>
      <c r="I5065" s="256">
        <v>300</v>
      </c>
      <c r="J5065" s="256">
        <v>6934.8828834058695</v>
      </c>
      <c r="K5065" s="595">
        <f t="shared" si="393"/>
        <v>2080465</v>
      </c>
      <c r="L5065" s="194" t="s">
        <v>172</v>
      </c>
      <c r="M5065" s="194" t="s">
        <v>167</v>
      </c>
      <c r="N5065" s="52" t="str">
        <f>IF(AND('331-CT'!$E$7=TH!H5065,OR(L5065="331",M5065="331")),"331",IF(AND(OR(L5065="131",M5065="131"),H5065='131-CT'!$E$7),"131",""))</f>
        <v/>
      </c>
      <c r="O5065" s="910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37"/>
    </row>
    <row r="5066" spans="1:28" s="211" customFormat="1" ht="15.75" customHeight="1">
      <c r="A5066" s="204" t="str">
        <f>IF(B5066&lt;&gt;"",IF(AND(B5066&gt;=_TM1,B5066&lt;=_TM2,OR(TH!L5066="1111",TH!M5066="1111")),TH!D5066,""),"")</f>
        <v/>
      </c>
      <c r="B5066" s="36">
        <f t="shared" si="391"/>
        <v>12</v>
      </c>
      <c r="C5066" s="184">
        <f t="shared" si="392"/>
        <v>42363</v>
      </c>
      <c r="D5066" s="191" t="s">
        <v>2041</v>
      </c>
      <c r="E5066" s="191">
        <v>42363</v>
      </c>
      <c r="F5066" s="192" t="s">
        <v>1133</v>
      </c>
      <c r="G5066" s="483" t="s">
        <v>1313</v>
      </c>
      <c r="H5066" s="193" t="s">
        <v>2042</v>
      </c>
      <c r="I5066" s="256">
        <v>513</v>
      </c>
      <c r="J5066" s="256">
        <v>12452.961736868603</v>
      </c>
      <c r="K5066" s="595">
        <f t="shared" si="393"/>
        <v>6388369</v>
      </c>
      <c r="L5066" s="194" t="s">
        <v>172</v>
      </c>
      <c r="M5066" s="194" t="s">
        <v>167</v>
      </c>
      <c r="N5066" s="52" t="str">
        <f>IF(AND('331-CT'!$E$7=TH!H5066,OR(L5066="331",M5066="331")),"331",IF(AND(OR(L5066="131",M5066="131"),H5066='131-CT'!$E$7),"131",""))</f>
        <v/>
      </c>
      <c r="O5066" s="910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37"/>
    </row>
    <row r="5067" spans="1:28" s="211" customFormat="1" ht="15.75" customHeight="1">
      <c r="A5067" s="204" t="str">
        <f>IF(B5067&lt;&gt;"",IF(AND(B5067&gt;=_TM1,B5067&lt;=_TM2,OR(TH!L5067="1111",TH!M5067="1111")),TH!D5067,""),"")</f>
        <v/>
      </c>
      <c r="B5067" s="36">
        <f t="shared" si="391"/>
        <v>12</v>
      </c>
      <c r="C5067" s="184">
        <f t="shared" si="392"/>
        <v>42364</v>
      </c>
      <c r="D5067" s="191" t="s">
        <v>2041</v>
      </c>
      <c r="E5067" s="191">
        <v>42364</v>
      </c>
      <c r="F5067" s="192" t="s">
        <v>467</v>
      </c>
      <c r="G5067" s="483" t="s">
        <v>1314</v>
      </c>
      <c r="H5067" s="193" t="s">
        <v>2042</v>
      </c>
      <c r="I5067" s="256">
        <v>992</v>
      </c>
      <c r="J5067" s="256">
        <v>3803.0002908999927</v>
      </c>
      <c r="K5067" s="595">
        <f t="shared" si="393"/>
        <v>3772576</v>
      </c>
      <c r="L5067" s="194" t="s">
        <v>172</v>
      </c>
      <c r="M5067" s="194" t="s">
        <v>167</v>
      </c>
      <c r="N5067" s="52" t="str">
        <f>IF(AND('331-CT'!$E$7=TH!H5067,OR(L5067="331",M5067="331")),"331",IF(AND(OR(L5067="131",M5067="131"),H5067='131-CT'!$E$7),"131",""))</f>
        <v/>
      </c>
      <c r="O5067" s="910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39" t="str">
        <f>IF(AND(L5067="154",'154'!$O$5&lt;=B5067,'154'!$P$5&gt;=B5067),"154",IF(AND(L5067="632",'632'!$L$5&lt;=B5067,'632'!$M$5&gt;=B5067),"632",IF(AND(L5067="642",'642'!$N$5&lt;=B5067,'642'!$O$5&gt;=B5067),"642",IF(AND(L5067="641",'641'!$N$5&lt;=B5067,'641'!$O$5&gt;=B5067),"641",""))))</f>
        <v/>
      </c>
      <c r="W5067" s="52" t="str">
        <f>IF(OR(TH!L5067=TH!$W$7,M5067=TH!$W$7),"x","")</f>
        <v/>
      </c>
      <c r="X5067" s="52" t="str">
        <f>IF(AND(B5067&gt;='IN-NX'!$P$3,B5067&lt;='IN-NX'!$Q$3,'IN-NX'!$D$7=D5067,OR(LEFT(L5067,2)="15",AND(LEFT(M5067,2)&lt;&gt;"15",LEFT(M5067,2)&lt;&gt;"33"))),"x","")</f>
        <v/>
      </c>
      <c r="Y5067" s="52" t="str">
        <f>IF(AND(OR(LEFT(TH!L5067,2)="15",LEFT(TH!M5067,2)="15"),'152-CT'!$J$8=TH!F5067),"x","")</f>
        <v/>
      </c>
      <c r="Z5067" s="52" t="str">
        <f>IF(AND(OR(LEFT(TH!L5067,2)="15",LEFT(TH!M5067,2)="15"),TK!$E$7=TH!F5067),"x","")</f>
        <v/>
      </c>
      <c r="AA5067" s="52" t="str">
        <f>IF(AND(B5067&lt;=NKC!$N$8,B5067&gt;=NKC!$M$8),"x","")</f>
        <v/>
      </c>
      <c r="AB5067" s="837"/>
    </row>
    <row r="5068" spans="1:28" s="211" customFormat="1" ht="15.75" customHeight="1">
      <c r="A5068" s="204" t="str">
        <f>IF(B5068&lt;&gt;"",IF(AND(B5068&gt;=_TM1,B5068&lt;=_TM2,OR(TH!L5068="1111",TH!M5068="1111")),TH!D5068,""),"")</f>
        <v/>
      </c>
      <c r="B5068" s="36">
        <f t="shared" si="391"/>
        <v>12</v>
      </c>
      <c r="C5068" s="184">
        <f t="shared" si="392"/>
        <v>42364</v>
      </c>
      <c r="D5068" s="191" t="s">
        <v>2041</v>
      </c>
      <c r="E5068" s="191">
        <v>42364</v>
      </c>
      <c r="F5068" s="192" t="s">
        <v>1315</v>
      </c>
      <c r="G5068" s="483" t="s">
        <v>1314</v>
      </c>
      <c r="H5068" s="193" t="s">
        <v>2042</v>
      </c>
      <c r="I5068" s="256">
        <v>305</v>
      </c>
      <c r="J5068" s="256">
        <v>4697.823888758815</v>
      </c>
      <c r="K5068" s="595">
        <f t="shared" si="393"/>
        <v>1432836</v>
      </c>
      <c r="L5068" s="194" t="s">
        <v>172</v>
      </c>
      <c r="M5068" s="194" t="s">
        <v>167</v>
      </c>
      <c r="N5068" s="52" t="str">
        <f>IF(AND('331-CT'!$E$7=TH!H5068,OR(L5068="331",M5068="331")),"331",IF(AND(OR(L5068="131",M5068="131"),H5068='131-CT'!$E$7),"131",""))</f>
        <v/>
      </c>
      <c r="O5068" s="910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39" t="str">
        <f>IF(AND(L5068="154",'154'!$O$5&lt;=B5068,'154'!$P$5&gt;=B5068),"154",IF(AND(L5068="632",'632'!$L$5&lt;=B5068,'632'!$M$5&gt;=B5068),"632",IF(AND(L5068="642",'642'!$N$5&lt;=B5068,'642'!$O$5&gt;=B5068),"642",IF(AND(L5068="641",'641'!$N$5&lt;=B5068,'641'!$O$5&gt;=B5068),"641",""))))</f>
        <v/>
      </c>
      <c r="W5068" s="52" t="str">
        <f>IF(OR(TH!L5068=TH!$W$7,M5068=TH!$W$7),"x","")</f>
        <v/>
      </c>
      <c r="X5068" s="52" t="str">
        <f>IF(AND(B5068&gt;='IN-NX'!$P$3,B5068&lt;='IN-NX'!$Q$3,'IN-NX'!$D$7=D5068,OR(LEFT(L5068,2)="15",AND(LEFT(M5068,2)&lt;&gt;"15",LEFT(M5068,2)&lt;&gt;"33"))),"x","")</f>
        <v/>
      </c>
      <c r="Y5068" s="52" t="str">
        <f>IF(AND(OR(LEFT(TH!L5068,2)="15",LEFT(TH!M5068,2)="15"),'152-CT'!$J$8=TH!F5068),"x","")</f>
        <v/>
      </c>
      <c r="Z5068" s="52" t="str">
        <f>IF(AND(OR(LEFT(TH!L5068,2)="15",LEFT(TH!M5068,2)="15"),TK!$E$7=TH!F5068),"x","")</f>
        <v/>
      </c>
      <c r="AA5068" s="52" t="str">
        <f>IF(AND(B5068&lt;=NKC!$N$8,B5068&gt;=NKC!$M$8),"x","")</f>
        <v/>
      </c>
      <c r="AB5068" s="837"/>
    </row>
    <row r="5069" spans="1:28" s="211" customFormat="1" ht="15.75" customHeight="1">
      <c r="A5069" s="204" t="str">
        <f>IF(B5069&lt;&gt;"",IF(AND(B5069&gt;=_TM1,B5069&lt;=_TM2,OR(TH!L5069="1111",TH!M5069="1111")),TH!D5069,""),"")</f>
        <v/>
      </c>
      <c r="B5069" s="36">
        <f t="shared" si="391"/>
        <v>12</v>
      </c>
      <c r="C5069" s="184">
        <f t="shared" si="392"/>
        <v>42366</v>
      </c>
      <c r="D5069" s="191" t="s">
        <v>2041</v>
      </c>
      <c r="E5069" s="191">
        <v>42366</v>
      </c>
      <c r="F5069" s="192" t="s">
        <v>439</v>
      </c>
      <c r="G5069" s="483" t="s">
        <v>1316</v>
      </c>
      <c r="H5069" s="193" t="s">
        <v>2042</v>
      </c>
      <c r="I5069" s="256">
        <v>298</v>
      </c>
      <c r="J5069" s="256">
        <v>7084.0201497156722</v>
      </c>
      <c r="K5069" s="595">
        <f t="shared" si="393"/>
        <v>2111038</v>
      </c>
      <c r="L5069" s="194" t="s">
        <v>172</v>
      </c>
      <c r="M5069" s="194" t="s">
        <v>167</v>
      </c>
      <c r="N5069" s="52" t="str">
        <f>IF(AND('331-CT'!$E$7=TH!H5069,OR(L5069="331",M5069="331")),"331",IF(AND(OR(L5069="131",M5069="131"),H5069='131-CT'!$E$7),"131",""))</f>
        <v/>
      </c>
      <c r="O5069" s="910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39" t="str">
        <f>IF(AND(L5069="154",'154'!$O$5&lt;=B5069,'154'!$P$5&gt;=B5069),"154",IF(AND(L5069="632",'632'!$L$5&lt;=B5069,'632'!$M$5&gt;=B5069),"632",IF(AND(L5069="642",'642'!$N$5&lt;=B5069,'642'!$O$5&gt;=B5069),"642",IF(AND(L5069="641",'641'!$N$5&lt;=B5069,'641'!$O$5&gt;=B5069),"641",""))))</f>
        <v/>
      </c>
      <c r="W5069" s="52" t="str">
        <f>IF(OR(TH!L5069=TH!$W$7,M5069=TH!$W$7),"x","")</f>
        <v/>
      </c>
      <c r="X5069" s="52" t="str">
        <f>IF(AND(B5069&gt;='IN-NX'!$P$3,B5069&lt;='IN-NX'!$Q$3,'IN-NX'!$D$7=D5069,OR(LEFT(L5069,2)="15",AND(LEFT(M5069,2)&lt;&gt;"15",LEFT(M5069,2)&lt;&gt;"33"))),"x","")</f>
        <v/>
      </c>
      <c r="Y5069" s="52" t="str">
        <f>IF(AND(OR(LEFT(TH!L5069,2)="15",LEFT(TH!M5069,2)="15"),'152-CT'!$J$8=TH!F5069),"x","")</f>
        <v/>
      </c>
      <c r="Z5069" s="52" t="str">
        <f>IF(AND(OR(LEFT(TH!L5069,2)="15",LEFT(TH!M5069,2)="15"),TK!$E$7=TH!F5069),"x","")</f>
        <v/>
      </c>
      <c r="AA5069" s="52" t="str">
        <f>IF(AND(B5069&lt;=NKC!$N$8,B5069&gt;=NKC!$M$8),"x","")</f>
        <v/>
      </c>
      <c r="AB5069" s="837"/>
    </row>
    <row r="5070" spans="1:28" s="211" customFormat="1" ht="15.75" customHeight="1">
      <c r="A5070" s="204" t="str">
        <f>IF(B5070&lt;&gt;"",IF(AND(B5070&gt;=_TM1,B5070&lt;=_TM2,OR(TH!L5070="1111",TH!M5070="1111")),TH!D5070,""),"")</f>
        <v/>
      </c>
      <c r="B5070" s="36">
        <f t="shared" si="391"/>
        <v>12</v>
      </c>
      <c r="C5070" s="184">
        <f t="shared" si="392"/>
        <v>42366</v>
      </c>
      <c r="D5070" s="191" t="s">
        <v>2041</v>
      </c>
      <c r="E5070" s="191">
        <v>42366</v>
      </c>
      <c r="F5070" s="192" t="s">
        <v>439</v>
      </c>
      <c r="G5070" s="483" t="s">
        <v>1316</v>
      </c>
      <c r="H5070" s="193" t="s">
        <v>2042</v>
      </c>
      <c r="I5070" s="256">
        <v>202</v>
      </c>
      <c r="J5070" s="256">
        <v>7084.0201497156722</v>
      </c>
      <c r="K5070" s="595">
        <f t="shared" si="393"/>
        <v>1430972</v>
      </c>
      <c r="L5070" s="194" t="s">
        <v>172</v>
      </c>
      <c r="M5070" s="194" t="s">
        <v>167</v>
      </c>
      <c r="N5070" s="52" t="str">
        <f>IF(AND('331-CT'!$E$7=TH!H5070,OR(L5070="331",M5070="331")),"331",IF(AND(OR(L5070="131",M5070="131"),H5070='131-CT'!$E$7),"131",""))</f>
        <v/>
      </c>
      <c r="O5070" s="910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39" t="str">
        <f>IF(AND(L5070="154",'154'!$O$5&lt;=B5070,'154'!$P$5&gt;=B5070),"154",IF(AND(L5070="632",'632'!$L$5&lt;=B5070,'632'!$M$5&gt;=B5070),"632",IF(AND(L5070="642",'642'!$N$5&lt;=B5070,'642'!$O$5&gt;=B5070),"642",IF(AND(L5070="641",'641'!$N$5&lt;=B5070,'641'!$O$5&gt;=B5070),"641",""))))</f>
        <v/>
      </c>
      <c r="W5070" s="52" t="str">
        <f>IF(OR(TH!L5070=TH!$W$7,M5070=TH!$W$7),"x","")</f>
        <v/>
      </c>
      <c r="X5070" s="52" t="str">
        <f>IF(AND(B5070&gt;='IN-NX'!$P$3,B5070&lt;='IN-NX'!$Q$3,'IN-NX'!$D$7=D5070,OR(LEFT(L5070,2)="15",AND(LEFT(M5070,2)&lt;&gt;"15",LEFT(M5070,2)&lt;&gt;"33"))),"x","")</f>
        <v/>
      </c>
      <c r="Y5070" s="52" t="str">
        <f>IF(AND(OR(LEFT(TH!L5070,2)="15",LEFT(TH!M5070,2)="15"),'152-CT'!$J$8=TH!F5070),"x","")</f>
        <v/>
      </c>
      <c r="Z5070" s="52" t="str">
        <f>IF(AND(OR(LEFT(TH!L5070,2)="15",LEFT(TH!M5070,2)="15"),TK!$E$7=TH!F5070),"x","")</f>
        <v/>
      </c>
      <c r="AA5070" s="52" t="str">
        <f>IF(AND(B5070&lt;=NKC!$N$8,B5070&gt;=NKC!$M$8),"x","")</f>
        <v/>
      </c>
      <c r="AB5070" s="837"/>
    </row>
    <row r="5071" spans="1:28" s="211" customFormat="1" ht="15.75" customHeight="1">
      <c r="A5071" s="204" t="str">
        <f>IF(B5071&lt;&gt;"",IF(AND(B5071&gt;=_TM1,B5071&lt;=_TM2,OR(TH!L5071="1111",TH!M5071="1111")),TH!D5071,""),"")</f>
        <v/>
      </c>
      <c r="B5071" s="36">
        <f t="shared" si="391"/>
        <v>12</v>
      </c>
      <c r="C5071" s="184">
        <f t="shared" si="392"/>
        <v>42366</v>
      </c>
      <c r="D5071" s="191" t="s">
        <v>2041</v>
      </c>
      <c r="E5071" s="191">
        <v>42366</v>
      </c>
      <c r="F5071" s="192" t="s">
        <v>439</v>
      </c>
      <c r="G5071" s="483" t="s">
        <v>1316</v>
      </c>
      <c r="H5071" s="193" t="s">
        <v>2042</v>
      </c>
      <c r="I5071" s="256">
        <v>509</v>
      </c>
      <c r="J5071" s="256">
        <v>7084.0201497156722</v>
      </c>
      <c r="K5071" s="595">
        <f t="shared" si="393"/>
        <v>3605766</v>
      </c>
      <c r="L5071" s="194" t="s">
        <v>172</v>
      </c>
      <c r="M5071" s="194" t="s">
        <v>167</v>
      </c>
      <c r="N5071" s="52" t="str">
        <f>IF(AND('331-CT'!$E$7=TH!H5071,OR(L5071="331",M5071="331")),"331",IF(AND(OR(L5071="131",M5071="131"),H5071='131-CT'!$E$7),"131",""))</f>
        <v/>
      </c>
      <c r="O5071" s="910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39" t="str">
        <f>IF(AND(L5071="154",'154'!$O$5&lt;=B5071,'154'!$P$5&gt;=B5071),"154",IF(AND(L5071="632",'632'!$L$5&lt;=B5071,'632'!$M$5&gt;=B5071),"632",IF(AND(L5071="642",'642'!$N$5&lt;=B5071,'642'!$O$5&gt;=B5071),"642",IF(AND(L5071="641",'641'!$N$5&lt;=B5071,'641'!$O$5&gt;=B5071),"641",""))))</f>
        <v/>
      </c>
      <c r="W5071" s="52" t="str">
        <f>IF(OR(TH!L5071=TH!$W$7,M5071=TH!$W$7),"x","")</f>
        <v/>
      </c>
      <c r="X5071" s="52" t="str">
        <f>IF(AND(B5071&gt;='IN-NX'!$P$3,B5071&lt;='IN-NX'!$Q$3,'IN-NX'!$D$7=D5071,OR(LEFT(L5071,2)="15",AND(LEFT(M5071,2)&lt;&gt;"15",LEFT(M5071,2)&lt;&gt;"33"))),"x","")</f>
        <v/>
      </c>
      <c r="Y5071" s="52" t="str">
        <f>IF(AND(OR(LEFT(TH!L5071,2)="15",LEFT(TH!M5071,2)="15"),'152-CT'!$J$8=TH!F5071),"x","")</f>
        <v/>
      </c>
      <c r="Z5071" s="52" t="str">
        <f>IF(AND(OR(LEFT(TH!L5071,2)="15",LEFT(TH!M5071,2)="15"),TK!$E$7=TH!F5071),"x","")</f>
        <v/>
      </c>
      <c r="AA5071" s="52" t="str">
        <f>IF(AND(B5071&lt;=NKC!$N$8,B5071&gt;=NKC!$M$8),"x","")</f>
        <v/>
      </c>
      <c r="AB5071" s="837"/>
    </row>
    <row r="5072" spans="1:28" s="211" customFormat="1" ht="15.75" customHeight="1">
      <c r="A5072" s="204" t="str">
        <f>IF(B5072&lt;&gt;"",IF(AND(B5072&gt;=_TM1,B5072&lt;=_TM2,OR(TH!L5072="1111",TH!M5072="1111")),TH!D5072,""),"")</f>
        <v/>
      </c>
      <c r="B5072" s="36">
        <f t="shared" si="391"/>
        <v>12</v>
      </c>
      <c r="C5072" s="184">
        <f t="shared" si="392"/>
        <v>42366</v>
      </c>
      <c r="D5072" s="191" t="s">
        <v>2041</v>
      </c>
      <c r="E5072" s="191">
        <v>42366</v>
      </c>
      <c r="F5072" s="192" t="s">
        <v>439</v>
      </c>
      <c r="G5072" s="483" t="s">
        <v>1316</v>
      </c>
      <c r="H5072" s="193" t="s">
        <v>2042</v>
      </c>
      <c r="I5072" s="256">
        <v>401</v>
      </c>
      <c r="J5072" s="256">
        <v>7084.0201497156722</v>
      </c>
      <c r="K5072" s="595">
        <f t="shared" si="393"/>
        <v>2840692</v>
      </c>
      <c r="L5072" s="194" t="s">
        <v>172</v>
      </c>
      <c r="M5072" s="194" t="s">
        <v>167</v>
      </c>
      <c r="N5072" s="52" t="str">
        <f>IF(AND('331-CT'!$E$7=TH!H5072,OR(L5072="331",M5072="331")),"331",IF(AND(OR(L5072="131",M5072="131"),H5072='131-CT'!$E$7),"131",""))</f>
        <v/>
      </c>
      <c r="O5072" s="910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39" t="str">
        <f>IF(AND(L5072="154",'154'!$O$5&lt;=B5072,'154'!$P$5&gt;=B5072),"154",IF(AND(L5072="632",'632'!$L$5&lt;=B5072,'632'!$M$5&gt;=B5072),"632",IF(AND(L5072="642",'642'!$N$5&lt;=B5072,'642'!$O$5&gt;=B5072),"642",IF(AND(L5072="641",'641'!$N$5&lt;=B5072,'641'!$O$5&gt;=B5072),"641",""))))</f>
        <v/>
      </c>
      <c r="W5072" s="52" t="str">
        <f>IF(OR(TH!L5072=TH!$W$7,M5072=TH!$W$7),"x","")</f>
        <v/>
      </c>
      <c r="X5072" s="52" t="str">
        <f>IF(AND(B5072&gt;='IN-NX'!$P$3,B5072&lt;='IN-NX'!$Q$3,'IN-NX'!$D$7=D5072,OR(LEFT(L5072,2)="15",AND(LEFT(M5072,2)&lt;&gt;"15",LEFT(M5072,2)&lt;&gt;"33"))),"x","")</f>
        <v/>
      </c>
      <c r="Y5072" s="52" t="str">
        <f>IF(AND(OR(LEFT(TH!L5072,2)="15",LEFT(TH!M5072,2)="15"),'152-CT'!$J$8=TH!F5072),"x","")</f>
        <v/>
      </c>
      <c r="Z5072" s="52" t="str">
        <f>IF(AND(OR(LEFT(TH!L5072,2)="15",LEFT(TH!M5072,2)="15"),TK!$E$7=TH!F5072),"x","")</f>
        <v/>
      </c>
      <c r="AA5072" s="52" t="str">
        <f>IF(AND(B5072&lt;=NKC!$N$8,B5072&gt;=NKC!$M$8),"x","")</f>
        <v/>
      </c>
      <c r="AB5072" s="837"/>
    </row>
    <row r="5073" spans="1:28" s="211" customFormat="1" ht="15.75" customHeight="1">
      <c r="A5073" s="204" t="str">
        <f>IF(B5073&lt;&gt;"",IF(AND(B5073&gt;=_TM1,B5073&lt;=_TM2,OR(TH!L5073="1111",TH!M5073="1111")),TH!D5073,""),"")</f>
        <v/>
      </c>
      <c r="B5073" s="36">
        <f t="shared" si="391"/>
        <v>12</v>
      </c>
      <c r="C5073" s="184">
        <f t="shared" si="392"/>
        <v>42366</v>
      </c>
      <c r="D5073" s="191" t="s">
        <v>2041</v>
      </c>
      <c r="E5073" s="191">
        <v>42366</v>
      </c>
      <c r="F5073" s="192" t="s">
        <v>2036</v>
      </c>
      <c r="G5073" s="483" t="s">
        <v>1317</v>
      </c>
      <c r="H5073" s="193" t="s">
        <v>2042</v>
      </c>
      <c r="I5073" s="256">
        <v>2200</v>
      </c>
      <c r="J5073" s="256">
        <v>8724.5300791235113</v>
      </c>
      <c r="K5073" s="595">
        <f t="shared" si="393"/>
        <v>19193966</v>
      </c>
      <c r="L5073" s="194" t="s">
        <v>172</v>
      </c>
      <c r="M5073" s="194" t="s">
        <v>167</v>
      </c>
      <c r="N5073" s="52" t="str">
        <f>IF(AND('331-CT'!$E$7=TH!H5073,OR(L5073="331",M5073="331")),"331",IF(AND(OR(L5073="131",M5073="131"),H5073='131-CT'!$E$7),"131",""))</f>
        <v/>
      </c>
      <c r="O5073" s="910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39" t="str">
        <f>IF(AND(L5073="154",'154'!$O$5&lt;=B5073,'154'!$P$5&gt;=B5073),"154",IF(AND(L5073="632",'632'!$L$5&lt;=B5073,'632'!$M$5&gt;=B5073),"632",IF(AND(L5073="642",'642'!$N$5&lt;=B5073,'642'!$O$5&gt;=B5073),"642",IF(AND(L5073="641",'641'!$N$5&lt;=B5073,'641'!$O$5&gt;=B5073),"641",""))))</f>
        <v/>
      </c>
      <c r="W5073" s="52" t="str">
        <f>IF(OR(TH!L5073=TH!$W$7,M5073=TH!$W$7),"x","")</f>
        <v/>
      </c>
      <c r="X5073" s="52" t="str">
        <f>IF(AND(B5073&gt;='IN-NX'!$P$3,B5073&lt;='IN-NX'!$Q$3,'IN-NX'!$D$7=D5073,OR(LEFT(L5073,2)="15",AND(LEFT(M5073,2)&lt;&gt;"15",LEFT(M5073,2)&lt;&gt;"33"))),"x","")</f>
        <v/>
      </c>
      <c r="Y5073" s="52" t="str">
        <f>IF(AND(OR(LEFT(TH!L5073,2)="15",LEFT(TH!M5073,2)="15"),'152-CT'!$J$8=TH!F5073),"x","")</f>
        <v/>
      </c>
      <c r="Z5073" s="52" t="str">
        <f>IF(AND(OR(LEFT(TH!L5073,2)="15",LEFT(TH!M5073,2)="15"),TK!$E$7=TH!F5073),"x","")</f>
        <v/>
      </c>
      <c r="AA5073" s="52" t="str">
        <f>IF(AND(B5073&lt;=NKC!$N$8,B5073&gt;=NKC!$M$8),"x","")</f>
        <v/>
      </c>
      <c r="AB5073" s="837"/>
    </row>
    <row r="5074" spans="1:28" s="211" customFormat="1" ht="15.75" customHeight="1">
      <c r="A5074" s="204" t="str">
        <f>IF(B5074&lt;&gt;"",IF(AND(B5074&gt;=_TM1,B5074&lt;=_TM2,OR(TH!L5074="1111",TH!M5074="1111")),TH!D5074,""),"")</f>
        <v/>
      </c>
      <c r="B5074" s="36">
        <f t="shared" si="391"/>
        <v>12</v>
      </c>
      <c r="C5074" s="184">
        <f t="shared" si="392"/>
        <v>42367</v>
      </c>
      <c r="D5074" s="191" t="s">
        <v>2041</v>
      </c>
      <c r="E5074" s="191">
        <v>42367</v>
      </c>
      <c r="F5074" s="192" t="s">
        <v>439</v>
      </c>
      <c r="G5074" s="483" t="s">
        <v>1318</v>
      </c>
      <c r="H5074" s="193" t="s">
        <v>2042</v>
      </c>
      <c r="I5074" s="256">
        <v>310</v>
      </c>
      <c r="J5074" s="256">
        <v>7084.0201497156722</v>
      </c>
      <c r="K5074" s="595">
        <f t="shared" si="393"/>
        <v>2196046</v>
      </c>
      <c r="L5074" s="194" t="s">
        <v>172</v>
      </c>
      <c r="M5074" s="194" t="s">
        <v>167</v>
      </c>
      <c r="N5074" s="52" t="str">
        <f>IF(AND('331-CT'!$E$7=TH!H5074,OR(L5074="331",M5074="331")),"331",IF(AND(OR(L5074="131",M5074="131"),H5074='131-CT'!$E$7),"131",""))</f>
        <v/>
      </c>
      <c r="O5074" s="910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39" t="str">
        <f>IF(AND(L5074="154",'154'!$O$5&lt;=B5074,'154'!$P$5&gt;=B5074),"154",IF(AND(L5074="632",'632'!$L$5&lt;=B5074,'632'!$M$5&gt;=B5074),"632",IF(AND(L5074="642",'642'!$N$5&lt;=B5074,'642'!$O$5&gt;=B5074),"642",IF(AND(L5074="641",'641'!$N$5&lt;=B5074,'641'!$O$5&gt;=B5074),"641",""))))</f>
        <v/>
      </c>
      <c r="W5074" s="52" t="str">
        <f>IF(OR(TH!L5074=TH!$W$7,M5074=TH!$W$7),"x","")</f>
        <v/>
      </c>
      <c r="X5074" s="52" t="str">
        <f>IF(AND(B5074&gt;='IN-NX'!$P$3,B5074&lt;='IN-NX'!$Q$3,'IN-NX'!$D$7=D5074,OR(LEFT(L5074,2)="15",AND(LEFT(M5074,2)&lt;&gt;"15",LEFT(M5074,2)&lt;&gt;"33"))),"x","")</f>
        <v/>
      </c>
      <c r="Y5074" s="52" t="str">
        <f>IF(AND(OR(LEFT(TH!L5074,2)="15",LEFT(TH!M5074,2)="15"),'152-CT'!$J$8=TH!F5074),"x","")</f>
        <v/>
      </c>
      <c r="Z5074" s="52" t="str">
        <f>IF(AND(OR(LEFT(TH!L5074,2)="15",LEFT(TH!M5074,2)="15"),TK!$E$7=TH!F5074),"x","")</f>
        <v/>
      </c>
      <c r="AA5074" s="52" t="str">
        <f>IF(AND(B5074&lt;=NKC!$N$8,B5074&gt;=NKC!$M$8),"x","")</f>
        <v/>
      </c>
      <c r="AB5074" s="837"/>
    </row>
    <row r="5075" spans="1:28" s="211" customFormat="1" ht="15.75" customHeight="1">
      <c r="A5075" s="204" t="str">
        <f>IF(B5075&lt;&gt;"",IF(AND(B5075&gt;=_TM1,B5075&lt;=_TM2,OR(TH!L5075="1111",TH!M5075="1111")),TH!D5075,""),"")</f>
        <v/>
      </c>
      <c r="B5075" s="36">
        <f t="shared" si="391"/>
        <v>12</v>
      </c>
      <c r="C5075" s="184">
        <f t="shared" si="392"/>
        <v>42367</v>
      </c>
      <c r="D5075" s="191" t="s">
        <v>2041</v>
      </c>
      <c r="E5075" s="191">
        <v>42367</v>
      </c>
      <c r="F5075" s="192" t="s">
        <v>1025</v>
      </c>
      <c r="G5075" s="483" t="s">
        <v>1318</v>
      </c>
      <c r="H5075" s="193" t="s">
        <v>2042</v>
      </c>
      <c r="I5075" s="256">
        <v>408</v>
      </c>
      <c r="J5075" s="256">
        <v>5592.6474866176359</v>
      </c>
      <c r="K5075" s="595">
        <f t="shared" si="393"/>
        <v>2281800</v>
      </c>
      <c r="L5075" s="194" t="s">
        <v>172</v>
      </c>
      <c r="M5075" s="194" t="s">
        <v>167</v>
      </c>
      <c r="N5075" s="52" t="str">
        <f>IF(AND('331-CT'!$E$7=TH!H5075,OR(L5075="331",M5075="331")),"331",IF(AND(OR(L5075="131",M5075="131"),H5075='131-CT'!$E$7),"131",""))</f>
        <v/>
      </c>
      <c r="O5075" s="910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39" t="str">
        <f>IF(AND(L5075="154",'154'!$O$5&lt;=B5075,'154'!$P$5&gt;=B5075),"154",IF(AND(L5075="632",'632'!$L$5&lt;=B5075,'632'!$M$5&gt;=B5075),"632",IF(AND(L5075="642",'642'!$N$5&lt;=B5075,'642'!$O$5&gt;=B5075),"642",IF(AND(L5075="641",'641'!$N$5&lt;=B5075,'641'!$O$5&gt;=B5075),"641",""))))</f>
        <v/>
      </c>
      <c r="W5075" s="52" t="str">
        <f>IF(OR(TH!L5075=TH!$W$7,M5075=TH!$W$7),"x","")</f>
        <v/>
      </c>
      <c r="X5075" s="52" t="str">
        <f>IF(AND(B5075&gt;='IN-NX'!$P$3,B5075&lt;='IN-NX'!$Q$3,'IN-NX'!$D$7=D5075,OR(LEFT(L5075,2)="15",AND(LEFT(M5075,2)&lt;&gt;"15",LEFT(M5075,2)&lt;&gt;"33"))),"x","")</f>
        <v/>
      </c>
      <c r="Y5075" s="52" t="str">
        <f>IF(AND(OR(LEFT(TH!L5075,2)="15",LEFT(TH!M5075,2)="15"),'152-CT'!$J$8=TH!F5075),"x","")</f>
        <v/>
      </c>
      <c r="Z5075" s="52" t="str">
        <f>IF(AND(OR(LEFT(TH!L5075,2)="15",LEFT(TH!M5075,2)="15"),TK!$E$7=TH!F5075),"x","")</f>
        <v/>
      </c>
      <c r="AA5075" s="52" t="str">
        <f>IF(AND(B5075&lt;=NKC!$N$8,B5075&gt;=NKC!$M$8),"x","")</f>
        <v/>
      </c>
      <c r="AB5075" s="837"/>
    </row>
    <row r="5076" spans="1:28" s="211" customFormat="1" ht="15.75" customHeight="1">
      <c r="A5076" s="204" t="str">
        <f>IF(B5076&lt;&gt;"",IF(AND(B5076&gt;=_TM1,B5076&lt;=_TM2,OR(TH!L5076="1111",TH!M5076="1111")),TH!D5076,""),"")</f>
        <v/>
      </c>
      <c r="B5076" s="36">
        <f t="shared" si="391"/>
        <v>12</v>
      </c>
      <c r="C5076" s="184">
        <f t="shared" si="392"/>
        <v>42367</v>
      </c>
      <c r="D5076" s="191" t="s">
        <v>2041</v>
      </c>
      <c r="E5076" s="191">
        <v>42367</v>
      </c>
      <c r="F5076" s="192" t="s">
        <v>1114</v>
      </c>
      <c r="G5076" s="483" t="s">
        <v>1319</v>
      </c>
      <c r="H5076" s="193" t="s">
        <v>2042</v>
      </c>
      <c r="I5076" s="256">
        <v>250</v>
      </c>
      <c r="J5076" s="256">
        <v>8202.5496470392009</v>
      </c>
      <c r="K5076" s="595">
        <f t="shared" si="393"/>
        <v>2050637</v>
      </c>
      <c r="L5076" s="194" t="s">
        <v>172</v>
      </c>
      <c r="M5076" s="194" t="s">
        <v>167</v>
      </c>
      <c r="N5076" s="52" t="str">
        <f>IF(AND('331-CT'!$E$7=TH!H5076,OR(L5076="331",M5076="331")),"331",IF(AND(OR(L5076="131",M5076="131"),H5076='131-CT'!$E$7),"131",""))</f>
        <v/>
      </c>
      <c r="O5076" s="910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39" t="str">
        <f>IF(AND(L5076="154",'154'!$O$5&lt;=B5076,'154'!$P$5&gt;=B5076),"154",IF(AND(L5076="632",'632'!$L$5&lt;=B5076,'632'!$M$5&gt;=B5076),"632",IF(AND(L5076="642",'642'!$N$5&lt;=B5076,'642'!$O$5&gt;=B5076),"642",IF(AND(L5076="641",'641'!$N$5&lt;=B5076,'641'!$O$5&gt;=B5076),"641",""))))</f>
        <v/>
      </c>
      <c r="W5076" s="52" t="str">
        <f>IF(OR(TH!L5076=TH!$W$7,M5076=TH!$W$7),"x","")</f>
        <v/>
      </c>
      <c r="X5076" s="52" t="str">
        <f>IF(AND(B5076&gt;='IN-NX'!$P$3,B5076&lt;='IN-NX'!$Q$3,'IN-NX'!$D$7=D5076,OR(LEFT(L5076,2)="15",AND(LEFT(M5076,2)&lt;&gt;"15",LEFT(M5076,2)&lt;&gt;"33"))),"x","")</f>
        <v/>
      </c>
      <c r="Y5076" s="52" t="str">
        <f>IF(AND(OR(LEFT(TH!L5076,2)="15",LEFT(TH!M5076,2)="15"),'152-CT'!$J$8=TH!F5076),"x","")</f>
        <v/>
      </c>
      <c r="Z5076" s="52" t="str">
        <f>IF(AND(OR(LEFT(TH!L5076,2)="15",LEFT(TH!M5076,2)="15"),TK!$E$7=TH!F5076),"x","")</f>
        <v/>
      </c>
      <c r="AA5076" s="52" t="str">
        <f>IF(AND(B5076&lt;=NKC!$N$8,B5076&gt;=NKC!$M$8),"x","")</f>
        <v/>
      </c>
      <c r="AB5076" s="837"/>
    </row>
    <row r="5077" spans="1:28" s="211" customFormat="1" ht="15.75" customHeight="1">
      <c r="A5077" s="204" t="str">
        <f>IF(B5077&lt;&gt;"",IF(AND(B5077&gt;=_TM1,B5077&lt;=_TM2,OR(TH!L5077="1111",TH!M5077="1111")),TH!D5077,""),"")</f>
        <v/>
      </c>
      <c r="B5077" s="36">
        <f t="shared" si="391"/>
        <v>12</v>
      </c>
      <c r="C5077" s="184">
        <f t="shared" si="392"/>
        <v>42367</v>
      </c>
      <c r="D5077" s="191" t="s">
        <v>2041</v>
      </c>
      <c r="E5077" s="191">
        <v>42367</v>
      </c>
      <c r="F5077" s="192" t="s">
        <v>1320</v>
      </c>
      <c r="G5077" s="483" t="s">
        <v>1321</v>
      </c>
      <c r="H5077" s="193" t="s">
        <v>2042</v>
      </c>
      <c r="I5077" s="256">
        <v>1000</v>
      </c>
      <c r="J5077" s="256">
        <v>3803.0002908999927</v>
      </c>
      <c r="K5077" s="595">
        <f t="shared" si="393"/>
        <v>3803000</v>
      </c>
      <c r="L5077" s="194" t="s">
        <v>172</v>
      </c>
      <c r="M5077" s="194" t="s">
        <v>167</v>
      </c>
      <c r="N5077" s="52" t="str">
        <f>IF(AND('331-CT'!$E$7=TH!H5077,OR(L5077="331",M5077="331")),"331",IF(AND(OR(L5077="131",M5077="131"),H5077='131-CT'!$E$7),"131",""))</f>
        <v/>
      </c>
      <c r="O5077" s="910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39" t="str">
        <f>IF(AND(L5077="154",'154'!$O$5&lt;=B5077,'154'!$P$5&gt;=B5077),"154",IF(AND(L5077="632",'632'!$L$5&lt;=B5077,'632'!$M$5&gt;=B5077),"632",IF(AND(L5077="642",'642'!$N$5&lt;=B5077,'642'!$O$5&gt;=B5077),"642",IF(AND(L5077="641",'641'!$N$5&lt;=B5077,'641'!$O$5&gt;=B5077),"641",""))))</f>
        <v/>
      </c>
      <c r="W5077" s="52" t="str">
        <f>IF(OR(TH!L5077=TH!$W$7,M5077=TH!$W$7),"x","")</f>
        <v/>
      </c>
      <c r="X5077" s="52" t="str">
        <f>IF(AND(B5077&gt;='IN-NX'!$P$3,B5077&lt;='IN-NX'!$Q$3,'IN-NX'!$D$7=D5077,OR(LEFT(L5077,2)="15",AND(LEFT(M5077,2)&lt;&gt;"15",LEFT(M5077,2)&lt;&gt;"33"))),"x","")</f>
        <v/>
      </c>
      <c r="Y5077" s="52" t="str">
        <f>IF(AND(OR(LEFT(TH!L5077,2)="15",LEFT(TH!M5077,2)="15"),'152-CT'!$J$8=TH!F5077),"x","")</f>
        <v/>
      </c>
      <c r="Z5077" s="52" t="str">
        <f>IF(AND(OR(LEFT(TH!L5077,2)="15",LEFT(TH!M5077,2)="15"),TK!$E$7=TH!F5077),"x","")</f>
        <v/>
      </c>
      <c r="AA5077" s="52" t="str">
        <f>IF(AND(B5077&lt;=NKC!$N$8,B5077&gt;=NKC!$M$8),"x","")</f>
        <v/>
      </c>
      <c r="AB5077" s="837"/>
    </row>
    <row r="5078" spans="1:28" s="211" customFormat="1" ht="15.75" customHeight="1">
      <c r="A5078" s="204" t="str">
        <f>IF(B5078&lt;&gt;"",IF(AND(B5078&gt;=_TM1,B5078&lt;=_TM2,OR(TH!L5078="1111",TH!M5078="1111")),TH!D5078,""),"")</f>
        <v/>
      </c>
      <c r="B5078" s="36">
        <f t="shared" si="391"/>
        <v>12</v>
      </c>
      <c r="C5078" s="184">
        <f t="shared" si="392"/>
        <v>42368</v>
      </c>
      <c r="D5078" s="191" t="s">
        <v>2041</v>
      </c>
      <c r="E5078" s="191">
        <v>42368</v>
      </c>
      <c r="F5078" s="192" t="s">
        <v>1322</v>
      </c>
      <c r="G5078" s="483" t="s">
        <v>1323</v>
      </c>
      <c r="H5078" s="193" t="s">
        <v>2042</v>
      </c>
      <c r="I5078" s="256">
        <v>114</v>
      </c>
      <c r="J5078" s="256">
        <v>62935.926382737132</v>
      </c>
      <c r="K5078" s="595">
        <f t="shared" si="393"/>
        <v>7174696</v>
      </c>
      <c r="L5078" s="194" t="s">
        <v>172</v>
      </c>
      <c r="M5078" s="194" t="s">
        <v>167</v>
      </c>
      <c r="N5078" s="52" t="str">
        <f>IF(AND('331-CT'!$E$7=TH!H5078,OR(L5078="331",M5078="331")),"331",IF(AND(OR(L5078="131",M5078="131"),H5078='131-CT'!$E$7),"131",""))</f>
        <v/>
      </c>
      <c r="O5078" s="910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39" t="str">
        <f>IF(AND(L5078="154",'154'!$O$5&lt;=B5078,'154'!$P$5&gt;=B5078),"154",IF(AND(L5078="632",'632'!$L$5&lt;=B5078,'632'!$M$5&gt;=B5078),"632",IF(AND(L5078="642",'642'!$N$5&lt;=B5078,'642'!$O$5&gt;=B5078),"642",IF(AND(L5078="641",'641'!$N$5&lt;=B5078,'641'!$O$5&gt;=B5078),"641",""))))</f>
        <v/>
      </c>
      <c r="W5078" s="52" t="str">
        <f>IF(OR(TH!L5078=TH!$W$7,M5078=TH!$W$7),"x","")</f>
        <v/>
      </c>
      <c r="X5078" s="52" t="str">
        <f>IF(AND(B5078&gt;='IN-NX'!$P$3,B5078&lt;='IN-NX'!$Q$3,'IN-NX'!$D$7=D5078,OR(LEFT(L5078,2)="15",AND(LEFT(M5078,2)&lt;&gt;"15",LEFT(M5078,2)&lt;&gt;"33"))),"x","")</f>
        <v/>
      </c>
      <c r="Y5078" s="52" t="str">
        <f>IF(AND(OR(LEFT(TH!L5078,2)="15",LEFT(TH!M5078,2)="15"),'152-CT'!$J$8=TH!F5078),"x","")</f>
        <v/>
      </c>
      <c r="Z5078" s="52" t="str">
        <f>IF(AND(OR(LEFT(TH!L5078,2)="15",LEFT(TH!M5078,2)="15"),TK!$E$7=TH!F5078),"x","")</f>
        <v/>
      </c>
      <c r="AA5078" s="52" t="str">
        <f>IF(AND(B5078&lt;=NKC!$N$8,B5078&gt;=NKC!$M$8),"x","")</f>
        <v/>
      </c>
      <c r="AB5078" s="837"/>
    </row>
    <row r="5079" spans="1:28" s="211" customFormat="1" ht="15.75" customHeight="1">
      <c r="A5079" s="204" t="str">
        <f>IF(B5079&lt;&gt;"",IF(AND(B5079&gt;=_TM1,B5079&lt;=_TM2,OR(TH!L5079="1111",TH!M5079="1111")),TH!D5079,""),"")</f>
        <v/>
      </c>
      <c r="B5079" s="36">
        <f t="shared" si="391"/>
        <v>12</v>
      </c>
      <c r="C5079" s="184">
        <f t="shared" si="392"/>
        <v>42368</v>
      </c>
      <c r="D5079" s="191" t="s">
        <v>2041</v>
      </c>
      <c r="E5079" s="191">
        <v>42368</v>
      </c>
      <c r="F5079" s="192" t="s">
        <v>1324</v>
      </c>
      <c r="G5079" s="483" t="s">
        <v>1323</v>
      </c>
      <c r="H5079" s="193" t="s">
        <v>2042</v>
      </c>
      <c r="I5079" s="256">
        <v>56</v>
      </c>
      <c r="J5079" s="256">
        <v>57119.572996654795</v>
      </c>
      <c r="K5079" s="595">
        <f t="shared" si="393"/>
        <v>3198696</v>
      </c>
      <c r="L5079" s="194" t="s">
        <v>172</v>
      </c>
      <c r="M5079" s="194" t="s">
        <v>167</v>
      </c>
      <c r="N5079" s="52" t="str">
        <f>IF(AND('331-CT'!$E$7=TH!H5079,OR(L5079="331",M5079="331")),"331",IF(AND(OR(L5079="131",M5079="131"),H5079='131-CT'!$E$7),"131",""))</f>
        <v/>
      </c>
      <c r="O5079" s="910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39" t="str">
        <f>IF(AND(L5079="154",'154'!$O$5&lt;=B5079,'154'!$P$5&gt;=B5079),"154",IF(AND(L5079="632",'632'!$L$5&lt;=B5079,'632'!$M$5&gt;=B5079),"632",IF(AND(L5079="642",'642'!$N$5&lt;=B5079,'642'!$O$5&gt;=B5079),"642",IF(AND(L5079="641",'641'!$N$5&lt;=B5079,'641'!$O$5&gt;=B5079),"641",""))))</f>
        <v/>
      </c>
      <c r="W5079" s="52" t="str">
        <f>IF(OR(TH!L5079=TH!$W$7,M5079=TH!$W$7),"x","")</f>
        <v/>
      </c>
      <c r="X5079" s="52" t="str">
        <f>IF(AND(B5079&gt;='IN-NX'!$P$3,B5079&lt;='IN-NX'!$Q$3,'IN-NX'!$D$7=D5079,OR(LEFT(L5079,2)="15",AND(LEFT(M5079,2)&lt;&gt;"15",LEFT(M5079,2)&lt;&gt;"33"))),"x","")</f>
        <v/>
      </c>
      <c r="Y5079" s="52" t="str">
        <f>IF(AND(OR(LEFT(TH!L5079,2)="15",LEFT(TH!M5079,2)="15"),'152-CT'!$J$8=TH!F5079),"x","")</f>
        <v/>
      </c>
      <c r="Z5079" s="52" t="str">
        <f>IF(AND(OR(LEFT(TH!L5079,2)="15",LEFT(TH!M5079,2)="15"),TK!$E$7=TH!F5079),"x","")</f>
        <v/>
      </c>
      <c r="AA5079" s="52" t="str">
        <f>IF(AND(B5079&lt;=NKC!$N$8,B5079&gt;=NKC!$M$8),"x","")</f>
        <v/>
      </c>
      <c r="AB5079" s="837"/>
    </row>
    <row r="5080" spans="1:28" s="211" customFormat="1" ht="15.75" customHeight="1">
      <c r="A5080" s="204" t="str">
        <f>IF(B5080&lt;&gt;"",IF(AND(B5080&gt;=_TM1,B5080&lt;=_TM2,OR(TH!L5080="1111",TH!M5080="1111")),TH!D5080,""),"")</f>
        <v/>
      </c>
      <c r="B5080" s="36">
        <f t="shared" si="391"/>
        <v>12</v>
      </c>
      <c r="C5080" s="184">
        <f t="shared" si="392"/>
        <v>42368</v>
      </c>
      <c r="D5080" s="191" t="s">
        <v>2041</v>
      </c>
      <c r="E5080" s="191">
        <v>42368</v>
      </c>
      <c r="F5080" s="192" t="s">
        <v>953</v>
      </c>
      <c r="G5080" s="483" t="s">
        <v>1323</v>
      </c>
      <c r="H5080" s="193" t="s">
        <v>2042</v>
      </c>
      <c r="I5080" s="256">
        <v>14</v>
      </c>
      <c r="J5080" s="256">
        <v>63830.74998059596</v>
      </c>
      <c r="K5080" s="595">
        <f t="shared" si="393"/>
        <v>893630</v>
      </c>
      <c r="L5080" s="194" t="s">
        <v>172</v>
      </c>
      <c r="M5080" s="194" t="s">
        <v>167</v>
      </c>
      <c r="N5080" s="52" t="str">
        <f>IF(AND('331-CT'!$E$7=TH!H5080,OR(L5080="331",M5080="331")),"331",IF(AND(OR(L5080="131",M5080="131"),H5080='131-CT'!$E$7),"131",""))</f>
        <v/>
      </c>
      <c r="O5080" s="910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39" t="str">
        <f>IF(AND(L5080="154",'154'!$O$5&lt;=B5080,'154'!$P$5&gt;=B5080),"154",IF(AND(L5080="632",'632'!$L$5&lt;=B5080,'632'!$M$5&gt;=B5080),"632",IF(AND(L5080="642",'642'!$N$5&lt;=B5080,'642'!$O$5&gt;=B5080),"642",IF(AND(L5080="641",'641'!$N$5&lt;=B5080,'641'!$O$5&gt;=B5080),"641",""))))</f>
        <v/>
      </c>
      <c r="W5080" s="52" t="str">
        <f>IF(OR(TH!L5080=TH!$W$7,M5080=TH!$W$7),"x","")</f>
        <v/>
      </c>
      <c r="X5080" s="52" t="str">
        <f>IF(AND(B5080&gt;='IN-NX'!$P$3,B5080&lt;='IN-NX'!$Q$3,'IN-NX'!$D$7=D5080,OR(LEFT(L5080,2)="15",AND(LEFT(M5080,2)&lt;&gt;"15",LEFT(M5080,2)&lt;&gt;"33"))),"x","")</f>
        <v/>
      </c>
      <c r="Y5080" s="52" t="str">
        <f>IF(AND(OR(LEFT(TH!L5080,2)="15",LEFT(TH!M5080,2)="15"),'152-CT'!$J$8=TH!F5080),"x","")</f>
        <v/>
      </c>
      <c r="Z5080" s="52" t="str">
        <f>IF(AND(OR(LEFT(TH!L5080,2)="15",LEFT(TH!M5080,2)="15"),TK!$E$7=TH!F5080),"x","")</f>
        <v/>
      </c>
      <c r="AA5080" s="52" t="str">
        <f>IF(AND(B5080&lt;=NKC!$N$8,B5080&gt;=NKC!$M$8),"x","")</f>
        <v/>
      </c>
      <c r="AB5080" s="837"/>
    </row>
    <row r="5081" spans="1:28" s="211" customFormat="1" ht="15.75" customHeight="1">
      <c r="A5081" s="204" t="str">
        <f>IF(B5081&lt;&gt;"",IF(AND(B5081&gt;=_TM1,B5081&lt;=_TM2,OR(TH!L5081="1111",TH!M5081="1111")),TH!D5081,""),"")</f>
        <v/>
      </c>
      <c r="B5081" s="36">
        <f t="shared" si="391"/>
        <v>12</v>
      </c>
      <c r="C5081" s="184">
        <f t="shared" si="392"/>
        <v>42368</v>
      </c>
      <c r="D5081" s="191" t="s">
        <v>2041</v>
      </c>
      <c r="E5081" s="191">
        <v>42368</v>
      </c>
      <c r="F5081" s="192" t="s">
        <v>763</v>
      </c>
      <c r="G5081" s="483" t="s">
        <v>1323</v>
      </c>
      <c r="H5081" s="193" t="s">
        <v>2042</v>
      </c>
      <c r="I5081" s="256">
        <v>30</v>
      </c>
      <c r="J5081" s="256">
        <v>11110.726340080371</v>
      </c>
      <c r="K5081" s="595">
        <f t="shared" si="393"/>
        <v>333322</v>
      </c>
      <c r="L5081" s="194" t="s">
        <v>172</v>
      </c>
      <c r="M5081" s="194" t="s">
        <v>167</v>
      </c>
      <c r="N5081" s="52" t="str">
        <f>IF(AND('331-CT'!$E$7=TH!H5081,OR(L5081="331",M5081="331")),"331",IF(AND(OR(L5081="131",M5081="131"),H5081='131-CT'!$E$7),"131",""))</f>
        <v/>
      </c>
      <c r="O5081" s="910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39" t="str">
        <f>IF(AND(L5081="154",'154'!$O$5&lt;=B5081,'154'!$P$5&gt;=B5081),"154",IF(AND(L5081="632",'632'!$L$5&lt;=B5081,'632'!$M$5&gt;=B5081),"632",IF(AND(L5081="642",'642'!$N$5&lt;=B5081,'642'!$O$5&gt;=B5081),"642",IF(AND(L5081="641",'641'!$N$5&lt;=B5081,'641'!$O$5&gt;=B5081),"641",""))))</f>
        <v/>
      </c>
      <c r="W5081" s="52" t="str">
        <f>IF(OR(TH!L5081=TH!$W$7,M5081=TH!$W$7),"x","")</f>
        <v/>
      </c>
      <c r="X5081" s="52" t="str">
        <f>IF(AND(B5081&gt;='IN-NX'!$P$3,B5081&lt;='IN-NX'!$Q$3,'IN-NX'!$D$7=D5081,OR(LEFT(L5081,2)="15",AND(LEFT(M5081,2)&lt;&gt;"15",LEFT(M5081,2)&lt;&gt;"33"))),"x","")</f>
        <v/>
      </c>
      <c r="Y5081" s="52" t="str">
        <f>IF(AND(OR(LEFT(TH!L5081,2)="15",LEFT(TH!M5081,2)="15"),'152-CT'!$J$8=TH!F5081),"x","")</f>
        <v/>
      </c>
      <c r="Z5081" s="52" t="str">
        <f>IF(AND(OR(LEFT(TH!L5081,2)="15",LEFT(TH!M5081,2)="15"),TK!$E$7=TH!F5081),"x","")</f>
        <v/>
      </c>
      <c r="AA5081" s="52" t="str">
        <f>IF(AND(B5081&lt;=NKC!$N$8,B5081&gt;=NKC!$M$8),"x","")</f>
        <v/>
      </c>
      <c r="AB5081" s="837"/>
    </row>
    <row r="5082" spans="1:28" s="211" customFormat="1" ht="15.75" customHeight="1">
      <c r="A5082" s="204" t="str">
        <f>IF(B5082&lt;&gt;"",IF(AND(B5082&gt;=_TM1,B5082&lt;=_TM2,OR(TH!L5082="1111",TH!M5082="1111")),TH!D5082,""),"")</f>
        <v/>
      </c>
      <c r="B5082" s="36">
        <f t="shared" si="391"/>
        <v>12</v>
      </c>
      <c r="C5082" s="184">
        <f t="shared" si="392"/>
        <v>42368</v>
      </c>
      <c r="D5082" s="191" t="s">
        <v>2041</v>
      </c>
      <c r="E5082" s="191">
        <v>42368</v>
      </c>
      <c r="F5082" s="192" t="s">
        <v>1325</v>
      </c>
      <c r="G5082" s="483" t="s">
        <v>1323</v>
      </c>
      <c r="H5082" s="193" t="s">
        <v>2042</v>
      </c>
      <c r="I5082" s="256">
        <v>56</v>
      </c>
      <c r="J5082" s="256">
        <v>14540.883465205854</v>
      </c>
      <c r="K5082" s="595">
        <f t="shared" si="393"/>
        <v>814289</v>
      </c>
      <c r="L5082" s="194" t="s">
        <v>172</v>
      </c>
      <c r="M5082" s="194" t="s">
        <v>167</v>
      </c>
      <c r="N5082" s="52" t="str">
        <f>IF(AND('331-CT'!$E$7=TH!H5082,OR(L5082="331",M5082="331")),"331",IF(AND(OR(L5082="131",M5082="131"),H5082='131-CT'!$E$7),"131",""))</f>
        <v/>
      </c>
      <c r="O5082" s="910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39" t="str">
        <f>IF(AND(L5082="154",'154'!$O$5&lt;=B5082,'154'!$P$5&gt;=B5082),"154",IF(AND(L5082="632",'632'!$L$5&lt;=B5082,'632'!$M$5&gt;=B5082),"632",IF(AND(L5082="642",'642'!$N$5&lt;=B5082,'642'!$O$5&gt;=B5082),"642",IF(AND(L5082="641",'641'!$N$5&lt;=B5082,'641'!$O$5&gt;=B5082),"641",""))))</f>
        <v/>
      </c>
      <c r="W5082" s="52" t="str">
        <f>IF(OR(TH!L5082=TH!$W$7,M5082=TH!$W$7),"x","")</f>
        <v/>
      </c>
      <c r="X5082" s="52" t="str">
        <f>IF(AND(B5082&gt;='IN-NX'!$P$3,B5082&lt;='IN-NX'!$Q$3,'IN-NX'!$D$7=D5082,OR(LEFT(L5082,2)="15",AND(LEFT(M5082,2)&lt;&gt;"15",LEFT(M5082,2)&lt;&gt;"33"))),"x","")</f>
        <v/>
      </c>
      <c r="Y5082" s="52" t="str">
        <f>IF(AND(OR(LEFT(TH!L5082,2)="15",LEFT(TH!M5082,2)="15"),'152-CT'!$J$8=TH!F5082),"x","")</f>
        <v/>
      </c>
      <c r="Z5082" s="52" t="str">
        <f>IF(AND(OR(LEFT(TH!L5082,2)="15",LEFT(TH!M5082,2)="15"),TK!$E$7=TH!F5082),"x","")</f>
        <v/>
      </c>
      <c r="AA5082" s="52" t="str">
        <f>IF(AND(B5082&lt;=NKC!$N$8,B5082&gt;=NKC!$M$8),"x","")</f>
        <v/>
      </c>
      <c r="AB5082" s="837"/>
    </row>
    <row r="5083" spans="1:28" s="211" customFormat="1" ht="15.75" customHeight="1">
      <c r="A5083" s="204" t="str">
        <f>IF(B5083&lt;&gt;"",IF(AND(B5083&gt;=_TM1,B5083&lt;=_TM2,OR(TH!L5083="1111",TH!M5083="1111")),TH!D5083,""),"")</f>
        <v/>
      </c>
      <c r="B5083" s="36">
        <f t="shared" si="391"/>
        <v>12</v>
      </c>
      <c r="C5083" s="184">
        <f t="shared" si="392"/>
        <v>42368</v>
      </c>
      <c r="D5083" s="191" t="s">
        <v>2041</v>
      </c>
      <c r="E5083" s="191">
        <v>42368</v>
      </c>
      <c r="F5083" s="192" t="s">
        <v>1326</v>
      </c>
      <c r="G5083" s="483" t="s">
        <v>1323</v>
      </c>
      <c r="H5083" s="193" t="s">
        <v>2042</v>
      </c>
      <c r="I5083" s="256">
        <v>30</v>
      </c>
      <c r="J5083" s="256">
        <v>11110.726340080371</v>
      </c>
      <c r="K5083" s="595">
        <f t="shared" si="393"/>
        <v>333322</v>
      </c>
      <c r="L5083" s="194" t="s">
        <v>172</v>
      </c>
      <c r="M5083" s="194" t="s">
        <v>167</v>
      </c>
      <c r="N5083" s="52" t="str">
        <f>IF(AND('331-CT'!$E$7=TH!H5083,OR(L5083="331",M5083="331")),"331",IF(AND(OR(L5083="131",M5083="131"),H5083='131-CT'!$E$7),"131",""))</f>
        <v/>
      </c>
      <c r="O5083" s="910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39" t="str">
        <f>IF(AND(L5083="154",'154'!$O$5&lt;=B5083,'154'!$P$5&gt;=B5083),"154",IF(AND(L5083="632",'632'!$L$5&lt;=B5083,'632'!$M$5&gt;=B5083),"632",IF(AND(L5083="642",'642'!$N$5&lt;=B5083,'642'!$O$5&gt;=B5083),"642",IF(AND(L5083="641",'641'!$N$5&lt;=B5083,'641'!$O$5&gt;=B5083),"641",""))))</f>
        <v/>
      </c>
      <c r="W5083" s="52" t="str">
        <f>IF(OR(TH!L5083=TH!$W$7,M5083=TH!$W$7),"x","")</f>
        <v/>
      </c>
      <c r="X5083" s="52" t="str">
        <f>IF(AND(B5083&gt;='IN-NX'!$P$3,B5083&lt;='IN-NX'!$Q$3,'IN-NX'!$D$7=D5083,OR(LEFT(L5083,2)="15",AND(LEFT(M5083,2)&lt;&gt;"15",LEFT(M5083,2)&lt;&gt;"33"))),"x","")</f>
        <v/>
      </c>
      <c r="Y5083" s="52" t="str">
        <f>IF(AND(OR(LEFT(TH!L5083,2)="15",LEFT(TH!M5083,2)="15"),'152-CT'!$J$8=TH!F5083),"x","")</f>
        <v/>
      </c>
      <c r="Z5083" s="52" t="str">
        <f>IF(AND(OR(LEFT(TH!L5083,2)="15",LEFT(TH!M5083,2)="15"),TK!$E$7=TH!F5083),"x","")</f>
        <v/>
      </c>
      <c r="AA5083" s="52" t="str">
        <f>IF(AND(B5083&lt;=NKC!$N$8,B5083&gt;=NKC!$M$8),"x","")</f>
        <v/>
      </c>
      <c r="AB5083" s="837"/>
    </row>
    <row r="5084" spans="1:28" s="211" customFormat="1" ht="15.75" customHeight="1">
      <c r="A5084" s="204" t="str">
        <f>IF(B5084&lt;&gt;"",IF(AND(B5084&gt;=_TM1,B5084&lt;=_TM2,OR(TH!L5084="1111",TH!M5084="1111")),TH!D5084,""),"")</f>
        <v/>
      </c>
      <c r="B5084" s="36">
        <f t="shared" si="391"/>
        <v>12</v>
      </c>
      <c r="C5084" s="184">
        <f t="shared" si="392"/>
        <v>42368</v>
      </c>
      <c r="D5084" s="191" t="s">
        <v>2041</v>
      </c>
      <c r="E5084" s="191">
        <v>42368</v>
      </c>
      <c r="F5084" s="192" t="s">
        <v>1327</v>
      </c>
      <c r="G5084" s="483" t="s">
        <v>1323</v>
      </c>
      <c r="H5084" s="193" t="s">
        <v>2042</v>
      </c>
      <c r="I5084" s="256">
        <v>130</v>
      </c>
      <c r="J5084" s="256">
        <v>32437.355422382287</v>
      </c>
      <c r="K5084" s="595">
        <f t="shared" si="393"/>
        <v>4216856</v>
      </c>
      <c r="L5084" s="194" t="s">
        <v>172</v>
      </c>
      <c r="M5084" s="194" t="s">
        <v>167</v>
      </c>
      <c r="N5084" s="52" t="str">
        <f>IF(AND('331-CT'!$E$7=TH!H5084,OR(L5084="331",M5084="331")),"331",IF(AND(OR(L5084="131",M5084="131"),H5084='131-CT'!$E$7),"131",""))</f>
        <v/>
      </c>
      <c r="O5084" s="910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39" t="str">
        <f>IF(AND(L5084="154",'154'!$O$5&lt;=B5084,'154'!$P$5&gt;=B5084),"154",IF(AND(L5084="632",'632'!$L$5&lt;=B5084,'632'!$M$5&gt;=B5084),"632",IF(AND(L5084="642",'642'!$N$5&lt;=B5084,'642'!$O$5&gt;=B5084),"642",IF(AND(L5084="641",'641'!$N$5&lt;=B5084,'641'!$O$5&gt;=B5084),"641",""))))</f>
        <v/>
      </c>
      <c r="W5084" s="52" t="str">
        <f>IF(OR(TH!L5084=TH!$W$7,M5084=TH!$W$7),"x","")</f>
        <v/>
      </c>
      <c r="X5084" s="52" t="str">
        <f>IF(AND(B5084&gt;='IN-NX'!$P$3,B5084&lt;='IN-NX'!$Q$3,'IN-NX'!$D$7=D5084,OR(LEFT(L5084,2)="15",AND(LEFT(M5084,2)&lt;&gt;"15",LEFT(M5084,2)&lt;&gt;"33"))),"x","")</f>
        <v/>
      </c>
      <c r="Y5084" s="52" t="str">
        <f>IF(AND(OR(LEFT(TH!L5084,2)="15",LEFT(TH!M5084,2)="15"),'152-CT'!$J$8=TH!F5084),"x","")</f>
        <v/>
      </c>
      <c r="Z5084" s="52" t="str">
        <f>IF(AND(OR(LEFT(TH!L5084,2)="15",LEFT(TH!M5084,2)="15"),TK!$E$7=TH!F5084),"x","")</f>
        <v/>
      </c>
      <c r="AA5084" s="52" t="str">
        <f>IF(AND(B5084&lt;=NKC!$N$8,B5084&gt;=NKC!$M$8),"x","")</f>
        <v/>
      </c>
      <c r="AB5084" s="837"/>
    </row>
    <row r="5085" spans="1:28" s="211" customFormat="1" ht="15.75" customHeight="1">
      <c r="A5085" s="204" t="str">
        <f>IF(B5085&lt;&gt;"",IF(AND(B5085&gt;=_TM1,B5085&lt;=_TM2,OR(TH!L5085="1111",TH!M5085="1111")),TH!D5085,""),"")</f>
        <v/>
      </c>
      <c r="B5085" s="36">
        <f t="shared" si="391"/>
        <v>12</v>
      </c>
      <c r="C5085" s="184">
        <f t="shared" si="392"/>
        <v>42368</v>
      </c>
      <c r="D5085" s="191" t="s">
        <v>2041</v>
      </c>
      <c r="E5085" s="191">
        <v>42368</v>
      </c>
      <c r="F5085" s="192" t="s">
        <v>1328</v>
      </c>
      <c r="G5085" s="483" t="s">
        <v>1323</v>
      </c>
      <c r="H5085" s="193" t="s">
        <v>2042</v>
      </c>
      <c r="I5085" s="256">
        <v>7</v>
      </c>
      <c r="J5085" s="256">
        <v>20879.217283372509</v>
      </c>
      <c r="K5085" s="595">
        <f t="shared" si="393"/>
        <v>146155</v>
      </c>
      <c r="L5085" s="194" t="s">
        <v>172</v>
      </c>
      <c r="M5085" s="194" t="s">
        <v>167</v>
      </c>
      <c r="N5085" s="52" t="str">
        <f>IF(AND('331-CT'!$E$7=TH!H5085,OR(L5085="331",M5085="331")),"331",IF(AND(OR(L5085="131",M5085="131"),H5085='131-CT'!$E$7),"131",""))</f>
        <v/>
      </c>
      <c r="O5085" s="910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39" t="str">
        <f>IF(AND(L5085="154",'154'!$O$5&lt;=B5085,'154'!$P$5&gt;=B5085),"154",IF(AND(L5085="632",'632'!$L$5&lt;=B5085,'632'!$M$5&gt;=B5085),"632",IF(AND(L5085="642",'642'!$N$5&lt;=B5085,'642'!$O$5&gt;=B5085),"642",IF(AND(L5085="641",'641'!$N$5&lt;=B5085,'641'!$O$5&gt;=B5085),"641",""))))</f>
        <v/>
      </c>
      <c r="W5085" s="52" t="str">
        <f>IF(OR(TH!L5085=TH!$W$7,M5085=TH!$W$7),"x","")</f>
        <v/>
      </c>
      <c r="X5085" s="52" t="str">
        <f>IF(AND(B5085&gt;='IN-NX'!$P$3,B5085&lt;='IN-NX'!$Q$3,'IN-NX'!$D$7=D5085,OR(LEFT(L5085,2)="15",AND(LEFT(M5085,2)&lt;&gt;"15",LEFT(M5085,2)&lt;&gt;"33"))),"x","")</f>
        <v/>
      </c>
      <c r="Y5085" s="52" t="str">
        <f>IF(AND(OR(LEFT(TH!L5085,2)="15",LEFT(TH!M5085,2)="15"),'152-CT'!$J$8=TH!F5085),"x","")</f>
        <v/>
      </c>
      <c r="Z5085" s="52" t="str">
        <f>IF(AND(OR(LEFT(TH!L5085,2)="15",LEFT(TH!M5085,2)="15"),TK!$E$7=TH!F5085),"x","")</f>
        <v/>
      </c>
      <c r="AA5085" s="52" t="str">
        <f>IF(AND(B5085&lt;=NKC!$N$8,B5085&gt;=NKC!$M$8),"x","")</f>
        <v/>
      </c>
      <c r="AB5085" s="837"/>
    </row>
    <row r="5086" spans="1:28" s="211" customFormat="1" ht="15.75" customHeight="1">
      <c r="A5086" s="204" t="str">
        <f>IF(B5086&lt;&gt;"",IF(AND(B5086&gt;=_TM1,B5086&lt;=_TM2,OR(TH!L5086="1111",TH!M5086="1111")),TH!D5086,""),"")</f>
        <v/>
      </c>
      <c r="B5086" s="36">
        <f t="shared" si="391"/>
        <v>12</v>
      </c>
      <c r="C5086" s="184">
        <f t="shared" si="392"/>
        <v>42368</v>
      </c>
      <c r="D5086" s="191" t="s">
        <v>2041</v>
      </c>
      <c r="E5086" s="191">
        <v>42368</v>
      </c>
      <c r="F5086" s="192" t="s">
        <v>480</v>
      </c>
      <c r="G5086" s="483" t="s">
        <v>1329</v>
      </c>
      <c r="H5086" s="193" t="s">
        <v>2042</v>
      </c>
      <c r="I5086" s="256">
        <v>221</v>
      </c>
      <c r="J5086" s="256">
        <v>54062.259037303818</v>
      </c>
      <c r="K5086" s="595">
        <f t="shared" si="393"/>
        <v>11947759</v>
      </c>
      <c r="L5086" s="194" t="s">
        <v>172</v>
      </c>
      <c r="M5086" s="194" t="s">
        <v>167</v>
      </c>
      <c r="N5086" s="52" t="str">
        <f>IF(AND('331-CT'!$E$7=TH!H5086,OR(L5086="331",M5086="331")),"331",IF(AND(OR(L5086="131",M5086="131"),H5086='131-CT'!$E$7),"131",""))</f>
        <v/>
      </c>
      <c r="O5086" s="910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39" t="str">
        <f>IF(AND(L5086="154",'154'!$O$5&lt;=B5086,'154'!$P$5&gt;=B5086),"154",IF(AND(L5086="632",'632'!$L$5&lt;=B5086,'632'!$M$5&gt;=B5086),"632",IF(AND(L5086="642",'642'!$N$5&lt;=B5086,'642'!$O$5&gt;=B5086),"642",IF(AND(L5086="641",'641'!$N$5&lt;=B5086,'641'!$O$5&gt;=B5086),"641",""))))</f>
        <v/>
      </c>
      <c r="W5086" s="52" t="str">
        <f>IF(OR(TH!L5086=TH!$W$7,M5086=TH!$W$7),"x","")</f>
        <v/>
      </c>
      <c r="X5086" s="52" t="str">
        <f>IF(AND(B5086&gt;='IN-NX'!$P$3,B5086&lt;='IN-NX'!$Q$3,'IN-NX'!$D$7=D5086,OR(LEFT(L5086,2)="15",AND(LEFT(M5086,2)&lt;&gt;"15",LEFT(M5086,2)&lt;&gt;"33"))),"x","")</f>
        <v/>
      </c>
      <c r="Y5086" s="52" t="str">
        <f>IF(AND(OR(LEFT(TH!L5086,2)="15",LEFT(TH!M5086,2)="15"),'152-CT'!$J$8=TH!F5086),"x","")</f>
        <v/>
      </c>
      <c r="Z5086" s="52" t="str">
        <f>IF(AND(OR(LEFT(TH!L5086,2)="15",LEFT(TH!M5086,2)="15"),TK!$E$7=TH!F5086),"x","")</f>
        <v/>
      </c>
      <c r="AA5086" s="52" t="str">
        <f>IF(AND(B5086&lt;=NKC!$N$8,B5086&gt;=NKC!$M$8),"x","")</f>
        <v/>
      </c>
      <c r="AB5086" s="837"/>
    </row>
    <row r="5087" spans="1:28" s="211" customFormat="1" ht="15.75" customHeight="1">
      <c r="A5087" s="204" t="str">
        <f>IF(B5087&lt;&gt;"",IF(AND(B5087&gt;=_TM1,B5087&lt;=_TM2,OR(TH!L5087="1111",TH!M5087="1111")),TH!D5087,""),"")</f>
        <v/>
      </c>
      <c r="B5087" s="36">
        <f t="shared" si="391"/>
        <v>12</v>
      </c>
      <c r="C5087" s="184">
        <f t="shared" si="392"/>
        <v>42368</v>
      </c>
      <c r="D5087" s="191" t="s">
        <v>2041</v>
      </c>
      <c r="E5087" s="191">
        <v>42368</v>
      </c>
      <c r="F5087" s="192" t="s">
        <v>1330</v>
      </c>
      <c r="G5087" s="483" t="s">
        <v>1329</v>
      </c>
      <c r="H5087" s="193" t="s">
        <v>2042</v>
      </c>
      <c r="I5087" s="256">
        <v>103</v>
      </c>
      <c r="J5087" s="256">
        <v>30125.727794580336</v>
      </c>
      <c r="K5087" s="595">
        <f t="shared" si="393"/>
        <v>3102950</v>
      </c>
      <c r="L5087" s="194" t="s">
        <v>172</v>
      </c>
      <c r="M5087" s="194" t="s">
        <v>167</v>
      </c>
      <c r="N5087" s="52" t="str">
        <f>IF(AND('331-CT'!$E$7=TH!H5087,OR(L5087="331",M5087="331")),"331",IF(AND(OR(L5087="131",M5087="131"),H5087='131-CT'!$E$7),"131",""))</f>
        <v/>
      </c>
      <c r="O5087" s="910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39" t="str">
        <f>IF(AND(L5087="154",'154'!$O$5&lt;=B5087,'154'!$P$5&gt;=B5087),"154",IF(AND(L5087="632",'632'!$L$5&lt;=B5087,'632'!$M$5&gt;=B5087),"632",IF(AND(L5087="642",'642'!$N$5&lt;=B5087,'642'!$O$5&gt;=B5087),"642",IF(AND(L5087="641",'641'!$N$5&lt;=B5087,'641'!$O$5&gt;=B5087),"641",""))))</f>
        <v/>
      </c>
      <c r="W5087" s="52" t="str">
        <f>IF(OR(TH!L5087=TH!$W$7,M5087=TH!$W$7),"x","")</f>
        <v/>
      </c>
      <c r="X5087" s="52" t="str">
        <f>IF(AND(B5087&gt;='IN-NX'!$P$3,B5087&lt;='IN-NX'!$Q$3,'IN-NX'!$D$7=D5087,OR(LEFT(L5087,2)="15",AND(LEFT(M5087,2)&lt;&gt;"15",LEFT(M5087,2)&lt;&gt;"33"))),"x","")</f>
        <v/>
      </c>
      <c r="Y5087" s="52" t="str">
        <f>IF(AND(OR(LEFT(TH!L5087,2)="15",LEFT(TH!M5087,2)="15"),'152-CT'!$J$8=TH!F5087),"x","")</f>
        <v/>
      </c>
      <c r="Z5087" s="52" t="str">
        <f>IF(AND(OR(LEFT(TH!L5087,2)="15",LEFT(TH!M5087,2)="15"),TK!$E$7=TH!F5087),"x","")</f>
        <v/>
      </c>
      <c r="AA5087" s="52" t="str">
        <f>IF(AND(B5087&lt;=NKC!$N$8,B5087&gt;=NKC!$M$8),"x","")</f>
        <v/>
      </c>
      <c r="AB5087" s="837"/>
    </row>
    <row r="5088" spans="1:28" s="211" customFormat="1" ht="15.75" customHeight="1">
      <c r="A5088" s="204" t="str">
        <f>IF(B5088&lt;&gt;"",IF(AND(B5088&gt;=_TM1,B5088&lt;=_TM2,OR(TH!L5088="1111",TH!M5088="1111")),TH!D5088,""),"")</f>
        <v/>
      </c>
      <c r="B5088" s="36">
        <f t="shared" si="391"/>
        <v>12</v>
      </c>
      <c r="C5088" s="184">
        <f t="shared" si="392"/>
        <v>42368</v>
      </c>
      <c r="D5088" s="191" t="s">
        <v>2041</v>
      </c>
      <c r="E5088" s="191">
        <v>42368</v>
      </c>
      <c r="F5088" s="192" t="s">
        <v>1328</v>
      </c>
      <c r="G5088" s="483" t="s">
        <v>1329</v>
      </c>
      <c r="H5088" s="193" t="s">
        <v>2042</v>
      </c>
      <c r="I5088" s="256">
        <v>143</v>
      </c>
      <c r="J5088" s="256">
        <v>20879.217283372509</v>
      </c>
      <c r="K5088" s="595">
        <f t="shared" si="393"/>
        <v>2985728</v>
      </c>
      <c r="L5088" s="194" t="s">
        <v>172</v>
      </c>
      <c r="M5088" s="194" t="s">
        <v>167</v>
      </c>
      <c r="N5088" s="52" t="str">
        <f>IF(AND('331-CT'!$E$7=TH!H5088,OR(L5088="331",M5088="331")),"331",IF(AND(OR(L5088="131",M5088="131"),H5088='131-CT'!$E$7),"131",""))</f>
        <v/>
      </c>
      <c r="O5088" s="910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39" t="str">
        <f>IF(AND(L5088="154",'154'!$O$5&lt;=B5088,'154'!$P$5&gt;=B5088),"154",IF(AND(L5088="632",'632'!$L$5&lt;=B5088,'632'!$M$5&gt;=B5088),"632",IF(AND(L5088="642",'642'!$N$5&lt;=B5088,'642'!$O$5&gt;=B5088),"642",IF(AND(L5088="641",'641'!$N$5&lt;=B5088,'641'!$O$5&gt;=B5088),"641",""))))</f>
        <v/>
      </c>
      <c r="W5088" s="52" t="str">
        <f>IF(OR(TH!L5088=TH!$W$7,M5088=TH!$W$7),"x","")</f>
        <v/>
      </c>
      <c r="X5088" s="52" t="str">
        <f>IF(AND(B5088&gt;='IN-NX'!$P$3,B5088&lt;='IN-NX'!$Q$3,'IN-NX'!$D$7=D5088,OR(LEFT(L5088,2)="15",AND(LEFT(M5088,2)&lt;&gt;"15",LEFT(M5088,2)&lt;&gt;"33"))),"x","")</f>
        <v/>
      </c>
      <c r="Y5088" s="52" t="str">
        <f>IF(AND(OR(LEFT(TH!L5088,2)="15",LEFT(TH!M5088,2)="15"),'152-CT'!$J$8=TH!F5088),"x","")</f>
        <v/>
      </c>
      <c r="Z5088" s="52" t="str">
        <f>IF(AND(OR(LEFT(TH!L5088,2)="15",LEFT(TH!M5088,2)="15"),TK!$E$7=TH!F5088),"x","")</f>
        <v/>
      </c>
      <c r="AA5088" s="52" t="str">
        <f>IF(AND(B5088&lt;=NKC!$N$8,B5088&gt;=NKC!$M$8),"x","")</f>
        <v/>
      </c>
      <c r="AB5088" s="837"/>
    </row>
    <row r="5089" spans="1:28" s="211" customFormat="1" ht="15.75" customHeight="1">
      <c r="A5089" s="204" t="str">
        <f>IF(B5089&lt;&gt;"",IF(AND(B5089&gt;=_TM1,B5089&lt;=_TM2,OR(TH!L5089="1111",TH!M5089="1111")),TH!D5089,""),"")</f>
        <v/>
      </c>
      <c r="B5089" s="36">
        <f t="shared" si="391"/>
        <v>12</v>
      </c>
      <c r="C5089" s="184">
        <f t="shared" si="392"/>
        <v>42369</v>
      </c>
      <c r="D5089" s="191" t="s">
        <v>2041</v>
      </c>
      <c r="E5089" s="191">
        <v>42369</v>
      </c>
      <c r="F5089" s="192" t="s">
        <v>1331</v>
      </c>
      <c r="G5089" s="483" t="s">
        <v>1332</v>
      </c>
      <c r="H5089" s="193" t="s">
        <v>2042</v>
      </c>
      <c r="I5089" s="256">
        <v>340</v>
      </c>
      <c r="J5089" s="256">
        <v>20282.668218133294</v>
      </c>
      <c r="K5089" s="595">
        <f t="shared" si="393"/>
        <v>6896107</v>
      </c>
      <c r="L5089" s="194" t="s">
        <v>172</v>
      </c>
      <c r="M5089" s="194" t="s">
        <v>167</v>
      </c>
      <c r="N5089" s="52" t="str">
        <f>IF(AND('331-CT'!$E$7=TH!H5089,OR(L5089="331",M5089="331")),"331",IF(AND(OR(L5089="131",M5089="131"),H5089='131-CT'!$E$7),"131",""))</f>
        <v/>
      </c>
      <c r="O5089" s="910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39" t="str">
        <f>IF(AND(L5089="154",'154'!$O$5&lt;=B5089,'154'!$P$5&gt;=B5089),"154",IF(AND(L5089="632",'632'!$L$5&lt;=B5089,'632'!$M$5&gt;=B5089),"632",IF(AND(L5089="642",'642'!$N$5&lt;=B5089,'642'!$O$5&gt;=B5089),"642",IF(AND(L5089="641",'641'!$N$5&lt;=B5089,'641'!$O$5&gt;=B5089),"641",""))))</f>
        <v/>
      </c>
      <c r="W5089" s="52" t="str">
        <f>IF(OR(TH!L5089=TH!$W$7,M5089=TH!$W$7),"x","")</f>
        <v/>
      </c>
      <c r="X5089" s="52" t="str">
        <f>IF(AND(B5089&gt;='IN-NX'!$P$3,B5089&lt;='IN-NX'!$Q$3,'IN-NX'!$D$7=D5089,OR(LEFT(L5089,2)="15",AND(LEFT(M5089,2)&lt;&gt;"15",LEFT(M5089,2)&lt;&gt;"33"))),"x","")</f>
        <v/>
      </c>
      <c r="Y5089" s="52" t="str">
        <f>IF(AND(OR(LEFT(TH!L5089,2)="15",LEFT(TH!M5089,2)="15"),'152-CT'!$J$8=TH!F5089),"x","")</f>
        <v/>
      </c>
      <c r="Z5089" s="52" t="str">
        <f>IF(AND(OR(LEFT(TH!L5089,2)="15",LEFT(TH!M5089,2)="15"),TK!$E$7=TH!F5089),"x","")</f>
        <v/>
      </c>
      <c r="AA5089" s="52" t="str">
        <f>IF(AND(B5089&lt;=NKC!$N$8,B5089&gt;=NKC!$M$8),"x","")</f>
        <v/>
      </c>
      <c r="AB5089" s="837"/>
    </row>
    <row r="5090" spans="1:28" s="211" customFormat="1" ht="15.75" customHeight="1">
      <c r="A5090" s="204" t="str">
        <f>IF(B5090&lt;&gt;"",IF(AND(B5090&gt;=_TM1,B5090&lt;=_TM2,OR(TH!L5090="1111",TH!M5090="1111")),TH!D5090,""),"")</f>
        <v/>
      </c>
      <c r="B5090" s="36">
        <f t="shared" si="391"/>
        <v>12</v>
      </c>
      <c r="C5090" s="184">
        <f t="shared" si="392"/>
        <v>42369</v>
      </c>
      <c r="D5090" s="191" t="s">
        <v>2041</v>
      </c>
      <c r="E5090" s="191">
        <v>42369</v>
      </c>
      <c r="F5090" s="192" t="s">
        <v>1334</v>
      </c>
      <c r="G5090" s="483" t="s">
        <v>1332</v>
      </c>
      <c r="H5090" s="193" t="s">
        <v>2042</v>
      </c>
      <c r="I5090" s="256">
        <v>208</v>
      </c>
      <c r="J5090" s="256">
        <v>21848.609514386233</v>
      </c>
      <c r="K5090" s="595">
        <f t="shared" si="393"/>
        <v>4544511</v>
      </c>
      <c r="L5090" s="194" t="s">
        <v>172</v>
      </c>
      <c r="M5090" s="194" t="s">
        <v>167</v>
      </c>
      <c r="N5090" s="52" t="str">
        <f>IF(AND('331-CT'!$E$7=TH!H5090,OR(L5090="331",M5090="331")),"331",IF(AND(OR(L5090="131",M5090="131"),H5090='131-CT'!$E$7),"131",""))</f>
        <v/>
      </c>
      <c r="O5090" s="910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39" t="str">
        <f>IF(AND(L5090="154",'154'!$O$5&lt;=B5090,'154'!$P$5&gt;=B5090),"154",IF(AND(L5090="632",'632'!$L$5&lt;=B5090,'632'!$M$5&gt;=B5090),"632",IF(AND(L5090="642",'642'!$N$5&lt;=B5090,'642'!$O$5&gt;=B5090),"642",IF(AND(L5090="641",'641'!$N$5&lt;=B5090,'641'!$O$5&gt;=B5090),"641",""))))</f>
        <v/>
      </c>
      <c r="W5090" s="52" t="str">
        <f>IF(OR(TH!L5090=TH!$W$7,M5090=TH!$W$7),"x","")</f>
        <v/>
      </c>
      <c r="X5090" s="52" t="str">
        <f>IF(AND(B5090&gt;='IN-NX'!$P$3,B5090&lt;='IN-NX'!$Q$3,'IN-NX'!$D$7=D5090,OR(LEFT(L5090,2)="15",AND(LEFT(M5090,2)&lt;&gt;"15",LEFT(M5090,2)&lt;&gt;"33"))),"x","")</f>
        <v/>
      </c>
      <c r="Y5090" s="52" t="str">
        <f>IF(AND(OR(LEFT(TH!L5090,2)="15",LEFT(TH!M5090,2)="15"),'152-CT'!$J$8=TH!F5090),"x","")</f>
        <v/>
      </c>
      <c r="Z5090" s="52" t="str">
        <f>IF(AND(OR(LEFT(TH!L5090,2)="15",LEFT(TH!M5090,2)="15"),TK!$E$7=TH!F5090),"x","")</f>
        <v/>
      </c>
      <c r="AA5090" s="52" t="str">
        <f>IF(AND(B5090&lt;=NKC!$N$8,B5090&gt;=NKC!$M$8),"x","")</f>
        <v/>
      </c>
      <c r="AB5090" s="837"/>
    </row>
    <row r="5091" spans="1:28" s="211" customFormat="1" ht="15.75" customHeight="1">
      <c r="A5091" s="204" t="str">
        <f>IF(B5091&lt;&gt;"",IF(AND(B5091&gt;=_TM1,B5091&lt;=_TM2,OR(TH!L5091="1111",TH!M5091="1111")),TH!D5091,""),"")</f>
        <v/>
      </c>
      <c r="B5091" s="36">
        <f t="shared" si="391"/>
        <v>12</v>
      </c>
      <c r="C5091" s="184">
        <f t="shared" si="392"/>
        <v>42369</v>
      </c>
      <c r="D5091" s="191" t="s">
        <v>2041</v>
      </c>
      <c r="E5091" s="191">
        <v>42369</v>
      </c>
      <c r="F5091" s="192" t="s">
        <v>1335</v>
      </c>
      <c r="G5091" s="483" t="s">
        <v>1332</v>
      </c>
      <c r="H5091" s="193" t="s">
        <v>2042</v>
      </c>
      <c r="I5091" s="256">
        <v>249</v>
      </c>
      <c r="J5091" s="256">
        <v>19238.70735396467</v>
      </c>
      <c r="K5091" s="595">
        <f t="shared" si="393"/>
        <v>4790438</v>
      </c>
      <c r="L5091" s="194" t="s">
        <v>172</v>
      </c>
      <c r="M5091" s="194" t="s">
        <v>167</v>
      </c>
      <c r="N5091" s="52" t="str">
        <f>IF(AND('331-CT'!$E$7=TH!H5091,OR(L5091="331",M5091="331")),"331",IF(AND(OR(L5091="131",M5091="131"),H5091='131-CT'!$E$7),"131",""))</f>
        <v/>
      </c>
      <c r="O5091" s="910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39" t="str">
        <f>IF(AND(L5091="154",'154'!$O$5&lt;=B5091,'154'!$P$5&gt;=B5091),"154",IF(AND(L5091="632",'632'!$L$5&lt;=B5091,'632'!$M$5&gt;=B5091),"632",IF(AND(L5091="642",'642'!$N$5&lt;=B5091,'642'!$O$5&gt;=B5091),"642",IF(AND(L5091="641",'641'!$N$5&lt;=B5091,'641'!$O$5&gt;=B5091),"641",""))))</f>
        <v/>
      </c>
      <c r="W5091" s="52" t="str">
        <f>IF(OR(TH!L5091=TH!$W$7,M5091=TH!$W$7),"x","")</f>
        <v/>
      </c>
      <c r="X5091" s="52" t="str">
        <f>IF(AND(B5091&gt;='IN-NX'!$P$3,B5091&lt;='IN-NX'!$Q$3,'IN-NX'!$D$7=D5091,OR(LEFT(L5091,2)="15",AND(LEFT(M5091,2)&lt;&gt;"15",LEFT(M5091,2)&lt;&gt;"33"))),"x","")</f>
        <v/>
      </c>
      <c r="Y5091" s="52" t="str">
        <f>IF(AND(OR(LEFT(TH!L5091,2)="15",LEFT(TH!M5091,2)="15"),'152-CT'!$J$8=TH!F5091),"x","")</f>
        <v/>
      </c>
      <c r="Z5091" s="52" t="str">
        <f>IF(AND(OR(LEFT(TH!L5091,2)="15",LEFT(TH!M5091,2)="15"),TK!$E$7=TH!F5091),"x","")</f>
        <v/>
      </c>
      <c r="AA5091" s="52" t="str">
        <f>IF(AND(B5091&lt;=NKC!$N$8,B5091&gt;=NKC!$M$8),"x","")</f>
        <v/>
      </c>
      <c r="AB5091" s="837"/>
    </row>
    <row r="5092" spans="1:28" s="211" customFormat="1" ht="15.75" customHeight="1">
      <c r="A5092" s="204" t="str">
        <f>IF(B5092&lt;&gt;"",IF(AND(B5092&gt;=_TM1,B5092&lt;=_TM2,OR(TH!L5092="1111",TH!M5092="1111")),TH!D5092,""),"")</f>
        <v/>
      </c>
      <c r="B5092" s="36">
        <f t="shared" si="391"/>
        <v>12</v>
      </c>
      <c r="C5092" s="184">
        <f t="shared" si="392"/>
        <v>42369</v>
      </c>
      <c r="D5092" s="191" t="s">
        <v>2041</v>
      </c>
      <c r="E5092" s="191">
        <v>42369</v>
      </c>
      <c r="F5092" s="192" t="s">
        <v>1336</v>
      </c>
      <c r="G5092" s="483" t="s">
        <v>1337</v>
      </c>
      <c r="H5092" s="193" t="s">
        <v>2042</v>
      </c>
      <c r="I5092" s="256">
        <v>250</v>
      </c>
      <c r="J5092" s="256">
        <v>19760.68778604898</v>
      </c>
      <c r="K5092" s="595">
        <f t="shared" si="393"/>
        <v>4940172</v>
      </c>
      <c r="L5092" s="194" t="s">
        <v>172</v>
      </c>
      <c r="M5092" s="194" t="s">
        <v>167</v>
      </c>
      <c r="N5092" s="52" t="str">
        <f>IF(AND('331-CT'!$E$7=TH!H5092,OR(L5092="331",M5092="331")),"331",IF(AND(OR(L5092="131",M5092="131"),H5092='131-CT'!$E$7),"131",""))</f>
        <v/>
      </c>
      <c r="O5092" s="910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39" t="str">
        <f>IF(AND(L5092="154",'154'!$O$5&lt;=B5092,'154'!$P$5&gt;=B5092),"154",IF(AND(L5092="632",'632'!$L$5&lt;=B5092,'632'!$M$5&gt;=B5092),"632",IF(AND(L5092="642",'642'!$N$5&lt;=B5092,'642'!$O$5&gt;=B5092),"642",IF(AND(L5092="641",'641'!$N$5&lt;=B5092,'641'!$O$5&gt;=B5092),"641",""))))</f>
        <v/>
      </c>
      <c r="W5092" s="52" t="str">
        <f>IF(OR(TH!L5092=TH!$W$7,M5092=TH!$W$7),"x","")</f>
        <v/>
      </c>
      <c r="X5092" s="52" t="str">
        <f>IF(AND(B5092&gt;='IN-NX'!$P$3,B5092&lt;='IN-NX'!$Q$3,'IN-NX'!$D$7=D5092,OR(LEFT(L5092,2)="15",AND(LEFT(M5092,2)&lt;&gt;"15",LEFT(M5092,2)&lt;&gt;"33"))),"x","")</f>
        <v/>
      </c>
      <c r="Y5092" s="52" t="str">
        <f>IF(AND(OR(LEFT(TH!L5092,2)="15",LEFT(TH!M5092,2)="15"),'152-CT'!$J$8=TH!F5092),"x","")</f>
        <v/>
      </c>
      <c r="Z5092" s="52" t="str">
        <f>IF(AND(OR(LEFT(TH!L5092,2)="15",LEFT(TH!M5092,2)="15"),TK!$E$7=TH!F5092),"x","")</f>
        <v/>
      </c>
      <c r="AA5092" s="52" t="str">
        <f>IF(AND(B5092&lt;=NKC!$N$8,B5092&gt;=NKC!$M$8),"x","")</f>
        <v/>
      </c>
      <c r="AB5092" s="837"/>
    </row>
    <row r="5093" spans="1:28" s="211" customFormat="1" ht="15.75" customHeight="1">
      <c r="A5093" s="204" t="str">
        <f>IF(B5093&lt;&gt;"",IF(AND(B5093&gt;=_TM1,B5093&lt;=_TM2,OR(TH!L5093="1111",TH!M5093="1111")),TH!D5093,""),"")</f>
        <v/>
      </c>
      <c r="B5093" s="36">
        <f t="shared" si="391"/>
        <v>12</v>
      </c>
      <c r="C5093" s="184">
        <f t="shared" si="392"/>
        <v>42369</v>
      </c>
      <c r="D5093" s="191" t="s">
        <v>2041</v>
      </c>
      <c r="E5093" s="191">
        <v>42369</v>
      </c>
      <c r="F5093" s="192" t="s">
        <v>1338</v>
      </c>
      <c r="G5093" s="483" t="s">
        <v>1337</v>
      </c>
      <c r="H5093" s="193" t="s">
        <v>2042</v>
      </c>
      <c r="I5093" s="256">
        <v>81</v>
      </c>
      <c r="J5093" s="256">
        <v>16479.667927233302</v>
      </c>
      <c r="K5093" s="595">
        <f t="shared" si="393"/>
        <v>1334853</v>
      </c>
      <c r="L5093" s="194" t="s">
        <v>172</v>
      </c>
      <c r="M5093" s="194" t="s">
        <v>167</v>
      </c>
      <c r="N5093" s="52" t="str">
        <f>IF(AND('331-CT'!$E$7=TH!H5093,OR(L5093="331",M5093="331")),"331",IF(AND(OR(L5093="131",M5093="131"),H5093='131-CT'!$E$7),"131",""))</f>
        <v/>
      </c>
      <c r="O5093" s="910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39" t="str">
        <f>IF(AND(L5093="154",'154'!$O$5&lt;=B5093,'154'!$P$5&gt;=B5093),"154",IF(AND(L5093="632",'632'!$L$5&lt;=B5093,'632'!$M$5&gt;=B5093),"632",IF(AND(L5093="642",'642'!$N$5&lt;=B5093,'642'!$O$5&gt;=B5093),"642",IF(AND(L5093="641",'641'!$N$5&lt;=B5093,'641'!$O$5&gt;=B5093),"641",""))))</f>
        <v/>
      </c>
      <c r="W5093" s="52" t="str">
        <f>IF(OR(TH!L5093=TH!$W$7,M5093=TH!$W$7),"x","")</f>
        <v/>
      </c>
      <c r="X5093" s="52" t="str">
        <f>IF(AND(B5093&gt;='IN-NX'!$P$3,B5093&lt;='IN-NX'!$Q$3,'IN-NX'!$D$7=D5093,OR(LEFT(L5093,2)="15",AND(LEFT(M5093,2)&lt;&gt;"15",LEFT(M5093,2)&lt;&gt;"33"))),"x","")</f>
        <v/>
      </c>
      <c r="Y5093" s="52" t="str">
        <f>IF(AND(OR(LEFT(TH!L5093,2)="15",LEFT(TH!M5093,2)="15"),'152-CT'!$J$8=TH!F5093),"x","")</f>
        <v/>
      </c>
      <c r="Z5093" s="52" t="str">
        <f>IF(AND(OR(LEFT(TH!L5093,2)="15",LEFT(TH!M5093,2)="15"),TK!$E$7=TH!F5093),"x","")</f>
        <v/>
      </c>
      <c r="AA5093" s="52" t="str">
        <f>IF(AND(B5093&lt;=NKC!$N$8,B5093&gt;=NKC!$M$8),"x","")</f>
        <v/>
      </c>
      <c r="AB5093" s="837"/>
    </row>
    <row r="5094" spans="1:28" s="211" customFormat="1" ht="15.75" customHeight="1">
      <c r="A5094" s="204" t="str">
        <f>IF(B5094&lt;&gt;"",IF(AND(B5094&gt;=_TM1,B5094&lt;=_TM2,OR(TH!L5094="1111",TH!M5094="1111")),TH!D5094,""),"")</f>
        <v/>
      </c>
      <c r="B5094" s="36">
        <f t="shared" si="391"/>
        <v>12</v>
      </c>
      <c r="C5094" s="184">
        <f t="shared" si="392"/>
        <v>42369</v>
      </c>
      <c r="D5094" s="191" t="s">
        <v>2041</v>
      </c>
      <c r="E5094" s="191">
        <v>42369</v>
      </c>
      <c r="F5094" s="192" t="s">
        <v>1339</v>
      </c>
      <c r="G5094" s="483" t="s">
        <v>1337</v>
      </c>
      <c r="H5094" s="193" t="s">
        <v>2042</v>
      </c>
      <c r="I5094" s="256">
        <v>250</v>
      </c>
      <c r="J5094" s="256">
        <v>1193.0981304784291</v>
      </c>
      <c r="K5094" s="595">
        <f t="shared" si="393"/>
        <v>298275</v>
      </c>
      <c r="L5094" s="194" t="s">
        <v>172</v>
      </c>
      <c r="M5094" s="194" t="s">
        <v>167</v>
      </c>
      <c r="N5094" s="52" t="str">
        <f>IF(AND('331-CT'!$E$7=TH!H5094,OR(L5094="331",M5094="331")),"331",IF(AND(OR(L5094="131",M5094="131"),H5094='131-CT'!$E$7),"131",""))</f>
        <v/>
      </c>
      <c r="O5094" s="910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39" t="str">
        <f>IF(AND(L5094="154",'154'!$O$5&lt;=B5094,'154'!$P$5&gt;=B5094),"154",IF(AND(L5094="632",'632'!$L$5&lt;=B5094,'632'!$M$5&gt;=B5094),"632",IF(AND(L5094="642",'642'!$N$5&lt;=B5094,'642'!$O$5&gt;=B5094),"642",IF(AND(L5094="641",'641'!$N$5&lt;=B5094,'641'!$O$5&gt;=B5094),"641",""))))</f>
        <v/>
      </c>
      <c r="W5094" s="52" t="str">
        <f>IF(OR(TH!L5094=TH!$W$7,M5094=TH!$W$7),"x","")</f>
        <v/>
      </c>
      <c r="X5094" s="52" t="str">
        <f>IF(AND(B5094&gt;='IN-NX'!$P$3,B5094&lt;='IN-NX'!$Q$3,'IN-NX'!$D$7=D5094,OR(LEFT(L5094,2)="15",AND(LEFT(M5094,2)&lt;&gt;"15",LEFT(M5094,2)&lt;&gt;"33"))),"x","")</f>
        <v/>
      </c>
      <c r="Y5094" s="52" t="str">
        <f>IF(AND(OR(LEFT(TH!L5094,2)="15",LEFT(TH!M5094,2)="15"),'152-CT'!$J$8=TH!F5094),"x","")</f>
        <v/>
      </c>
      <c r="Z5094" s="52" t="str">
        <f>IF(AND(OR(LEFT(TH!L5094,2)="15",LEFT(TH!M5094,2)="15"),TK!$E$7=TH!F5094),"x","")</f>
        <v/>
      </c>
      <c r="AA5094" s="52" t="str">
        <f>IF(AND(B5094&lt;=NKC!$N$8,B5094&gt;=NKC!$M$8),"x","")</f>
        <v/>
      </c>
      <c r="AB5094" s="837"/>
    </row>
    <row r="5095" spans="1:28" s="211" customFormat="1" ht="15.75" customHeight="1">
      <c r="A5095" s="204" t="str">
        <f>IF(B5095&lt;&gt;"",IF(AND(B5095&gt;=_TM1,B5095&lt;=_TM2,OR(TH!L5095="1111",TH!M5095="1111")),TH!D5095,""),"")</f>
        <v/>
      </c>
      <c r="B5095" s="36">
        <f t="shared" si="391"/>
        <v>12</v>
      </c>
      <c r="C5095" s="184">
        <f t="shared" si="392"/>
        <v>42369</v>
      </c>
      <c r="D5095" s="191" t="s">
        <v>2041</v>
      </c>
      <c r="E5095" s="191">
        <v>42369</v>
      </c>
      <c r="F5095" s="192" t="s">
        <v>1340</v>
      </c>
      <c r="G5095" s="483" t="s">
        <v>1337</v>
      </c>
      <c r="H5095" s="193" t="s">
        <v>2042</v>
      </c>
      <c r="I5095" s="256">
        <v>1000</v>
      </c>
      <c r="J5095" s="256">
        <v>894.82359785882181</v>
      </c>
      <c r="K5095" s="595">
        <f t="shared" si="393"/>
        <v>894824</v>
      </c>
      <c r="L5095" s="194" t="s">
        <v>172</v>
      </c>
      <c r="M5095" s="194" t="s">
        <v>167</v>
      </c>
      <c r="N5095" s="52" t="str">
        <f>IF(AND('331-CT'!$E$7=TH!H5095,OR(L5095="331",M5095="331")),"331",IF(AND(OR(L5095="131",M5095="131"),H5095='131-CT'!$E$7),"131",""))</f>
        <v/>
      </c>
      <c r="O5095" s="910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39" t="str">
        <f>IF(AND(L5095="154",'154'!$O$5&lt;=B5095,'154'!$P$5&gt;=B5095),"154",IF(AND(L5095="632",'632'!$L$5&lt;=B5095,'632'!$M$5&gt;=B5095),"632",IF(AND(L5095="642",'642'!$N$5&lt;=B5095,'642'!$O$5&gt;=B5095),"642",IF(AND(L5095="641",'641'!$N$5&lt;=B5095,'641'!$O$5&gt;=B5095),"641",""))))</f>
        <v/>
      </c>
      <c r="W5095" s="52" t="str">
        <f>IF(OR(TH!L5095=TH!$W$7,M5095=TH!$W$7),"x","")</f>
        <v/>
      </c>
      <c r="X5095" s="52" t="str">
        <f>IF(AND(B5095&gt;='IN-NX'!$P$3,B5095&lt;='IN-NX'!$Q$3,'IN-NX'!$D$7=D5095,OR(LEFT(L5095,2)="15",AND(LEFT(M5095,2)&lt;&gt;"15",LEFT(M5095,2)&lt;&gt;"33"))),"x","")</f>
        <v/>
      </c>
      <c r="Y5095" s="52" t="str">
        <f>IF(AND(OR(LEFT(TH!L5095,2)="15",LEFT(TH!M5095,2)="15"),'152-CT'!$J$8=TH!F5095),"x","")</f>
        <v/>
      </c>
      <c r="Z5095" s="52" t="str">
        <f>IF(AND(OR(LEFT(TH!L5095,2)="15",LEFT(TH!M5095,2)="15"),TK!$E$7=TH!F5095),"x","")</f>
        <v/>
      </c>
      <c r="AA5095" s="52" t="str">
        <f>IF(AND(B5095&lt;=NKC!$N$8,B5095&gt;=NKC!$M$8),"x","")</f>
        <v/>
      </c>
      <c r="AB5095" s="837"/>
    </row>
    <row r="5096" spans="1:28" s="211" customFormat="1" ht="15.75" customHeight="1">
      <c r="A5096" s="204" t="str">
        <f>IF(B5096&lt;&gt;"",IF(AND(B5096&gt;=_TM1,B5096&lt;=_TM2,OR(TH!L5096="1111",TH!M5096="1111")),TH!D5096,""),"")</f>
        <v/>
      </c>
      <c r="B5096" s="36">
        <f t="shared" si="391"/>
        <v>12</v>
      </c>
      <c r="C5096" s="184">
        <f t="shared" si="392"/>
        <v>42369</v>
      </c>
      <c r="D5096" s="191" t="s">
        <v>2041</v>
      </c>
      <c r="E5096" s="191">
        <v>42369</v>
      </c>
      <c r="F5096" s="192" t="s">
        <v>1341</v>
      </c>
      <c r="G5096" s="483" t="s">
        <v>1337</v>
      </c>
      <c r="H5096" s="193" t="s">
        <v>2042</v>
      </c>
      <c r="I5096" s="256">
        <v>243</v>
      </c>
      <c r="J5096" s="256">
        <v>2162.4903614921527</v>
      </c>
      <c r="K5096" s="595">
        <f t="shared" si="393"/>
        <v>525485</v>
      </c>
      <c r="L5096" s="194" t="s">
        <v>172</v>
      </c>
      <c r="M5096" s="194" t="s">
        <v>167</v>
      </c>
      <c r="N5096" s="52" t="str">
        <f>IF(AND('331-CT'!$E$7=TH!H5096,OR(L5096="331",M5096="331")),"331",IF(AND(OR(L5096="131",M5096="131"),H5096='131-CT'!$E$7),"131",""))</f>
        <v/>
      </c>
      <c r="O5096" s="910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39" t="str">
        <f>IF(AND(L5096="154",'154'!$O$5&lt;=B5096,'154'!$P$5&gt;=B5096),"154",IF(AND(L5096="632",'632'!$L$5&lt;=B5096,'632'!$M$5&gt;=B5096),"632",IF(AND(L5096="642",'642'!$N$5&lt;=B5096,'642'!$O$5&gt;=B5096),"642",IF(AND(L5096="641",'641'!$N$5&lt;=B5096,'641'!$O$5&gt;=B5096),"641",""))))</f>
        <v/>
      </c>
      <c r="W5096" s="52" t="str">
        <f>IF(OR(TH!L5096=TH!$W$7,M5096=TH!$W$7),"x","")</f>
        <v/>
      </c>
      <c r="X5096" s="52" t="str">
        <f>IF(AND(B5096&gt;='IN-NX'!$P$3,B5096&lt;='IN-NX'!$Q$3,'IN-NX'!$D$7=D5096,OR(LEFT(L5096,2)="15",AND(LEFT(M5096,2)&lt;&gt;"15",LEFT(M5096,2)&lt;&gt;"33"))),"x","")</f>
        <v/>
      </c>
      <c r="Y5096" s="52" t="str">
        <f>IF(AND(OR(LEFT(TH!L5096,2)="15",LEFT(TH!M5096,2)="15"),'152-CT'!$J$8=TH!F5096),"x","")</f>
        <v/>
      </c>
      <c r="Z5096" s="52" t="str">
        <f>IF(AND(OR(LEFT(TH!L5096,2)="15",LEFT(TH!M5096,2)="15"),TK!$E$7=TH!F5096),"x","")</f>
        <v/>
      </c>
      <c r="AA5096" s="52" t="str">
        <f>IF(AND(B5096&lt;=NKC!$N$8,B5096&gt;=NKC!$M$8),"x","")</f>
        <v/>
      </c>
      <c r="AB5096" s="837"/>
    </row>
    <row r="5097" spans="1:28" s="211" customFormat="1" ht="15.75" customHeight="1">
      <c r="A5097" s="204" t="str">
        <f>IF(B5097&lt;&gt;"",IF(AND(B5097&gt;=_TM1,B5097&lt;=_TM2,OR(TH!L5097="1111",TH!M5097="1111")),TH!D5097,""),"")</f>
        <v/>
      </c>
      <c r="B5097" s="36">
        <f t="shared" si="391"/>
        <v>12</v>
      </c>
      <c r="C5097" s="184">
        <f t="shared" si="392"/>
        <v>42369</v>
      </c>
      <c r="D5097" s="191" t="s">
        <v>2041</v>
      </c>
      <c r="E5097" s="191">
        <v>42369</v>
      </c>
      <c r="F5097" s="192" t="s">
        <v>1342</v>
      </c>
      <c r="G5097" s="483" t="s">
        <v>1337</v>
      </c>
      <c r="H5097" s="193" t="s">
        <v>2042</v>
      </c>
      <c r="I5097" s="256">
        <v>162</v>
      </c>
      <c r="J5097" s="256">
        <v>671.11769839411636</v>
      </c>
      <c r="K5097" s="595">
        <f t="shared" si="393"/>
        <v>108721</v>
      </c>
      <c r="L5097" s="194" t="s">
        <v>172</v>
      </c>
      <c r="M5097" s="194" t="s">
        <v>167</v>
      </c>
      <c r="N5097" s="52" t="str">
        <f>IF(AND('331-CT'!$E$7=TH!H5097,OR(L5097="331",M5097="331")),"331",IF(AND(OR(L5097="131",M5097="131"),H5097='131-CT'!$E$7),"131",""))</f>
        <v/>
      </c>
      <c r="O5097" s="910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39" t="str">
        <f>IF(AND(L5097="154",'154'!$O$5&lt;=B5097,'154'!$P$5&gt;=B5097),"154",IF(AND(L5097="632",'632'!$L$5&lt;=B5097,'632'!$M$5&gt;=B5097),"632",IF(AND(L5097="642",'642'!$N$5&lt;=B5097,'642'!$O$5&gt;=B5097),"642",IF(AND(L5097="641",'641'!$N$5&lt;=B5097,'641'!$O$5&gt;=B5097),"641",""))))</f>
        <v/>
      </c>
      <c r="W5097" s="52" t="str">
        <f>IF(OR(TH!L5097=TH!$W$7,M5097=TH!$W$7),"x","")</f>
        <v/>
      </c>
      <c r="X5097" s="52" t="str">
        <f>IF(AND(B5097&gt;='IN-NX'!$P$3,B5097&lt;='IN-NX'!$Q$3,'IN-NX'!$D$7=D5097,OR(LEFT(L5097,2)="15",AND(LEFT(M5097,2)&lt;&gt;"15",LEFT(M5097,2)&lt;&gt;"33"))),"x","")</f>
        <v/>
      </c>
      <c r="Y5097" s="52" t="str">
        <f>IF(AND(OR(LEFT(TH!L5097,2)="15",LEFT(TH!M5097,2)="15"),'152-CT'!$J$8=TH!F5097),"x","")</f>
        <v/>
      </c>
      <c r="Z5097" s="52" t="str">
        <f>IF(AND(OR(LEFT(TH!L5097,2)="15",LEFT(TH!M5097,2)="15"),TK!$E$7=TH!F5097),"x","")</f>
        <v/>
      </c>
      <c r="AA5097" s="52" t="str">
        <f>IF(AND(B5097&lt;=NKC!$N$8,B5097&gt;=NKC!$M$8),"x","")</f>
        <v/>
      </c>
      <c r="AB5097" s="837"/>
    </row>
    <row r="5098" spans="1:28" s="211" customFormat="1" ht="15.75" customHeight="1">
      <c r="A5098" s="204" t="str">
        <f>IF(B5098&lt;&gt;"",IF(AND(B5098&gt;=_TM1,B5098&lt;=_TM2,OR(TH!L5098="1111",TH!M5098="1111")),TH!D5098,""),"")</f>
        <v/>
      </c>
      <c r="B5098" s="36">
        <f t="shared" si="391"/>
        <v>12</v>
      </c>
      <c r="C5098" s="184">
        <f t="shared" si="392"/>
        <v>42369</v>
      </c>
      <c r="D5098" s="191" t="s">
        <v>2041</v>
      </c>
      <c r="E5098" s="191">
        <v>42369</v>
      </c>
      <c r="F5098" s="192" t="s">
        <v>1343</v>
      </c>
      <c r="G5098" s="483" t="s">
        <v>1337</v>
      </c>
      <c r="H5098" s="193" t="s">
        <v>2042</v>
      </c>
      <c r="I5098" s="256">
        <v>648</v>
      </c>
      <c r="J5098" s="256">
        <v>521.98043208431272</v>
      </c>
      <c r="K5098" s="595">
        <f t="shared" si="393"/>
        <v>338243</v>
      </c>
      <c r="L5098" s="194" t="s">
        <v>172</v>
      </c>
      <c r="M5098" s="194" t="s">
        <v>167</v>
      </c>
      <c r="N5098" s="52" t="str">
        <f>IF(AND('331-CT'!$E$7=TH!H5098,OR(L5098="331",M5098="331")),"331",IF(AND(OR(L5098="131",M5098="131"),H5098='131-CT'!$E$7),"131",""))</f>
        <v/>
      </c>
      <c r="O5098" s="910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39" t="str">
        <f>IF(AND(L5098="154",'154'!$O$5&lt;=B5098,'154'!$P$5&gt;=B5098),"154",IF(AND(L5098="632",'632'!$L$5&lt;=B5098,'632'!$M$5&gt;=B5098),"632",IF(AND(L5098="642",'642'!$N$5&lt;=B5098,'642'!$O$5&gt;=B5098),"642",IF(AND(L5098="641",'641'!$N$5&lt;=B5098,'641'!$O$5&gt;=B5098),"641",""))))</f>
        <v/>
      </c>
      <c r="W5098" s="52" t="str">
        <f>IF(OR(TH!L5098=TH!$W$7,M5098=TH!$W$7),"x","")</f>
        <v/>
      </c>
      <c r="X5098" s="52" t="str">
        <f>IF(AND(B5098&gt;='IN-NX'!$P$3,B5098&lt;='IN-NX'!$Q$3,'IN-NX'!$D$7=D5098,OR(LEFT(L5098,2)="15",AND(LEFT(M5098,2)&lt;&gt;"15",LEFT(M5098,2)&lt;&gt;"33"))),"x","")</f>
        <v/>
      </c>
      <c r="Y5098" s="52" t="str">
        <f>IF(AND(OR(LEFT(TH!L5098,2)="15",LEFT(TH!M5098,2)="15"),'152-CT'!$J$8=TH!F5098),"x","")</f>
        <v/>
      </c>
      <c r="Z5098" s="52" t="str">
        <f>IF(AND(OR(LEFT(TH!L5098,2)="15",LEFT(TH!M5098,2)="15"),TK!$E$7=TH!F5098),"x","")</f>
        <v/>
      </c>
      <c r="AA5098" s="52" t="str">
        <f>IF(AND(B5098&lt;=NKC!$N$8,B5098&gt;=NKC!$M$8),"x","")</f>
        <v/>
      </c>
      <c r="AB5098" s="837"/>
    </row>
    <row r="5099" spans="1:28" s="211" customFormat="1" ht="15.75" customHeight="1">
      <c r="A5099" s="204" t="str">
        <f>IF(B5099&lt;&gt;"",IF(AND(B5099&gt;=_TM1,B5099&lt;=_TM2,OR(TH!L5099="1111",TH!M5099="1111")),TH!D5099,""),"")</f>
        <v/>
      </c>
      <c r="B5099" s="36">
        <f t="shared" si="391"/>
        <v>12</v>
      </c>
      <c r="C5099" s="184">
        <f t="shared" si="392"/>
        <v>42369</v>
      </c>
      <c r="D5099" s="191" t="s">
        <v>2041</v>
      </c>
      <c r="E5099" s="191">
        <v>42369</v>
      </c>
      <c r="F5099" s="192" t="s">
        <v>1344</v>
      </c>
      <c r="G5099" s="483" t="s">
        <v>1337</v>
      </c>
      <c r="H5099" s="193" t="s">
        <v>2042</v>
      </c>
      <c r="I5099" s="256">
        <v>500</v>
      </c>
      <c r="J5099" s="256">
        <v>3430.1571251254836</v>
      </c>
      <c r="K5099" s="595">
        <f t="shared" si="393"/>
        <v>1715079</v>
      </c>
      <c r="L5099" s="194" t="s">
        <v>172</v>
      </c>
      <c r="M5099" s="194" t="s">
        <v>167</v>
      </c>
      <c r="N5099" s="52" t="str">
        <f>IF(AND('331-CT'!$E$7=TH!H5099,OR(L5099="331",M5099="331")),"331",IF(AND(OR(L5099="131",M5099="131"),H5099='131-CT'!$E$7),"131",""))</f>
        <v/>
      </c>
      <c r="O5099" s="910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39" t="str">
        <f>IF(AND(L5099="154",'154'!$O$5&lt;=B5099,'154'!$P$5&gt;=B5099),"154",IF(AND(L5099="632",'632'!$L$5&lt;=B5099,'632'!$M$5&gt;=B5099),"632",IF(AND(L5099="642",'642'!$N$5&lt;=B5099,'642'!$O$5&gt;=B5099),"642",IF(AND(L5099="641",'641'!$N$5&lt;=B5099,'641'!$O$5&gt;=B5099),"641",""))))</f>
        <v/>
      </c>
      <c r="W5099" s="52" t="str">
        <f>IF(OR(TH!L5099=TH!$W$7,M5099=TH!$W$7),"x","")</f>
        <v/>
      </c>
      <c r="X5099" s="52" t="str">
        <f>IF(AND(B5099&gt;='IN-NX'!$P$3,B5099&lt;='IN-NX'!$Q$3,'IN-NX'!$D$7=D5099,OR(LEFT(L5099,2)="15",AND(LEFT(M5099,2)&lt;&gt;"15",LEFT(M5099,2)&lt;&gt;"33"))),"x","")</f>
        <v/>
      </c>
      <c r="Y5099" s="52" t="str">
        <f>IF(AND(OR(LEFT(TH!L5099,2)="15",LEFT(TH!M5099,2)="15"),'152-CT'!$J$8=TH!F5099),"x","")</f>
        <v/>
      </c>
      <c r="Z5099" s="52" t="str">
        <f>IF(AND(OR(LEFT(TH!L5099,2)="15",LEFT(TH!M5099,2)="15"),TK!$E$7=TH!F5099),"x","")</f>
        <v/>
      </c>
      <c r="AA5099" s="52" t="str">
        <f>IF(AND(B5099&lt;=NKC!$N$8,B5099&gt;=NKC!$M$8),"x","")</f>
        <v/>
      </c>
      <c r="AB5099" s="837"/>
    </row>
    <row r="5100" spans="1:28" s="211" customFormat="1" ht="15.75" customHeight="1">
      <c r="A5100" s="204" t="str">
        <f>IF(B5100&lt;&gt;"",IF(AND(B5100&gt;=_TM1,B5100&lt;=_TM2,OR(TH!L5100="1111",TH!M5100="1111")),TH!D5100,""),"")</f>
        <v/>
      </c>
      <c r="B5100" s="36" t="str">
        <f t="shared" ref="B5100:B5103" si="418">IF(C5100&lt;&gt;"",MONTH(C5100),"")</f>
        <v/>
      </c>
      <c r="C5100" s="37"/>
      <c r="D5100" s="37"/>
      <c r="E5100" s="37"/>
      <c r="F5100" s="40"/>
      <c r="G5100" s="40"/>
      <c r="H5100" s="44"/>
      <c r="I5100" s="256"/>
      <c r="J5100" s="256"/>
      <c r="K5100" s="38"/>
      <c r="L5100" s="39"/>
      <c r="M5100" s="39"/>
      <c r="N5100" s="52" t="str">
        <f>IF(AND('331-CT'!$E$7=TH!H5100,OR(L5100="331",M5100="331")),"331",IF(AND(OR(L5100="131",M5100="131"),H5100='131-CT'!$E$7),"131",""))</f>
        <v/>
      </c>
      <c r="O5100" s="910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39" t="str">
        <f>IF(AND(L5100="154",'154'!$O$5&lt;=B5100,'154'!$P$5&gt;=B5100),"154",IF(AND(L5100="632",'632'!$L$5&lt;=B5100,'632'!$M$5&gt;=B5100),"632",IF(AND(L5100="642",'642'!$N$5&lt;=B5100,'642'!$O$5&gt;=B5100),"642",IF(AND(L5100="641",'641'!$N$5&lt;=B5100,'641'!$O$5&gt;=B5100),"641",""))))</f>
        <v/>
      </c>
      <c r="W5100" s="52" t="str">
        <f>IF(OR(TH!L5100=TH!$W$7,M5100=TH!$W$7),"x","")</f>
        <v/>
      </c>
      <c r="X5100" s="52" t="str">
        <f>IF(AND(B5100&gt;='IN-NX'!$P$3,B5100&lt;='IN-NX'!$Q$3,'IN-NX'!$D$7=D5100,OR(LEFT(L5100,2)="15",AND(LEFT(M5100,2)&lt;&gt;"15",LEFT(M5100,2)&lt;&gt;"33"))),"x","")</f>
        <v/>
      </c>
      <c r="Y5100" s="52" t="str">
        <f>IF(AND(OR(LEFT(TH!L5100,2)="15",LEFT(TH!M5100,2)="15"),'152-CT'!$J$8=TH!F5100),"x","")</f>
        <v/>
      </c>
      <c r="Z5100" s="52" t="str">
        <f>IF(AND(OR(LEFT(TH!L5100,2)="15",LEFT(TH!M5100,2)="15"),TK!$E$7=TH!F5100),"x","")</f>
        <v/>
      </c>
      <c r="AA5100" s="52" t="str">
        <f>IF(AND(B5100&lt;=NKC!$N$8,B5100&gt;=NKC!$M$8),"x","")</f>
        <v/>
      </c>
      <c r="AB5100" s="837"/>
    </row>
    <row r="5101" spans="1:28" s="211" customFormat="1" ht="15.75" customHeight="1">
      <c r="A5101" s="204" t="str">
        <f>IF(B5101&lt;&gt;"",IF(AND(B5101&gt;=_TM1,B5101&lt;=_TM2,OR(TH!L5101="1111",TH!M5101="1111")),TH!D5101,""),"")</f>
        <v/>
      </c>
      <c r="B5101" s="36" t="str">
        <f t="shared" si="418"/>
        <v/>
      </c>
      <c r="C5101" s="37"/>
      <c r="D5101" s="37"/>
      <c r="E5101" s="37"/>
      <c r="F5101" s="40"/>
      <c r="G5101" s="40"/>
      <c r="H5101" s="44"/>
      <c r="I5101" s="256"/>
      <c r="J5101" s="256"/>
      <c r="K5101" s="38"/>
      <c r="L5101" s="39"/>
      <c r="M5101" s="39"/>
      <c r="N5101" s="52" t="str">
        <f>IF(AND('331-CT'!$E$7=TH!H5101,OR(L5101="331",M5101="331")),"331",IF(AND(OR(L5101="131",M5101="131"),H5101='131-CT'!$E$7),"131",""))</f>
        <v/>
      </c>
      <c r="O5101" s="910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39" t="str">
        <f>IF(AND(L5101="154",'154'!$O$5&lt;=B5101,'154'!$P$5&gt;=B5101),"154",IF(AND(L5101="632",'632'!$L$5&lt;=B5101,'632'!$M$5&gt;=B5101),"632",IF(AND(L5101="642",'642'!$N$5&lt;=B5101,'642'!$O$5&gt;=B5101),"642",IF(AND(L5101="641",'641'!$N$5&lt;=B5101,'641'!$O$5&gt;=B5101),"641",""))))</f>
        <v/>
      </c>
      <c r="W5101" s="52" t="str">
        <f>IF(OR(TH!L5101=TH!$W$7,M5101=TH!$W$7),"x","")</f>
        <v/>
      </c>
      <c r="X5101" s="52" t="str">
        <f>IF(AND(B5101&gt;='IN-NX'!$P$3,B5101&lt;='IN-NX'!$Q$3,'IN-NX'!$D$7=D5101,OR(LEFT(L5101,2)="15",AND(LEFT(M5101,2)&lt;&gt;"15",LEFT(M5101,2)&lt;&gt;"33"))),"x","")</f>
        <v/>
      </c>
      <c r="Y5101" s="52" t="str">
        <f>IF(AND(OR(LEFT(TH!L5101,2)="15",LEFT(TH!M5101,2)="15"),'152-CT'!$J$8=TH!F5101),"x","")</f>
        <v/>
      </c>
      <c r="Z5101" s="52" t="str">
        <f>IF(AND(OR(LEFT(TH!L5101,2)="15",LEFT(TH!M5101,2)="15"),TK!$E$7=TH!F5101),"x","")</f>
        <v/>
      </c>
      <c r="AA5101" s="52" t="str">
        <f>IF(AND(B5101&lt;=NKC!$N$8,B5101&gt;=NKC!$M$8),"x","")</f>
        <v/>
      </c>
      <c r="AB5101" s="837"/>
    </row>
    <row r="5102" spans="1:28" s="211" customFormat="1" ht="15.75" customHeight="1">
      <c r="A5102" s="204" t="str">
        <f>IF(B5102&lt;&gt;"",IF(AND(B5102&gt;=_TM1,B5102&lt;=_TM2,OR(TH!L5102="1111",TH!M5102="1111")),TH!D5102,""),"")</f>
        <v/>
      </c>
      <c r="B5102" s="36" t="str">
        <f t="shared" si="418"/>
        <v/>
      </c>
      <c r="C5102" s="37"/>
      <c r="D5102" s="37"/>
      <c r="E5102" s="37"/>
      <c r="F5102" s="40"/>
      <c r="G5102" s="40"/>
      <c r="H5102" s="44"/>
      <c r="I5102" s="256"/>
      <c r="J5102" s="256"/>
      <c r="K5102" s="38"/>
      <c r="L5102" s="39"/>
      <c r="M5102" s="39"/>
      <c r="N5102" s="52" t="str">
        <f>IF(AND('331-CT'!$E$7=TH!H5102,OR(L5102="331",M5102="331")),"331",IF(AND(OR(L5102="131",M5102="131"),H5102='131-CT'!$E$7),"131",""))</f>
        <v/>
      </c>
      <c r="O5102" s="910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39" t="str">
        <f>IF(AND(L5102="154",'154'!$O$5&lt;=B5102,'154'!$P$5&gt;=B5102),"154",IF(AND(L5102="632",'632'!$L$5&lt;=B5102,'632'!$M$5&gt;=B5102),"632",IF(AND(L5102="642",'642'!$N$5&lt;=B5102,'642'!$O$5&gt;=B5102),"642",IF(AND(L5102="641",'641'!$N$5&lt;=B5102,'641'!$O$5&gt;=B5102),"641",""))))</f>
        <v/>
      </c>
      <c r="W5102" s="52" t="str">
        <f>IF(OR(TH!L5102=TH!$W$7,M5102=TH!$W$7),"x","")</f>
        <v/>
      </c>
      <c r="X5102" s="52" t="str">
        <f>IF(AND(B5102&gt;='IN-NX'!$P$3,B5102&lt;='IN-NX'!$Q$3,'IN-NX'!$D$7=D5102,OR(LEFT(L5102,2)="15",AND(LEFT(M5102,2)&lt;&gt;"15",LEFT(M5102,2)&lt;&gt;"33"))),"x","")</f>
        <v/>
      </c>
      <c r="Y5102" s="52" t="str">
        <f>IF(AND(OR(LEFT(TH!L5102,2)="15",LEFT(TH!M5102,2)="15"),'152-CT'!$J$8=TH!F5102),"x","")</f>
        <v/>
      </c>
      <c r="Z5102" s="52" t="str">
        <f>IF(AND(OR(LEFT(TH!L5102,2)="15",LEFT(TH!M5102,2)="15"),TK!$E$7=TH!F5102),"x","")</f>
        <v/>
      </c>
      <c r="AA5102" s="52" t="str">
        <f>IF(AND(B5102&lt;=NKC!$N$8,B5102&gt;=NKC!$M$8),"x","")</f>
        <v/>
      </c>
      <c r="AB5102" s="837"/>
    </row>
    <row r="5103" spans="1:28" s="211" customFormat="1" ht="15.75" customHeight="1">
      <c r="A5103" s="204" t="str">
        <f>IF(B5103&lt;&gt;"",IF(AND(B5103&gt;=_TM1,B5103&lt;=_TM2,OR(TH!L5103="1111",TH!M5103="1111")),TH!D5103,""),"")</f>
        <v/>
      </c>
      <c r="B5103" s="36" t="str">
        <f t="shared" si="418"/>
        <v/>
      </c>
      <c r="C5103" s="37"/>
      <c r="D5103" s="37"/>
      <c r="E5103" s="37"/>
      <c r="F5103" s="40"/>
      <c r="G5103" s="40"/>
      <c r="H5103" s="44"/>
      <c r="I5103" s="256"/>
      <c r="J5103" s="256"/>
      <c r="K5103" s="38"/>
      <c r="L5103" s="39"/>
      <c r="M5103" s="39"/>
      <c r="N5103" s="52" t="str">
        <f>IF(AND('331-CT'!$E$7=TH!H5103,OR(L5103="331",M5103="331")),"331",IF(AND(OR(L5103="131",M5103="131"),H5103='131-CT'!$E$7),"131",""))</f>
        <v/>
      </c>
      <c r="O5103" s="910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39" t="str">
        <f>IF(AND(L5103="154",'154'!$O$5&lt;=B5103,'154'!$P$5&gt;=B5103),"154",IF(AND(L5103="632",'632'!$L$5&lt;=B5103,'632'!$M$5&gt;=B5103),"632",IF(AND(L5103="642",'642'!$N$5&lt;=B5103,'642'!$O$5&gt;=B5103),"642",IF(AND(L5103="641",'641'!$N$5&lt;=B5103,'641'!$O$5&gt;=B5103),"641",""))))</f>
        <v/>
      </c>
      <c r="W5103" s="52" t="str">
        <f>IF(OR(TH!L5103=TH!$W$7,M5103=TH!$W$7),"x","")</f>
        <v/>
      </c>
      <c r="X5103" s="52" t="str">
        <f>IF(AND(B5103&gt;='IN-NX'!$P$3,B5103&lt;='IN-NX'!$Q$3,'IN-NX'!$D$7=D5103,OR(LEFT(L5103,2)="15",AND(LEFT(M5103,2)&lt;&gt;"15",LEFT(M5103,2)&lt;&gt;"33"))),"x","")</f>
        <v/>
      </c>
      <c r="Y5103" s="52" t="str">
        <f>IF(AND(OR(LEFT(TH!L5103,2)="15",LEFT(TH!M5103,2)="15"),'152-CT'!$J$8=TH!F5103),"x","")</f>
        <v/>
      </c>
      <c r="Z5103" s="52" t="str">
        <f>IF(AND(OR(LEFT(TH!L5103,2)="15",LEFT(TH!M5103,2)="15"),TK!$E$7=TH!F5103),"x","")</f>
        <v/>
      </c>
      <c r="AA5103" s="52" t="str">
        <f>IF(AND(B5103&lt;=NKC!$N$8,B5103&gt;=NKC!$M$8),"x","")</f>
        <v/>
      </c>
      <c r="AB5103" s="837"/>
    </row>
    <row r="5105" spans="10:11">
      <c r="J5105" s="796"/>
    </row>
    <row r="5108" spans="10:11">
      <c r="K5108" s="479">
        <f>SUBTOTAL(9,K10:K5103)</f>
        <v>41424135056</v>
      </c>
    </row>
  </sheetData>
  <autoFilter ref="A9:AB5103"/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8" customWidth="1"/>
    <col min="2" max="2" width="9.28515625" style="618" customWidth="1"/>
    <col min="3" max="3" width="10" style="618" customWidth="1"/>
    <col min="4" max="4" width="41.42578125" style="618" customWidth="1"/>
    <col min="5" max="5" width="6" style="618" customWidth="1"/>
    <col min="6" max="6" width="7.85546875" style="618" customWidth="1"/>
    <col min="7" max="7" width="8.5703125" style="618" customWidth="1"/>
    <col min="8" max="8" width="13.85546875" style="618" customWidth="1"/>
    <col min="9" max="9" width="14.140625" style="618" customWidth="1"/>
    <col min="10" max="11" width="9.140625" style="618"/>
    <col min="12" max="12" width="3.5703125" style="618" customWidth="1"/>
    <col min="13" max="256" width="9.140625" style="618"/>
    <col min="257" max="257" width="13" style="618" customWidth="1"/>
    <col min="258" max="258" width="9.140625" style="618"/>
    <col min="259" max="259" width="13" style="618" customWidth="1"/>
    <col min="260" max="260" width="29.7109375" style="618" customWidth="1"/>
    <col min="261" max="261" width="7.7109375" style="618" customWidth="1"/>
    <col min="262" max="262" width="6" style="618" customWidth="1"/>
    <col min="263" max="263" width="11.5703125" style="618" customWidth="1"/>
    <col min="264" max="264" width="13.42578125" style="618" customWidth="1"/>
    <col min="265" max="265" width="13.85546875" style="618" customWidth="1"/>
    <col min="266" max="512" width="9.140625" style="618"/>
    <col min="513" max="513" width="13" style="618" customWidth="1"/>
    <col min="514" max="514" width="9.140625" style="618"/>
    <col min="515" max="515" width="13" style="618" customWidth="1"/>
    <col min="516" max="516" width="29.7109375" style="618" customWidth="1"/>
    <col min="517" max="517" width="7.7109375" style="618" customWidth="1"/>
    <col min="518" max="518" width="6" style="618" customWidth="1"/>
    <col min="519" max="519" width="11.5703125" style="618" customWidth="1"/>
    <col min="520" max="520" width="13.42578125" style="618" customWidth="1"/>
    <col min="521" max="521" width="13.85546875" style="618" customWidth="1"/>
    <col min="522" max="768" width="9.140625" style="618"/>
    <col min="769" max="769" width="13" style="618" customWidth="1"/>
    <col min="770" max="770" width="9.140625" style="618"/>
    <col min="771" max="771" width="13" style="618" customWidth="1"/>
    <col min="772" max="772" width="29.7109375" style="618" customWidth="1"/>
    <col min="773" max="773" width="7.7109375" style="618" customWidth="1"/>
    <col min="774" max="774" width="6" style="618" customWidth="1"/>
    <col min="775" max="775" width="11.5703125" style="618" customWidth="1"/>
    <col min="776" max="776" width="13.42578125" style="618" customWidth="1"/>
    <col min="777" max="777" width="13.85546875" style="618" customWidth="1"/>
    <col min="778" max="1024" width="9.140625" style="618"/>
    <col min="1025" max="1025" width="13" style="618" customWidth="1"/>
    <col min="1026" max="1026" width="9.140625" style="618"/>
    <col min="1027" max="1027" width="13" style="618" customWidth="1"/>
    <col min="1028" max="1028" width="29.7109375" style="618" customWidth="1"/>
    <col min="1029" max="1029" width="7.7109375" style="618" customWidth="1"/>
    <col min="1030" max="1030" width="6" style="618" customWidth="1"/>
    <col min="1031" max="1031" width="11.5703125" style="618" customWidth="1"/>
    <col min="1032" max="1032" width="13.42578125" style="618" customWidth="1"/>
    <col min="1033" max="1033" width="13.85546875" style="618" customWidth="1"/>
    <col min="1034" max="1280" width="9.140625" style="618"/>
    <col min="1281" max="1281" width="13" style="618" customWidth="1"/>
    <col min="1282" max="1282" width="9.140625" style="618"/>
    <col min="1283" max="1283" width="13" style="618" customWidth="1"/>
    <col min="1284" max="1284" width="29.7109375" style="618" customWidth="1"/>
    <col min="1285" max="1285" width="7.7109375" style="618" customWidth="1"/>
    <col min="1286" max="1286" width="6" style="618" customWidth="1"/>
    <col min="1287" max="1287" width="11.5703125" style="618" customWidth="1"/>
    <col min="1288" max="1288" width="13.42578125" style="618" customWidth="1"/>
    <col min="1289" max="1289" width="13.85546875" style="618" customWidth="1"/>
    <col min="1290" max="1536" width="9.140625" style="618"/>
    <col min="1537" max="1537" width="13" style="618" customWidth="1"/>
    <col min="1538" max="1538" width="9.140625" style="618"/>
    <col min="1539" max="1539" width="13" style="618" customWidth="1"/>
    <col min="1540" max="1540" width="29.7109375" style="618" customWidth="1"/>
    <col min="1541" max="1541" width="7.7109375" style="618" customWidth="1"/>
    <col min="1542" max="1542" width="6" style="618" customWidth="1"/>
    <col min="1543" max="1543" width="11.5703125" style="618" customWidth="1"/>
    <col min="1544" max="1544" width="13.42578125" style="618" customWidth="1"/>
    <col min="1545" max="1545" width="13.85546875" style="618" customWidth="1"/>
    <col min="1546" max="1792" width="9.140625" style="618"/>
    <col min="1793" max="1793" width="13" style="618" customWidth="1"/>
    <col min="1794" max="1794" width="9.140625" style="618"/>
    <col min="1795" max="1795" width="13" style="618" customWidth="1"/>
    <col min="1796" max="1796" width="29.7109375" style="618" customWidth="1"/>
    <col min="1797" max="1797" width="7.7109375" style="618" customWidth="1"/>
    <col min="1798" max="1798" width="6" style="618" customWidth="1"/>
    <col min="1799" max="1799" width="11.5703125" style="618" customWidth="1"/>
    <col min="1800" max="1800" width="13.42578125" style="618" customWidth="1"/>
    <col min="1801" max="1801" width="13.85546875" style="618" customWidth="1"/>
    <col min="1802" max="2048" width="9.140625" style="618"/>
    <col min="2049" max="2049" width="13" style="618" customWidth="1"/>
    <col min="2050" max="2050" width="9.140625" style="618"/>
    <col min="2051" max="2051" width="13" style="618" customWidth="1"/>
    <col min="2052" max="2052" width="29.7109375" style="618" customWidth="1"/>
    <col min="2053" max="2053" width="7.7109375" style="618" customWidth="1"/>
    <col min="2054" max="2054" width="6" style="618" customWidth="1"/>
    <col min="2055" max="2055" width="11.5703125" style="618" customWidth="1"/>
    <col min="2056" max="2056" width="13.42578125" style="618" customWidth="1"/>
    <col min="2057" max="2057" width="13.85546875" style="618" customWidth="1"/>
    <col min="2058" max="2304" width="9.140625" style="618"/>
    <col min="2305" max="2305" width="13" style="618" customWidth="1"/>
    <col min="2306" max="2306" width="9.140625" style="618"/>
    <col min="2307" max="2307" width="13" style="618" customWidth="1"/>
    <col min="2308" max="2308" width="29.7109375" style="618" customWidth="1"/>
    <col min="2309" max="2309" width="7.7109375" style="618" customWidth="1"/>
    <col min="2310" max="2310" width="6" style="618" customWidth="1"/>
    <col min="2311" max="2311" width="11.5703125" style="618" customWidth="1"/>
    <col min="2312" max="2312" width="13.42578125" style="618" customWidth="1"/>
    <col min="2313" max="2313" width="13.85546875" style="618" customWidth="1"/>
    <col min="2314" max="2560" width="9.140625" style="618"/>
    <col min="2561" max="2561" width="13" style="618" customWidth="1"/>
    <col min="2562" max="2562" width="9.140625" style="618"/>
    <col min="2563" max="2563" width="13" style="618" customWidth="1"/>
    <col min="2564" max="2564" width="29.7109375" style="618" customWidth="1"/>
    <col min="2565" max="2565" width="7.7109375" style="618" customWidth="1"/>
    <col min="2566" max="2566" width="6" style="618" customWidth="1"/>
    <col min="2567" max="2567" width="11.5703125" style="618" customWidth="1"/>
    <col min="2568" max="2568" width="13.42578125" style="618" customWidth="1"/>
    <col min="2569" max="2569" width="13.85546875" style="618" customWidth="1"/>
    <col min="2570" max="2816" width="9.140625" style="618"/>
    <col min="2817" max="2817" width="13" style="618" customWidth="1"/>
    <col min="2818" max="2818" width="9.140625" style="618"/>
    <col min="2819" max="2819" width="13" style="618" customWidth="1"/>
    <col min="2820" max="2820" width="29.7109375" style="618" customWidth="1"/>
    <col min="2821" max="2821" width="7.7109375" style="618" customWidth="1"/>
    <col min="2822" max="2822" width="6" style="618" customWidth="1"/>
    <col min="2823" max="2823" width="11.5703125" style="618" customWidth="1"/>
    <col min="2824" max="2824" width="13.42578125" style="618" customWidth="1"/>
    <col min="2825" max="2825" width="13.85546875" style="618" customWidth="1"/>
    <col min="2826" max="3072" width="9.140625" style="618"/>
    <col min="3073" max="3073" width="13" style="618" customWidth="1"/>
    <col min="3074" max="3074" width="9.140625" style="618"/>
    <col min="3075" max="3075" width="13" style="618" customWidth="1"/>
    <col min="3076" max="3076" width="29.7109375" style="618" customWidth="1"/>
    <col min="3077" max="3077" width="7.7109375" style="618" customWidth="1"/>
    <col min="3078" max="3078" width="6" style="618" customWidth="1"/>
    <col min="3079" max="3079" width="11.5703125" style="618" customWidth="1"/>
    <col min="3080" max="3080" width="13.42578125" style="618" customWidth="1"/>
    <col min="3081" max="3081" width="13.85546875" style="618" customWidth="1"/>
    <col min="3082" max="3328" width="9.140625" style="618"/>
    <col min="3329" max="3329" width="13" style="618" customWidth="1"/>
    <col min="3330" max="3330" width="9.140625" style="618"/>
    <col min="3331" max="3331" width="13" style="618" customWidth="1"/>
    <col min="3332" max="3332" width="29.7109375" style="618" customWidth="1"/>
    <col min="3333" max="3333" width="7.7109375" style="618" customWidth="1"/>
    <col min="3334" max="3334" width="6" style="618" customWidth="1"/>
    <col min="3335" max="3335" width="11.5703125" style="618" customWidth="1"/>
    <col min="3336" max="3336" width="13.42578125" style="618" customWidth="1"/>
    <col min="3337" max="3337" width="13.85546875" style="618" customWidth="1"/>
    <col min="3338" max="3584" width="9.140625" style="618"/>
    <col min="3585" max="3585" width="13" style="618" customWidth="1"/>
    <col min="3586" max="3586" width="9.140625" style="618"/>
    <col min="3587" max="3587" width="13" style="618" customWidth="1"/>
    <col min="3588" max="3588" width="29.7109375" style="618" customWidth="1"/>
    <col min="3589" max="3589" width="7.7109375" style="618" customWidth="1"/>
    <col min="3590" max="3590" width="6" style="618" customWidth="1"/>
    <col min="3591" max="3591" width="11.5703125" style="618" customWidth="1"/>
    <col min="3592" max="3592" width="13.42578125" style="618" customWidth="1"/>
    <col min="3593" max="3593" width="13.85546875" style="618" customWidth="1"/>
    <col min="3594" max="3840" width="9.140625" style="618"/>
    <col min="3841" max="3841" width="13" style="618" customWidth="1"/>
    <col min="3842" max="3842" width="9.140625" style="618"/>
    <col min="3843" max="3843" width="13" style="618" customWidth="1"/>
    <col min="3844" max="3844" width="29.7109375" style="618" customWidth="1"/>
    <col min="3845" max="3845" width="7.7109375" style="618" customWidth="1"/>
    <col min="3846" max="3846" width="6" style="618" customWidth="1"/>
    <col min="3847" max="3847" width="11.5703125" style="618" customWidth="1"/>
    <col min="3848" max="3848" width="13.42578125" style="618" customWidth="1"/>
    <col min="3849" max="3849" width="13.85546875" style="618" customWidth="1"/>
    <col min="3850" max="4096" width="9.140625" style="618"/>
    <col min="4097" max="4097" width="13" style="618" customWidth="1"/>
    <col min="4098" max="4098" width="9.140625" style="618"/>
    <col min="4099" max="4099" width="13" style="618" customWidth="1"/>
    <col min="4100" max="4100" width="29.7109375" style="618" customWidth="1"/>
    <col min="4101" max="4101" width="7.7109375" style="618" customWidth="1"/>
    <col min="4102" max="4102" width="6" style="618" customWidth="1"/>
    <col min="4103" max="4103" width="11.5703125" style="618" customWidth="1"/>
    <col min="4104" max="4104" width="13.42578125" style="618" customWidth="1"/>
    <col min="4105" max="4105" width="13.85546875" style="618" customWidth="1"/>
    <col min="4106" max="4352" width="9.140625" style="618"/>
    <col min="4353" max="4353" width="13" style="618" customWidth="1"/>
    <col min="4354" max="4354" width="9.140625" style="618"/>
    <col min="4355" max="4355" width="13" style="618" customWidth="1"/>
    <col min="4356" max="4356" width="29.7109375" style="618" customWidth="1"/>
    <col min="4357" max="4357" width="7.7109375" style="618" customWidth="1"/>
    <col min="4358" max="4358" width="6" style="618" customWidth="1"/>
    <col min="4359" max="4359" width="11.5703125" style="618" customWidth="1"/>
    <col min="4360" max="4360" width="13.42578125" style="618" customWidth="1"/>
    <col min="4361" max="4361" width="13.85546875" style="618" customWidth="1"/>
    <col min="4362" max="4608" width="9.140625" style="618"/>
    <col min="4609" max="4609" width="13" style="618" customWidth="1"/>
    <col min="4610" max="4610" width="9.140625" style="618"/>
    <col min="4611" max="4611" width="13" style="618" customWidth="1"/>
    <col min="4612" max="4612" width="29.7109375" style="618" customWidth="1"/>
    <col min="4613" max="4613" width="7.7109375" style="618" customWidth="1"/>
    <col min="4614" max="4614" width="6" style="618" customWidth="1"/>
    <col min="4615" max="4615" width="11.5703125" style="618" customWidth="1"/>
    <col min="4616" max="4616" width="13.42578125" style="618" customWidth="1"/>
    <col min="4617" max="4617" width="13.85546875" style="618" customWidth="1"/>
    <col min="4618" max="4864" width="9.140625" style="618"/>
    <col min="4865" max="4865" width="13" style="618" customWidth="1"/>
    <col min="4866" max="4866" width="9.140625" style="618"/>
    <col min="4867" max="4867" width="13" style="618" customWidth="1"/>
    <col min="4868" max="4868" width="29.7109375" style="618" customWidth="1"/>
    <col min="4869" max="4869" width="7.7109375" style="618" customWidth="1"/>
    <col min="4870" max="4870" width="6" style="618" customWidth="1"/>
    <col min="4871" max="4871" width="11.5703125" style="618" customWidth="1"/>
    <col min="4872" max="4872" width="13.42578125" style="618" customWidth="1"/>
    <col min="4873" max="4873" width="13.85546875" style="618" customWidth="1"/>
    <col min="4874" max="5120" width="9.140625" style="618"/>
    <col min="5121" max="5121" width="13" style="618" customWidth="1"/>
    <col min="5122" max="5122" width="9.140625" style="618"/>
    <col min="5123" max="5123" width="13" style="618" customWidth="1"/>
    <col min="5124" max="5124" width="29.7109375" style="618" customWidth="1"/>
    <col min="5125" max="5125" width="7.7109375" style="618" customWidth="1"/>
    <col min="5126" max="5126" width="6" style="618" customWidth="1"/>
    <col min="5127" max="5127" width="11.5703125" style="618" customWidth="1"/>
    <col min="5128" max="5128" width="13.42578125" style="618" customWidth="1"/>
    <col min="5129" max="5129" width="13.85546875" style="618" customWidth="1"/>
    <col min="5130" max="5376" width="9.140625" style="618"/>
    <col min="5377" max="5377" width="13" style="618" customWidth="1"/>
    <col min="5378" max="5378" width="9.140625" style="618"/>
    <col min="5379" max="5379" width="13" style="618" customWidth="1"/>
    <col min="5380" max="5380" width="29.7109375" style="618" customWidth="1"/>
    <col min="5381" max="5381" width="7.7109375" style="618" customWidth="1"/>
    <col min="5382" max="5382" width="6" style="618" customWidth="1"/>
    <col min="5383" max="5383" width="11.5703125" style="618" customWidth="1"/>
    <col min="5384" max="5384" width="13.42578125" style="618" customWidth="1"/>
    <col min="5385" max="5385" width="13.85546875" style="618" customWidth="1"/>
    <col min="5386" max="5632" width="9.140625" style="618"/>
    <col min="5633" max="5633" width="13" style="618" customWidth="1"/>
    <col min="5634" max="5634" width="9.140625" style="618"/>
    <col min="5635" max="5635" width="13" style="618" customWidth="1"/>
    <col min="5636" max="5636" width="29.7109375" style="618" customWidth="1"/>
    <col min="5637" max="5637" width="7.7109375" style="618" customWidth="1"/>
    <col min="5638" max="5638" width="6" style="618" customWidth="1"/>
    <col min="5639" max="5639" width="11.5703125" style="618" customWidth="1"/>
    <col min="5640" max="5640" width="13.42578125" style="618" customWidth="1"/>
    <col min="5641" max="5641" width="13.85546875" style="618" customWidth="1"/>
    <col min="5642" max="5888" width="9.140625" style="618"/>
    <col min="5889" max="5889" width="13" style="618" customWidth="1"/>
    <col min="5890" max="5890" width="9.140625" style="618"/>
    <col min="5891" max="5891" width="13" style="618" customWidth="1"/>
    <col min="5892" max="5892" width="29.7109375" style="618" customWidth="1"/>
    <col min="5893" max="5893" width="7.7109375" style="618" customWidth="1"/>
    <col min="5894" max="5894" width="6" style="618" customWidth="1"/>
    <col min="5895" max="5895" width="11.5703125" style="618" customWidth="1"/>
    <col min="5896" max="5896" width="13.42578125" style="618" customWidth="1"/>
    <col min="5897" max="5897" width="13.85546875" style="618" customWidth="1"/>
    <col min="5898" max="6144" width="9.140625" style="618"/>
    <col min="6145" max="6145" width="13" style="618" customWidth="1"/>
    <col min="6146" max="6146" width="9.140625" style="618"/>
    <col min="6147" max="6147" width="13" style="618" customWidth="1"/>
    <col min="6148" max="6148" width="29.7109375" style="618" customWidth="1"/>
    <col min="6149" max="6149" width="7.7109375" style="618" customWidth="1"/>
    <col min="6150" max="6150" width="6" style="618" customWidth="1"/>
    <col min="6151" max="6151" width="11.5703125" style="618" customWidth="1"/>
    <col min="6152" max="6152" width="13.42578125" style="618" customWidth="1"/>
    <col min="6153" max="6153" width="13.85546875" style="618" customWidth="1"/>
    <col min="6154" max="6400" width="9.140625" style="618"/>
    <col min="6401" max="6401" width="13" style="618" customWidth="1"/>
    <col min="6402" max="6402" width="9.140625" style="618"/>
    <col min="6403" max="6403" width="13" style="618" customWidth="1"/>
    <col min="6404" max="6404" width="29.7109375" style="618" customWidth="1"/>
    <col min="6405" max="6405" width="7.7109375" style="618" customWidth="1"/>
    <col min="6406" max="6406" width="6" style="618" customWidth="1"/>
    <col min="6407" max="6407" width="11.5703125" style="618" customWidth="1"/>
    <col min="6408" max="6408" width="13.42578125" style="618" customWidth="1"/>
    <col min="6409" max="6409" width="13.85546875" style="618" customWidth="1"/>
    <col min="6410" max="6656" width="9.140625" style="618"/>
    <col min="6657" max="6657" width="13" style="618" customWidth="1"/>
    <col min="6658" max="6658" width="9.140625" style="618"/>
    <col min="6659" max="6659" width="13" style="618" customWidth="1"/>
    <col min="6660" max="6660" width="29.7109375" style="618" customWidth="1"/>
    <col min="6661" max="6661" width="7.7109375" style="618" customWidth="1"/>
    <col min="6662" max="6662" width="6" style="618" customWidth="1"/>
    <col min="6663" max="6663" width="11.5703125" style="618" customWidth="1"/>
    <col min="6664" max="6664" width="13.42578125" style="618" customWidth="1"/>
    <col min="6665" max="6665" width="13.85546875" style="618" customWidth="1"/>
    <col min="6666" max="6912" width="9.140625" style="618"/>
    <col min="6913" max="6913" width="13" style="618" customWidth="1"/>
    <col min="6914" max="6914" width="9.140625" style="618"/>
    <col min="6915" max="6915" width="13" style="618" customWidth="1"/>
    <col min="6916" max="6916" width="29.7109375" style="618" customWidth="1"/>
    <col min="6917" max="6917" width="7.7109375" style="618" customWidth="1"/>
    <col min="6918" max="6918" width="6" style="618" customWidth="1"/>
    <col min="6919" max="6919" width="11.5703125" style="618" customWidth="1"/>
    <col min="6920" max="6920" width="13.42578125" style="618" customWidth="1"/>
    <col min="6921" max="6921" width="13.85546875" style="618" customWidth="1"/>
    <col min="6922" max="7168" width="9.140625" style="618"/>
    <col min="7169" max="7169" width="13" style="618" customWidth="1"/>
    <col min="7170" max="7170" width="9.140625" style="618"/>
    <col min="7171" max="7171" width="13" style="618" customWidth="1"/>
    <col min="7172" max="7172" width="29.7109375" style="618" customWidth="1"/>
    <col min="7173" max="7173" width="7.7109375" style="618" customWidth="1"/>
    <col min="7174" max="7174" width="6" style="618" customWidth="1"/>
    <col min="7175" max="7175" width="11.5703125" style="618" customWidth="1"/>
    <col min="7176" max="7176" width="13.42578125" style="618" customWidth="1"/>
    <col min="7177" max="7177" width="13.85546875" style="618" customWidth="1"/>
    <col min="7178" max="7424" width="9.140625" style="618"/>
    <col min="7425" max="7425" width="13" style="618" customWidth="1"/>
    <col min="7426" max="7426" width="9.140625" style="618"/>
    <col min="7427" max="7427" width="13" style="618" customWidth="1"/>
    <col min="7428" max="7428" width="29.7109375" style="618" customWidth="1"/>
    <col min="7429" max="7429" width="7.7109375" style="618" customWidth="1"/>
    <col min="7430" max="7430" width="6" style="618" customWidth="1"/>
    <col min="7431" max="7431" width="11.5703125" style="618" customWidth="1"/>
    <col min="7432" max="7432" width="13.42578125" style="618" customWidth="1"/>
    <col min="7433" max="7433" width="13.85546875" style="618" customWidth="1"/>
    <col min="7434" max="7680" width="9.140625" style="618"/>
    <col min="7681" max="7681" width="13" style="618" customWidth="1"/>
    <col min="7682" max="7682" width="9.140625" style="618"/>
    <col min="7683" max="7683" width="13" style="618" customWidth="1"/>
    <col min="7684" max="7684" width="29.7109375" style="618" customWidth="1"/>
    <col min="7685" max="7685" width="7.7109375" style="618" customWidth="1"/>
    <col min="7686" max="7686" width="6" style="618" customWidth="1"/>
    <col min="7687" max="7687" width="11.5703125" style="618" customWidth="1"/>
    <col min="7688" max="7688" width="13.42578125" style="618" customWidth="1"/>
    <col min="7689" max="7689" width="13.85546875" style="618" customWidth="1"/>
    <col min="7690" max="7936" width="9.140625" style="618"/>
    <col min="7937" max="7937" width="13" style="618" customWidth="1"/>
    <col min="7938" max="7938" width="9.140625" style="618"/>
    <col min="7939" max="7939" width="13" style="618" customWidth="1"/>
    <col min="7940" max="7940" width="29.7109375" style="618" customWidth="1"/>
    <col min="7941" max="7941" width="7.7109375" style="618" customWidth="1"/>
    <col min="7942" max="7942" width="6" style="618" customWidth="1"/>
    <col min="7943" max="7943" width="11.5703125" style="618" customWidth="1"/>
    <col min="7944" max="7944" width="13.42578125" style="618" customWidth="1"/>
    <col min="7945" max="7945" width="13.85546875" style="618" customWidth="1"/>
    <col min="7946" max="8192" width="9.140625" style="618"/>
    <col min="8193" max="8193" width="13" style="618" customWidth="1"/>
    <col min="8194" max="8194" width="9.140625" style="618"/>
    <col min="8195" max="8195" width="13" style="618" customWidth="1"/>
    <col min="8196" max="8196" width="29.7109375" style="618" customWidth="1"/>
    <col min="8197" max="8197" width="7.7109375" style="618" customWidth="1"/>
    <col min="8198" max="8198" width="6" style="618" customWidth="1"/>
    <col min="8199" max="8199" width="11.5703125" style="618" customWidth="1"/>
    <col min="8200" max="8200" width="13.42578125" style="618" customWidth="1"/>
    <col min="8201" max="8201" width="13.85546875" style="618" customWidth="1"/>
    <col min="8202" max="8448" width="9.140625" style="618"/>
    <col min="8449" max="8449" width="13" style="618" customWidth="1"/>
    <col min="8450" max="8450" width="9.140625" style="618"/>
    <col min="8451" max="8451" width="13" style="618" customWidth="1"/>
    <col min="8452" max="8452" width="29.7109375" style="618" customWidth="1"/>
    <col min="8453" max="8453" width="7.7109375" style="618" customWidth="1"/>
    <col min="8454" max="8454" width="6" style="618" customWidth="1"/>
    <col min="8455" max="8455" width="11.5703125" style="618" customWidth="1"/>
    <col min="8456" max="8456" width="13.42578125" style="618" customWidth="1"/>
    <col min="8457" max="8457" width="13.85546875" style="618" customWidth="1"/>
    <col min="8458" max="8704" width="9.140625" style="618"/>
    <col min="8705" max="8705" width="13" style="618" customWidth="1"/>
    <col min="8706" max="8706" width="9.140625" style="618"/>
    <col min="8707" max="8707" width="13" style="618" customWidth="1"/>
    <col min="8708" max="8708" width="29.7109375" style="618" customWidth="1"/>
    <col min="8709" max="8709" width="7.7109375" style="618" customWidth="1"/>
    <col min="8710" max="8710" width="6" style="618" customWidth="1"/>
    <col min="8711" max="8711" width="11.5703125" style="618" customWidth="1"/>
    <col min="8712" max="8712" width="13.42578125" style="618" customWidth="1"/>
    <col min="8713" max="8713" width="13.85546875" style="618" customWidth="1"/>
    <col min="8714" max="8960" width="9.140625" style="618"/>
    <col min="8961" max="8961" width="13" style="618" customWidth="1"/>
    <col min="8962" max="8962" width="9.140625" style="618"/>
    <col min="8963" max="8963" width="13" style="618" customWidth="1"/>
    <col min="8964" max="8964" width="29.7109375" style="618" customWidth="1"/>
    <col min="8965" max="8965" width="7.7109375" style="618" customWidth="1"/>
    <col min="8966" max="8966" width="6" style="618" customWidth="1"/>
    <col min="8967" max="8967" width="11.5703125" style="618" customWidth="1"/>
    <col min="8968" max="8968" width="13.42578125" style="618" customWidth="1"/>
    <col min="8969" max="8969" width="13.85546875" style="618" customWidth="1"/>
    <col min="8970" max="9216" width="9.140625" style="618"/>
    <col min="9217" max="9217" width="13" style="618" customWidth="1"/>
    <col min="9218" max="9218" width="9.140625" style="618"/>
    <col min="9219" max="9219" width="13" style="618" customWidth="1"/>
    <col min="9220" max="9220" width="29.7109375" style="618" customWidth="1"/>
    <col min="9221" max="9221" width="7.7109375" style="618" customWidth="1"/>
    <col min="9222" max="9222" width="6" style="618" customWidth="1"/>
    <col min="9223" max="9223" width="11.5703125" style="618" customWidth="1"/>
    <col min="9224" max="9224" width="13.42578125" style="618" customWidth="1"/>
    <col min="9225" max="9225" width="13.85546875" style="618" customWidth="1"/>
    <col min="9226" max="9472" width="9.140625" style="618"/>
    <col min="9473" max="9473" width="13" style="618" customWidth="1"/>
    <col min="9474" max="9474" width="9.140625" style="618"/>
    <col min="9475" max="9475" width="13" style="618" customWidth="1"/>
    <col min="9476" max="9476" width="29.7109375" style="618" customWidth="1"/>
    <col min="9477" max="9477" width="7.7109375" style="618" customWidth="1"/>
    <col min="9478" max="9478" width="6" style="618" customWidth="1"/>
    <col min="9479" max="9479" width="11.5703125" style="618" customWidth="1"/>
    <col min="9480" max="9480" width="13.42578125" style="618" customWidth="1"/>
    <col min="9481" max="9481" width="13.85546875" style="618" customWidth="1"/>
    <col min="9482" max="9728" width="9.140625" style="618"/>
    <col min="9729" max="9729" width="13" style="618" customWidth="1"/>
    <col min="9730" max="9730" width="9.140625" style="618"/>
    <col min="9731" max="9731" width="13" style="618" customWidth="1"/>
    <col min="9732" max="9732" width="29.7109375" style="618" customWidth="1"/>
    <col min="9733" max="9733" width="7.7109375" style="618" customWidth="1"/>
    <col min="9734" max="9734" width="6" style="618" customWidth="1"/>
    <col min="9735" max="9735" width="11.5703125" style="618" customWidth="1"/>
    <col min="9736" max="9736" width="13.42578125" style="618" customWidth="1"/>
    <col min="9737" max="9737" width="13.85546875" style="618" customWidth="1"/>
    <col min="9738" max="9984" width="9.140625" style="618"/>
    <col min="9985" max="9985" width="13" style="618" customWidth="1"/>
    <col min="9986" max="9986" width="9.140625" style="618"/>
    <col min="9987" max="9987" width="13" style="618" customWidth="1"/>
    <col min="9988" max="9988" width="29.7109375" style="618" customWidth="1"/>
    <col min="9989" max="9989" width="7.7109375" style="618" customWidth="1"/>
    <col min="9990" max="9990" width="6" style="618" customWidth="1"/>
    <col min="9991" max="9991" width="11.5703125" style="618" customWidth="1"/>
    <col min="9992" max="9992" width="13.42578125" style="618" customWidth="1"/>
    <col min="9993" max="9993" width="13.85546875" style="618" customWidth="1"/>
    <col min="9994" max="10240" width="9.140625" style="618"/>
    <col min="10241" max="10241" width="13" style="618" customWidth="1"/>
    <col min="10242" max="10242" width="9.140625" style="618"/>
    <col min="10243" max="10243" width="13" style="618" customWidth="1"/>
    <col min="10244" max="10244" width="29.7109375" style="618" customWidth="1"/>
    <col min="10245" max="10245" width="7.7109375" style="618" customWidth="1"/>
    <col min="10246" max="10246" width="6" style="618" customWidth="1"/>
    <col min="10247" max="10247" width="11.5703125" style="618" customWidth="1"/>
    <col min="10248" max="10248" width="13.42578125" style="618" customWidth="1"/>
    <col min="10249" max="10249" width="13.85546875" style="618" customWidth="1"/>
    <col min="10250" max="10496" width="9.140625" style="618"/>
    <col min="10497" max="10497" width="13" style="618" customWidth="1"/>
    <col min="10498" max="10498" width="9.140625" style="618"/>
    <col min="10499" max="10499" width="13" style="618" customWidth="1"/>
    <col min="10500" max="10500" width="29.7109375" style="618" customWidth="1"/>
    <col min="10501" max="10501" width="7.7109375" style="618" customWidth="1"/>
    <col min="10502" max="10502" width="6" style="618" customWidth="1"/>
    <col min="10503" max="10503" width="11.5703125" style="618" customWidth="1"/>
    <col min="10504" max="10504" width="13.42578125" style="618" customWidth="1"/>
    <col min="10505" max="10505" width="13.85546875" style="618" customWidth="1"/>
    <col min="10506" max="10752" width="9.140625" style="618"/>
    <col min="10753" max="10753" width="13" style="618" customWidth="1"/>
    <col min="10754" max="10754" width="9.140625" style="618"/>
    <col min="10755" max="10755" width="13" style="618" customWidth="1"/>
    <col min="10756" max="10756" width="29.7109375" style="618" customWidth="1"/>
    <col min="10757" max="10757" width="7.7109375" style="618" customWidth="1"/>
    <col min="10758" max="10758" width="6" style="618" customWidth="1"/>
    <col min="10759" max="10759" width="11.5703125" style="618" customWidth="1"/>
    <col min="10760" max="10760" width="13.42578125" style="618" customWidth="1"/>
    <col min="10761" max="10761" width="13.85546875" style="618" customWidth="1"/>
    <col min="10762" max="11008" width="9.140625" style="618"/>
    <col min="11009" max="11009" width="13" style="618" customWidth="1"/>
    <col min="11010" max="11010" width="9.140625" style="618"/>
    <col min="11011" max="11011" width="13" style="618" customWidth="1"/>
    <col min="11012" max="11012" width="29.7109375" style="618" customWidth="1"/>
    <col min="11013" max="11013" width="7.7109375" style="618" customWidth="1"/>
    <col min="11014" max="11014" width="6" style="618" customWidth="1"/>
    <col min="11015" max="11015" width="11.5703125" style="618" customWidth="1"/>
    <col min="11016" max="11016" width="13.42578125" style="618" customWidth="1"/>
    <col min="11017" max="11017" width="13.85546875" style="618" customWidth="1"/>
    <col min="11018" max="11264" width="9.140625" style="618"/>
    <col min="11265" max="11265" width="13" style="618" customWidth="1"/>
    <col min="11266" max="11266" width="9.140625" style="618"/>
    <col min="11267" max="11267" width="13" style="618" customWidth="1"/>
    <col min="11268" max="11268" width="29.7109375" style="618" customWidth="1"/>
    <col min="11269" max="11269" width="7.7109375" style="618" customWidth="1"/>
    <col min="11270" max="11270" width="6" style="618" customWidth="1"/>
    <col min="11271" max="11271" width="11.5703125" style="618" customWidth="1"/>
    <col min="11272" max="11272" width="13.42578125" style="618" customWidth="1"/>
    <col min="11273" max="11273" width="13.85546875" style="618" customWidth="1"/>
    <col min="11274" max="11520" width="9.140625" style="618"/>
    <col min="11521" max="11521" width="13" style="618" customWidth="1"/>
    <col min="11522" max="11522" width="9.140625" style="618"/>
    <col min="11523" max="11523" width="13" style="618" customWidth="1"/>
    <col min="11524" max="11524" width="29.7109375" style="618" customWidth="1"/>
    <col min="11525" max="11525" width="7.7109375" style="618" customWidth="1"/>
    <col min="11526" max="11526" width="6" style="618" customWidth="1"/>
    <col min="11527" max="11527" width="11.5703125" style="618" customWidth="1"/>
    <col min="11528" max="11528" width="13.42578125" style="618" customWidth="1"/>
    <col min="11529" max="11529" width="13.85546875" style="618" customWidth="1"/>
    <col min="11530" max="11776" width="9.140625" style="618"/>
    <col min="11777" max="11777" width="13" style="618" customWidth="1"/>
    <col min="11778" max="11778" width="9.140625" style="618"/>
    <col min="11779" max="11779" width="13" style="618" customWidth="1"/>
    <col min="11780" max="11780" width="29.7109375" style="618" customWidth="1"/>
    <col min="11781" max="11781" width="7.7109375" style="618" customWidth="1"/>
    <col min="11782" max="11782" width="6" style="618" customWidth="1"/>
    <col min="11783" max="11783" width="11.5703125" style="618" customWidth="1"/>
    <col min="11784" max="11784" width="13.42578125" style="618" customWidth="1"/>
    <col min="11785" max="11785" width="13.85546875" style="618" customWidth="1"/>
    <col min="11786" max="12032" width="9.140625" style="618"/>
    <col min="12033" max="12033" width="13" style="618" customWidth="1"/>
    <col min="12034" max="12034" width="9.140625" style="618"/>
    <col min="12035" max="12035" width="13" style="618" customWidth="1"/>
    <col min="12036" max="12036" width="29.7109375" style="618" customWidth="1"/>
    <col min="12037" max="12037" width="7.7109375" style="618" customWidth="1"/>
    <col min="12038" max="12038" width="6" style="618" customWidth="1"/>
    <col min="12039" max="12039" width="11.5703125" style="618" customWidth="1"/>
    <col min="12040" max="12040" width="13.42578125" style="618" customWidth="1"/>
    <col min="12041" max="12041" width="13.85546875" style="618" customWidth="1"/>
    <col min="12042" max="12288" width="9.140625" style="618"/>
    <col min="12289" max="12289" width="13" style="618" customWidth="1"/>
    <col min="12290" max="12290" width="9.140625" style="618"/>
    <col min="12291" max="12291" width="13" style="618" customWidth="1"/>
    <col min="12292" max="12292" width="29.7109375" style="618" customWidth="1"/>
    <col min="12293" max="12293" width="7.7109375" style="618" customWidth="1"/>
    <col min="12294" max="12294" width="6" style="618" customWidth="1"/>
    <col min="12295" max="12295" width="11.5703125" style="618" customWidth="1"/>
    <col min="12296" max="12296" width="13.42578125" style="618" customWidth="1"/>
    <col min="12297" max="12297" width="13.85546875" style="618" customWidth="1"/>
    <col min="12298" max="12544" width="9.140625" style="618"/>
    <col min="12545" max="12545" width="13" style="618" customWidth="1"/>
    <col min="12546" max="12546" width="9.140625" style="618"/>
    <col min="12547" max="12547" width="13" style="618" customWidth="1"/>
    <col min="12548" max="12548" width="29.7109375" style="618" customWidth="1"/>
    <col min="12549" max="12549" width="7.7109375" style="618" customWidth="1"/>
    <col min="12550" max="12550" width="6" style="618" customWidth="1"/>
    <col min="12551" max="12551" width="11.5703125" style="618" customWidth="1"/>
    <col min="12552" max="12552" width="13.42578125" style="618" customWidth="1"/>
    <col min="12553" max="12553" width="13.85546875" style="618" customWidth="1"/>
    <col min="12554" max="12800" width="9.140625" style="618"/>
    <col min="12801" max="12801" width="13" style="618" customWidth="1"/>
    <col min="12802" max="12802" width="9.140625" style="618"/>
    <col min="12803" max="12803" width="13" style="618" customWidth="1"/>
    <col min="12804" max="12804" width="29.7109375" style="618" customWidth="1"/>
    <col min="12805" max="12805" width="7.7109375" style="618" customWidth="1"/>
    <col min="12806" max="12806" width="6" style="618" customWidth="1"/>
    <col min="12807" max="12807" width="11.5703125" style="618" customWidth="1"/>
    <col min="12808" max="12808" width="13.42578125" style="618" customWidth="1"/>
    <col min="12809" max="12809" width="13.85546875" style="618" customWidth="1"/>
    <col min="12810" max="13056" width="9.140625" style="618"/>
    <col min="13057" max="13057" width="13" style="618" customWidth="1"/>
    <col min="13058" max="13058" width="9.140625" style="618"/>
    <col min="13059" max="13059" width="13" style="618" customWidth="1"/>
    <col min="13060" max="13060" width="29.7109375" style="618" customWidth="1"/>
    <col min="13061" max="13061" width="7.7109375" style="618" customWidth="1"/>
    <col min="13062" max="13062" width="6" style="618" customWidth="1"/>
    <col min="13063" max="13063" width="11.5703125" style="618" customWidth="1"/>
    <col min="13064" max="13064" width="13.42578125" style="618" customWidth="1"/>
    <col min="13065" max="13065" width="13.85546875" style="618" customWidth="1"/>
    <col min="13066" max="13312" width="9.140625" style="618"/>
    <col min="13313" max="13313" width="13" style="618" customWidth="1"/>
    <col min="13314" max="13314" width="9.140625" style="618"/>
    <col min="13315" max="13315" width="13" style="618" customWidth="1"/>
    <col min="13316" max="13316" width="29.7109375" style="618" customWidth="1"/>
    <col min="13317" max="13317" width="7.7109375" style="618" customWidth="1"/>
    <col min="13318" max="13318" width="6" style="618" customWidth="1"/>
    <col min="13319" max="13319" width="11.5703125" style="618" customWidth="1"/>
    <col min="13320" max="13320" width="13.42578125" style="618" customWidth="1"/>
    <col min="13321" max="13321" width="13.85546875" style="618" customWidth="1"/>
    <col min="13322" max="13568" width="9.140625" style="618"/>
    <col min="13569" max="13569" width="13" style="618" customWidth="1"/>
    <col min="13570" max="13570" width="9.140625" style="618"/>
    <col min="13571" max="13571" width="13" style="618" customWidth="1"/>
    <col min="13572" max="13572" width="29.7109375" style="618" customWidth="1"/>
    <col min="13573" max="13573" width="7.7109375" style="618" customWidth="1"/>
    <col min="13574" max="13574" width="6" style="618" customWidth="1"/>
    <col min="13575" max="13575" width="11.5703125" style="618" customWidth="1"/>
    <col min="13576" max="13576" width="13.42578125" style="618" customWidth="1"/>
    <col min="13577" max="13577" width="13.85546875" style="618" customWidth="1"/>
    <col min="13578" max="13824" width="9.140625" style="618"/>
    <col min="13825" max="13825" width="13" style="618" customWidth="1"/>
    <col min="13826" max="13826" width="9.140625" style="618"/>
    <col min="13827" max="13827" width="13" style="618" customWidth="1"/>
    <col min="13828" max="13828" width="29.7109375" style="618" customWidth="1"/>
    <col min="13829" max="13829" width="7.7109375" style="618" customWidth="1"/>
    <col min="13830" max="13830" width="6" style="618" customWidth="1"/>
    <col min="13831" max="13831" width="11.5703125" style="618" customWidth="1"/>
    <col min="13832" max="13832" width="13.42578125" style="618" customWidth="1"/>
    <col min="13833" max="13833" width="13.85546875" style="618" customWidth="1"/>
    <col min="13834" max="14080" width="9.140625" style="618"/>
    <col min="14081" max="14081" width="13" style="618" customWidth="1"/>
    <col min="14082" max="14082" width="9.140625" style="618"/>
    <col min="14083" max="14083" width="13" style="618" customWidth="1"/>
    <col min="14084" max="14084" width="29.7109375" style="618" customWidth="1"/>
    <col min="14085" max="14085" width="7.7109375" style="618" customWidth="1"/>
    <col min="14086" max="14086" width="6" style="618" customWidth="1"/>
    <col min="14087" max="14087" width="11.5703125" style="618" customWidth="1"/>
    <col min="14088" max="14088" width="13.42578125" style="618" customWidth="1"/>
    <col min="14089" max="14089" width="13.85546875" style="618" customWidth="1"/>
    <col min="14090" max="14336" width="9.140625" style="618"/>
    <col min="14337" max="14337" width="13" style="618" customWidth="1"/>
    <col min="14338" max="14338" width="9.140625" style="618"/>
    <col min="14339" max="14339" width="13" style="618" customWidth="1"/>
    <col min="14340" max="14340" width="29.7109375" style="618" customWidth="1"/>
    <col min="14341" max="14341" width="7.7109375" style="618" customWidth="1"/>
    <col min="14342" max="14342" width="6" style="618" customWidth="1"/>
    <col min="14343" max="14343" width="11.5703125" style="618" customWidth="1"/>
    <col min="14344" max="14344" width="13.42578125" style="618" customWidth="1"/>
    <col min="14345" max="14345" width="13.85546875" style="618" customWidth="1"/>
    <col min="14346" max="14592" width="9.140625" style="618"/>
    <col min="14593" max="14593" width="13" style="618" customWidth="1"/>
    <col min="14594" max="14594" width="9.140625" style="618"/>
    <col min="14595" max="14595" width="13" style="618" customWidth="1"/>
    <col min="14596" max="14596" width="29.7109375" style="618" customWidth="1"/>
    <col min="14597" max="14597" width="7.7109375" style="618" customWidth="1"/>
    <col min="14598" max="14598" width="6" style="618" customWidth="1"/>
    <col min="14599" max="14599" width="11.5703125" style="618" customWidth="1"/>
    <col min="14600" max="14600" width="13.42578125" style="618" customWidth="1"/>
    <col min="14601" max="14601" width="13.85546875" style="618" customWidth="1"/>
    <col min="14602" max="14848" width="9.140625" style="618"/>
    <col min="14849" max="14849" width="13" style="618" customWidth="1"/>
    <col min="14850" max="14850" width="9.140625" style="618"/>
    <col min="14851" max="14851" width="13" style="618" customWidth="1"/>
    <col min="14852" max="14852" width="29.7109375" style="618" customWidth="1"/>
    <col min="14853" max="14853" width="7.7109375" style="618" customWidth="1"/>
    <col min="14854" max="14854" width="6" style="618" customWidth="1"/>
    <col min="14855" max="14855" width="11.5703125" style="618" customWidth="1"/>
    <col min="14856" max="14856" width="13.42578125" style="618" customWidth="1"/>
    <col min="14857" max="14857" width="13.85546875" style="618" customWidth="1"/>
    <col min="14858" max="15104" width="9.140625" style="618"/>
    <col min="15105" max="15105" width="13" style="618" customWidth="1"/>
    <col min="15106" max="15106" width="9.140625" style="618"/>
    <col min="15107" max="15107" width="13" style="618" customWidth="1"/>
    <col min="15108" max="15108" width="29.7109375" style="618" customWidth="1"/>
    <col min="15109" max="15109" width="7.7109375" style="618" customWidth="1"/>
    <col min="15110" max="15110" width="6" style="618" customWidth="1"/>
    <col min="15111" max="15111" width="11.5703125" style="618" customWidth="1"/>
    <col min="15112" max="15112" width="13.42578125" style="618" customWidth="1"/>
    <col min="15113" max="15113" width="13.85546875" style="618" customWidth="1"/>
    <col min="15114" max="15360" width="9.140625" style="618"/>
    <col min="15361" max="15361" width="13" style="618" customWidth="1"/>
    <col min="15362" max="15362" width="9.140625" style="618"/>
    <col min="15363" max="15363" width="13" style="618" customWidth="1"/>
    <col min="15364" max="15364" width="29.7109375" style="618" customWidth="1"/>
    <col min="15365" max="15365" width="7.7109375" style="618" customWidth="1"/>
    <col min="15366" max="15366" width="6" style="618" customWidth="1"/>
    <col min="15367" max="15367" width="11.5703125" style="618" customWidth="1"/>
    <col min="15368" max="15368" width="13.42578125" style="618" customWidth="1"/>
    <col min="15369" max="15369" width="13.85546875" style="618" customWidth="1"/>
    <col min="15370" max="15616" width="9.140625" style="618"/>
    <col min="15617" max="15617" width="13" style="618" customWidth="1"/>
    <col min="15618" max="15618" width="9.140625" style="618"/>
    <col min="15619" max="15619" width="13" style="618" customWidth="1"/>
    <col min="15620" max="15620" width="29.7109375" style="618" customWidth="1"/>
    <col min="15621" max="15621" width="7.7109375" style="618" customWidth="1"/>
    <col min="15622" max="15622" width="6" style="618" customWidth="1"/>
    <col min="15623" max="15623" width="11.5703125" style="618" customWidth="1"/>
    <col min="15624" max="15624" width="13.42578125" style="618" customWidth="1"/>
    <col min="15625" max="15625" width="13.85546875" style="618" customWidth="1"/>
    <col min="15626" max="15872" width="9.140625" style="618"/>
    <col min="15873" max="15873" width="13" style="618" customWidth="1"/>
    <col min="15874" max="15874" width="9.140625" style="618"/>
    <col min="15875" max="15875" width="13" style="618" customWidth="1"/>
    <col min="15876" max="15876" width="29.7109375" style="618" customWidth="1"/>
    <col min="15877" max="15877" width="7.7109375" style="618" customWidth="1"/>
    <col min="15878" max="15878" width="6" style="618" customWidth="1"/>
    <col min="15879" max="15879" width="11.5703125" style="618" customWidth="1"/>
    <col min="15880" max="15880" width="13.42578125" style="618" customWidth="1"/>
    <col min="15881" max="15881" width="13.85546875" style="618" customWidth="1"/>
    <col min="15882" max="16128" width="9.140625" style="618"/>
    <col min="16129" max="16129" width="13" style="618" customWidth="1"/>
    <col min="16130" max="16130" width="9.140625" style="618"/>
    <col min="16131" max="16131" width="13" style="618" customWidth="1"/>
    <col min="16132" max="16132" width="29.7109375" style="618" customWidth="1"/>
    <col min="16133" max="16133" width="7.7109375" style="618" customWidth="1"/>
    <col min="16134" max="16134" width="6" style="618" customWidth="1"/>
    <col min="16135" max="16135" width="11.5703125" style="618" customWidth="1"/>
    <col min="16136" max="16136" width="13.42578125" style="618" customWidth="1"/>
    <col min="16137" max="16137" width="13.85546875" style="618" customWidth="1"/>
    <col min="16138" max="16384" width="9.140625" style="618"/>
  </cols>
  <sheetData>
    <row r="1" spans="1:14">
      <c r="A1" s="617" t="str">
        <f>TH!A1</f>
        <v>Đơn vị: CÔNG TY TNHH SX TM KIM DUNG PHÁT</v>
      </c>
      <c r="F1" s="995" t="s">
        <v>342</v>
      </c>
      <c r="G1" s="995"/>
      <c r="H1" s="995"/>
      <c r="I1" s="995"/>
    </row>
    <row r="2" spans="1:14">
      <c r="A2" s="618" t="str">
        <f>TH!A2</f>
        <v>Địa chỉ: 1A227/1 Ấp 1, Phạm Văn Hai, Bình Chánh, TPHCM</v>
      </c>
      <c r="F2" s="99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4"/>
      <c r="H2" s="994"/>
      <c r="I2" s="994"/>
    </row>
    <row r="3" spans="1:14">
      <c r="F3" s="994"/>
      <c r="G3" s="994"/>
      <c r="H3" s="994"/>
      <c r="I3" s="994"/>
    </row>
    <row r="4" spans="1:14">
      <c r="H4" s="619"/>
      <c r="I4" s="619"/>
    </row>
    <row r="5" spans="1:14" ht="26.25" customHeight="1">
      <c r="B5" s="620"/>
      <c r="C5" s="620"/>
      <c r="D5" s="621" t="s">
        <v>343</v>
      </c>
      <c r="E5" s="620"/>
      <c r="F5" s="620"/>
      <c r="G5" s="620"/>
      <c r="H5" s="620"/>
      <c r="I5" s="620"/>
      <c r="J5" s="620"/>
      <c r="K5" s="620"/>
    </row>
    <row r="6" spans="1:14">
      <c r="B6" s="622"/>
      <c r="C6" s="622"/>
      <c r="D6" s="623" t="str">
        <f ca="1">$K$9&amp;"   -   Năm:  " &amp;YEAR(A11)</f>
        <v>Quý III   -   Năm:  2015</v>
      </c>
      <c r="E6" s="622"/>
      <c r="F6" s="622"/>
      <c r="G6" s="622"/>
      <c r="H6" s="622"/>
      <c r="I6" s="622"/>
      <c r="J6" s="622"/>
      <c r="K6" s="622"/>
    </row>
    <row r="7" spans="1:14">
      <c r="A7" s="624"/>
      <c r="B7" s="624"/>
      <c r="C7" s="624"/>
      <c r="D7" s="624"/>
      <c r="E7" s="624"/>
      <c r="F7" s="624"/>
      <c r="G7" s="624"/>
      <c r="H7" s="998" t="s">
        <v>123</v>
      </c>
      <c r="I7" s="998"/>
      <c r="J7" s="624"/>
      <c r="K7" s="624"/>
      <c r="M7" s="997" t="s">
        <v>331</v>
      </c>
      <c r="N7" s="997"/>
    </row>
    <row r="8" spans="1:14" s="813" customFormat="1" ht="23.25" customHeight="1" thickBot="1">
      <c r="A8" s="999" t="s">
        <v>344</v>
      </c>
      <c r="B8" s="1001" t="s">
        <v>1</v>
      </c>
      <c r="C8" s="1002"/>
      <c r="D8" s="1003" t="s">
        <v>0</v>
      </c>
      <c r="E8" s="999" t="s">
        <v>345</v>
      </c>
      <c r="F8" s="996" t="s">
        <v>94</v>
      </c>
      <c r="G8" s="996"/>
      <c r="H8" s="1001" t="s">
        <v>21</v>
      </c>
      <c r="I8" s="1002"/>
      <c r="J8" s="812"/>
      <c r="K8" s="812"/>
      <c r="M8" s="814">
        <f>IF(K9="Quý I",1,IF(K9="Quý II",4,IF(K9="Quý III",7,IF(K9="Quý IV",10,""))))</f>
        <v>7</v>
      </c>
      <c r="N8" s="814">
        <f>IF(K9="Quý I",3,IF(K9="Quý II",6,IF(K9="Quý III",9,IF(K9="Quý IV",12,""))))</f>
        <v>9</v>
      </c>
    </row>
    <row r="9" spans="1:14" s="813" customFormat="1" ht="28.5" customHeight="1" thickBot="1">
      <c r="A9" s="1000"/>
      <c r="B9" s="815" t="s">
        <v>15</v>
      </c>
      <c r="C9" s="815" t="s">
        <v>32</v>
      </c>
      <c r="D9" s="1004"/>
      <c r="E9" s="1000"/>
      <c r="F9" s="816" t="s">
        <v>22</v>
      </c>
      <c r="G9" s="816" t="s">
        <v>23</v>
      </c>
      <c r="H9" s="815" t="s">
        <v>346</v>
      </c>
      <c r="I9" s="815" t="s">
        <v>23</v>
      </c>
      <c r="K9" s="721" t="s">
        <v>411</v>
      </c>
    </row>
    <row r="10" spans="1:14" s="813" customFormat="1" ht="21" customHeight="1">
      <c r="A10" s="817"/>
      <c r="B10" s="817"/>
      <c r="C10" s="817"/>
      <c r="D10" s="818" t="s">
        <v>349</v>
      </c>
      <c r="E10" s="819"/>
      <c r="F10" s="817"/>
      <c r="G10" s="817"/>
      <c r="H10" s="820">
        <f>SUMIF(_M,"&lt;"&amp;$M$8,TH)</f>
        <v>16363579909</v>
      </c>
      <c r="I10" s="820">
        <f>SUMIF(_M,"&lt;"&amp;$M$8,TH)</f>
        <v>16363579909</v>
      </c>
    </row>
    <row r="11" spans="1:14" s="813" customFormat="1" ht="21" customHeight="1">
      <c r="A11" s="821">
        <f ca="1">IF(ROWS($1:1)&gt;COUNT(Dong6),"",OFFSET(TH!C$1,SMALL(Dong6,ROWS($1:1)),))</f>
        <v>42186</v>
      </c>
      <c r="B11" s="822" t="str">
        <f ca="1">IF(ROWS($1:1)&gt;COUNT(Dong6),"",OFFSET(TH!D$1,SMALL(Dong6,ROWS($1:1)),))</f>
        <v>CTGS</v>
      </c>
      <c r="C11" s="821">
        <f ca="1">IF(ROWS($1:1)&gt;COUNT(Dong6),"",OFFSET(TH!E$1,SMALL(Dong6,ROWS($1:1)),))</f>
        <v>42186</v>
      </c>
      <c r="D11" s="823" t="str">
        <f ca="1">IF(ROWS($1:1)&gt;COUNT(Dong6),"",OFFSET(TH!F$1,SMALL(Dong6,ROWS($1:1)),))</f>
        <v>Trích khấu hao TSCĐ Hữu hình</v>
      </c>
      <c r="E11" s="822">
        <f t="shared" ref="E11:E40" ca="1" si="0">IF(D11&lt;&gt;"",ROW()-10,"")</f>
        <v>1</v>
      </c>
      <c r="F11" s="824" t="str">
        <f ca="1">IF(ROWS($1:1)&gt;COUNT(Dong6),"",OFFSET(TH!L$1,SMALL(Dong6,ROWS($1:1)),))</f>
        <v>154</v>
      </c>
      <c r="G11" s="824" t="str">
        <f ca="1">IF(ROWS($1:1)&gt;COUNT(Dong6),"",OFFSET(TH!M$1,SMALL(Dong6,ROWS($1:1)),))</f>
        <v>2141</v>
      </c>
      <c r="H11" s="706">
        <f ca="1">IF(ROWS($1:1)&gt;COUNT(Dong6),"",OFFSET(TH!K$1,SMALL(Dong6,ROWS($1:1)),))</f>
        <v>30750000</v>
      </c>
      <c r="I11" s="706">
        <f ca="1">IF(ROWS($1:1)&gt;COUNT(Dong6),"",OFFSET(TH!K$1,SMALL(Dong6,ROWS($1:1)),))</f>
        <v>30750000</v>
      </c>
    </row>
    <row r="12" spans="1:14" s="813" customFormat="1" ht="21" customHeight="1">
      <c r="A12" s="821">
        <f ca="1">IF(ROWS($1:2)&gt;COUNT(Dong6),"",OFFSET(TH!C$1,SMALL(Dong6,ROWS($1:2)),))</f>
        <v>42216</v>
      </c>
      <c r="B12" s="822" t="str">
        <f ca="1">IF(ROWS($1:2)&gt;COUNT(Dong6),"",OFFSET(TH!D$1,SMALL(Dong6,ROWS($1:2)),))</f>
        <v>CTGS</v>
      </c>
      <c r="C12" s="821">
        <f ca="1">IF(ROWS($1:2)&gt;COUNT(Dong6),"",OFFSET(TH!E$1,SMALL(Dong6,ROWS($1:2)),))</f>
        <v>42216</v>
      </c>
      <c r="D12" s="823" t="str">
        <f ca="1">IF(ROWS($1:2)&gt;COUNT(Dong6),"",OFFSET(TH!F$1,SMALL(Dong6,ROWS($1:2)),))</f>
        <v>Tiền lương BP Văn phòng</v>
      </c>
      <c r="E12" s="822">
        <f t="shared" ca="1" si="0"/>
        <v>2</v>
      </c>
      <c r="F12" s="824" t="str">
        <f ca="1">IF(ROWS($1:2)&gt;COUNT(Dong6),"",OFFSET(TH!L$1,SMALL(Dong6,ROWS($1:2)),))</f>
        <v>642</v>
      </c>
      <c r="G12" s="824" t="str">
        <f ca="1">IF(ROWS($1:2)&gt;COUNT(Dong6),"",OFFSET(TH!M$1,SMALL(Dong6,ROWS($1:2)),))</f>
        <v>3341</v>
      </c>
      <c r="H12" s="706">
        <f ca="1">IF(ROWS($1:2)&gt;COUNT(Dong6),"",OFFSET(TH!K$1,SMALL(Dong6,ROWS($1:2)),))</f>
        <v>16715000</v>
      </c>
      <c r="I12" s="706">
        <f ca="1">IF(ROWS($1:2)&gt;COUNT(Dong6),"",OFFSET(TH!K$1,SMALL(Dong6,ROWS($1:2)),))</f>
        <v>16715000</v>
      </c>
    </row>
    <row r="13" spans="1:14" s="813" customFormat="1" ht="21" customHeight="1">
      <c r="A13" s="821">
        <f ca="1">IF(ROWS($1:3)&gt;COUNT(Dong6),"",OFFSET(TH!C$1,SMALL(Dong6,ROWS($1:3)),))</f>
        <v>42216</v>
      </c>
      <c r="B13" s="822" t="str">
        <f ca="1">IF(ROWS($1:3)&gt;COUNT(Dong6),"",OFFSET(TH!D$1,SMALL(Dong6,ROWS($1:3)),))</f>
        <v>CTGS</v>
      </c>
      <c r="C13" s="821">
        <f ca="1">IF(ROWS($1:3)&gt;COUNT(Dong6),"",OFFSET(TH!E$1,SMALL(Dong6,ROWS($1:3)),))</f>
        <v>42216</v>
      </c>
      <c r="D13" s="823" t="str">
        <f ca="1">IF(ROWS($1:3)&gt;COUNT(Dong6),"",OFFSET(TH!F$1,SMALL(Dong6,ROWS($1:3)),))</f>
        <v>Tiền lương BP Phân Xưởng &amp; CN</v>
      </c>
      <c r="E13" s="822">
        <f t="shared" ca="1" si="0"/>
        <v>3</v>
      </c>
      <c r="F13" s="824" t="str">
        <f ca="1">IF(ROWS($1:3)&gt;COUNT(Dong6),"",OFFSET(TH!L$1,SMALL(Dong6,ROWS($1:3)),))</f>
        <v>154</v>
      </c>
      <c r="G13" s="824" t="str">
        <f ca="1">IF(ROWS($1:3)&gt;COUNT(Dong6),"",OFFSET(TH!M$1,SMALL(Dong6,ROWS($1:3)),))</f>
        <v>3341</v>
      </c>
      <c r="H13" s="706">
        <f ca="1">IF(ROWS($1:3)&gt;COUNT(Dong6),"",OFFSET(TH!K$1,SMALL(Dong6,ROWS($1:3)),))</f>
        <v>34635000</v>
      </c>
      <c r="I13" s="706">
        <f ca="1">IF(ROWS($1:3)&gt;COUNT(Dong6),"",OFFSET(TH!K$1,SMALL(Dong6,ROWS($1:3)),))</f>
        <v>34635000</v>
      </c>
    </row>
    <row r="14" spans="1:14" s="813" customFormat="1" ht="21" customHeight="1">
      <c r="A14" s="821">
        <f ca="1">IF(ROWS($1:4)&gt;COUNT(Dong6),"",OFFSET(TH!C$1,SMALL(Dong6,ROWS($1:4)),))</f>
        <v>42216</v>
      </c>
      <c r="B14" s="822" t="str">
        <f ca="1">IF(ROWS($1:4)&gt;COUNT(Dong6),"",OFFSET(TH!D$1,SMALL(Dong6,ROWS($1:4)),))</f>
        <v>CTGS</v>
      </c>
      <c r="C14" s="821">
        <f ca="1">IF(ROWS($1:4)&gt;COUNT(Dong6),"",OFFSET(TH!E$1,SMALL(Dong6,ROWS($1:4)),))</f>
        <v>42216</v>
      </c>
      <c r="D14" s="823" t="str">
        <f ca="1">IF(ROWS($1:4)&gt;COUNT(Dong6),"",OFFSET(TH!F$1,SMALL(Dong6,ROWS($1:4)),))</f>
        <v>Thanh toán tiền lương tháng 7/2015</v>
      </c>
      <c r="E14" s="822">
        <f t="shared" ca="1" si="0"/>
        <v>4</v>
      </c>
      <c r="F14" s="824" t="str">
        <f ca="1">IF(ROWS($1:4)&gt;COUNT(Dong6),"",OFFSET(TH!L$1,SMALL(Dong6,ROWS($1:4)),))</f>
        <v>3341</v>
      </c>
      <c r="G14" s="824" t="str">
        <f ca="1">IF(ROWS($1:4)&gt;COUNT(Dong6),"",OFFSET(TH!M$1,SMALL(Dong6,ROWS($1:4)),))</f>
        <v>1111</v>
      </c>
      <c r="H14" s="706">
        <f ca="1">IF(ROWS($1:4)&gt;COUNT(Dong6),"",OFFSET(TH!K$1,SMALL(Dong6,ROWS($1:4)),))</f>
        <v>51350000</v>
      </c>
      <c r="I14" s="706">
        <f ca="1">IF(ROWS($1:4)&gt;COUNT(Dong6),"",OFFSET(TH!K$1,SMALL(Dong6,ROWS($1:4)),))</f>
        <v>51350000</v>
      </c>
    </row>
    <row r="15" spans="1:14" s="813" customFormat="1" ht="21" customHeight="1">
      <c r="A15" s="821">
        <f ca="1">IF(ROWS($1:5)&gt;COUNT(Dong6),"",OFFSET(TH!C$1,SMALL(Dong6,ROWS($1:5)),))</f>
        <v>42247</v>
      </c>
      <c r="B15" s="822" t="str">
        <f ca="1">IF(ROWS($1:5)&gt;COUNT(Dong6),"",OFFSET(TH!D$1,SMALL(Dong6,ROWS($1:5)),))</f>
        <v>CTGS</v>
      </c>
      <c r="C15" s="821">
        <f ca="1">IF(ROWS($1:5)&gt;COUNT(Dong6),"",OFFSET(TH!E$1,SMALL(Dong6,ROWS($1:5)),))</f>
        <v>42247</v>
      </c>
      <c r="D15" s="823" t="str">
        <f ca="1">IF(ROWS($1:5)&gt;COUNT(Dong6),"",OFFSET(TH!F$1,SMALL(Dong6,ROWS($1:5)),))</f>
        <v>Tiền lương BP Văn phòng</v>
      </c>
      <c r="E15" s="822">
        <f t="shared" ca="1" si="0"/>
        <v>5</v>
      </c>
      <c r="F15" s="824" t="str">
        <f ca="1">IF(ROWS($1:5)&gt;COUNT(Dong6),"",OFFSET(TH!L$1,SMALL(Dong6,ROWS($1:5)),))</f>
        <v>642</v>
      </c>
      <c r="G15" s="824" t="str">
        <f ca="1">IF(ROWS($1:5)&gt;COUNT(Dong6),"",OFFSET(TH!M$1,SMALL(Dong6,ROWS($1:5)),))</f>
        <v>3341</v>
      </c>
      <c r="H15" s="706">
        <f ca="1">IF(ROWS($1:5)&gt;COUNT(Dong6),"",OFFSET(TH!K$1,SMALL(Dong6,ROWS($1:5)),))</f>
        <v>16670000</v>
      </c>
      <c r="I15" s="706">
        <f ca="1">IF(ROWS($1:5)&gt;COUNT(Dong6),"",OFFSET(TH!K$1,SMALL(Dong6,ROWS($1:5)),))</f>
        <v>16670000</v>
      </c>
    </row>
    <row r="16" spans="1:14" s="813" customFormat="1" ht="21" customHeight="1">
      <c r="A16" s="821">
        <f ca="1">IF(ROWS($1:6)&gt;COUNT(Dong6),"",OFFSET(TH!C$1,SMALL(Dong6,ROWS($1:6)),))</f>
        <v>42247</v>
      </c>
      <c r="B16" s="822" t="str">
        <f ca="1">IF(ROWS($1:6)&gt;COUNT(Dong6),"",OFFSET(TH!D$1,SMALL(Dong6,ROWS($1:6)),))</f>
        <v>CTGS</v>
      </c>
      <c r="C16" s="821">
        <f ca="1">IF(ROWS($1:6)&gt;COUNT(Dong6),"",OFFSET(TH!E$1,SMALL(Dong6,ROWS($1:6)),))</f>
        <v>42247</v>
      </c>
      <c r="D16" s="823" t="str">
        <f ca="1">IF(ROWS($1:6)&gt;COUNT(Dong6),"",OFFSET(TH!F$1,SMALL(Dong6,ROWS($1:6)),))</f>
        <v>Tiền lương BP Phân Xưởng &amp; CN</v>
      </c>
      <c r="E16" s="822">
        <f t="shared" ca="1" si="0"/>
        <v>6</v>
      </c>
      <c r="F16" s="824" t="str">
        <f ca="1">IF(ROWS($1:6)&gt;COUNT(Dong6),"",OFFSET(TH!L$1,SMALL(Dong6,ROWS($1:6)),))</f>
        <v>154</v>
      </c>
      <c r="G16" s="824" t="str">
        <f ca="1">IF(ROWS($1:6)&gt;COUNT(Dong6),"",OFFSET(TH!M$1,SMALL(Dong6,ROWS($1:6)),))</f>
        <v>3341</v>
      </c>
      <c r="H16" s="706">
        <f ca="1">IF(ROWS($1:6)&gt;COUNT(Dong6),"",OFFSET(TH!K$1,SMALL(Dong6,ROWS($1:6)),))</f>
        <v>34530000</v>
      </c>
      <c r="I16" s="706">
        <f ca="1">IF(ROWS($1:6)&gt;COUNT(Dong6),"",OFFSET(TH!K$1,SMALL(Dong6,ROWS($1:6)),))</f>
        <v>34530000</v>
      </c>
    </row>
    <row r="17" spans="1:9" s="813" customFormat="1" ht="21" customHeight="1">
      <c r="A17" s="821">
        <f ca="1">IF(ROWS($1:7)&gt;COUNT(Dong6),"",OFFSET(TH!C$1,SMALL(Dong6,ROWS($1:7)),))</f>
        <v>42247</v>
      </c>
      <c r="B17" s="822" t="str">
        <f ca="1">IF(ROWS($1:7)&gt;COUNT(Dong6),"",OFFSET(TH!D$1,SMALL(Dong6,ROWS($1:7)),))</f>
        <v>CTGS</v>
      </c>
      <c r="C17" s="821">
        <f ca="1">IF(ROWS($1:7)&gt;COUNT(Dong6),"",OFFSET(TH!E$1,SMALL(Dong6,ROWS($1:7)),))</f>
        <v>42247</v>
      </c>
      <c r="D17" s="823" t="str">
        <f ca="1">IF(ROWS($1:7)&gt;COUNT(Dong6),"",OFFSET(TH!F$1,SMALL(Dong6,ROWS($1:7)),))</f>
        <v>Thanh toán tiền lương tháng 8/2015</v>
      </c>
      <c r="E17" s="822">
        <f t="shared" ca="1" si="0"/>
        <v>7</v>
      </c>
      <c r="F17" s="824" t="str">
        <f ca="1">IF(ROWS($1:7)&gt;COUNT(Dong6),"",OFFSET(TH!L$1,SMALL(Dong6,ROWS($1:7)),))</f>
        <v>3341</v>
      </c>
      <c r="G17" s="824" t="str">
        <f ca="1">IF(ROWS($1:7)&gt;COUNT(Dong6),"",OFFSET(TH!M$1,SMALL(Dong6,ROWS($1:7)),))</f>
        <v>1111</v>
      </c>
      <c r="H17" s="706">
        <f ca="1">IF(ROWS($1:7)&gt;COUNT(Dong6),"",OFFSET(TH!K$1,SMALL(Dong6,ROWS($1:7)),))</f>
        <v>51200000</v>
      </c>
      <c r="I17" s="706">
        <f ca="1">IF(ROWS($1:7)&gt;COUNT(Dong6),"",OFFSET(TH!K$1,SMALL(Dong6,ROWS($1:7)),))</f>
        <v>51200000</v>
      </c>
    </row>
    <row r="18" spans="1:9" s="813" customFormat="1" ht="21" customHeight="1">
      <c r="A18" s="821">
        <f ca="1">IF(ROWS($1:8)&gt;COUNT(Dong6),"",OFFSET(TH!C$1,SMALL(Dong6,ROWS($1:8)),))</f>
        <v>42277</v>
      </c>
      <c r="B18" s="822" t="str">
        <f ca="1">IF(ROWS($1:8)&gt;COUNT(Dong6),"",OFFSET(TH!D$1,SMALL(Dong6,ROWS($1:8)),))</f>
        <v>CTGS</v>
      </c>
      <c r="C18" s="821">
        <f ca="1">IF(ROWS($1:8)&gt;COUNT(Dong6),"",OFFSET(TH!E$1,SMALL(Dong6,ROWS($1:8)),))</f>
        <v>42277</v>
      </c>
      <c r="D18" s="823" t="str">
        <f ca="1">IF(ROWS($1:8)&gt;COUNT(Dong6),"",OFFSET(TH!F$1,SMALL(Dong6,ROWS($1:8)),))</f>
        <v>Tiền lương BP Văn phòng</v>
      </c>
      <c r="E18" s="822">
        <f t="shared" ca="1" si="0"/>
        <v>8</v>
      </c>
      <c r="F18" s="824" t="str">
        <f ca="1">IF(ROWS($1:8)&gt;COUNT(Dong6),"",OFFSET(TH!L$1,SMALL(Dong6,ROWS($1:8)),))</f>
        <v>642</v>
      </c>
      <c r="G18" s="824" t="str">
        <f ca="1">IF(ROWS($1:8)&gt;COUNT(Dong6),"",OFFSET(TH!M$1,SMALL(Dong6,ROWS($1:8)),))</f>
        <v>3341</v>
      </c>
      <c r="H18" s="706">
        <f ca="1">IF(ROWS($1:8)&gt;COUNT(Dong6),"",OFFSET(TH!K$1,SMALL(Dong6,ROWS($1:8)),))</f>
        <v>16625000</v>
      </c>
      <c r="I18" s="706">
        <f ca="1">IF(ROWS($1:8)&gt;COUNT(Dong6),"",OFFSET(TH!K$1,SMALL(Dong6,ROWS($1:8)),))</f>
        <v>16625000</v>
      </c>
    </row>
    <row r="19" spans="1:9" s="813" customFormat="1" ht="21" customHeight="1">
      <c r="A19" s="821">
        <f ca="1">IF(ROWS($1:9)&gt;COUNT(Dong6),"",OFFSET(TH!C$1,SMALL(Dong6,ROWS($1:9)),))</f>
        <v>42277</v>
      </c>
      <c r="B19" s="822" t="str">
        <f ca="1">IF(ROWS($1:9)&gt;COUNT(Dong6),"",OFFSET(TH!D$1,SMALL(Dong6,ROWS($1:9)),))</f>
        <v>CTGS</v>
      </c>
      <c r="C19" s="821">
        <f ca="1">IF(ROWS($1:9)&gt;COUNT(Dong6),"",OFFSET(TH!E$1,SMALL(Dong6,ROWS($1:9)),))</f>
        <v>42277</v>
      </c>
      <c r="D19" s="823" t="str">
        <f ca="1">IF(ROWS($1:9)&gt;COUNT(Dong6),"",OFFSET(TH!F$1,SMALL(Dong6,ROWS($1:9)),))</f>
        <v>Tiền lương BP Phân Xưởng &amp; CN</v>
      </c>
      <c r="E19" s="822">
        <f t="shared" ca="1" si="0"/>
        <v>9</v>
      </c>
      <c r="F19" s="824" t="str">
        <f ca="1">IF(ROWS($1:9)&gt;COUNT(Dong6),"",OFFSET(TH!L$1,SMALL(Dong6,ROWS($1:9)),))</f>
        <v>154</v>
      </c>
      <c r="G19" s="824" t="str">
        <f ca="1">IF(ROWS($1:9)&gt;COUNT(Dong6),"",OFFSET(TH!M$1,SMALL(Dong6,ROWS($1:9)),))</f>
        <v>3341</v>
      </c>
      <c r="H19" s="706">
        <f ca="1">IF(ROWS($1:9)&gt;COUNT(Dong6),"",OFFSET(TH!K$1,SMALL(Dong6,ROWS($1:9)),))</f>
        <v>34425000</v>
      </c>
      <c r="I19" s="706">
        <f ca="1">IF(ROWS($1:9)&gt;COUNT(Dong6),"",OFFSET(TH!K$1,SMALL(Dong6,ROWS($1:9)),))</f>
        <v>34425000</v>
      </c>
    </row>
    <row r="20" spans="1:9" s="813" customFormat="1" ht="21" customHeight="1">
      <c r="A20" s="821">
        <f ca="1">IF(ROWS($1:10)&gt;COUNT(Dong6),"",OFFSET(TH!C$1,SMALL(Dong6,ROWS($1:10)),))</f>
        <v>42277</v>
      </c>
      <c r="B20" s="822" t="str">
        <f ca="1">IF(ROWS($1:10)&gt;COUNT(Dong6),"",OFFSET(TH!D$1,SMALL(Dong6,ROWS($1:10)),))</f>
        <v>CTGS</v>
      </c>
      <c r="C20" s="821">
        <f ca="1">IF(ROWS($1:10)&gt;COUNT(Dong6),"",OFFSET(TH!E$1,SMALL(Dong6,ROWS($1:10)),))</f>
        <v>42277</v>
      </c>
      <c r="D20" s="823" t="str">
        <f ca="1">IF(ROWS($1:10)&gt;COUNT(Dong6),"",OFFSET(TH!F$1,SMALL(Dong6,ROWS($1:10)),))</f>
        <v>Thanh toán tiền lương tháng 9/2015</v>
      </c>
      <c r="E20" s="822">
        <f t="shared" ca="1" si="0"/>
        <v>10</v>
      </c>
      <c r="F20" s="824" t="str">
        <f ca="1">IF(ROWS($1:10)&gt;COUNT(Dong6),"",OFFSET(TH!L$1,SMALL(Dong6,ROWS($1:10)),))</f>
        <v>3341</v>
      </c>
      <c r="G20" s="824" t="str">
        <f ca="1">IF(ROWS($1:10)&gt;COUNT(Dong6),"",OFFSET(TH!M$1,SMALL(Dong6,ROWS($1:10)),))</f>
        <v>1111</v>
      </c>
      <c r="H20" s="706">
        <f ca="1">IF(ROWS($1:10)&gt;COUNT(Dong6),"",OFFSET(TH!K$1,SMALL(Dong6,ROWS($1:10)),))</f>
        <v>51050000</v>
      </c>
      <c r="I20" s="706">
        <f ca="1">IF(ROWS($1:10)&gt;COUNT(Dong6),"",OFFSET(TH!K$1,SMALL(Dong6,ROWS($1:10)),))</f>
        <v>51050000</v>
      </c>
    </row>
    <row r="21" spans="1:9" s="813" customFormat="1" ht="21" customHeight="1">
      <c r="A21" s="821">
        <f ca="1">IF(ROWS($1:11)&gt;COUNT(Dong6),"",OFFSET(TH!C$1,SMALL(Dong6,ROWS($1:11)),))</f>
        <v>42186</v>
      </c>
      <c r="B21" s="822" t="str">
        <f ca="1">IF(ROWS($1:11)&gt;COUNT(Dong6),"",OFFSET(TH!D$1,SMALL(Dong6,ROWS($1:11)),))</f>
        <v>TP/X01</v>
      </c>
      <c r="C21" s="821">
        <f ca="1">IF(ROWS($1:11)&gt;COUNT(Dong6),"",OFFSET(TH!E$1,SMALL(Dong6,ROWS($1:11)),))</f>
        <v>42186</v>
      </c>
      <c r="D21" s="823" t="str">
        <f ca="1">IF(ROWS($1:11)&gt;COUNT(Dong6),"",OFFSET(TH!F$1,SMALL(Dong6,ROWS($1:11)),))</f>
        <v>Thùng (35x30x16)</v>
      </c>
      <c r="E21" s="822">
        <f t="shared" ca="1" si="0"/>
        <v>11</v>
      </c>
      <c r="F21" s="824" t="str">
        <f ca="1">IF(ROWS($1:11)&gt;COUNT(Dong6),"",OFFSET(TH!L$1,SMALL(Dong6,ROWS($1:11)),))</f>
        <v>131</v>
      </c>
      <c r="G21" s="824" t="str">
        <f ca="1">IF(ROWS($1:11)&gt;COUNT(Dong6),"",OFFSET(TH!M$1,SMALL(Dong6,ROWS($1:11)),))</f>
        <v>5112</v>
      </c>
      <c r="H21" s="706">
        <f ca="1">IF(ROWS($1:11)&gt;COUNT(Dong6),"",OFFSET(TH!K$1,SMALL(Dong6,ROWS($1:11)),))</f>
        <v>203720</v>
      </c>
      <c r="I21" s="706">
        <f ca="1">IF(ROWS($1:11)&gt;COUNT(Dong6),"",OFFSET(TH!K$1,SMALL(Dong6,ROWS($1:11)),))</f>
        <v>203720</v>
      </c>
    </row>
    <row r="22" spans="1:9" s="813" customFormat="1" ht="21" customHeight="1">
      <c r="A22" s="821">
        <f ca="1">IF(ROWS($1:12)&gt;COUNT(Dong6),"",OFFSET(TH!C$1,SMALL(Dong6,ROWS($1:12)),))</f>
        <v>42186</v>
      </c>
      <c r="B22" s="822" t="str">
        <f ca="1">IF(ROWS($1:12)&gt;COUNT(Dong6),"",OFFSET(TH!D$1,SMALL(Dong6,ROWS($1:12)),))</f>
        <v>TP/X01</v>
      </c>
      <c r="C22" s="821">
        <f ca="1">IF(ROWS($1:12)&gt;COUNT(Dong6),"",OFFSET(TH!E$1,SMALL(Dong6,ROWS($1:12)),))</f>
        <v>42186</v>
      </c>
      <c r="D22" s="823" t="str">
        <f ca="1">IF(ROWS($1:12)&gt;COUNT(Dong6),"",OFFSET(TH!F$1,SMALL(Dong6,ROWS($1:12)),))</f>
        <v>Thùng (35x30x40)</v>
      </c>
      <c r="E22" s="822">
        <f t="shared" ca="1" si="0"/>
        <v>12</v>
      </c>
      <c r="F22" s="824" t="str">
        <f ca="1">IF(ROWS($1:12)&gt;COUNT(Dong6),"",OFFSET(TH!L$1,SMALL(Dong6,ROWS($1:12)),))</f>
        <v>131</v>
      </c>
      <c r="G22" s="824" t="str">
        <f ca="1">IF(ROWS($1:12)&gt;COUNT(Dong6),"",OFFSET(TH!M$1,SMALL(Dong6,ROWS($1:12)),))</f>
        <v>5112</v>
      </c>
      <c r="H22" s="706">
        <f ca="1">IF(ROWS($1:12)&gt;COUNT(Dong6),"",OFFSET(TH!K$1,SMALL(Dong6,ROWS($1:12)),))</f>
        <v>151767</v>
      </c>
      <c r="I22" s="706">
        <f ca="1">IF(ROWS($1:12)&gt;COUNT(Dong6),"",OFFSET(TH!K$1,SMALL(Dong6,ROWS($1:12)),))</f>
        <v>151767</v>
      </c>
    </row>
    <row r="23" spans="1:9" s="813" customFormat="1" ht="21" customHeight="1">
      <c r="A23" s="821">
        <f ca="1">IF(ROWS($1:13)&gt;COUNT(Dong6),"",OFFSET(TH!C$1,SMALL(Dong6,ROWS($1:13)),))</f>
        <v>42186</v>
      </c>
      <c r="B23" s="822" t="str">
        <f ca="1">IF(ROWS($1:13)&gt;COUNT(Dong6),"",OFFSET(TH!D$1,SMALL(Dong6,ROWS($1:13)),))</f>
        <v>TP/X01</v>
      </c>
      <c r="C23" s="821">
        <f ca="1">IF(ROWS($1:13)&gt;COUNT(Dong6),"",OFFSET(TH!E$1,SMALL(Dong6,ROWS($1:13)),))</f>
        <v>42186</v>
      </c>
      <c r="D23" s="823" t="str">
        <f ca="1">IF(ROWS($1:13)&gt;COUNT(Dong6),"",OFFSET(TH!F$1,SMALL(Dong6,ROWS($1:13)),))</f>
        <v>Thùng (35x30x16)</v>
      </c>
      <c r="E23" s="822">
        <f t="shared" ca="1" si="0"/>
        <v>13</v>
      </c>
      <c r="F23" s="824" t="str">
        <f ca="1">IF(ROWS($1:13)&gt;COUNT(Dong6),"",OFFSET(TH!L$1,SMALL(Dong6,ROWS($1:13)),))</f>
        <v>131</v>
      </c>
      <c r="G23" s="824" t="str">
        <f ca="1">IF(ROWS($1:13)&gt;COUNT(Dong6),"",OFFSET(TH!M$1,SMALL(Dong6,ROWS($1:13)),))</f>
        <v>5112</v>
      </c>
      <c r="H23" s="706">
        <f ca="1">IF(ROWS($1:13)&gt;COUNT(Dong6),"",OFFSET(TH!K$1,SMALL(Dong6,ROWS($1:13)),))</f>
        <v>578850</v>
      </c>
      <c r="I23" s="706">
        <f ca="1">IF(ROWS($1:13)&gt;COUNT(Dong6),"",OFFSET(TH!K$1,SMALL(Dong6,ROWS($1:13)),))</f>
        <v>578850</v>
      </c>
    </row>
    <row r="24" spans="1:9" s="813" customFormat="1" ht="21" customHeight="1">
      <c r="A24" s="821">
        <f ca="1">IF(ROWS($1:14)&gt;COUNT(Dong6),"",OFFSET(TH!C$1,SMALL(Dong6,ROWS($1:14)),))</f>
        <v>42186</v>
      </c>
      <c r="B24" s="822" t="str">
        <f ca="1">IF(ROWS($1:14)&gt;COUNT(Dong6),"",OFFSET(TH!D$1,SMALL(Dong6,ROWS($1:14)),))</f>
        <v>TP/X01</v>
      </c>
      <c r="C24" s="821">
        <f ca="1">IF(ROWS($1:14)&gt;COUNT(Dong6),"",OFFSET(TH!E$1,SMALL(Dong6,ROWS($1:14)),))</f>
        <v>42186</v>
      </c>
      <c r="D24" s="823" t="str">
        <f ca="1">IF(ROWS($1:14)&gt;COUNT(Dong6),"",OFFSET(TH!F$1,SMALL(Dong6,ROWS($1:14)),))</f>
        <v>Thùng (35x30x32)</v>
      </c>
      <c r="E24" s="822">
        <f t="shared" ca="1" si="0"/>
        <v>14</v>
      </c>
      <c r="F24" s="824" t="str">
        <f ca="1">IF(ROWS($1:14)&gt;COUNT(Dong6),"",OFFSET(TH!L$1,SMALL(Dong6,ROWS($1:14)),))</f>
        <v>131</v>
      </c>
      <c r="G24" s="824" t="str">
        <f ca="1">IF(ROWS($1:14)&gt;COUNT(Dong6),"",OFFSET(TH!M$1,SMALL(Dong6,ROWS($1:14)),))</f>
        <v>5112</v>
      </c>
      <c r="H24" s="706">
        <f ca="1">IF(ROWS($1:14)&gt;COUNT(Dong6),"",OFFSET(TH!K$1,SMALL(Dong6,ROWS($1:14)),))</f>
        <v>51500</v>
      </c>
      <c r="I24" s="706">
        <f ca="1">IF(ROWS($1:14)&gt;COUNT(Dong6),"",OFFSET(TH!K$1,SMALL(Dong6,ROWS($1:14)),))</f>
        <v>51500</v>
      </c>
    </row>
    <row r="25" spans="1:9" s="813" customFormat="1" ht="21" customHeight="1">
      <c r="A25" s="821">
        <f ca="1">IF(ROWS($1:15)&gt;COUNT(Dong6),"",OFFSET(TH!C$1,SMALL(Dong6,ROWS($1:15)),))</f>
        <v>42186</v>
      </c>
      <c r="B25" s="822" t="str">
        <f ca="1">IF(ROWS($1:15)&gt;COUNT(Dong6),"",OFFSET(TH!D$1,SMALL(Dong6,ROWS($1:15)),))</f>
        <v>TP/X01</v>
      </c>
      <c r="C25" s="821">
        <f ca="1">IF(ROWS($1:15)&gt;COUNT(Dong6),"",OFFSET(TH!E$1,SMALL(Dong6,ROWS($1:15)),))</f>
        <v>42186</v>
      </c>
      <c r="D25" s="823" t="str">
        <f ca="1">IF(ROWS($1:15)&gt;COUNT(Dong6),"",OFFSET(TH!F$1,SMALL(Dong6,ROWS($1:15)),))</f>
        <v>Thùng (35x30x24)</v>
      </c>
      <c r="E25" s="822">
        <f t="shared" ca="1" si="0"/>
        <v>15</v>
      </c>
      <c r="F25" s="824" t="str">
        <f ca="1">IF(ROWS($1:15)&gt;COUNT(Dong6),"",OFFSET(TH!L$1,SMALL(Dong6,ROWS($1:15)),))</f>
        <v>131</v>
      </c>
      <c r="G25" s="824" t="str">
        <f ca="1">IF(ROWS($1:15)&gt;COUNT(Dong6),"",OFFSET(TH!M$1,SMALL(Dong6,ROWS($1:15)),))</f>
        <v>5112</v>
      </c>
      <c r="H25" s="706">
        <f ca="1">IF(ROWS($1:15)&gt;COUNT(Dong6),"",OFFSET(TH!K$1,SMALL(Dong6,ROWS($1:15)),))</f>
        <v>45000</v>
      </c>
      <c r="I25" s="706">
        <f ca="1">IF(ROWS($1:15)&gt;COUNT(Dong6),"",OFFSET(TH!K$1,SMALL(Dong6,ROWS($1:15)),))</f>
        <v>45000</v>
      </c>
    </row>
    <row r="26" spans="1:9" s="813" customFormat="1" ht="21" customHeight="1">
      <c r="A26" s="821">
        <f ca="1">IF(ROWS($1:16)&gt;COUNT(Dong6),"",OFFSET(TH!C$1,SMALL(Dong6,ROWS($1:16)),))</f>
        <v>42186</v>
      </c>
      <c r="B26" s="822" t="str">
        <f ca="1">IF(ROWS($1:16)&gt;COUNT(Dong6),"",OFFSET(TH!D$1,SMALL(Dong6,ROWS($1:16)),))</f>
        <v>TP/X01</v>
      </c>
      <c r="C26" s="821">
        <f ca="1">IF(ROWS($1:16)&gt;COUNT(Dong6),"",OFFSET(TH!E$1,SMALL(Dong6,ROWS($1:16)),))</f>
        <v>42186</v>
      </c>
      <c r="D26" s="823" t="str">
        <f ca="1">IF(ROWS($1:16)&gt;COUNT(Dong6),"",OFFSET(TH!F$1,SMALL(Dong6,ROWS($1:16)),))</f>
        <v>Thùng (35x30x40)</v>
      </c>
      <c r="E26" s="822">
        <f t="shared" ca="1" si="0"/>
        <v>16</v>
      </c>
      <c r="F26" s="824" t="str">
        <f ca="1">IF(ROWS($1:16)&gt;COUNT(Dong6),"",OFFSET(TH!L$1,SMALL(Dong6,ROWS($1:16)),))</f>
        <v>131</v>
      </c>
      <c r="G26" s="824" t="str">
        <f ca="1">IF(ROWS($1:16)&gt;COUNT(Dong6),"",OFFSET(TH!M$1,SMALL(Dong6,ROWS($1:16)),))</f>
        <v>5112</v>
      </c>
      <c r="H26" s="706">
        <f ca="1">IF(ROWS($1:16)&gt;COUNT(Dong6),"",OFFSET(TH!K$1,SMALL(Dong6,ROWS($1:16)),))</f>
        <v>636900</v>
      </c>
      <c r="I26" s="706">
        <f ca="1">IF(ROWS($1:16)&gt;COUNT(Dong6),"",OFFSET(TH!K$1,SMALL(Dong6,ROWS($1:16)),))</f>
        <v>636900</v>
      </c>
    </row>
    <row r="27" spans="1:9" s="813" customFormat="1" ht="21" customHeight="1">
      <c r="A27" s="821">
        <f ca="1">IF(ROWS($1:17)&gt;COUNT(Dong6),"",OFFSET(TH!C$1,SMALL(Dong6,ROWS($1:17)),))</f>
        <v>42186</v>
      </c>
      <c r="B27" s="822" t="str">
        <f ca="1">IF(ROWS($1:17)&gt;COUNT(Dong6),"",OFFSET(TH!D$1,SMALL(Dong6,ROWS($1:17)),))</f>
        <v>TP/X01</v>
      </c>
      <c r="C27" s="821">
        <f ca="1">IF(ROWS($1:17)&gt;COUNT(Dong6),"",OFFSET(TH!E$1,SMALL(Dong6,ROWS($1:17)),))</f>
        <v>42186</v>
      </c>
      <c r="D27" s="823" t="str">
        <f ca="1">IF(ROWS($1:17)&gt;COUNT(Dong6),"",OFFSET(TH!F$1,SMALL(Dong6,ROWS($1:17)),))</f>
        <v>VAT Thùng carton</v>
      </c>
      <c r="E27" s="822">
        <f t="shared" ca="1" si="0"/>
        <v>17</v>
      </c>
      <c r="F27" s="824" t="str">
        <f ca="1">IF(ROWS($1:17)&gt;COUNT(Dong6),"",OFFSET(TH!L$1,SMALL(Dong6,ROWS($1:17)),))</f>
        <v>131</v>
      </c>
      <c r="G27" s="824" t="str">
        <f ca="1">IF(ROWS($1:17)&gt;COUNT(Dong6),"",OFFSET(TH!M$1,SMALL(Dong6,ROWS($1:17)),))</f>
        <v>3331</v>
      </c>
      <c r="H27" s="706">
        <f ca="1">IF(ROWS($1:17)&gt;COUNT(Dong6),"",OFFSET(TH!K$1,SMALL(Dong6,ROWS($1:17)),))</f>
        <v>166774</v>
      </c>
      <c r="I27" s="706">
        <f ca="1">IF(ROWS($1:17)&gt;COUNT(Dong6),"",OFFSET(TH!K$1,SMALL(Dong6,ROWS($1:17)),))</f>
        <v>166774</v>
      </c>
    </row>
    <row r="28" spans="1:9" s="813" customFormat="1" ht="21" customHeight="1">
      <c r="A28" s="821">
        <f ca="1">IF(ROWS($1:18)&gt;COUNT(Dong6),"",OFFSET(TH!C$1,SMALL(Dong6,ROWS($1:18)),))</f>
        <v>42186</v>
      </c>
      <c r="B28" s="822" t="str">
        <f ca="1">IF(ROWS($1:18)&gt;COUNT(Dong6),"",OFFSET(TH!D$1,SMALL(Dong6,ROWS($1:18)),))</f>
        <v>TP/X02</v>
      </c>
      <c r="C28" s="821">
        <f ca="1">IF(ROWS($1:18)&gt;COUNT(Dong6),"",OFFSET(TH!E$1,SMALL(Dong6,ROWS($1:18)),))</f>
        <v>42186</v>
      </c>
      <c r="D28" s="823" t="str">
        <f ca="1">IF(ROWS($1:18)&gt;COUNT(Dong6),"",OFFSET(TH!F$1,SMALL(Dong6,ROWS($1:18)),))</f>
        <v>Thùng (53x28x28)</v>
      </c>
      <c r="E28" s="822">
        <f t="shared" ca="1" si="0"/>
        <v>18</v>
      </c>
      <c r="F28" s="824" t="str">
        <f ca="1">IF(ROWS($1:18)&gt;COUNT(Dong6),"",OFFSET(TH!L$1,SMALL(Dong6,ROWS($1:18)),))</f>
        <v>131</v>
      </c>
      <c r="G28" s="824" t="str">
        <f ca="1">IF(ROWS($1:18)&gt;COUNT(Dong6),"",OFFSET(TH!M$1,SMALL(Dong6,ROWS($1:18)),))</f>
        <v>5112</v>
      </c>
      <c r="H28" s="706">
        <f ca="1">IF(ROWS($1:18)&gt;COUNT(Dong6),"",OFFSET(TH!K$1,SMALL(Dong6,ROWS($1:18)),))</f>
        <v>3264000</v>
      </c>
      <c r="I28" s="706">
        <f ca="1">IF(ROWS($1:18)&gt;COUNT(Dong6),"",OFFSET(TH!K$1,SMALL(Dong6,ROWS($1:18)),))</f>
        <v>3264000</v>
      </c>
    </row>
    <row r="29" spans="1:9" s="813" customFormat="1" ht="21" customHeight="1">
      <c r="A29" s="821">
        <f ca="1">IF(ROWS($1:19)&gt;COUNT(Dong6),"",OFFSET(TH!C$1,SMALL(Dong6,ROWS($1:19)),))</f>
        <v>42186</v>
      </c>
      <c r="B29" s="822" t="str">
        <f ca="1">IF(ROWS($1:19)&gt;COUNT(Dong6),"",OFFSET(TH!D$1,SMALL(Dong6,ROWS($1:19)),))</f>
        <v>TP/X02</v>
      </c>
      <c r="C29" s="821">
        <f ca="1">IF(ROWS($1:19)&gt;COUNT(Dong6),"",OFFSET(TH!E$1,SMALL(Dong6,ROWS($1:19)),))</f>
        <v>42186</v>
      </c>
      <c r="D29" s="823" t="str">
        <f ca="1">IF(ROWS($1:19)&gt;COUNT(Dong6),"",OFFSET(TH!F$1,SMALL(Dong6,ROWS($1:19)),))</f>
        <v>VAT Thùng carton</v>
      </c>
      <c r="E29" s="822">
        <f t="shared" ca="1" si="0"/>
        <v>19</v>
      </c>
      <c r="F29" s="824" t="str">
        <f ca="1">IF(ROWS($1:19)&gt;COUNT(Dong6),"",OFFSET(TH!L$1,SMALL(Dong6,ROWS($1:19)),))</f>
        <v>131</v>
      </c>
      <c r="G29" s="824" t="str">
        <f ca="1">IF(ROWS($1:19)&gt;COUNT(Dong6),"",OFFSET(TH!M$1,SMALL(Dong6,ROWS($1:19)),))</f>
        <v>3331</v>
      </c>
      <c r="H29" s="706">
        <f ca="1">IF(ROWS($1:19)&gt;COUNT(Dong6),"",OFFSET(TH!K$1,SMALL(Dong6,ROWS($1:19)),))</f>
        <v>326400</v>
      </c>
      <c r="I29" s="706">
        <f ca="1">IF(ROWS($1:19)&gt;COUNT(Dong6),"",OFFSET(TH!K$1,SMALL(Dong6,ROWS($1:19)),))</f>
        <v>326400</v>
      </c>
    </row>
    <row r="30" spans="1:9" s="813" customFormat="1" ht="21" customHeight="1">
      <c r="A30" s="821">
        <f ca="1">IF(ROWS($1:20)&gt;COUNT(Dong6),"",OFFSET(TH!C$1,SMALL(Dong6,ROWS($1:20)),))</f>
        <v>42186</v>
      </c>
      <c r="B30" s="822" t="str">
        <f ca="1">IF(ROWS($1:20)&gt;COUNT(Dong6),"",OFFSET(TH!D$1,SMALL(Dong6,ROWS($1:20)),))</f>
        <v>TP/X03</v>
      </c>
      <c r="C30" s="821">
        <f ca="1">IF(ROWS($1:20)&gt;COUNT(Dong6),"",OFFSET(TH!E$1,SMALL(Dong6,ROWS($1:20)),))</f>
        <v>42186</v>
      </c>
      <c r="D30" s="823" t="str">
        <f ca="1">IF(ROWS($1:20)&gt;COUNT(Dong6),"",OFFSET(TH!F$1,SMALL(Dong6,ROWS($1:20)),))</f>
        <v>Thùng (51,5x28,5x7,2)</v>
      </c>
      <c r="E30" s="822">
        <f t="shared" ca="1" si="0"/>
        <v>20</v>
      </c>
      <c r="F30" s="824" t="str">
        <f ca="1">IF(ROWS($1:20)&gt;COUNT(Dong6),"",OFFSET(TH!L$1,SMALL(Dong6,ROWS($1:20)),))</f>
        <v>131</v>
      </c>
      <c r="G30" s="824" t="str">
        <f ca="1">IF(ROWS($1:20)&gt;COUNT(Dong6),"",OFFSET(TH!M$1,SMALL(Dong6,ROWS($1:20)),))</f>
        <v>5112</v>
      </c>
      <c r="H30" s="706">
        <f ca="1">IF(ROWS($1:20)&gt;COUNT(Dong6),"",OFFSET(TH!K$1,SMALL(Dong6,ROWS($1:20)),))</f>
        <v>2692400</v>
      </c>
      <c r="I30" s="706">
        <f ca="1">IF(ROWS($1:20)&gt;COUNT(Dong6),"",OFFSET(TH!K$1,SMALL(Dong6,ROWS($1:20)),))</f>
        <v>2692400</v>
      </c>
    </row>
    <row r="31" spans="1:9" s="813" customFormat="1" ht="21" customHeight="1">
      <c r="A31" s="821">
        <f ca="1">IF(ROWS($1:21)&gt;COUNT(Dong6),"",OFFSET(TH!C$1,SMALL(Dong6,ROWS($1:21)),))</f>
        <v>42186</v>
      </c>
      <c r="B31" s="822" t="str">
        <f ca="1">IF(ROWS($1:21)&gt;COUNT(Dong6),"",OFFSET(TH!D$1,SMALL(Dong6,ROWS($1:21)),))</f>
        <v>TP/X03</v>
      </c>
      <c r="C31" s="821">
        <f ca="1">IF(ROWS($1:21)&gt;COUNT(Dong6),"",OFFSET(TH!E$1,SMALL(Dong6,ROWS($1:21)),))</f>
        <v>42186</v>
      </c>
      <c r="D31" s="823" t="str">
        <f ca="1">IF(ROWS($1:21)&gt;COUNT(Dong6),"",OFFSET(TH!F$1,SMALL(Dong6,ROWS($1:21)),))</f>
        <v>Thùng (22x22x29,5)</v>
      </c>
      <c r="E31" s="822">
        <f t="shared" ca="1" si="0"/>
        <v>21</v>
      </c>
      <c r="F31" s="824" t="str">
        <f ca="1">IF(ROWS($1:21)&gt;COUNT(Dong6),"",OFFSET(TH!L$1,SMALL(Dong6,ROWS($1:21)),))</f>
        <v>131</v>
      </c>
      <c r="G31" s="824" t="str">
        <f ca="1">IF(ROWS($1:21)&gt;COUNT(Dong6),"",OFFSET(TH!M$1,SMALL(Dong6,ROWS($1:21)),))</f>
        <v>5112</v>
      </c>
      <c r="H31" s="706">
        <f ca="1">IF(ROWS($1:21)&gt;COUNT(Dong6),"",OFFSET(TH!K$1,SMALL(Dong6,ROWS($1:21)),))</f>
        <v>4391200</v>
      </c>
      <c r="I31" s="706">
        <f ca="1">IF(ROWS($1:21)&gt;COUNT(Dong6),"",OFFSET(TH!K$1,SMALL(Dong6,ROWS($1:21)),))</f>
        <v>4391200</v>
      </c>
    </row>
    <row r="32" spans="1:9" s="813" customFormat="1" ht="21" customHeight="1">
      <c r="A32" s="821">
        <f ca="1">IF(ROWS($1:22)&gt;COUNT(Dong6),"",OFFSET(TH!C$1,SMALL(Dong6,ROWS($1:22)),))</f>
        <v>42186</v>
      </c>
      <c r="B32" s="822" t="str">
        <f ca="1">IF(ROWS($1:22)&gt;COUNT(Dong6),"",OFFSET(TH!D$1,SMALL(Dong6,ROWS($1:22)),))</f>
        <v>TP/X03</v>
      </c>
      <c r="C32" s="821">
        <f ca="1">IF(ROWS($1:22)&gt;COUNT(Dong6),"",OFFSET(TH!E$1,SMALL(Dong6,ROWS($1:22)),))</f>
        <v>42186</v>
      </c>
      <c r="D32" s="823" t="str">
        <f ca="1">IF(ROWS($1:22)&gt;COUNT(Dong6),"",OFFSET(TH!F$1,SMALL(Dong6,ROWS($1:22)),))</f>
        <v>Thùng (24,5x24,5x29,5)</v>
      </c>
      <c r="E32" s="822">
        <f t="shared" ca="1" si="0"/>
        <v>22</v>
      </c>
      <c r="F32" s="824" t="str">
        <f ca="1">IF(ROWS($1:22)&gt;COUNT(Dong6),"",OFFSET(TH!L$1,SMALL(Dong6,ROWS($1:22)),))</f>
        <v>131</v>
      </c>
      <c r="G32" s="824" t="str">
        <f ca="1">IF(ROWS($1:22)&gt;COUNT(Dong6),"",OFFSET(TH!M$1,SMALL(Dong6,ROWS($1:22)),))</f>
        <v>5112</v>
      </c>
      <c r="H32" s="706">
        <f ca="1">IF(ROWS($1:22)&gt;COUNT(Dong6),"",OFFSET(TH!K$1,SMALL(Dong6,ROWS($1:22)),))</f>
        <v>2150000</v>
      </c>
      <c r="I32" s="706">
        <f ca="1">IF(ROWS($1:22)&gt;COUNT(Dong6),"",OFFSET(TH!K$1,SMALL(Dong6,ROWS($1:22)),))</f>
        <v>2150000</v>
      </c>
    </row>
    <row r="33" spans="1:9" s="813" customFormat="1" ht="21" customHeight="1">
      <c r="A33" s="821">
        <f ca="1">IF(ROWS($1:23)&gt;COUNT(Dong6),"",OFFSET(TH!C$1,SMALL(Dong6,ROWS($1:23)),))</f>
        <v>42186</v>
      </c>
      <c r="B33" s="822" t="str">
        <f ca="1">IF(ROWS($1:23)&gt;COUNT(Dong6),"",OFFSET(TH!D$1,SMALL(Dong6,ROWS($1:23)),))</f>
        <v>TP/X03</v>
      </c>
      <c r="C33" s="821">
        <f ca="1">IF(ROWS($1:23)&gt;COUNT(Dong6),"",OFFSET(TH!E$1,SMALL(Dong6,ROWS($1:23)),))</f>
        <v>42186</v>
      </c>
      <c r="D33" s="823" t="str">
        <f ca="1">IF(ROWS($1:23)&gt;COUNT(Dong6),"",OFFSET(TH!F$1,SMALL(Dong6,ROWS($1:23)),))</f>
        <v>VAT Thùng carton</v>
      </c>
      <c r="E33" s="822">
        <f t="shared" ca="1" si="0"/>
        <v>23</v>
      </c>
      <c r="F33" s="824" t="str">
        <f ca="1">IF(ROWS($1:23)&gt;COUNT(Dong6),"",OFFSET(TH!L$1,SMALL(Dong6,ROWS($1:23)),))</f>
        <v>131</v>
      </c>
      <c r="G33" s="824" t="str">
        <f ca="1">IF(ROWS($1:23)&gt;COUNT(Dong6),"",OFFSET(TH!M$1,SMALL(Dong6,ROWS($1:23)),))</f>
        <v>3331</v>
      </c>
      <c r="H33" s="706">
        <f ca="1">IF(ROWS($1:23)&gt;COUNT(Dong6),"",OFFSET(TH!K$1,SMALL(Dong6,ROWS($1:23)),))</f>
        <v>923360</v>
      </c>
      <c r="I33" s="706">
        <f ca="1">IF(ROWS($1:23)&gt;COUNT(Dong6),"",OFFSET(TH!K$1,SMALL(Dong6,ROWS($1:23)),))</f>
        <v>923360</v>
      </c>
    </row>
    <row r="34" spans="1:9" s="813" customFormat="1" ht="21" customHeight="1">
      <c r="A34" s="821">
        <f ca="1">IF(ROWS($1:24)&gt;COUNT(Dong6),"",OFFSET(TH!C$1,SMALL(Dong6,ROWS($1:24)),))</f>
        <v>42186</v>
      </c>
      <c r="B34" s="822" t="str">
        <f ca="1">IF(ROWS($1:24)&gt;COUNT(Dong6),"",OFFSET(TH!D$1,SMALL(Dong6,ROWS($1:24)),))</f>
        <v>TP/X04</v>
      </c>
      <c r="C34" s="821">
        <f ca="1">IF(ROWS($1:24)&gt;COUNT(Dong6),"",OFFSET(TH!E$1,SMALL(Dong6,ROWS($1:24)),))</f>
        <v>42186</v>
      </c>
      <c r="D34" s="823" t="str">
        <f ca="1">IF(ROWS($1:24)&gt;COUNT(Dong6),"",OFFSET(TH!F$1,SMALL(Dong6,ROWS($1:24)),))</f>
        <v>Thùng (57x35x15,5)</v>
      </c>
      <c r="E34" s="822">
        <f t="shared" ca="1" si="0"/>
        <v>24</v>
      </c>
      <c r="F34" s="824" t="str">
        <f ca="1">IF(ROWS($1:24)&gt;COUNT(Dong6),"",OFFSET(TH!L$1,SMALL(Dong6,ROWS($1:24)),))</f>
        <v>131</v>
      </c>
      <c r="G34" s="824" t="str">
        <f ca="1">IF(ROWS($1:24)&gt;COUNT(Dong6),"",OFFSET(TH!M$1,SMALL(Dong6,ROWS($1:24)),))</f>
        <v>5112</v>
      </c>
      <c r="H34" s="706">
        <f ca="1">IF(ROWS($1:24)&gt;COUNT(Dong6),"",OFFSET(TH!K$1,SMALL(Dong6,ROWS($1:24)),))</f>
        <v>2299000</v>
      </c>
      <c r="I34" s="706">
        <f ca="1">IF(ROWS($1:24)&gt;COUNT(Dong6),"",OFFSET(TH!K$1,SMALL(Dong6,ROWS($1:24)),))</f>
        <v>2299000</v>
      </c>
    </row>
    <row r="35" spans="1:9" s="813" customFormat="1" ht="21" customHeight="1">
      <c r="A35" s="821">
        <f ca="1">IF(ROWS($1:25)&gt;COUNT(Dong6),"",OFFSET(TH!C$1,SMALL(Dong6,ROWS($1:25)),))</f>
        <v>42186</v>
      </c>
      <c r="B35" s="822" t="str">
        <f ca="1">IF(ROWS($1:25)&gt;COUNT(Dong6),"",OFFSET(TH!D$1,SMALL(Dong6,ROWS($1:25)),))</f>
        <v>TP/X04</v>
      </c>
      <c r="C35" s="821">
        <f ca="1">IF(ROWS($1:25)&gt;COUNT(Dong6),"",OFFSET(TH!E$1,SMALL(Dong6,ROWS($1:25)),))</f>
        <v>42186</v>
      </c>
      <c r="D35" s="823" t="str">
        <f ca="1">IF(ROWS($1:25)&gt;COUNT(Dong6),"",OFFSET(TH!F$1,SMALL(Dong6,ROWS($1:25)),))</f>
        <v>Tấm lót (55x33)</v>
      </c>
      <c r="E35" s="822">
        <f t="shared" ca="1" si="0"/>
        <v>25</v>
      </c>
      <c r="F35" s="824" t="str">
        <f ca="1">IF(ROWS($1:25)&gt;COUNT(Dong6),"",OFFSET(TH!L$1,SMALL(Dong6,ROWS($1:25)),))</f>
        <v>131</v>
      </c>
      <c r="G35" s="824" t="str">
        <f ca="1">IF(ROWS($1:25)&gt;COUNT(Dong6),"",OFFSET(TH!M$1,SMALL(Dong6,ROWS($1:25)),))</f>
        <v>5112</v>
      </c>
      <c r="H35" s="706">
        <f ca="1">IF(ROWS($1:25)&gt;COUNT(Dong6),"",OFFSET(TH!K$1,SMALL(Dong6,ROWS($1:25)),))</f>
        <v>303050</v>
      </c>
      <c r="I35" s="706">
        <f ca="1">IF(ROWS($1:25)&gt;COUNT(Dong6),"",OFFSET(TH!K$1,SMALL(Dong6,ROWS($1:25)),))</f>
        <v>303050</v>
      </c>
    </row>
    <row r="36" spans="1:9" s="813" customFormat="1" ht="21" customHeight="1">
      <c r="A36" s="821">
        <f ca="1">IF(ROWS($1:26)&gt;COUNT(Dong6),"",OFFSET(TH!C$1,SMALL(Dong6,ROWS($1:26)),))</f>
        <v>42186</v>
      </c>
      <c r="B36" s="822" t="str">
        <f ca="1">IF(ROWS($1:26)&gt;COUNT(Dong6),"",OFFSET(TH!D$1,SMALL(Dong6,ROWS($1:26)),))</f>
        <v>TP/X04</v>
      </c>
      <c r="C36" s="821">
        <f ca="1">IF(ROWS($1:26)&gt;COUNT(Dong6),"",OFFSET(TH!E$1,SMALL(Dong6,ROWS($1:26)),))</f>
        <v>42186</v>
      </c>
      <c r="D36" s="823" t="str">
        <f ca="1">IF(ROWS($1:26)&gt;COUNT(Dong6),"",OFFSET(TH!F$1,SMALL(Dong6,ROWS($1:26)),))</f>
        <v>VAT Thùng carton</v>
      </c>
      <c r="E36" s="822">
        <f t="shared" ca="1" si="0"/>
        <v>26</v>
      </c>
      <c r="F36" s="824" t="str">
        <f ca="1">IF(ROWS($1:26)&gt;COUNT(Dong6),"",OFFSET(TH!L$1,SMALL(Dong6,ROWS($1:26)),))</f>
        <v>131</v>
      </c>
      <c r="G36" s="824" t="str">
        <f ca="1">IF(ROWS($1:26)&gt;COUNT(Dong6),"",OFFSET(TH!M$1,SMALL(Dong6,ROWS($1:26)),))</f>
        <v>3331</v>
      </c>
      <c r="H36" s="706">
        <f ca="1">IF(ROWS($1:26)&gt;COUNT(Dong6),"",OFFSET(TH!K$1,SMALL(Dong6,ROWS($1:26)),))</f>
        <v>260205</v>
      </c>
      <c r="I36" s="706">
        <f ca="1">IF(ROWS($1:26)&gt;COUNT(Dong6),"",OFFSET(TH!K$1,SMALL(Dong6,ROWS($1:26)),))</f>
        <v>260205</v>
      </c>
    </row>
    <row r="37" spans="1:9" s="813" customFormat="1" ht="21" customHeight="1">
      <c r="A37" s="821">
        <f ca="1">IF(ROWS($1:27)&gt;COUNT(Dong6),"",OFFSET(TH!C$1,SMALL(Dong6,ROWS($1:27)),))</f>
        <v>42186</v>
      </c>
      <c r="B37" s="822" t="str">
        <f ca="1">IF(ROWS($1:27)&gt;COUNT(Dong6),"",OFFSET(TH!D$1,SMALL(Dong6,ROWS($1:27)),))</f>
        <v>TP/X04</v>
      </c>
      <c r="C37" s="821">
        <f ca="1">IF(ROWS($1:27)&gt;COUNT(Dong6),"",OFFSET(TH!E$1,SMALL(Dong6,ROWS($1:27)),))</f>
        <v>42186</v>
      </c>
      <c r="D37" s="823" t="str">
        <f ca="1">IF(ROWS($1:27)&gt;COUNT(Dong6),"",OFFSET(TH!F$1,SMALL(Dong6,ROWS($1:27)),))</f>
        <v>Thu tiền hàng</v>
      </c>
      <c r="E37" s="822">
        <f t="shared" ca="1" si="0"/>
        <v>27</v>
      </c>
      <c r="F37" s="824" t="str">
        <f ca="1">IF(ROWS($1:27)&gt;COUNT(Dong6),"",OFFSET(TH!L$1,SMALL(Dong6,ROWS($1:27)),))</f>
        <v>1111</v>
      </c>
      <c r="G37" s="824" t="str">
        <f ca="1">IF(ROWS($1:27)&gt;COUNT(Dong6),"",OFFSET(TH!M$1,SMALL(Dong6,ROWS($1:27)),))</f>
        <v>131</v>
      </c>
      <c r="H37" s="706">
        <f ca="1">IF(ROWS($1:27)&gt;COUNT(Dong6),"",OFFSET(TH!K$1,SMALL(Dong6,ROWS($1:27)),))</f>
        <v>2862255</v>
      </c>
      <c r="I37" s="706">
        <f ca="1">IF(ROWS($1:27)&gt;COUNT(Dong6),"",OFFSET(TH!K$1,SMALL(Dong6,ROWS($1:27)),))</f>
        <v>2862255</v>
      </c>
    </row>
    <row r="38" spans="1:9" s="813" customFormat="1" ht="21" customHeight="1">
      <c r="A38" s="821">
        <f ca="1">IF(ROWS($1:28)&gt;COUNT(Dong6),"",OFFSET(TH!C$1,SMALL(Dong6,ROWS($1:28)),))</f>
        <v>42187</v>
      </c>
      <c r="B38" s="822" t="str">
        <f ca="1">IF(ROWS($1:28)&gt;COUNT(Dong6),"",OFFSET(TH!D$1,SMALL(Dong6,ROWS($1:28)),))</f>
        <v>TP/X05</v>
      </c>
      <c r="C38" s="821">
        <f ca="1">IF(ROWS($1:28)&gt;COUNT(Dong6),"",OFFSET(TH!E$1,SMALL(Dong6,ROWS($1:28)),))</f>
        <v>42187</v>
      </c>
      <c r="D38" s="823" t="str">
        <f ca="1">IF(ROWS($1:28)&gt;COUNT(Dong6),"",OFFSET(TH!F$1,SMALL(Dong6,ROWS($1:28)),))</f>
        <v>Thùng (36,5x20,5x18,5)</v>
      </c>
      <c r="E38" s="822">
        <f t="shared" ca="1" si="0"/>
        <v>28</v>
      </c>
      <c r="F38" s="824" t="str">
        <f ca="1">IF(ROWS($1:28)&gt;COUNT(Dong6),"",OFFSET(TH!L$1,SMALL(Dong6,ROWS($1:28)),))</f>
        <v>131</v>
      </c>
      <c r="G38" s="824" t="str">
        <f ca="1">IF(ROWS($1:28)&gt;COUNT(Dong6),"",OFFSET(TH!M$1,SMALL(Dong6,ROWS($1:28)),))</f>
        <v>5112</v>
      </c>
      <c r="H38" s="706">
        <f ca="1">IF(ROWS($1:28)&gt;COUNT(Dong6),"",OFFSET(TH!K$1,SMALL(Dong6,ROWS($1:28)),))</f>
        <v>1406000</v>
      </c>
      <c r="I38" s="706">
        <f ca="1">IF(ROWS($1:28)&gt;COUNT(Dong6),"",OFFSET(TH!K$1,SMALL(Dong6,ROWS($1:28)),))</f>
        <v>1406000</v>
      </c>
    </row>
    <row r="39" spans="1:9" s="813" customFormat="1" ht="21" customHeight="1">
      <c r="A39" s="821">
        <f ca="1">IF(ROWS($1:29)&gt;COUNT(Dong6),"",OFFSET(TH!C$1,SMALL(Dong6,ROWS($1:29)),))</f>
        <v>42187</v>
      </c>
      <c r="B39" s="822" t="str">
        <f ca="1">IF(ROWS($1:29)&gt;COUNT(Dong6),"",OFFSET(TH!D$1,SMALL(Dong6,ROWS($1:29)),))</f>
        <v>TP/X05</v>
      </c>
      <c r="C39" s="821">
        <f ca="1">IF(ROWS($1:29)&gt;COUNT(Dong6),"",OFFSET(TH!E$1,SMALL(Dong6,ROWS($1:29)),))</f>
        <v>42187</v>
      </c>
      <c r="D39" s="823" t="str">
        <f ca="1">IF(ROWS($1:29)&gt;COUNT(Dong6),"",OFFSET(TH!F$1,SMALL(Dong6,ROWS($1:29)),))</f>
        <v>VAT Thùng carton</v>
      </c>
      <c r="E39" s="822">
        <f t="shared" ca="1" si="0"/>
        <v>29</v>
      </c>
      <c r="F39" s="824" t="str">
        <f ca="1">IF(ROWS($1:29)&gt;COUNT(Dong6),"",OFFSET(TH!L$1,SMALL(Dong6,ROWS($1:29)),))</f>
        <v>131</v>
      </c>
      <c r="G39" s="824" t="str">
        <f ca="1">IF(ROWS($1:29)&gt;COUNT(Dong6),"",OFFSET(TH!M$1,SMALL(Dong6,ROWS($1:29)),))</f>
        <v>3331</v>
      </c>
      <c r="H39" s="706">
        <f ca="1">IF(ROWS($1:29)&gt;COUNT(Dong6),"",OFFSET(TH!K$1,SMALL(Dong6,ROWS($1:29)),))</f>
        <v>140600</v>
      </c>
      <c r="I39" s="706">
        <f ca="1">IF(ROWS($1:29)&gt;COUNT(Dong6),"",OFFSET(TH!K$1,SMALL(Dong6,ROWS($1:29)),))</f>
        <v>140600</v>
      </c>
    </row>
    <row r="40" spans="1:9" s="813" customFormat="1" ht="21" customHeight="1">
      <c r="A40" s="821">
        <f ca="1">IF(ROWS($1:30)&gt;COUNT(Dong6),"",OFFSET(TH!C$1,SMALL(Dong6,ROWS($1:30)),))</f>
        <v>42187</v>
      </c>
      <c r="B40" s="822" t="str">
        <f ca="1">IF(ROWS($1:30)&gt;COUNT(Dong6),"",OFFSET(TH!D$1,SMALL(Dong6,ROWS($1:30)),))</f>
        <v>TP/X06</v>
      </c>
      <c r="C40" s="821">
        <f ca="1">IF(ROWS($1:30)&gt;COUNT(Dong6),"",OFFSET(TH!E$1,SMALL(Dong6,ROWS($1:30)),))</f>
        <v>42187</v>
      </c>
      <c r="D40" s="823" t="str">
        <f ca="1">IF(ROWS($1:30)&gt;COUNT(Dong6),"",OFFSET(TH!F$1,SMALL(Dong6,ROWS($1:30)),))</f>
        <v>Thùng (49x38x12)</v>
      </c>
      <c r="E40" s="822">
        <f t="shared" ca="1" si="0"/>
        <v>30</v>
      </c>
      <c r="F40" s="824" t="str">
        <f ca="1">IF(ROWS($1:30)&gt;COUNT(Dong6),"",OFFSET(TH!L$1,SMALL(Dong6,ROWS($1:30)),))</f>
        <v>131</v>
      </c>
      <c r="G40" s="824" t="str">
        <f ca="1">IF(ROWS($1:30)&gt;COUNT(Dong6),"",OFFSET(TH!M$1,SMALL(Dong6,ROWS($1:30)),))</f>
        <v>5112</v>
      </c>
      <c r="H40" s="706">
        <f ca="1">IF(ROWS($1:30)&gt;COUNT(Dong6),"",OFFSET(TH!K$1,SMALL(Dong6,ROWS($1:30)),))</f>
        <v>2152500</v>
      </c>
      <c r="I40" s="706">
        <f ca="1">IF(ROWS($1:30)&gt;COUNT(Dong6),"",OFFSET(TH!K$1,SMALL(Dong6,ROWS($1:30)),))</f>
        <v>2152500</v>
      </c>
    </row>
    <row r="41" spans="1:9" s="813" customFormat="1" ht="21" customHeight="1">
      <c r="A41" s="821">
        <f ca="1">IF(ROWS($1:31)&gt;COUNT(Dong6),"",OFFSET(TH!C$1,SMALL(Dong6,ROWS($1:31)),))</f>
        <v>42187</v>
      </c>
      <c r="B41" s="822" t="str">
        <f ca="1">IF(ROWS($1:31)&gt;COUNT(Dong6),"",OFFSET(TH!D$1,SMALL(Dong6,ROWS($1:31)),))</f>
        <v>TP/X06</v>
      </c>
      <c r="C41" s="821">
        <f ca="1">IF(ROWS($1:31)&gt;COUNT(Dong6),"",OFFSET(TH!E$1,SMALL(Dong6,ROWS($1:31)),))</f>
        <v>42187</v>
      </c>
      <c r="D41" s="823" t="str">
        <f ca="1">IF(ROWS($1:31)&gt;COUNT(Dong6),"",OFFSET(TH!F$1,SMALL(Dong6,ROWS($1:31)),))</f>
        <v>VAT Thùng carton</v>
      </c>
      <c r="E41" s="822">
        <f t="shared" ref="E41:E50" ca="1" si="1">IF(D41&lt;&gt;"",ROW()-10,"")</f>
        <v>31</v>
      </c>
      <c r="F41" s="824" t="str">
        <f ca="1">IF(ROWS($1:31)&gt;COUNT(Dong6),"",OFFSET(TH!L$1,SMALL(Dong6,ROWS($1:31)),))</f>
        <v>131</v>
      </c>
      <c r="G41" s="824" t="str">
        <f ca="1">IF(ROWS($1:31)&gt;COUNT(Dong6),"",OFFSET(TH!M$1,SMALL(Dong6,ROWS($1:31)),))</f>
        <v>3331</v>
      </c>
      <c r="H41" s="706">
        <f ca="1">IF(ROWS($1:31)&gt;COUNT(Dong6),"",OFFSET(TH!K$1,SMALL(Dong6,ROWS($1:31)),))</f>
        <v>215250</v>
      </c>
      <c r="I41" s="706">
        <f ca="1">IF(ROWS($1:31)&gt;COUNT(Dong6),"",OFFSET(TH!K$1,SMALL(Dong6,ROWS($1:31)),))</f>
        <v>215250</v>
      </c>
    </row>
    <row r="42" spans="1:9" s="813" customFormat="1" ht="21" customHeight="1">
      <c r="A42" s="821">
        <f ca="1">IF(ROWS($1:32)&gt;COUNT(Dong6),"",OFFSET(TH!C$1,SMALL(Dong6,ROWS($1:32)),))</f>
        <v>42189</v>
      </c>
      <c r="B42" s="822" t="str">
        <f ca="1">IF(ROWS($1:32)&gt;COUNT(Dong6),"",OFFSET(TH!D$1,SMALL(Dong6,ROWS($1:32)),))</f>
        <v>TP/X07</v>
      </c>
      <c r="C42" s="821">
        <f ca="1">IF(ROWS($1:32)&gt;COUNT(Dong6),"",OFFSET(TH!E$1,SMALL(Dong6,ROWS($1:32)),))</f>
        <v>42189</v>
      </c>
      <c r="D42" s="823" t="str">
        <f ca="1">IF(ROWS($1:32)&gt;COUNT(Dong6),"",OFFSET(TH!F$1,SMALL(Dong6,ROWS($1:32)),))</f>
        <v>Thùng (52x26,5x26,5)</v>
      </c>
      <c r="E42" s="822">
        <f t="shared" ca="1" si="1"/>
        <v>32</v>
      </c>
      <c r="F42" s="824" t="str">
        <f ca="1">IF(ROWS($1:32)&gt;COUNT(Dong6),"",OFFSET(TH!L$1,SMALL(Dong6,ROWS($1:32)),))</f>
        <v>131</v>
      </c>
      <c r="G42" s="824" t="str">
        <f ca="1">IF(ROWS($1:32)&gt;COUNT(Dong6),"",OFFSET(TH!M$1,SMALL(Dong6,ROWS($1:32)),))</f>
        <v>5112</v>
      </c>
      <c r="H42" s="706">
        <f ca="1">IF(ROWS($1:32)&gt;COUNT(Dong6),"",OFFSET(TH!K$1,SMALL(Dong6,ROWS($1:32)),))</f>
        <v>1674400</v>
      </c>
      <c r="I42" s="706">
        <f ca="1">IF(ROWS($1:32)&gt;COUNT(Dong6),"",OFFSET(TH!K$1,SMALL(Dong6,ROWS($1:32)),))</f>
        <v>1674400</v>
      </c>
    </row>
    <row r="43" spans="1:9" s="813" customFormat="1" ht="21" customHeight="1">
      <c r="A43" s="821">
        <f ca="1">IF(ROWS($1:33)&gt;COUNT(Dong6),"",OFFSET(TH!C$1,SMALL(Dong6,ROWS($1:33)),))</f>
        <v>42189</v>
      </c>
      <c r="B43" s="822" t="str">
        <f ca="1">IF(ROWS($1:33)&gt;COUNT(Dong6),"",OFFSET(TH!D$1,SMALL(Dong6,ROWS($1:33)),))</f>
        <v>TP/X07</v>
      </c>
      <c r="C43" s="821">
        <f ca="1">IF(ROWS($1:33)&gt;COUNT(Dong6),"",OFFSET(TH!E$1,SMALL(Dong6,ROWS($1:33)),))</f>
        <v>42189</v>
      </c>
      <c r="D43" s="823" t="str">
        <f ca="1">IF(ROWS($1:33)&gt;COUNT(Dong6),"",OFFSET(TH!F$1,SMALL(Dong6,ROWS($1:33)),))</f>
        <v>Thùng (52x32x21)</v>
      </c>
      <c r="E43" s="822">
        <f t="shared" ca="1" si="1"/>
        <v>33</v>
      </c>
      <c r="F43" s="824" t="str">
        <f ca="1">IF(ROWS($1:33)&gt;COUNT(Dong6),"",OFFSET(TH!L$1,SMALL(Dong6,ROWS($1:33)),))</f>
        <v>131</v>
      </c>
      <c r="G43" s="824" t="str">
        <f ca="1">IF(ROWS($1:33)&gt;COUNT(Dong6),"",OFFSET(TH!M$1,SMALL(Dong6,ROWS($1:33)),))</f>
        <v>5112</v>
      </c>
      <c r="H43" s="706">
        <f ca="1">IF(ROWS($1:33)&gt;COUNT(Dong6),"",OFFSET(TH!K$1,SMALL(Dong6,ROWS($1:33)),))</f>
        <v>1840800</v>
      </c>
      <c r="I43" s="706">
        <f ca="1">IF(ROWS($1:33)&gt;COUNT(Dong6),"",OFFSET(TH!K$1,SMALL(Dong6,ROWS($1:33)),))</f>
        <v>1840800</v>
      </c>
    </row>
    <row r="44" spans="1:9" s="813" customFormat="1" ht="21" customHeight="1">
      <c r="A44" s="821">
        <f ca="1">IF(ROWS($1:34)&gt;COUNT(Dong6),"",OFFSET(TH!C$1,SMALL(Dong6,ROWS($1:34)),))</f>
        <v>42189</v>
      </c>
      <c r="B44" s="822" t="str">
        <f ca="1">IF(ROWS($1:34)&gt;COUNT(Dong6),"",OFFSET(TH!D$1,SMALL(Dong6,ROWS($1:34)),))</f>
        <v>TP/X07</v>
      </c>
      <c r="C44" s="821">
        <f ca="1">IF(ROWS($1:34)&gt;COUNT(Dong6),"",OFFSET(TH!E$1,SMALL(Dong6,ROWS($1:34)),))</f>
        <v>42189</v>
      </c>
      <c r="D44" s="823" t="str">
        <f ca="1">IF(ROWS($1:34)&gt;COUNT(Dong6),"",OFFSET(TH!F$1,SMALL(Dong6,ROWS($1:34)),))</f>
        <v>Thùng (52x24,5x24,5)</v>
      </c>
      <c r="E44" s="822">
        <f t="shared" ca="1" si="1"/>
        <v>34</v>
      </c>
      <c r="F44" s="824" t="str">
        <f ca="1">IF(ROWS($1:34)&gt;COUNT(Dong6),"",OFFSET(TH!L$1,SMALL(Dong6,ROWS($1:34)),))</f>
        <v>131</v>
      </c>
      <c r="G44" s="824" t="str">
        <f ca="1">IF(ROWS($1:34)&gt;COUNT(Dong6),"",OFFSET(TH!M$1,SMALL(Dong6,ROWS($1:34)),))</f>
        <v>5112</v>
      </c>
      <c r="H44" s="706">
        <f ca="1">IF(ROWS($1:34)&gt;COUNT(Dong6),"",OFFSET(TH!K$1,SMALL(Dong6,ROWS($1:34)),))</f>
        <v>2954250</v>
      </c>
      <c r="I44" s="706">
        <f ca="1">IF(ROWS($1:34)&gt;COUNT(Dong6),"",OFFSET(TH!K$1,SMALL(Dong6,ROWS($1:34)),))</f>
        <v>2954250</v>
      </c>
    </row>
    <row r="45" spans="1:9" s="813" customFormat="1" ht="21" customHeight="1">
      <c r="A45" s="821">
        <f ca="1">IF(ROWS($1:35)&gt;COUNT(Dong6),"",OFFSET(TH!C$1,SMALL(Dong6,ROWS($1:35)),))</f>
        <v>42189</v>
      </c>
      <c r="B45" s="822" t="str">
        <f ca="1">IF(ROWS($1:35)&gt;COUNT(Dong6),"",OFFSET(TH!D$1,SMALL(Dong6,ROWS($1:35)),))</f>
        <v>TP/X07</v>
      </c>
      <c r="C45" s="821">
        <f ca="1">IF(ROWS($1:35)&gt;COUNT(Dong6),"",OFFSET(TH!E$1,SMALL(Dong6,ROWS($1:35)),))</f>
        <v>42189</v>
      </c>
      <c r="D45" s="823" t="str">
        <f ca="1">IF(ROWS($1:35)&gt;COUNT(Dong6),"",OFFSET(TH!F$1,SMALL(Dong6,ROWS($1:35)),))</f>
        <v>Thùng (55x45x29)</v>
      </c>
      <c r="E45" s="822">
        <f t="shared" ca="1" si="1"/>
        <v>35</v>
      </c>
      <c r="F45" s="824" t="str">
        <f ca="1">IF(ROWS($1:35)&gt;COUNT(Dong6),"",OFFSET(TH!L$1,SMALL(Dong6,ROWS($1:35)),))</f>
        <v>131</v>
      </c>
      <c r="G45" s="824" t="str">
        <f ca="1">IF(ROWS($1:35)&gt;COUNT(Dong6),"",OFFSET(TH!M$1,SMALL(Dong6,ROWS($1:35)),))</f>
        <v>5112</v>
      </c>
      <c r="H45" s="706">
        <f ca="1">IF(ROWS($1:35)&gt;COUNT(Dong6),"",OFFSET(TH!K$1,SMALL(Dong6,ROWS($1:35)),))</f>
        <v>2049300</v>
      </c>
      <c r="I45" s="706">
        <f ca="1">IF(ROWS($1:35)&gt;COUNT(Dong6),"",OFFSET(TH!K$1,SMALL(Dong6,ROWS($1:35)),))</f>
        <v>2049300</v>
      </c>
    </row>
    <row r="46" spans="1:9" s="813" customFormat="1" ht="21" customHeight="1">
      <c r="A46" s="821">
        <f ca="1">IF(ROWS($1:36)&gt;COUNT(Dong6),"",OFFSET(TH!C$1,SMALL(Dong6,ROWS($1:36)),))</f>
        <v>42189</v>
      </c>
      <c r="B46" s="822" t="str">
        <f ca="1">IF(ROWS($1:36)&gt;COUNT(Dong6),"",OFFSET(TH!D$1,SMALL(Dong6,ROWS($1:36)),))</f>
        <v>TP/X07</v>
      </c>
      <c r="C46" s="821">
        <f ca="1">IF(ROWS($1:36)&gt;COUNT(Dong6),"",OFFSET(TH!E$1,SMALL(Dong6,ROWS($1:36)),))</f>
        <v>42189</v>
      </c>
      <c r="D46" s="823" t="str">
        <f ca="1">IF(ROWS($1:36)&gt;COUNT(Dong6),"",OFFSET(TH!F$1,SMALL(Dong6,ROWS($1:36)),))</f>
        <v>VAT Thùng carton</v>
      </c>
      <c r="E46" s="822">
        <f t="shared" ca="1" si="1"/>
        <v>36</v>
      </c>
      <c r="F46" s="824" t="str">
        <f ca="1">IF(ROWS($1:36)&gt;COUNT(Dong6),"",OFFSET(TH!L$1,SMALL(Dong6,ROWS($1:36)),))</f>
        <v>131</v>
      </c>
      <c r="G46" s="824" t="str">
        <f ca="1">IF(ROWS($1:36)&gt;COUNT(Dong6),"",OFFSET(TH!M$1,SMALL(Dong6,ROWS($1:36)),))</f>
        <v>3331</v>
      </c>
      <c r="H46" s="706">
        <f ca="1">IF(ROWS($1:36)&gt;COUNT(Dong6),"",OFFSET(TH!K$1,SMALL(Dong6,ROWS($1:36)),))</f>
        <v>851875</v>
      </c>
      <c r="I46" s="706">
        <f ca="1">IF(ROWS($1:36)&gt;COUNT(Dong6),"",OFFSET(TH!K$1,SMALL(Dong6,ROWS($1:36)),))</f>
        <v>851875</v>
      </c>
    </row>
    <row r="47" spans="1:9" s="813" customFormat="1" ht="21" customHeight="1">
      <c r="A47" s="821">
        <f ca="1">IF(ROWS($1:37)&gt;COUNT(Dong6),"",OFFSET(TH!C$1,SMALL(Dong6,ROWS($1:37)),))</f>
        <v>42189</v>
      </c>
      <c r="B47" s="822" t="str">
        <f ca="1">IF(ROWS($1:37)&gt;COUNT(Dong6),"",OFFSET(TH!D$1,SMALL(Dong6,ROWS($1:37)),))</f>
        <v>TP/X08</v>
      </c>
      <c r="C47" s="821">
        <f ca="1">IF(ROWS($1:37)&gt;COUNT(Dong6),"",OFFSET(TH!E$1,SMALL(Dong6,ROWS($1:37)),))</f>
        <v>42189</v>
      </c>
      <c r="D47" s="823" t="str">
        <f ca="1">IF(ROWS($1:37)&gt;COUNT(Dong6),"",OFFSET(TH!F$1,SMALL(Dong6,ROWS($1:37)),))</f>
        <v>Thùng (55x41,5x27)</v>
      </c>
      <c r="E47" s="822">
        <f t="shared" ca="1" si="1"/>
        <v>37</v>
      </c>
      <c r="F47" s="824" t="str">
        <f ca="1">IF(ROWS($1:37)&gt;COUNT(Dong6),"",OFFSET(TH!L$1,SMALL(Dong6,ROWS($1:37)),))</f>
        <v>131</v>
      </c>
      <c r="G47" s="824" t="str">
        <f ca="1">IF(ROWS($1:37)&gt;COUNT(Dong6),"",OFFSET(TH!M$1,SMALL(Dong6,ROWS($1:37)),))</f>
        <v>5112</v>
      </c>
      <c r="H47" s="706">
        <f ca="1">IF(ROWS($1:37)&gt;COUNT(Dong6),"",OFFSET(TH!K$1,SMALL(Dong6,ROWS($1:37)),))</f>
        <v>530000</v>
      </c>
      <c r="I47" s="706">
        <f ca="1">IF(ROWS($1:37)&gt;COUNT(Dong6),"",OFFSET(TH!K$1,SMALL(Dong6,ROWS($1:37)),))</f>
        <v>530000</v>
      </c>
    </row>
    <row r="48" spans="1:9" s="813" customFormat="1" ht="21" customHeight="1">
      <c r="A48" s="821">
        <f ca="1">IF(ROWS($1:38)&gt;COUNT(Dong6),"",OFFSET(TH!C$1,SMALL(Dong6,ROWS($1:38)),))</f>
        <v>42189</v>
      </c>
      <c r="B48" s="822" t="str">
        <f ca="1">IF(ROWS($1:38)&gt;COUNT(Dong6),"",OFFSET(TH!D$1,SMALL(Dong6,ROWS($1:38)),))</f>
        <v>TP/X08</v>
      </c>
      <c r="C48" s="821">
        <f ca="1">IF(ROWS($1:38)&gt;COUNT(Dong6),"",OFFSET(TH!E$1,SMALL(Dong6,ROWS($1:38)),))</f>
        <v>42189</v>
      </c>
      <c r="D48" s="823" t="str">
        <f ca="1">IF(ROWS($1:38)&gt;COUNT(Dong6),"",OFFSET(TH!F$1,SMALL(Dong6,ROWS($1:38)),))</f>
        <v>VAT Thùng carton</v>
      </c>
      <c r="E48" s="822">
        <f t="shared" ca="1" si="1"/>
        <v>38</v>
      </c>
      <c r="F48" s="824" t="str">
        <f ca="1">IF(ROWS($1:38)&gt;COUNT(Dong6),"",OFFSET(TH!L$1,SMALL(Dong6,ROWS($1:38)),))</f>
        <v>131</v>
      </c>
      <c r="G48" s="824" t="str">
        <f ca="1">IF(ROWS($1:38)&gt;COUNT(Dong6),"",OFFSET(TH!M$1,SMALL(Dong6,ROWS($1:38)),))</f>
        <v>3331</v>
      </c>
      <c r="H48" s="706">
        <f ca="1">IF(ROWS($1:38)&gt;COUNT(Dong6),"",OFFSET(TH!K$1,SMALL(Dong6,ROWS($1:38)),))</f>
        <v>53000</v>
      </c>
      <c r="I48" s="706">
        <f ca="1">IF(ROWS($1:38)&gt;COUNT(Dong6),"",OFFSET(TH!K$1,SMALL(Dong6,ROWS($1:38)),))</f>
        <v>53000</v>
      </c>
    </row>
    <row r="49" spans="1:10" s="813" customFormat="1" ht="21" customHeight="1">
      <c r="A49" s="821">
        <f ca="1">IF(ROWS($1:39)&gt;COUNT(Dong6),"",OFFSET(TH!C$1,SMALL(Dong6,ROWS($1:39)),))</f>
        <v>42192</v>
      </c>
      <c r="B49" s="822" t="str">
        <f ca="1">IF(ROWS($1:39)&gt;COUNT(Dong6),"",OFFSET(TH!D$1,SMALL(Dong6,ROWS($1:39)),))</f>
        <v>TP/X09</v>
      </c>
      <c r="C49" s="821">
        <f ca="1">IF(ROWS($1:39)&gt;COUNT(Dong6),"",OFFSET(TH!E$1,SMALL(Dong6,ROWS($1:39)),))</f>
        <v>42192</v>
      </c>
      <c r="D49" s="823" t="str">
        <f ca="1">IF(ROWS($1:39)&gt;COUNT(Dong6),"",OFFSET(TH!F$1,SMALL(Dong6,ROWS($1:39)),))</f>
        <v>Thùng (37,5x19x20,5)</v>
      </c>
      <c r="E49" s="822">
        <f t="shared" ca="1" si="1"/>
        <v>39</v>
      </c>
      <c r="F49" s="824" t="str">
        <f ca="1">IF(ROWS($1:39)&gt;COUNT(Dong6),"",OFFSET(TH!L$1,SMALL(Dong6,ROWS($1:39)),))</f>
        <v>131</v>
      </c>
      <c r="G49" s="824" t="str">
        <f ca="1">IF(ROWS($1:39)&gt;COUNT(Dong6),"",OFFSET(TH!M$1,SMALL(Dong6,ROWS($1:39)),))</f>
        <v>5112</v>
      </c>
      <c r="H49" s="706">
        <f ca="1">IF(ROWS($1:39)&gt;COUNT(Dong6),"",OFFSET(TH!K$1,SMALL(Dong6,ROWS($1:39)),))</f>
        <v>1425000</v>
      </c>
      <c r="I49" s="706">
        <f ca="1">IF(ROWS($1:39)&gt;COUNT(Dong6),"",OFFSET(TH!K$1,SMALL(Dong6,ROWS($1:39)),))</f>
        <v>1425000</v>
      </c>
    </row>
    <row r="50" spans="1:10" s="813" customFormat="1" ht="21" customHeight="1">
      <c r="A50" s="821">
        <f ca="1">IF(ROWS($1:40)&gt;COUNT(Dong6),"",OFFSET(TH!C$1,SMALL(Dong6,ROWS($1:40)),))</f>
        <v>42192</v>
      </c>
      <c r="B50" s="822" t="str">
        <f ca="1">IF(ROWS($1:40)&gt;COUNT(Dong6),"",OFFSET(TH!D$1,SMALL(Dong6,ROWS($1:40)),))</f>
        <v>TP/X09</v>
      </c>
      <c r="C50" s="821">
        <f ca="1">IF(ROWS($1:40)&gt;COUNT(Dong6),"",OFFSET(TH!E$1,SMALL(Dong6,ROWS($1:40)),))</f>
        <v>42192</v>
      </c>
      <c r="D50" s="823" t="str">
        <f ca="1">IF(ROWS($1:40)&gt;COUNT(Dong6),"",OFFSET(TH!F$1,SMALL(Dong6,ROWS($1:40)),))</f>
        <v>VAT Thùng carton</v>
      </c>
      <c r="E50" s="822">
        <f t="shared" ca="1" si="1"/>
        <v>40</v>
      </c>
      <c r="F50" s="824" t="str">
        <f ca="1">IF(ROWS($1:40)&gt;COUNT(Dong6),"",OFFSET(TH!L$1,SMALL(Dong6,ROWS($1:40)),))</f>
        <v>131</v>
      </c>
      <c r="G50" s="824" t="str">
        <f ca="1">IF(ROWS($1:40)&gt;COUNT(Dong6),"",OFFSET(TH!M$1,SMALL(Dong6,ROWS($1:40)),))</f>
        <v>3331</v>
      </c>
      <c r="H50" s="706">
        <f ca="1">IF(ROWS($1:40)&gt;COUNT(Dong6),"",OFFSET(TH!K$1,SMALL(Dong6,ROWS($1:40)),))</f>
        <v>142500</v>
      </c>
      <c r="I50" s="706">
        <f ca="1">IF(ROWS($1:40)&gt;COUNT(Dong6),"",OFFSET(TH!K$1,SMALL(Dong6,ROWS($1:40)),))</f>
        <v>142500</v>
      </c>
    </row>
    <row r="51" spans="1:10" s="813" customFormat="1" ht="21" customHeight="1">
      <c r="A51" s="821"/>
      <c r="B51" s="822"/>
      <c r="C51" s="821"/>
      <c r="D51" s="823"/>
      <c r="E51" s="822"/>
      <c r="F51" s="824"/>
      <c r="G51" s="824"/>
      <c r="H51" s="706"/>
      <c r="I51" s="706"/>
    </row>
    <row r="52" spans="1:10" s="813" customFormat="1" ht="21" customHeight="1">
      <c r="A52" s="825"/>
      <c r="B52" s="825"/>
      <c r="C52" s="825"/>
      <c r="D52" s="826" t="s">
        <v>350</v>
      </c>
      <c r="E52" s="827" t="s">
        <v>19</v>
      </c>
      <c r="F52" s="827"/>
      <c r="G52" s="827" t="s">
        <v>19</v>
      </c>
      <c r="H52" s="828">
        <f ca="1">SUBTOTAL(9,$H$10:$H$51)</f>
        <v>16738271765</v>
      </c>
      <c r="I52" s="828">
        <f ca="1">SUBTOTAL(9,I10:I51)</f>
        <v>16738271765</v>
      </c>
    </row>
    <row r="53" spans="1:10" s="813" customFormat="1" ht="15">
      <c r="A53" s="829" t="s">
        <v>420</v>
      </c>
    </row>
    <row r="54" spans="1:10" s="813" customFormat="1" ht="15">
      <c r="A54" s="829" t="str">
        <f ca="1">"- Ngày mở sổ: "&amp;DAY($A$11)&amp;"/"&amp;MONTH($A$11)&amp;"/ " &amp;YEAR($A$11)</f>
        <v>- Ngày mở sổ: 1/7/ 2015</v>
      </c>
    </row>
    <row r="55" spans="1:10" s="813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0"/>
      <c r="J55" s="830"/>
    </row>
    <row r="56" spans="1:10" s="813" customFormat="1" ht="15">
      <c r="B56" s="830" t="s">
        <v>347</v>
      </c>
      <c r="D56" s="830" t="s">
        <v>12</v>
      </c>
      <c r="H56" s="830" t="s">
        <v>348</v>
      </c>
      <c r="I56" s="830"/>
      <c r="J56" s="830"/>
    </row>
    <row r="57" spans="1:10" s="813" customFormat="1" ht="15">
      <c r="B57" s="830" t="s">
        <v>13</v>
      </c>
      <c r="D57" s="830" t="s">
        <v>13</v>
      </c>
      <c r="H57" s="830" t="s">
        <v>136</v>
      </c>
      <c r="I57" s="830"/>
      <c r="J57" s="830"/>
    </row>
    <row r="58" spans="1:10" s="81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9" t="s">
        <v>145</v>
      </c>
      <c r="H2" s="1009"/>
      <c r="I2" s="1009"/>
    </row>
    <row r="3" spans="1:9" ht="15.75" customHeight="1">
      <c r="A3" s="1" t="str">
        <f>TH!A2</f>
        <v>Địa chỉ: 1A227/1 Ấp 1, Phạm Văn Hai, Bình Chánh, TPHCM</v>
      </c>
      <c r="G3" s="101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0"/>
      <c r="I3" s="1010"/>
    </row>
    <row r="4" spans="1:9">
      <c r="F4" s="17"/>
      <c r="G4" s="1010"/>
      <c r="H4" s="1010"/>
      <c r="I4" s="1010"/>
    </row>
    <row r="5" spans="1:9" ht="17.25" customHeight="1">
      <c r="A5" s="1011" t="s">
        <v>146</v>
      </c>
      <c r="B5" s="1011"/>
      <c r="C5" s="1011"/>
      <c r="D5" s="1011"/>
      <c r="E5" s="1011"/>
      <c r="F5" s="1011"/>
      <c r="G5" s="1011"/>
      <c r="H5" s="1011"/>
      <c r="I5" s="1011"/>
    </row>
    <row r="6" spans="1:9">
      <c r="A6" s="1012" t="s">
        <v>147</v>
      </c>
      <c r="B6" s="1013"/>
      <c r="C6" s="1013"/>
      <c r="D6" s="1013"/>
      <c r="E6" s="1013"/>
      <c r="F6" s="1013"/>
      <c r="G6" s="1013"/>
      <c r="H6" s="1013"/>
      <c r="I6" s="101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3" t="s">
        <v>29</v>
      </c>
      <c r="B9" s="1014"/>
      <c r="C9" s="1014"/>
      <c r="D9" s="1014"/>
      <c r="E9" s="1014"/>
      <c r="F9" s="1014"/>
      <c r="G9" s="1014"/>
      <c r="H9" s="1014"/>
      <c r="I9" s="1014"/>
    </row>
    <row r="10" spans="1:9" ht="9.75" customHeight="1">
      <c r="C10" s="1015"/>
      <c r="D10" s="1016"/>
      <c r="E10" s="1016"/>
      <c r="F10" s="1016"/>
      <c r="G10" s="1016"/>
      <c r="H10" s="1016"/>
      <c r="I10" s="1016"/>
    </row>
    <row r="11" spans="1:9" s="18" customFormat="1" ht="19.5" customHeight="1">
      <c r="A11" s="1017" t="s">
        <v>20</v>
      </c>
      <c r="B11" s="1007" t="s">
        <v>1</v>
      </c>
      <c r="C11" s="1018"/>
      <c r="D11" s="1017" t="s">
        <v>0</v>
      </c>
      <c r="E11" s="1017" t="s">
        <v>14</v>
      </c>
      <c r="F11" s="1007" t="s">
        <v>21</v>
      </c>
      <c r="G11" s="1018"/>
      <c r="H11" s="1007" t="s">
        <v>31</v>
      </c>
      <c r="I11" s="1008"/>
    </row>
    <row r="12" spans="1:9" s="18" customFormat="1" ht="32.25" customHeight="1">
      <c r="A12" s="1017"/>
      <c r="B12" s="242" t="s">
        <v>15</v>
      </c>
      <c r="C12" s="242" t="s">
        <v>32</v>
      </c>
      <c r="D12" s="1017"/>
      <c r="E12" s="101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5" t="str">
        <f ca="1">"Ngày 31 tháng  12  năm  "&amp;YEAR($A$15)</f>
        <v>Ngày 31 tháng  12  năm  2015</v>
      </c>
      <c r="F67" s="1005"/>
      <c r="G67" s="1005"/>
      <c r="H67" s="1005"/>
      <c r="I67" s="1005"/>
    </row>
    <row r="68" spans="1:9" s="18" customFormat="1" ht="12.75">
      <c r="A68" s="1005" t="s">
        <v>11</v>
      </c>
      <c r="B68" s="1005"/>
      <c r="C68" s="1005"/>
      <c r="D68" s="1005"/>
      <c r="E68" s="1005" t="s">
        <v>12</v>
      </c>
      <c r="F68" s="1005"/>
      <c r="G68" s="1005"/>
      <c r="H68" s="1005"/>
      <c r="I68" s="1005"/>
    </row>
    <row r="69" spans="1:9" s="18" customFormat="1" ht="12.75">
      <c r="A69" s="1005" t="s">
        <v>13</v>
      </c>
      <c r="B69" s="1005"/>
      <c r="C69" s="1005"/>
      <c r="D69" s="1005"/>
      <c r="E69" s="1005" t="s">
        <v>13</v>
      </c>
      <c r="F69" s="1005"/>
      <c r="G69" s="1005"/>
      <c r="H69" s="1005"/>
      <c r="I69" s="100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6"/>
      <c r="B76" s="1006"/>
      <c r="C76" s="1006"/>
      <c r="D76" s="100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9" t="s">
        <v>119</v>
      </c>
      <c r="H1" s="1009"/>
      <c r="I1" s="1009"/>
      <c r="J1" s="100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0"/>
      <c r="I2" s="1010"/>
      <c r="J2" s="1010"/>
    </row>
    <row r="3" spans="1:15" s="3" customFormat="1" ht="16.5" customHeight="1">
      <c r="A3" s="4"/>
      <c r="B3" s="16"/>
      <c r="C3" s="109"/>
      <c r="D3" s="109"/>
      <c r="E3" s="16"/>
      <c r="G3" s="1010"/>
      <c r="H3" s="1010"/>
      <c r="I3" s="1010"/>
      <c r="J3" s="101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9" t="s">
        <v>120</v>
      </c>
      <c r="B5" s="1019"/>
      <c r="C5" s="1019"/>
      <c r="D5" s="1019"/>
      <c r="E5" s="1019"/>
      <c r="F5" s="1019"/>
      <c r="G5" s="1019"/>
      <c r="H5" s="1019"/>
      <c r="I5" s="1019"/>
      <c r="J5" s="1019"/>
    </row>
    <row r="6" spans="1:15" ht="14.25" customHeight="1">
      <c r="A6" s="1021" t="str">
        <f ca="1">$L$11&amp;" / "&amp;YEAR($A$14)</f>
        <v>Quý II / 2015</v>
      </c>
      <c r="B6" s="1021"/>
      <c r="C6" s="1021"/>
      <c r="D6" s="1021"/>
      <c r="E6" s="1021"/>
      <c r="F6" s="1021"/>
      <c r="G6" s="1021"/>
      <c r="H6" s="1021"/>
      <c r="I6" s="1021"/>
      <c r="J6" s="1021"/>
    </row>
    <row r="7" spans="1:15">
      <c r="A7" s="1020" t="s">
        <v>121</v>
      </c>
      <c r="B7" s="1020"/>
      <c r="C7" s="1020"/>
      <c r="D7" s="1020"/>
      <c r="E7" s="1020"/>
      <c r="F7" s="1020"/>
      <c r="G7" s="1020"/>
      <c r="H7" s="1020"/>
      <c r="I7" s="1020"/>
      <c r="J7" s="1020"/>
    </row>
    <row r="8" spans="1:15">
      <c r="A8" s="1020" t="s">
        <v>122</v>
      </c>
      <c r="B8" s="1020"/>
      <c r="C8" s="1020"/>
      <c r="D8" s="1020"/>
      <c r="E8" s="1020"/>
      <c r="F8" s="1020"/>
      <c r="G8" s="1020"/>
      <c r="H8" s="1020"/>
      <c r="I8" s="1020"/>
      <c r="J8" s="1020"/>
    </row>
    <row r="9" spans="1:15">
      <c r="A9" s="112"/>
      <c r="I9" s="112" t="s">
        <v>123</v>
      </c>
    </row>
    <row r="10" spans="1:15" ht="33" customHeight="1" thickBot="1">
      <c r="A10" s="1023" t="s">
        <v>20</v>
      </c>
      <c r="B10" s="1023" t="s">
        <v>124</v>
      </c>
      <c r="C10" s="1022" t="s">
        <v>125</v>
      </c>
      <c r="D10" s="1022"/>
      <c r="E10" s="1022" t="s">
        <v>0</v>
      </c>
      <c r="F10" s="1023" t="s">
        <v>14</v>
      </c>
      <c r="G10" s="1022" t="s">
        <v>21</v>
      </c>
      <c r="H10" s="1022"/>
      <c r="I10" s="1022" t="s">
        <v>126</v>
      </c>
      <c r="J10" s="1022" t="s">
        <v>127</v>
      </c>
      <c r="L10" s="604"/>
      <c r="N10" s="997" t="s">
        <v>331</v>
      </c>
      <c r="O10" s="997"/>
    </row>
    <row r="11" spans="1:15" ht="24" customHeight="1" thickBot="1">
      <c r="A11" s="1024"/>
      <c r="B11" s="1024"/>
      <c r="C11" s="113" t="s">
        <v>128</v>
      </c>
      <c r="D11" s="113" t="s">
        <v>129</v>
      </c>
      <c r="E11" s="1022"/>
      <c r="F11" s="1024"/>
      <c r="G11" s="113" t="s">
        <v>22</v>
      </c>
      <c r="H11" s="113" t="s">
        <v>23</v>
      </c>
      <c r="I11" s="1022"/>
      <c r="J11" s="1022"/>
      <c r="L11" s="178" t="s">
        <v>355</v>
      </c>
      <c r="N11" s="625">
        <f>IF(L11="Quý I",1,IF(L11="Quý II",4,IF(L11="Quý III",7,IF(L11="Quý IV",10,""))))</f>
        <v>4</v>
      </c>
      <c r="O11" s="62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6"/>
      <c r="O12" s="626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2611469400</v>
      </c>
      <c r="J13" s="117"/>
      <c r="N13" s="627"/>
      <c r="O13" s="627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2560419400</v>
      </c>
      <c r="J14" s="126"/>
      <c r="N14" s="628"/>
      <c r="O14" s="628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2509369400</v>
      </c>
      <c r="J15" s="126"/>
      <c r="N15" s="628"/>
      <c r="O15" s="628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2458169400</v>
      </c>
      <c r="J16" s="126"/>
      <c r="N16" s="628"/>
      <c r="O16" s="628"/>
    </row>
    <row r="17" spans="1:15" ht="21.75" customHeight="1">
      <c r="A17" s="120">
        <f ca="1">IF(ROWS($1:4)&gt;COUNT(Dong1),"",OFFSET(TH!C$1,SMALL(Dong1,ROWS($1:4)),))</f>
        <v>42111</v>
      </c>
      <c r="B17" s="120">
        <f ca="1">IF(ROWS($1:4)&gt;COUNT(Dong1),"",OFFSET(TH!E$1,SMALL(Dong1,ROWS($1:4)),))</f>
        <v>42111</v>
      </c>
      <c r="C17" s="121" t="str">
        <f ca="1">IF(ROWS($1:4)&gt;COUNT(Dong1),"",IF(OFFSET(TH!L$1,SMALL(Dong1,ROWS($1:4)),)="1111",OFFSET(TH!D$1,SMALL(Dong1,ROWS($1:4)),),""))</f>
        <v>TP/X13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5054289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2463223689</v>
      </c>
      <c r="J17" s="126"/>
      <c r="N17" s="628"/>
      <c r="O17" s="628"/>
    </row>
    <row r="18" spans="1:15" ht="21.75" customHeight="1">
      <c r="A18" s="120">
        <f ca="1">IF(ROWS($1:5)&gt;COUNT(Dong1),"",OFFSET(TH!C$1,SMALL(Dong1,ROWS($1:5)),))</f>
        <v>42118</v>
      </c>
      <c r="B18" s="120">
        <f ca="1">IF(ROWS($1:5)&gt;COUNT(Dong1),"",OFFSET(TH!E$1,SMALL(Dong1,ROWS($1:5)),))</f>
        <v>42118</v>
      </c>
      <c r="C18" s="121" t="str">
        <f ca="1">IF(ROWS($1:5)&gt;COUNT(Dong1),"",IF(OFFSET(TH!L$1,SMALL(Dong1,ROWS($1:5)),)="1111",OFFSET(TH!D$1,SMALL(Dong1,ROWS($1:5)),),""))</f>
        <v>TP/X18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3649635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2466873324</v>
      </c>
      <c r="J18" s="126"/>
      <c r="N18" s="628"/>
      <c r="O18" s="628"/>
    </row>
    <row r="19" spans="1:15" ht="21.75" customHeight="1">
      <c r="A19" s="120">
        <f ca="1">IF(ROWS($1:6)&gt;COUNT(Dong1),"",OFFSET(TH!C$1,SMALL(Dong1,ROWS($1:6)),))</f>
        <v>42124</v>
      </c>
      <c r="B19" s="120">
        <f ca="1">IF(ROWS($1:6)&gt;COUNT(Dong1),"",OFFSET(TH!E$1,SMALL(Dong1,ROWS($1:6)),))</f>
        <v>42124</v>
      </c>
      <c r="C19" s="121" t="str">
        <f ca="1">IF(ROWS($1:6)&gt;COUNT(Dong1),"",IF(OFFSET(TH!L$1,SMALL(Dong1,ROWS($1:6)),)="1111",OFFSET(TH!D$1,SMALL(Dong1,ROWS($1:6)),),""))</f>
        <v>TP/X27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15075467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2481948791</v>
      </c>
      <c r="J19" s="126"/>
      <c r="N19" s="628"/>
      <c r="O19" s="628"/>
    </row>
    <row r="20" spans="1:15" ht="21.75" customHeight="1">
      <c r="A20" s="120">
        <f ca="1">IF(ROWS($1:7)&gt;COUNT(Dong1),"",OFFSET(TH!C$1,SMALL(Dong1,ROWS($1:7)),))</f>
        <v>42139</v>
      </c>
      <c r="B20" s="120">
        <f ca="1">IF(ROWS($1:7)&gt;COUNT(Dong1),"",OFFSET(TH!E$1,SMALL(Dong1,ROWS($1:7)),))</f>
        <v>42139</v>
      </c>
      <c r="C20" s="121" t="str">
        <f ca="1">IF(ROWS($1:7)&gt;COUNT(Dong1),"",IF(OFFSET(TH!L$1,SMALL(Dong1,ROWS($1:7)),)="1111",OFFSET(TH!D$1,SMALL(Dong1,ROWS($1:7)),),""))</f>
        <v>TP/X33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2331450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2484280241</v>
      </c>
      <c r="J20" s="126"/>
      <c r="N20" s="628"/>
      <c r="O20" s="628"/>
    </row>
    <row r="21" spans="1:15" ht="21.75" customHeight="1">
      <c r="A21" s="120">
        <f ca="1">IF(ROWS($1:8)&gt;COUNT(Dong1),"",OFFSET(TH!C$1,SMALL(Dong1,ROWS($1:8)),))</f>
        <v>42151</v>
      </c>
      <c r="B21" s="120">
        <f ca="1">IF(ROWS($1:8)&gt;COUNT(Dong1),"",OFFSET(TH!E$1,SMALL(Dong1,ROWS($1:8)),))</f>
        <v>42151</v>
      </c>
      <c r="C21" s="121" t="str">
        <f ca="1">IF(ROWS($1:8)&gt;COUNT(Dong1),"",IF(OFFSET(TH!L$1,SMALL(Dong1,ROWS($1:8)),)="1111",OFFSET(TH!D$1,SMALL(Dong1,ROWS($1:8)),),""))</f>
        <v>TP/X48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12536161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2496816402</v>
      </c>
      <c r="J21" s="126"/>
      <c r="N21" s="628"/>
      <c r="O21" s="628"/>
    </row>
    <row r="22" spans="1:15" ht="21.75" customHeight="1">
      <c r="A22" s="120">
        <f ca="1">IF(ROWS($1:9)&gt;COUNT(Dong1),"",OFFSET(TH!C$1,SMALL(Dong1,ROWS($1:9)),))</f>
        <v>42151</v>
      </c>
      <c r="B22" s="120">
        <f ca="1">IF(ROWS($1:9)&gt;COUNT(Dong1),"",OFFSET(TH!E$1,SMALL(Dong1,ROWS($1:9)),))</f>
        <v>42151</v>
      </c>
      <c r="C22" s="121" t="str">
        <f ca="1">IF(ROWS($1:9)&gt;COUNT(Dong1),"",IF(OFFSET(TH!L$1,SMALL(Dong1,ROWS($1:9)),)="1111",OFFSET(TH!D$1,SMALL(Dong1,ROWS($1:9)),),""))</f>
        <v>TP/X50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5993020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2502809422</v>
      </c>
      <c r="J22" s="126"/>
      <c r="N22" s="628"/>
      <c r="O22" s="628"/>
    </row>
    <row r="23" spans="1:15" ht="21.75" customHeight="1">
      <c r="A23" s="120">
        <f ca="1">IF(ROWS($1:10)&gt;COUNT(Dong1),"",OFFSET(TH!C$1,SMALL(Dong1,ROWS($1:10)),))</f>
        <v>42152</v>
      </c>
      <c r="B23" s="120">
        <f ca="1">IF(ROWS($1:10)&gt;COUNT(Dong1),"",OFFSET(TH!E$1,SMALL(Dong1,ROWS($1:10)),))</f>
        <v>42152</v>
      </c>
      <c r="C23" s="121" t="str">
        <f ca="1">IF(ROWS($1:10)&gt;COUNT(Dong1),"",IF(OFFSET(TH!L$1,SMALL(Dong1,ROWS($1:10)),)="1111",OFFSET(TH!D$1,SMALL(Dong1,ROWS($1:10)),),""))</f>
        <v>TP/X51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3322000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2506131422</v>
      </c>
      <c r="J23" s="126"/>
      <c r="N23" s="628"/>
      <c r="O23" s="628"/>
    </row>
    <row r="24" spans="1:15" ht="21.75" customHeight="1">
      <c r="A24" s="120">
        <f ca="1">IF(ROWS($1:11)&gt;COUNT(Dong1),"",OFFSET(TH!C$1,SMALL(Dong1,ROWS($1:11)),))</f>
        <v>42161</v>
      </c>
      <c r="B24" s="120">
        <f ca="1">IF(ROWS($1:11)&gt;COUNT(Dong1),"",OFFSET(TH!E$1,SMALL(Dong1,ROWS($1:11)),))</f>
        <v>42161</v>
      </c>
      <c r="C24" s="121" t="str">
        <f ca="1">IF(ROWS($1:11)&gt;COUNT(Dong1),"",IF(OFFSET(TH!L$1,SMALL(Dong1,ROWS($1:11)),)="1111",OFFSET(TH!D$1,SMALL(Dong1,ROWS($1:11)),),""))</f>
        <v>TP/X67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8509380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2514640802</v>
      </c>
      <c r="J24" s="126"/>
      <c r="N24" s="628"/>
      <c r="O24" s="628"/>
    </row>
    <row r="25" spans="1:15" ht="21.75" customHeight="1">
      <c r="A25" s="120">
        <f ca="1">IF(ROWS($1:12)&gt;COUNT(Dong1),"",OFFSET(TH!C$1,SMALL(Dong1,ROWS($1:12)),))</f>
        <v>42170</v>
      </c>
      <c r="B25" s="120">
        <f ca="1">IF(ROWS($1:12)&gt;COUNT(Dong1),"",OFFSET(TH!E$1,SMALL(Dong1,ROWS($1:12)),))</f>
        <v>42170</v>
      </c>
      <c r="C25" s="121" t="str">
        <f ca="1">IF(ROWS($1:12)&gt;COUNT(Dong1),"",IF(OFFSET(TH!L$1,SMALL(Dong1,ROWS($1:12)),)="1111",OFFSET(TH!D$1,SMALL(Dong1,ROWS($1:12)),),""))</f>
        <v>TP/X72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5115000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2519755802</v>
      </c>
      <c r="J25" s="126"/>
      <c r="N25" s="628"/>
      <c r="O25" s="628"/>
    </row>
    <row r="26" spans="1:15" ht="21.75" customHeight="1">
      <c r="A26" s="120">
        <f ca="1">IF(ROWS($1:13)&gt;COUNT(Dong1),"",OFFSET(TH!C$1,SMALL(Dong1,ROWS($1:13)),))</f>
        <v>42172</v>
      </c>
      <c r="B26" s="120">
        <f ca="1">IF(ROWS($1:13)&gt;COUNT(Dong1),"",OFFSET(TH!E$1,SMALL(Dong1,ROWS($1:13)),))</f>
        <v>42172</v>
      </c>
      <c r="C26" s="121" t="str">
        <f ca="1">IF(ROWS($1:13)&gt;COUNT(Dong1),"",IF(OFFSET(TH!L$1,SMALL(Dong1,ROWS($1:13)),)="1111",OFFSET(TH!D$1,SMALL(Dong1,ROWS($1:13)),),""))</f>
        <v>TP/X75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2485340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2522241142</v>
      </c>
      <c r="J26" s="126"/>
      <c r="N26" s="628"/>
      <c r="O26" s="628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TP/X80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9955000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2532196142</v>
      </c>
      <c r="J27" s="126"/>
      <c r="N27" s="628"/>
      <c r="O27" s="628"/>
    </row>
    <row r="28" spans="1:15" ht="21.75" customHeight="1">
      <c r="A28" s="120">
        <f ca="1">IF(ROWS($1:15)&gt;COUNT(Dong1),"",OFFSET(TH!C$1,SMALL(Dong1,ROWS($1:15)),))</f>
        <v>42115</v>
      </c>
      <c r="B28" s="120">
        <f ca="1">IF(ROWS($1:15)&gt;COUNT(Dong1),"",OFFSET(TH!E$1,SMALL(Dong1,ROWS($1:15)),))</f>
        <v>42115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36200000</v>
      </c>
      <c r="I28" s="121">
        <f t="shared" ca="1" si="0"/>
        <v>2495996142</v>
      </c>
      <c r="J28" s="126"/>
      <c r="N28" s="628"/>
      <c r="O28" s="628"/>
    </row>
    <row r="29" spans="1:15" ht="21.75" customHeight="1">
      <c r="A29" s="120">
        <f ca="1">IF(ROWS($1:16)&gt;COUNT(Dong1),"",OFFSET(TH!C$1,SMALL(Dong1,ROWS($1:16)),))</f>
        <v>42108</v>
      </c>
      <c r="B29" s="120">
        <f ca="1">IF(ROWS($1:16)&gt;COUNT(Dong1),"",OFFSET(TH!E$1,SMALL(Dong1,ROWS($1:16)),))</f>
        <v>42108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18600000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2514596142</v>
      </c>
      <c r="J29" s="126"/>
      <c r="N29" s="628"/>
      <c r="O29" s="628"/>
    </row>
    <row r="30" spans="1:15" ht="21.75" customHeight="1">
      <c r="A30" s="120">
        <f ca="1">IF(ROWS($1:17)&gt;COUNT(Dong1),"",OFFSET(TH!C$1,SMALL(Dong1,ROWS($1:17)),))</f>
        <v>42115</v>
      </c>
      <c r="B30" s="120">
        <f ca="1">IF(ROWS($1:17)&gt;COUNT(Dong1),"",OFFSET(TH!E$1,SMALL(Dong1,ROWS($1:17)),))</f>
        <v>42115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24000000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2538596142</v>
      </c>
      <c r="J30" s="126"/>
      <c r="N30" s="628"/>
      <c r="O30" s="628"/>
    </row>
    <row r="31" spans="1:15" ht="21.75" customHeight="1">
      <c r="A31" s="120">
        <f ca="1">IF(ROWS($1:18)&gt;COUNT(Dong1),"",OFFSET(TH!C$1,SMALL(Dong1,ROWS($1:18)),))</f>
        <v>42165</v>
      </c>
      <c r="B31" s="120">
        <f ca="1">IF(ROWS($1:18)&gt;COUNT(Dong1),"",OFFSET(TH!E$1,SMALL(Dong1,ROWS($1:18)),))</f>
        <v>42165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tiền mặt vào tài khoản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15000</v>
      </c>
      <c r="I31" s="121">
        <f t="shared" ca="1" si="0"/>
        <v>2538581142</v>
      </c>
      <c r="J31" s="126"/>
      <c r="N31" s="628"/>
      <c r="O31" s="628"/>
    </row>
    <row r="32" spans="1:15" ht="21.75" customHeight="1">
      <c r="A32" s="120">
        <f ca="1">IF(ROWS($1:19)&gt;COUNT(Dong1),"",OFFSET(TH!C$1,SMALL(Dong1,ROWS($1:19)),))</f>
        <v>42133</v>
      </c>
      <c r="B32" s="120">
        <f ca="1">IF(ROWS($1:19)&gt;COUNT(Dong1),"",OFFSET(TH!E$1,SMALL(Dong1,ROWS($1:19)),))</f>
        <v>42133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2545581142</v>
      </c>
      <c r="J32" s="126"/>
      <c r="N32" s="628"/>
      <c r="O32" s="628"/>
    </row>
    <row r="33" spans="1:15" ht="21.75" customHeight="1">
      <c r="A33" s="120">
        <f ca="1">IF(ROWS($1:20)&gt;COUNT(Dong1),"",OFFSET(TH!C$1,SMALL(Dong1,ROWS($1:20)),))</f>
        <v>42147</v>
      </c>
      <c r="B33" s="120">
        <f ca="1">IF(ROWS($1:20)&gt;COUNT(Dong1),"",OFFSET(TH!E$1,SMALL(Dong1,ROWS($1:20)),))</f>
        <v>42147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27700000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2573281142</v>
      </c>
      <c r="J33" s="126"/>
      <c r="N33" s="628"/>
      <c r="O33" s="628"/>
    </row>
    <row r="34" spans="1:15" ht="21.75" customHeight="1">
      <c r="A34" s="120">
        <f ca="1">IF(ROWS($1:21)&gt;COUNT(Dong1),"",OFFSET(TH!C$1,SMALL(Dong1,ROWS($1:21)),))</f>
        <v>42154</v>
      </c>
      <c r="B34" s="120">
        <f ca="1">IF(ROWS($1:21)&gt;COUNT(Dong1),"",OFFSET(TH!E$1,SMALL(Dong1,ROWS($1:21)),))</f>
        <v>42154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Chi sec nhập quỹ tiền mặt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49500000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2622781142</v>
      </c>
      <c r="J34" s="126"/>
      <c r="N34" s="628"/>
      <c r="O34" s="628"/>
    </row>
    <row r="35" spans="1:15" ht="21.75" customHeight="1">
      <c r="A35" s="120">
        <f ca="1">IF(ROWS($1:22)&gt;COUNT(Dong1),"",OFFSET(TH!C$1,SMALL(Dong1,ROWS($1:22)),))</f>
        <v>42160</v>
      </c>
      <c r="B35" s="120">
        <f ca="1">IF(ROWS($1:22)&gt;COUNT(Dong1),"",OFFSET(TH!E$1,SMALL(Dong1,ROWS($1:22)),))</f>
        <v>42160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29300000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2652081142</v>
      </c>
      <c r="J35" s="126"/>
      <c r="N35" s="628"/>
      <c r="O35" s="628"/>
    </row>
    <row r="36" spans="1:15" ht="21.75" customHeight="1">
      <c r="A36" s="120">
        <f ca="1">IF(ROWS($1:23)&gt;COUNT(Dong1),"",OFFSET(TH!C$1,SMALL(Dong1,ROWS($1:23)),))</f>
        <v>42165</v>
      </c>
      <c r="B36" s="120">
        <f ca="1">IF(ROWS($1:23)&gt;COUNT(Dong1),"",OFFSET(TH!E$1,SMALL(Dong1,ROWS($1:23)),))</f>
        <v>42165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8000000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2660081142</v>
      </c>
      <c r="J36" s="126"/>
      <c r="N36" s="628"/>
      <c r="O36" s="628"/>
    </row>
    <row r="37" spans="1:15" ht="21.75" customHeight="1">
      <c r="A37" s="120">
        <f ca="1">IF(ROWS($1:24)&gt;COUNT(Dong1),"",OFFSET(TH!C$1,SMALL(Dong1,ROWS($1:24)),))</f>
        <v>42167</v>
      </c>
      <c r="B37" s="120">
        <f ca="1">IF(ROWS($1:24)&gt;COUNT(Dong1),"",OFFSET(TH!E$1,SMALL(Dong1,ROWS($1:24)),))</f>
        <v>42167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28600000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2688681142</v>
      </c>
      <c r="J37" s="126"/>
      <c r="N37" s="628"/>
      <c r="O37" s="628"/>
    </row>
    <row r="38" spans="1:15" ht="21.75" customHeight="1">
      <c r="A38" s="120">
        <f ca="1">IF(ROWS($1:25)&gt;COUNT(Dong1),"",OFFSET(TH!C$1,SMALL(Dong1,ROWS($1:25)),))</f>
        <v>42174</v>
      </c>
      <c r="B38" s="120">
        <f ca="1">IF(ROWS($1:25)&gt;COUNT(Dong1),"",OFFSET(TH!E$1,SMALL(Dong1,ROWS($1:25)),))</f>
        <v>42174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33500000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2722181142</v>
      </c>
      <c r="J38" s="126"/>
      <c r="N38" s="628"/>
      <c r="O38" s="628"/>
    </row>
    <row r="39" spans="1:15" ht="21.75" customHeight="1">
      <c r="A39" s="120">
        <f ca="1">IF(ROWS($1:26)&gt;COUNT(Dong1),"",OFFSET(TH!C$1,SMALL(Dong1,ROWS($1:26)),))</f>
        <v>42177</v>
      </c>
      <c r="B39" s="120">
        <f ca="1">IF(ROWS($1:26)&gt;COUNT(Dong1),"",OFFSET(TH!E$1,SMALL(Dong1,ROWS($1:26)),))</f>
        <v>42177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45400000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2767581142</v>
      </c>
      <c r="J39" s="126"/>
      <c r="N39" s="628"/>
      <c r="O39" s="628"/>
    </row>
    <row r="40" spans="1:15" ht="21.75" customHeight="1">
      <c r="A40" s="120">
        <f ca="1">IF(ROWS($1:27)&gt;COUNT(Dong1),"",OFFSET(TH!C$1,SMALL(Dong1,ROWS($1:27)),))</f>
        <v>42179</v>
      </c>
      <c r="B40" s="120">
        <f ca="1">IF(ROWS($1:27)&gt;COUNT(Dong1),"",OFFSET(TH!E$1,SMALL(Dong1,ROWS($1:27)),))</f>
        <v>42179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2777581142</v>
      </c>
      <c r="J40" s="126"/>
      <c r="N40" s="628"/>
      <c r="O40" s="628"/>
    </row>
    <row r="41" spans="1:15" ht="21.75" customHeight="1">
      <c r="A41" s="120">
        <f ca="1">IF(ROWS($1:28)&gt;COUNT(Dong1),"",OFFSET(TH!C$1,SMALL(Dong1,ROWS($1:28)),))</f>
        <v>42180</v>
      </c>
      <c r="B41" s="120">
        <f ca="1">IF(ROWS($1:28)&gt;COUNT(Dong1),"",OFFSET(TH!E$1,SMALL(Dong1,ROWS($1:28)),))</f>
        <v>42180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16800000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2794381142</v>
      </c>
      <c r="J41" s="126"/>
      <c r="N41" s="628"/>
      <c r="O41" s="628"/>
    </row>
    <row r="42" spans="1:15" ht="21.75" customHeight="1">
      <c r="A42" s="120">
        <f ca="1">IF(ROWS($1:29)&gt;COUNT(Dong1),"",OFFSET(TH!C$1,SMALL(Dong1,ROWS($1:29)),))</f>
        <v>42181</v>
      </c>
      <c r="B42" s="120">
        <f ca="1">IF(ROWS($1:29)&gt;COUNT(Dong1),"",OFFSET(TH!E$1,SMALL(Dong1,ROWS($1:29)),))</f>
        <v>42181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Chi sec nhập quỹ tiền mặt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8500000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2802881142</v>
      </c>
      <c r="J42" s="126"/>
      <c r="N42" s="628"/>
      <c r="O42" s="628"/>
    </row>
    <row r="43" spans="1:15" ht="21.75" customHeight="1">
      <c r="A43" s="120">
        <f ca="1">IF(ROWS($1:30)&gt;COUNT(Dong1),"",OFFSET(TH!C$1,SMALL(Dong1,ROWS($1:30)),))</f>
        <v>42104</v>
      </c>
      <c r="B43" s="120">
        <f ca="1">IF(ROWS($1:30)&gt;COUNT(Dong1),"",OFFSET(TH!E$1,SMALL(Dong1,ROWS($1:30)),))</f>
        <v>42104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Mực in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6470000</v>
      </c>
      <c r="I43" s="121">
        <f t="shared" ca="1" si="0"/>
        <v>2796411142</v>
      </c>
      <c r="J43" s="126"/>
      <c r="N43" s="628"/>
      <c r="O43" s="628"/>
    </row>
    <row r="44" spans="1:15" ht="21.75" customHeight="1">
      <c r="A44" s="120">
        <f ca="1">IF(ROWS($1:31)&gt;COUNT(Dong1),"",OFFSET(TH!C$1,SMALL(Dong1,ROWS($1:31)),))</f>
        <v>42104</v>
      </c>
      <c r="B44" s="120">
        <f ca="1">IF(ROWS($1:31)&gt;COUNT(Dong1),"",OFFSET(TH!E$1,SMALL(Dong1,ROWS($1:31)),))</f>
        <v>42104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647000</v>
      </c>
      <c r="I44" s="121">
        <f t="shared" ca="1" si="0"/>
        <v>2795764142</v>
      </c>
      <c r="J44" s="126"/>
      <c r="N44" s="628"/>
      <c r="O44" s="628"/>
    </row>
    <row r="45" spans="1:15" ht="21.75" customHeight="1">
      <c r="A45" s="120">
        <f ca="1">IF(ROWS($1:32)&gt;COUNT(Dong1),"",OFFSET(TH!C$1,SMALL(Dong1,ROWS($1:32)),))</f>
        <v>42104</v>
      </c>
      <c r="B45" s="120">
        <f ca="1">IF(ROWS($1:32)&gt;COUNT(Dong1),"",OFFSET(TH!E$1,SMALL(Dong1,ROWS($1:32)),))</f>
        <v>42104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1135200</v>
      </c>
      <c r="I45" s="121">
        <f t="shared" ca="1" si="0"/>
        <v>2794628942</v>
      </c>
      <c r="J45" s="126"/>
      <c r="N45" s="628"/>
      <c r="O45" s="628"/>
    </row>
    <row r="46" spans="1:15" ht="21.75" customHeight="1">
      <c r="A46" s="120">
        <f ca="1">IF(ROWS($1:33)&gt;COUNT(Dong1),"",OFFSET(TH!C$1,SMALL(Dong1,ROWS($1:33)),))</f>
        <v>42117</v>
      </c>
      <c r="B46" s="120">
        <f ca="1">IF(ROWS($1:33)&gt;COUNT(Dong1),"",OFFSET(TH!E$1,SMALL(Dong1,ROWS($1:33)),))</f>
        <v>42117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Tiền điện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1539252</v>
      </c>
      <c r="I46" s="121">
        <f t="shared" ca="1" si="0"/>
        <v>2793089690</v>
      </c>
      <c r="J46" s="126"/>
      <c r="N46" s="628"/>
      <c r="O46" s="628"/>
    </row>
    <row r="47" spans="1:15" ht="21.75" customHeight="1">
      <c r="A47" s="120">
        <f ca="1">IF(ROWS($1:34)&gt;COUNT(Dong1),"",OFFSET(TH!C$1,SMALL(Dong1,ROWS($1:34)),))</f>
        <v>42117</v>
      </c>
      <c r="B47" s="120">
        <f ca="1">IF(ROWS($1:34)&gt;COUNT(Dong1),"",OFFSET(TH!E$1,SMALL(Dong1,ROWS($1:34)),))</f>
        <v>42117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VAT Tiền điện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153925</v>
      </c>
      <c r="I47" s="121">
        <f t="shared" ca="1" si="0"/>
        <v>2792935765</v>
      </c>
      <c r="J47" s="126"/>
      <c r="N47" s="628"/>
      <c r="O47" s="628"/>
    </row>
    <row r="48" spans="1:15" ht="21.75" customHeight="1">
      <c r="A48" s="120">
        <f ca="1">IF(ROWS($1:35)&gt;COUNT(Dong1),"",OFFSET(TH!C$1,SMALL(Dong1,ROWS($1:35)),))</f>
        <v>42121</v>
      </c>
      <c r="B48" s="120">
        <f ca="1">IF(ROWS($1:35)&gt;COUNT(Dong1),"",OFFSET(TH!E$1,SMALL(Dong1,ROWS($1:35)),))</f>
        <v>42121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NL/N08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13087800</v>
      </c>
      <c r="I48" s="121">
        <f t="shared" ca="1" si="0"/>
        <v>2779847965</v>
      </c>
      <c r="J48" s="126"/>
      <c r="N48" s="628"/>
      <c r="O48" s="628"/>
    </row>
    <row r="49" spans="1:15" ht="21.75" customHeight="1">
      <c r="A49" s="120">
        <f ca="1">IF(ROWS($1:36)&gt;COUNT(Dong1),"",OFFSET(TH!C$1,SMALL(Dong1,ROWS($1:36)),))</f>
        <v>42123</v>
      </c>
      <c r="B49" s="120">
        <f ca="1">IF(ROWS($1:36)&gt;COUNT(Dong1),"",OFFSET(TH!E$1,SMALL(Dong1,ROWS($1:36)),))</f>
        <v>42123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NL/N10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14249730</v>
      </c>
      <c r="I49" s="121">
        <f t="shared" ca="1" si="0"/>
        <v>2765598235</v>
      </c>
      <c r="J49" s="126"/>
      <c r="N49" s="628"/>
      <c r="O49" s="628"/>
    </row>
    <row r="50" spans="1:15" ht="21.75" customHeight="1">
      <c r="A50" s="120">
        <f ca="1">IF(ROWS($1:37)&gt;COUNT(Dong1),"",OFFSET(TH!C$1,SMALL(Dong1,ROWS($1:37)),))</f>
        <v>42132</v>
      </c>
      <c r="B50" s="120">
        <f ca="1">IF(ROWS($1:37)&gt;COUNT(Dong1),"",OFFSET(TH!E$1,SMALL(Dong1,ROWS($1:37)),))</f>
        <v>42132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1777392</v>
      </c>
      <c r="I50" s="121">
        <f t="shared" ca="1" si="0"/>
        <v>2763820843</v>
      </c>
      <c r="J50" s="126"/>
    </row>
    <row r="51" spans="1:15" ht="21.75" customHeight="1">
      <c r="A51" s="120">
        <f ca="1">IF(ROWS($1:38)&gt;COUNT(Dong1),"",OFFSET(TH!C$1,SMALL(Dong1,ROWS($1:38)),))</f>
        <v>42132</v>
      </c>
      <c r="B51" s="120">
        <f ca="1">IF(ROWS($1:38)&gt;COUNT(Dong1),"",OFFSET(TH!E$1,SMALL(Dong1,ROWS($1:38)),))</f>
        <v>42132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177740</v>
      </c>
      <c r="I51" s="121">
        <f t="shared" ca="1" si="0"/>
        <v>2763643103</v>
      </c>
      <c r="J51" s="126"/>
    </row>
    <row r="52" spans="1:15" ht="21.75" customHeight="1">
      <c r="A52" s="120">
        <f ca="1">IF(ROWS($1:39)&gt;COUNT(Dong1),"",OFFSET(TH!C$1,SMALL(Dong1,ROWS($1:39)),))</f>
        <v>42132</v>
      </c>
      <c r="B52" s="120">
        <f ca="1">IF(ROWS($1:39)&gt;COUNT(Dong1),"",OFFSET(TH!E$1,SMALL(Dong1,ROWS($1:39)),))</f>
        <v>42132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NL/N13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9954980</v>
      </c>
      <c r="I52" s="121">
        <f t="shared" ca="1" si="0"/>
        <v>2753688123</v>
      </c>
      <c r="J52" s="126"/>
    </row>
    <row r="53" spans="1:15" ht="21.75" customHeight="1">
      <c r="A53" s="120">
        <f ca="1">IF(ROWS($1:40)&gt;COUNT(Dong1),"",OFFSET(TH!C$1,SMALL(Dong1,ROWS($1:40)),))</f>
        <v>42133</v>
      </c>
      <c r="B53" s="120">
        <f ca="1">IF(ROWS($1:40)&gt;COUNT(Dong1),"",OFFSET(TH!E$1,SMALL(Dong1,ROWS($1:40)),))</f>
        <v>42133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NL/N14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19914400</v>
      </c>
      <c r="I53" s="121">
        <f t="shared" ca="1" si="0"/>
        <v>2733773723</v>
      </c>
      <c r="J53" s="126"/>
    </row>
    <row r="54" spans="1:15" ht="21.75" customHeight="1">
      <c r="A54" s="120">
        <f ca="1">IF(ROWS($1:41)&gt;COUNT(Dong1),"",OFFSET(TH!C$1,SMALL(Dong1,ROWS($1:41)),))</f>
        <v>42135</v>
      </c>
      <c r="B54" s="120">
        <f ca="1">IF(ROWS($1:41)&gt;COUNT(Dong1),"",OFFSET(TH!E$1,SMALL(Dong1,ROWS($1:41)),))</f>
        <v>42135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NL/N15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19649410</v>
      </c>
      <c r="I54" s="121">
        <f t="shared" ca="1" si="0"/>
        <v>2714124313</v>
      </c>
      <c r="J54" s="126"/>
    </row>
    <row r="55" spans="1:15" ht="21.75" customHeight="1">
      <c r="A55" s="120">
        <f ca="1">IF(ROWS($1:42)&gt;COUNT(Dong1),"",OFFSET(TH!C$1,SMALL(Dong1,ROWS($1:42)),))</f>
        <v>42137</v>
      </c>
      <c r="B55" s="120">
        <f ca="1">IF(ROWS($1:42)&gt;COUNT(Dong1),"",OFFSET(TH!E$1,SMALL(Dong1,ROWS($1:42)),))</f>
        <v>42137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NL/N17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19673500</v>
      </c>
      <c r="I55" s="121">
        <f t="shared" ca="1" si="0"/>
        <v>2694450813</v>
      </c>
      <c r="J55" s="126"/>
    </row>
    <row r="56" spans="1:15" ht="21.75" customHeight="1">
      <c r="A56" s="120">
        <f ca="1">IF(ROWS($1:43)&gt;COUNT(Dong1),"",OFFSET(TH!C$1,SMALL(Dong1,ROWS($1:43)),))</f>
        <v>42139</v>
      </c>
      <c r="B56" s="120">
        <f ca="1">IF(ROWS($1:43)&gt;COUNT(Dong1),"",OFFSET(TH!E$1,SMALL(Dong1,ROWS($1:43)),))</f>
        <v>42139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NL/N18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19994700</v>
      </c>
      <c r="I56" s="121">
        <f t="shared" ca="1" si="0"/>
        <v>2674456113</v>
      </c>
      <c r="J56" s="126"/>
    </row>
    <row r="57" spans="1:15" ht="21.75" customHeight="1">
      <c r="A57" s="120">
        <f ca="1">IF(ROWS($1:44)&gt;COUNT(Dong1),"",OFFSET(TH!C$1,SMALL(Dong1,ROWS($1:44)),))</f>
        <v>42142</v>
      </c>
      <c r="B57" s="120">
        <f ca="1">IF(ROWS($1:44)&gt;COUNT(Dong1),"",OFFSET(TH!E$1,SMALL(Dong1,ROWS($1:44)),))</f>
        <v>42142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NL/N19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19954550</v>
      </c>
      <c r="I57" s="121">
        <f t="shared" ca="1" si="0"/>
        <v>2654501563</v>
      </c>
      <c r="J57" s="126"/>
    </row>
    <row r="58" spans="1:15" ht="21.75" customHeight="1">
      <c r="A58" s="120">
        <f ca="1">IF(ROWS($1:45)&gt;COUNT(Dong1),"",OFFSET(TH!C$1,SMALL(Dong1,ROWS($1:45)),))</f>
        <v>42146</v>
      </c>
      <c r="B58" s="120">
        <f ca="1">IF(ROWS($1:45)&gt;COUNT(Dong1),"",OFFSET(TH!E$1,SMALL(Dong1,ROWS($1:45)),))</f>
        <v>42146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NL/N20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19834100</v>
      </c>
      <c r="I58" s="121">
        <f t="shared" ca="1" si="0"/>
        <v>2634667463</v>
      </c>
      <c r="J58" s="126"/>
    </row>
    <row r="59" spans="1:15" ht="21.75" customHeight="1">
      <c r="A59" s="120">
        <f ca="1">IF(ROWS($1:46)&gt;COUNT(Dong1),"",OFFSET(TH!C$1,SMALL(Dong1,ROWS($1:46)),))</f>
        <v>42150</v>
      </c>
      <c r="B59" s="120">
        <f ca="1">IF(ROWS($1:46)&gt;COUNT(Dong1),"",OFFSET(TH!E$1,SMALL(Dong1,ROWS($1:46)),))</f>
        <v>42150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NL/N21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19793950</v>
      </c>
      <c r="I59" s="121">
        <f t="shared" ca="1" si="0"/>
        <v>2614873513</v>
      </c>
      <c r="J59" s="126"/>
    </row>
    <row r="60" spans="1:15" ht="21.75" customHeight="1">
      <c r="A60" s="120">
        <f ca="1">IF(ROWS($1:47)&gt;COUNT(Dong1),"",OFFSET(TH!C$1,SMALL(Dong1,ROWS($1:47)),))</f>
        <v>42151</v>
      </c>
      <c r="B60" s="120">
        <f ca="1">IF(ROWS($1:47)&gt;COUNT(Dong1),"",OFFSET(TH!E$1,SMALL(Dong1,ROWS($1:47)),))</f>
        <v>42151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NL/N24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19673500</v>
      </c>
      <c r="I60" s="121">
        <f t="shared" ca="1" si="0"/>
        <v>2595200013</v>
      </c>
      <c r="J60" s="126"/>
    </row>
    <row r="61" spans="1:15" ht="21.75" customHeight="1">
      <c r="A61" s="120">
        <f ca="1">IF(ROWS($1:48)&gt;COUNT(Dong1),"",OFFSET(TH!C$1,SMALL(Dong1,ROWS($1:48)),))</f>
        <v>42152</v>
      </c>
      <c r="B61" s="120">
        <f ca="1">IF(ROWS($1:48)&gt;COUNT(Dong1),"",OFFSET(TH!E$1,SMALL(Dong1,ROWS($1:48)),))</f>
        <v>42152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NL/N26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19713650</v>
      </c>
      <c r="I61" s="121">
        <f t="shared" ca="1" si="0"/>
        <v>2575486363</v>
      </c>
      <c r="J61" s="126"/>
    </row>
    <row r="62" spans="1:15" ht="21.75" customHeight="1">
      <c r="A62" s="120">
        <f ca="1">IF(ROWS($1:49)&gt;COUNT(Dong1),"",OFFSET(TH!C$1,SMALL(Dong1,ROWS($1:49)),))</f>
        <v>42153</v>
      </c>
      <c r="B62" s="120">
        <f ca="1">IF(ROWS($1:49)&gt;COUNT(Dong1),"",OFFSET(TH!E$1,SMALL(Dong1,ROWS($1:49)),))</f>
        <v>42153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NL/N27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15401540</v>
      </c>
      <c r="I62" s="121">
        <f t="shared" ca="1" si="0"/>
        <v>2560084823</v>
      </c>
      <c r="J62" s="126"/>
    </row>
    <row r="63" spans="1:15" ht="21.75" customHeight="1">
      <c r="A63" s="120">
        <f ca="1">IF(ROWS($1:50)&gt;COUNT(Dong1),"",OFFSET(TH!C$1,SMALL(Dong1,ROWS($1:50)),))</f>
        <v>42154</v>
      </c>
      <c r="B63" s="120">
        <f ca="1">IF(ROWS($1:50)&gt;COUNT(Dong1),"",OFFSET(TH!E$1,SMALL(Dong1,ROWS($1:50)),))</f>
        <v>42154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VL/N02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1161600</v>
      </c>
      <c r="I63" s="121">
        <f t="shared" ref="I63:I70" ca="1" si="1">IF(E63&lt;&gt;"",I62+G63-H63,0)</f>
        <v>2558923223</v>
      </c>
      <c r="J63" s="126"/>
    </row>
    <row r="64" spans="1:15" ht="21.75" customHeight="1">
      <c r="A64" s="120">
        <f ca="1">IF(ROWS($1:51)&gt;COUNT(Dong1),"",OFFSET(TH!C$1,SMALL(Dong1,ROWS($1:51)),))</f>
        <v>42160</v>
      </c>
      <c r="B64" s="120">
        <f ca="1">IF(ROWS($1:51)&gt;COUNT(Dong1),"",OFFSET(TH!E$1,SMALL(Dong1,ROWS($1:51)),))</f>
        <v>42160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NL/N28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19962580</v>
      </c>
      <c r="I64" s="121">
        <f t="shared" ca="1" si="1"/>
        <v>2538960643</v>
      </c>
      <c r="J64" s="126"/>
    </row>
    <row r="65" spans="1:12" ht="21.75" customHeight="1">
      <c r="A65" s="120">
        <f ca="1">IF(ROWS($1:52)&gt;COUNT(Dong1),"",OFFSET(TH!C$1,SMALL(Dong1,ROWS($1:52)),))</f>
        <v>42161</v>
      </c>
      <c r="B65" s="120">
        <f ca="1">IF(ROWS($1:52)&gt;COUNT(Dong1),"",OFFSET(TH!E$1,SMALL(Dong1,ROWS($1:52)),))</f>
        <v>42161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NL/N29</v>
      </c>
      <c r="E65" s="229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18838380</v>
      </c>
      <c r="I65" s="121">
        <f t="shared" ca="1" si="1"/>
        <v>2520122263</v>
      </c>
      <c r="J65" s="126"/>
    </row>
    <row r="66" spans="1:12" ht="21.75" customHeight="1">
      <c r="A66" s="120">
        <f ca="1">IF(ROWS($1:53)&gt;COUNT(Dong1),"",OFFSET(TH!C$1,SMALL(Dong1,ROWS($1:53)),))</f>
        <v>42163</v>
      </c>
      <c r="B66" s="120">
        <f ca="1">IF(ROWS($1:53)&gt;COUNT(Dong1),"",OFFSET(TH!E$1,SMALL(Dong1,ROWS($1:53)),))</f>
        <v>42163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NL/N30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18934740</v>
      </c>
      <c r="I66" s="121">
        <f t="shared" ca="1" si="1"/>
        <v>2501187523</v>
      </c>
      <c r="J66" s="126"/>
    </row>
    <row r="67" spans="1:12" ht="21.75" customHeight="1">
      <c r="A67" s="120">
        <f ca="1">IF(ROWS($1:54)&gt;COUNT(Dong1),"",OFFSET(TH!C$1,SMALL(Dong1,ROWS($1:54)),))</f>
        <v>42164</v>
      </c>
      <c r="B67" s="120">
        <f ca="1">IF(ROWS($1:54)&gt;COUNT(Dong1),"",OFFSET(TH!E$1,SMALL(Dong1,ROWS($1:54)),))</f>
        <v>42164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NL/N31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15144580</v>
      </c>
      <c r="I67" s="121">
        <f t="shared" ca="1" si="1"/>
        <v>2486042943</v>
      </c>
      <c r="J67" s="126"/>
    </row>
    <row r="68" spans="1:12" ht="21.75" customHeight="1">
      <c r="A68" s="120">
        <f ca="1">IF(ROWS($1:55)&gt;COUNT(Dong1),"",OFFSET(TH!C$1,SMALL(Dong1,ROWS($1:55)),))</f>
        <v>42167</v>
      </c>
      <c r="B68" s="120">
        <f ca="1">IF(ROWS($1:55)&gt;COUNT(Dong1),"",OFFSET(TH!E$1,SMALL(Dong1,ROWS($1:55)),))</f>
        <v>42167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NL/N32</v>
      </c>
      <c r="E68" s="229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14148860</v>
      </c>
      <c r="I68" s="121">
        <f t="shared" ca="1" si="1"/>
        <v>2471894083</v>
      </c>
      <c r="J68" s="126"/>
    </row>
    <row r="69" spans="1:12" ht="21.75" customHeight="1">
      <c r="A69" s="120">
        <f ca="1">IF(ROWS($1:56)&gt;COUNT(Dong1),"",OFFSET(TH!C$1,SMALL(Dong1,ROWS($1:56)),))</f>
        <v>42171</v>
      </c>
      <c r="B69" s="120">
        <f ca="1">IF(ROWS($1:56)&gt;COUNT(Dong1),"",OFFSET(TH!E$1,SMALL(Dong1,ROWS($1:56)),))</f>
        <v>42171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VL/N03</v>
      </c>
      <c r="E69" s="229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5999730</v>
      </c>
      <c r="I69" s="121">
        <f t="shared" ca="1" si="1"/>
        <v>2465894353</v>
      </c>
      <c r="J69" s="126"/>
    </row>
    <row r="70" spans="1:12" ht="21.75" customHeight="1">
      <c r="A70" s="120">
        <f ca="1">IF(ROWS($1:57)&gt;COUNT(Dong1),"",OFFSET(TH!C$1,SMALL(Dong1,ROWS($1:57)),))</f>
        <v>42171</v>
      </c>
      <c r="B70" s="120">
        <f ca="1">IF(ROWS($1:57)&gt;COUNT(Dong1),"",OFFSET(TH!E$1,SMALL(Dong1,ROWS($1:57)),))</f>
        <v>42171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NL/N33</v>
      </c>
      <c r="E70" s="229" t="str">
        <f ca="1">IF(ROWS($1:57)&gt;COUNT(Dong1),"",OFFSET(TH!F$1,SMALL(Dong1,ROWS($1:57)),))</f>
        <v>Thanh toán tiền hàng</v>
      </c>
      <c r="F70" s="124" t="str">
        <f ca="1">IF(ROWS($1:57)&gt;COUNT(Dong1),"",IF(OFFSET(TH!M$1,SMALL(Dong1,ROWS($1:57)),)="1111",OFFSET(TH!L$1,SMALL(Dong1,ROWS($1:57)),),OFFSET(TH!M$1,SMALL(Dong1,ROWS($1:57)),)))</f>
        <v>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14421880</v>
      </c>
      <c r="I70" s="121">
        <f t="shared" ca="1" si="1"/>
        <v>2451472473</v>
      </c>
      <c r="J70" s="126"/>
    </row>
    <row r="71" spans="1:12" ht="21.75" customHeight="1">
      <c r="A71" s="120">
        <f ca="1">IF(ROWS($1:58)&gt;COUNT(Dong1),"",OFFSET(TH!C$1,SMALL(Dong1,ROWS($1:58)),))</f>
        <v>42172</v>
      </c>
      <c r="B71" s="120">
        <f ca="1">IF(ROWS($1:58)&gt;COUNT(Dong1),"",OFFSET(TH!E$1,SMALL(Dong1,ROWS($1:58)),))</f>
        <v>42172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NL/N34</v>
      </c>
      <c r="E71" s="229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16678310</v>
      </c>
      <c r="I71" s="121">
        <f t="shared" ref="I71:I75" ca="1" si="2">IF(E71&lt;&gt;"",I70+G71-H71,0)</f>
        <v>2434794163</v>
      </c>
      <c r="J71" s="126"/>
    </row>
    <row r="72" spans="1:12" ht="21.75" customHeight="1">
      <c r="A72" s="120">
        <f ca="1">IF(ROWS($1:59)&gt;COUNT(Dong1),"",OFFSET(TH!C$1,SMALL(Dong1,ROWS($1:59)),))</f>
        <v>42173</v>
      </c>
      <c r="B72" s="120">
        <f ca="1">IF(ROWS($1:59)&gt;COUNT(Dong1),"",OFFSET(TH!E$1,SMALL(Dong1,ROWS($1:59)),))</f>
        <v>42173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NL/N35</v>
      </c>
      <c r="E72" s="229" t="str">
        <f ca="1">IF(ROWS($1:59)&gt;COUNT(Dong1),"",OFFSET(TH!F$1,SMALL(Dong1,ROWS($1:59)),))</f>
        <v>Thanh toán tiền hàng</v>
      </c>
      <c r="F72" s="124" t="str">
        <f ca="1">IF(ROWS($1:59)&gt;COUNT(Dong1),"",IF(OFFSET(TH!M$1,SMALL(Dong1,ROWS($1:59)),)="1111",OFFSET(TH!L$1,SMALL(Dong1,ROWS($1:59)),),OFFSET(TH!M$1,SMALL(Dong1,ROWS($1:59)),)))</f>
        <v>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18019320</v>
      </c>
      <c r="I72" s="121">
        <f t="shared" ca="1" si="2"/>
        <v>2416774843</v>
      </c>
      <c r="J72" s="126"/>
    </row>
    <row r="73" spans="1:12" ht="21.75" customHeight="1">
      <c r="A73" s="120">
        <f ca="1">IF(ROWS($1:60)&gt;COUNT(Dong1),"",OFFSET(TH!C$1,SMALL(Dong1,ROWS($1:60)),))</f>
        <v>42173</v>
      </c>
      <c r="B73" s="120">
        <f ca="1">IF(ROWS($1:60)&gt;COUNT(Dong1),"",OFFSET(TH!E$1,SMALL(Dong1,ROWS($1:60)),))</f>
        <v>42173</v>
      </c>
      <c r="C73" s="121" t="str">
        <f ca="1">IF(ROWS($1:60)&gt;COUNT(Dong1),"",IF(OFFSET(TH!L$1,SMALL(Dong1,ROWS($1:60)),)="1111",OFFSET(TH!D$1,SMALL(Dong1,ROWS($1:60)),),""))</f>
        <v/>
      </c>
      <c r="D73" s="122">
        <f ca="1">IF(ROWS($1:60)&gt;COUNT(Dong1),"",IF(OFFSET(TH!M$1,SMALL(Dong1,ROWS($1:60)),)="1111",OFFSET(TH!D$1,SMALL(Dong1,ROWS($1:60)),),""))</f>
        <v>0</v>
      </c>
      <c r="E73" s="229" t="str">
        <f ca="1">IF(ROWS($1:60)&gt;COUNT(Dong1),"",OFFSET(TH!F$1,SMALL(Dong1,ROWS($1:60)),))</f>
        <v>Văn phòng phẩm</v>
      </c>
      <c r="F73" s="124" t="str">
        <f ca="1">IF(ROWS($1:60)&gt;COUNT(Dong1),"",IF(OFFSET(TH!M$1,SMALL(Dong1,ROWS($1:60)),)="1111",OFFSET(TH!L$1,SMALL(Dong1,ROWS($1:60)),),OFFSET(TH!M$1,SMALL(Dong1,ROWS($1:60)),)))</f>
        <v>642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1017727</v>
      </c>
      <c r="I73" s="121">
        <f t="shared" ca="1" si="2"/>
        <v>2415757116</v>
      </c>
      <c r="J73" s="126"/>
    </row>
    <row r="74" spans="1:12" ht="21.75" customHeight="1">
      <c r="A74" s="120">
        <f ca="1">IF(ROWS($1:61)&gt;COUNT(Dong1),"",OFFSET(TH!C$1,SMALL(Dong1,ROWS($1:61)),))</f>
        <v>42173</v>
      </c>
      <c r="B74" s="120">
        <f ca="1">IF(ROWS($1:61)&gt;COUNT(Dong1),"",OFFSET(TH!E$1,SMALL(Dong1,ROWS($1:61)),))</f>
        <v>42173</v>
      </c>
      <c r="C74" s="121" t="str">
        <f ca="1">IF(ROWS($1:61)&gt;COUNT(Dong1),"",IF(OFFSET(TH!L$1,SMALL(Dong1,ROWS($1:61)),)="1111",OFFSET(TH!D$1,SMALL(Dong1,ROWS($1:61)),),""))</f>
        <v/>
      </c>
      <c r="D74" s="122">
        <f ca="1">IF(ROWS($1:61)&gt;COUNT(Dong1),"",IF(OFFSET(TH!M$1,SMALL(Dong1,ROWS($1:61)),)="1111",OFFSET(TH!D$1,SMALL(Dong1,ROWS($1:61)),),""))</f>
        <v>0</v>
      </c>
      <c r="E74" s="229" t="str">
        <f ca="1">IF(ROWS($1:61)&gt;COUNT(Dong1),"",OFFSET(TH!F$1,SMALL(Dong1,ROWS($1:61)),))</f>
        <v>VAT Văn phòng phẩm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101773</v>
      </c>
      <c r="I74" s="121">
        <f t="shared" ca="1" si="2"/>
        <v>2415655343</v>
      </c>
      <c r="J74" s="126"/>
    </row>
    <row r="75" spans="1:12" ht="21.75" customHeight="1">
      <c r="A75" s="120">
        <f ca="1">IF(ROWS($1:62)&gt;COUNT(Dong1),"",OFFSET(TH!C$1,SMALL(Dong1,ROWS($1:62)),))</f>
        <v>42179</v>
      </c>
      <c r="B75" s="120">
        <f ca="1">IF(ROWS($1:62)&gt;COUNT(Dong1),"",OFFSET(TH!E$1,SMALL(Dong1,ROWS($1:62)),))</f>
        <v>42179</v>
      </c>
      <c r="C75" s="121" t="str">
        <f ca="1">IF(ROWS($1:62)&gt;COUNT(Dong1),"",IF(OFFSET(TH!L$1,SMALL(Dong1,ROWS($1:62)),)="1111",OFFSET(TH!D$1,SMALL(Dong1,ROWS($1:62)),),""))</f>
        <v/>
      </c>
      <c r="D75" s="122">
        <f ca="1">IF(ROWS($1:62)&gt;COUNT(Dong1),"",IF(OFFSET(TH!M$1,SMALL(Dong1,ROWS($1:62)),)="1111",OFFSET(TH!D$1,SMALL(Dong1,ROWS($1:62)),),""))</f>
        <v>0</v>
      </c>
      <c r="E75" s="229" t="str">
        <f ca="1">IF(ROWS($1:62)&gt;COUNT(Dong1),"",OFFSET(TH!F$1,SMALL(Dong1,ROWS($1:62)),))</f>
        <v>Tiền điện</v>
      </c>
      <c r="F75" s="124" t="str">
        <f ca="1">IF(ROWS($1:62)&gt;COUNT(Dong1),"",IF(OFFSET(TH!M$1,SMALL(Dong1,ROWS($1:62)),)="1111",OFFSET(TH!L$1,SMALL(Dong1,ROWS($1:62)),),OFFSET(TH!M$1,SMALL(Dong1,ROWS($1:62)),)))</f>
        <v>642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1792758</v>
      </c>
      <c r="I75" s="121">
        <f t="shared" ca="1" si="2"/>
        <v>2413862585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380926742</v>
      </c>
      <c r="H77" s="129">
        <f ca="1">SUM(H14:H76)</f>
        <v>578533557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2413862585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09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9"/>
      <c r="I1" s="231"/>
      <c r="K1" s="806"/>
      <c r="L1" s="806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5"/>
      <c r="H2" s="1025"/>
      <c r="I2" s="232"/>
      <c r="K2" s="807"/>
      <c r="L2" s="807"/>
    </row>
    <row r="3" spans="1:21" s="140" customFormat="1" ht="16.5" customHeight="1">
      <c r="A3" s="177"/>
      <c r="B3" s="177"/>
      <c r="C3" s="177"/>
      <c r="D3" s="177"/>
      <c r="F3" s="1025"/>
      <c r="G3" s="1025"/>
      <c r="H3" s="1025"/>
      <c r="I3" s="232"/>
    </row>
    <row r="4" spans="1:21" s="140" customFormat="1" ht="19.5" customHeight="1">
      <c r="A4" s="1028" t="s">
        <v>137</v>
      </c>
      <c r="B4" s="1028"/>
      <c r="C4" s="1028"/>
      <c r="D4" s="1028"/>
      <c r="E4" s="1028"/>
      <c r="F4" s="1028"/>
      <c r="G4" s="1028"/>
      <c r="H4" s="1028"/>
      <c r="I4" s="1028"/>
    </row>
    <row r="5" spans="1:21" s="140" customFormat="1" ht="15">
      <c r="A5" s="1029" t="str">
        <f>"Nơi mở tài khoản giao dịch:  "&amp;IF($M$9="ACB"," Ngân Hàng ACB"," Ngân Hàng Eximbank - Chi Nhánh Chợ Lớn")</f>
        <v>Nơi mở tài khoản giao dịch:   Ngân Hàng ACB</v>
      </c>
      <c r="B5" s="1029"/>
      <c r="C5" s="1029"/>
      <c r="D5" s="1029"/>
      <c r="E5" s="1029"/>
      <c r="F5" s="1029"/>
      <c r="G5" s="1029"/>
      <c r="H5" s="1029"/>
      <c r="I5" s="1029"/>
    </row>
    <row r="6" spans="1:21" s="140" customFormat="1" ht="15">
      <c r="D6" s="260" t="s">
        <v>158</v>
      </c>
      <c r="E6" s="1029" t="str">
        <f>IF($M$9="ACB","100983119","1004 148 5104 6511")</f>
        <v>100983119</v>
      </c>
      <c r="F6" s="1029"/>
      <c r="G6" s="1029"/>
      <c r="H6" s="590" t="s">
        <v>108</v>
      </c>
      <c r="I6" s="261" t="str">
        <f>IF(H6="VNĐ","1121",IF(H6="USD","1122",""))</f>
        <v>1121</v>
      </c>
      <c r="N6" s="1020" t="s">
        <v>331</v>
      </c>
      <c r="O6" s="1020"/>
      <c r="Q6" s="1026" t="s">
        <v>272</v>
      </c>
      <c r="R6" s="1026" t="s">
        <v>332</v>
      </c>
      <c r="S6" s="1026" t="s">
        <v>1920</v>
      </c>
      <c r="T6" s="102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1"/>
      <c r="I7" s="144"/>
      <c r="Q7" s="1027"/>
      <c r="R7" s="1027"/>
      <c r="S7" s="1027"/>
      <c r="T7" s="1027"/>
    </row>
    <row r="8" spans="1:21" s="145" customFormat="1" ht="22.5" customHeight="1" thickBot="1">
      <c r="A8" s="1032" t="s">
        <v>138</v>
      </c>
      <c r="B8" s="1034" t="s">
        <v>1</v>
      </c>
      <c r="C8" s="1035"/>
      <c r="D8" s="1030" t="s">
        <v>0</v>
      </c>
      <c r="E8" s="1036" t="s">
        <v>14</v>
      </c>
      <c r="F8" s="1038" t="s">
        <v>139</v>
      </c>
      <c r="G8" s="1038"/>
      <c r="H8" s="1035"/>
      <c r="I8" s="1030" t="s">
        <v>127</v>
      </c>
      <c r="K8" s="138"/>
      <c r="L8" s="140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3"/>
      <c r="B9" s="146" t="s">
        <v>15</v>
      </c>
      <c r="C9" s="147" t="s">
        <v>140</v>
      </c>
      <c r="D9" s="1031"/>
      <c r="E9" s="1037"/>
      <c r="F9" s="253" t="s">
        <v>141</v>
      </c>
      <c r="G9" s="148" t="s">
        <v>142</v>
      </c>
      <c r="H9" s="592" t="s">
        <v>143</v>
      </c>
      <c r="I9" s="1031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0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0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0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0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241594742</v>
      </c>
      <c r="I23" s="469"/>
      <c r="L23" s="140"/>
      <c r="Q23" s="588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0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0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0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0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0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0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0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0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0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0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0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0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0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0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0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0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0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0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0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0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0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0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0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0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0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0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0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0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0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0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0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0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0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0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0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0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0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0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0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0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0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0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0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0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0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0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0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0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0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0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0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0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0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0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0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0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0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0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0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0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0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0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0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0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0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0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0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0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0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0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0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0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0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0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0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0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0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0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0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0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0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0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0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0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0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0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0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0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0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0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0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0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0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0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0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0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0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0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0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0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0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0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0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0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0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0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0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0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0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0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0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0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0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0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0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0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0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0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0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3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3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3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4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3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4"/>
  <sheetViews>
    <sheetView showZeros="0" topLeftCell="A4" workbookViewId="0">
      <pane ySplit="2" topLeftCell="A54" activePane="bottomLeft" state="frozen"/>
      <selection activeCell="A4" sqref="A4"/>
      <selection pane="bottomLeft" activeCell="C70" sqref="C7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1" t="str">
        <f>TH!$A$1</f>
        <v>Đơn vị: CÔNG TY TNHH SX TM KIM DUNG PHÁT</v>
      </c>
    </row>
    <row r="2" spans="1:9">
      <c r="A2" s="832" t="str">
        <f>TH!$A$2</f>
        <v>Địa chỉ: 1A227/1 Ấp 1, Phạm Văn Hai, Bình Chánh, TPHCM</v>
      </c>
    </row>
    <row r="3" spans="1:9" ht="27" customHeight="1">
      <c r="A3" s="1040" t="s">
        <v>338</v>
      </c>
      <c r="B3" s="1040"/>
      <c r="C3" s="1040"/>
      <c r="D3" s="1040"/>
      <c r="E3" s="1040"/>
      <c r="F3" s="1040"/>
      <c r="G3" s="1040"/>
      <c r="H3" s="1040"/>
    </row>
    <row r="4" spans="1:9" s="10" customFormat="1" ht="14.25" customHeight="1">
      <c r="A4" s="1041" t="s">
        <v>35</v>
      </c>
      <c r="B4" s="1043" t="s">
        <v>36</v>
      </c>
      <c r="C4" s="1045" t="s">
        <v>37</v>
      </c>
      <c r="D4" s="1046"/>
      <c r="E4" s="1045" t="s">
        <v>38</v>
      </c>
      <c r="F4" s="1046"/>
      <c r="G4" s="1045" t="s">
        <v>41</v>
      </c>
      <c r="H4" s="1046"/>
    </row>
    <row r="5" spans="1:9" s="10" customFormat="1" ht="14.25" customHeight="1">
      <c r="A5" s="1042"/>
      <c r="B5" s="104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37" si="1">ROUND(MAX(C6+E6-D6-F6,0),2)</f>
        <v>7895900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19356040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9315020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3668720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5115000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193081900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78">
        <f t="shared" si="1"/>
        <v>8834680</v>
      </c>
      <c r="H13" s="778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199192194</v>
      </c>
      <c r="F14" s="8">
        <f t="array" ref="F14">SUM(IF("131"&amp;B14=KHC&amp;KH,TH))</f>
        <v>199170194</v>
      </c>
      <c r="G14" s="778">
        <f t="shared" si="1"/>
        <v>21793466</v>
      </c>
      <c r="H14" s="778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3444100</v>
      </c>
      <c r="G15" s="778">
        <f t="shared" si="1"/>
        <v>0</v>
      </c>
      <c r="H15" s="778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78">
        <f t="shared" si="1"/>
        <v>0</v>
      </c>
      <c r="H16" s="778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78">
        <f t="shared" si="1"/>
        <v>71372125</v>
      </c>
      <c r="H17" s="778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78">
        <f t="shared" si="1"/>
        <v>16230665</v>
      </c>
      <c r="H18" s="778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236326684</v>
      </c>
      <c r="F19" s="8">
        <f t="array" ref="F19">SUM(IF("131"&amp;B19=KHC&amp;KH,TH))</f>
        <v>218216349</v>
      </c>
      <c r="G19" s="778">
        <f t="shared" si="1"/>
        <v>32693915</v>
      </c>
      <c r="H19" s="778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2904000</v>
      </c>
      <c r="G20" s="778">
        <f t="shared" si="1"/>
        <v>0</v>
      </c>
      <c r="H20" s="778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78">
        <f t="shared" si="1"/>
        <v>42499050</v>
      </c>
      <c r="H21" s="778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118348835</v>
      </c>
      <c r="F22" s="8">
        <f t="array" ref="F22">SUM(IF("131"&amp;B22=KHC&amp;KH,TH))</f>
        <v>111247345</v>
      </c>
      <c r="G22" s="778">
        <f t="shared" si="1"/>
        <v>34419440</v>
      </c>
      <c r="H22" s="778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54655866</v>
      </c>
      <c r="G23" s="778">
        <f t="shared" si="1"/>
        <v>0</v>
      </c>
      <c r="H23" s="778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78">
        <f t="shared" si="1"/>
        <v>0</v>
      </c>
      <c r="H24" s="778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78">
        <f t="shared" si="1"/>
        <v>66202321</v>
      </c>
      <c r="H25" s="778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78">
        <f t="shared" si="1"/>
        <v>2464000</v>
      </c>
      <c r="H26" s="778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78">
        <f t="shared" si="1"/>
        <v>0</v>
      </c>
      <c r="H27" s="778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1279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23114410</v>
      </c>
      <c r="G28" s="778">
        <f t="shared" si="1"/>
        <v>0</v>
      </c>
      <c r="H28" s="778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5500000</v>
      </c>
      <c r="G29" s="778">
        <f t="shared" si="1"/>
        <v>0</v>
      </c>
      <c r="H29" s="778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78">
        <f t="shared" si="1"/>
        <v>78718200</v>
      </c>
      <c r="H30" s="778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78">
        <f t="shared" si="1"/>
        <v>1429345</v>
      </c>
      <c r="H31" s="778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78">
        <f t="shared" si="1"/>
        <v>28258120</v>
      </c>
      <c r="H32" s="778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78">
        <f t="shared" si="1"/>
        <v>17244755</v>
      </c>
      <c r="H33" s="778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1204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2371600</v>
      </c>
      <c r="G34" s="778">
        <f t="shared" si="1"/>
        <v>0</v>
      </c>
      <c r="H34" s="778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78">
        <f t="shared" si="1"/>
        <v>0</v>
      </c>
      <c r="H35" s="778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27611628</v>
      </c>
      <c r="G36" s="778">
        <f t="shared" si="1"/>
        <v>0</v>
      </c>
      <c r="H36" s="778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78">
        <f t="shared" si="1"/>
        <v>29251480</v>
      </c>
      <c r="H37" s="778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78">
        <f t="shared" ref="G38:G69" si="4">ROUND(MAX(C38+E38-D38-F38,0),2)</f>
        <v>17392650</v>
      </c>
      <c r="H38" s="778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1333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78">
        <f t="shared" si="4"/>
        <v>28823080</v>
      </c>
      <c r="H39" s="778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78">
        <f t="shared" si="4"/>
        <v>18772600</v>
      </c>
      <c r="H40" s="778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78">
        <f t="shared" si="4"/>
        <v>30401976</v>
      </c>
      <c r="H41" s="778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2485340</v>
      </c>
      <c r="G42" s="778">
        <f t="shared" si="4"/>
        <v>0</v>
      </c>
      <c r="H42" s="778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1198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2853400</v>
      </c>
      <c r="G43" s="778">
        <f t="shared" si="4"/>
        <v>0</v>
      </c>
      <c r="H43" s="778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1201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5368000</v>
      </c>
      <c r="G44" s="778">
        <f t="shared" si="4"/>
        <v>0</v>
      </c>
      <c r="H44" s="778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78">
        <f t="shared" si="4"/>
        <v>17322448</v>
      </c>
      <c r="H45" s="778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1252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78">
        <f t="shared" si="4"/>
        <v>32298085</v>
      </c>
      <c r="H46" s="778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78">
        <f t="shared" si="4"/>
        <v>27676724</v>
      </c>
      <c r="H47" s="778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8509380</v>
      </c>
      <c r="G48" s="778">
        <f t="shared" si="4"/>
        <v>0</v>
      </c>
      <c r="H48" s="778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78">
        <f t="shared" si="4"/>
        <v>10207230</v>
      </c>
      <c r="H49" s="778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78">
        <f t="shared" si="4"/>
        <v>317519800</v>
      </c>
      <c r="H50" s="778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7857850</v>
      </c>
      <c r="G51" s="778">
        <f t="shared" si="4"/>
        <v>0</v>
      </c>
      <c r="H51" s="778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78">
        <f t="shared" si="4"/>
        <v>78925000</v>
      </c>
      <c r="H52" s="778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78">
        <f t="shared" si="4"/>
        <v>42039393</v>
      </c>
      <c r="H53" s="778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78">
        <f t="shared" si="4"/>
        <v>38890005</v>
      </c>
      <c r="H54" s="778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3651725</v>
      </c>
      <c r="G55" s="778">
        <f t="shared" si="4"/>
        <v>0</v>
      </c>
      <c r="H55" s="778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78">
        <f t="shared" si="4"/>
        <v>17468660</v>
      </c>
      <c r="H56" s="778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3212660</v>
      </c>
      <c r="G57" s="778">
        <f t="shared" si="4"/>
        <v>0</v>
      </c>
      <c r="H57" s="778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5054289</v>
      </c>
      <c r="G58" s="778">
        <f t="shared" si="4"/>
        <v>0</v>
      </c>
      <c r="H58" s="778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4180000</v>
      </c>
      <c r="G59" s="778">
        <f t="shared" si="4"/>
        <v>0</v>
      </c>
      <c r="H59" s="778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9537088</v>
      </c>
      <c r="G60" s="778">
        <f t="shared" si="4"/>
        <v>0</v>
      </c>
      <c r="H60" s="778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193923400</v>
      </c>
      <c r="F61" s="8">
        <f t="array" ref="F61">SUM(IF("131"&amp;B61=KHC&amp;KH,TH))</f>
        <v>0</v>
      </c>
      <c r="G61" s="778">
        <f t="shared" si="4"/>
        <v>193923400</v>
      </c>
      <c r="H61" s="778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140812469</v>
      </c>
      <c r="F62" s="8">
        <f t="array" ref="F62">SUM(IF("131"&amp;B62=KHC&amp;KH,TH))</f>
        <v>141062469</v>
      </c>
      <c r="G62" s="778">
        <f t="shared" si="4"/>
        <v>0</v>
      </c>
      <c r="H62" s="778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361667240</v>
      </c>
      <c r="F63" s="8">
        <f t="array" ref="F63">SUM(IF("131"&amp;B63=KHC&amp;KH,TH))</f>
        <v>332127840</v>
      </c>
      <c r="G63" s="778">
        <f t="shared" si="4"/>
        <v>29539400</v>
      </c>
      <c r="H63" s="778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78">
        <f t="shared" si="4"/>
        <v>149999520</v>
      </c>
      <c r="H64" s="778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32743700</v>
      </c>
      <c r="F65" s="8">
        <f t="array" ref="F65">SUM(IF("131"&amp;B65=KHC&amp;KH,TH))</f>
        <v>0</v>
      </c>
      <c r="G65" s="778">
        <f t="shared" si="4"/>
        <v>32743700</v>
      </c>
      <c r="H65" s="778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78">
        <f t="shared" si="4"/>
        <v>0</v>
      </c>
      <c r="H66" s="778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19806380</v>
      </c>
      <c r="G67" s="778">
        <f t="shared" si="4"/>
        <v>0</v>
      </c>
      <c r="H67" s="778">
        <f t="shared" si="5"/>
        <v>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78">
        <f t="shared" si="4"/>
        <v>23652750</v>
      </c>
      <c r="H68" s="778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2508000</v>
      </c>
      <c r="G69" s="778">
        <f t="shared" si="4"/>
        <v>0</v>
      </c>
      <c r="H69" s="778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7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6166050</v>
      </c>
      <c r="G70" s="778">
        <f t="shared" ref="G70:G77" si="7">ROUND(MAX(C70+E70-D70-F70,0),2)</f>
        <v>0</v>
      </c>
      <c r="H70" s="778">
        <f t="shared" ref="H70:H77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1298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2035000</v>
      </c>
      <c r="G71" s="778">
        <f t="shared" si="7"/>
        <v>0</v>
      </c>
      <c r="H71" s="778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1760000</v>
      </c>
      <c r="G72" s="778">
        <f t="shared" si="7"/>
        <v>0</v>
      </c>
      <c r="H72" s="778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1271</v>
      </c>
      <c r="C73" s="8"/>
      <c r="D73" s="8"/>
      <c r="E73" s="8">
        <f t="array" ref="E73">SUM(IF("131"&amp;B73=KHN&amp;KH,TH))</f>
        <v>12104290</v>
      </c>
      <c r="F73" s="8">
        <f t="array" ref="F73">SUM(IF("131"&amp;B73=KHC&amp;KH,TH))</f>
        <v>12104290</v>
      </c>
      <c r="G73" s="778">
        <f t="shared" si="7"/>
        <v>0</v>
      </c>
      <c r="H73" s="778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1263</v>
      </c>
      <c r="C74" s="8"/>
      <c r="D74" s="8"/>
      <c r="E74" s="8">
        <f t="array" ref="E74">SUM(IF("131"&amp;B74=KHN&amp;KH,TH))</f>
        <v>8069094</v>
      </c>
      <c r="F74" s="8">
        <f t="array" ref="F74">SUM(IF("131"&amp;B74=KHC&amp;KH,TH))</f>
        <v>8069094</v>
      </c>
      <c r="G74" s="778">
        <f t="shared" si="7"/>
        <v>0</v>
      </c>
      <c r="H74" s="778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1960</v>
      </c>
      <c r="C75" s="8"/>
      <c r="D75" s="8"/>
      <c r="E75" s="8">
        <f t="array" ref="E75">SUM(IF("131"&amp;B75=KHN&amp;KH,TH))</f>
        <v>766838446</v>
      </c>
      <c r="F75" s="8">
        <f t="array" ref="F75">SUM(IF("131"&amp;B75=KHC&amp;KH,TH))</f>
        <v>108232603</v>
      </c>
      <c r="G75" s="778">
        <f t="shared" si="7"/>
        <v>658605843</v>
      </c>
      <c r="H75" s="778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1677</v>
      </c>
      <c r="C76" s="8"/>
      <c r="D76" s="8"/>
      <c r="E76" s="8">
        <f t="array" ref="E76">SUM(IF("131"&amp;B76=KHN&amp;KH,TH))</f>
        <v>330000</v>
      </c>
      <c r="F76" s="8">
        <f t="array" ref="F76">SUM(IF("131"&amp;B76=KHC&amp;KH,TH))</f>
        <v>330000</v>
      </c>
      <c r="G76" s="778">
        <f t="shared" si="7"/>
        <v>0</v>
      </c>
      <c r="H76" s="778">
        <f t="shared" si="8"/>
        <v>0</v>
      </c>
    </row>
    <row r="77" spans="1:9" s="10" customFormat="1" ht="16.5" customHeight="1">
      <c r="A77" s="6">
        <f t="shared" si="6"/>
        <v>72</v>
      </c>
      <c r="B77" s="7" t="s">
        <v>1958</v>
      </c>
      <c r="C77" s="8">
        <v>19056098</v>
      </c>
      <c r="D77" s="8"/>
      <c r="E77" s="8">
        <f t="array" ref="E77">SUM(IF("131"&amp;B77=KHN&amp;KH,TH))</f>
        <v>0</v>
      </c>
      <c r="F77" s="8">
        <f t="array" ref="F77">SUM(IF("131"&amp;B77=KHC&amp;KH,TH))</f>
        <v>19056098</v>
      </c>
      <c r="G77" s="778">
        <f t="shared" si="7"/>
        <v>0</v>
      </c>
      <c r="H77" s="778">
        <f t="shared" si="8"/>
        <v>0</v>
      </c>
    </row>
    <row r="78" spans="1:9" s="10" customFormat="1" ht="16.5" customHeight="1">
      <c r="A78" s="6" t="str">
        <f t="shared" ref="A78" si="9">IF(B78&lt;&gt;"",ROW()-3,"")</f>
        <v/>
      </c>
      <c r="B78" s="44"/>
      <c r="C78" s="8"/>
      <c r="D78" s="8"/>
      <c r="E78" s="8"/>
      <c r="F78" s="8"/>
      <c r="G78" s="55"/>
      <c r="H78" s="55"/>
      <c r="I78" s="10" t="str">
        <f>IF(ISNA(VLOOKUP(B78,[3]!DS_131,1,0)),"","x")</f>
        <v/>
      </c>
    </row>
    <row r="79" spans="1:9" s="14" customFormat="1" ht="14.25" customHeight="1">
      <c r="A79" s="11"/>
      <c r="B79" s="12" t="s">
        <v>39</v>
      </c>
      <c r="C79" s="13">
        <f t="shared" ref="C79:H79" si="10">SUM(C6:C78)</f>
        <v>217375604</v>
      </c>
      <c r="D79" s="13">
        <f t="shared" si="10"/>
        <v>0</v>
      </c>
      <c r="E79" s="13">
        <f t="shared" si="10"/>
        <v>4531638741</v>
      </c>
      <c r="F79" s="13">
        <f t="shared" si="10"/>
        <v>2510606019</v>
      </c>
      <c r="G79" s="13">
        <f t="shared" si="10"/>
        <v>2238408326</v>
      </c>
      <c r="H79" s="13">
        <f t="shared" si="10"/>
        <v>0</v>
      </c>
    </row>
    <row r="80" spans="1:9">
      <c r="D80" s="183">
        <f>C79-D79-CDPS!C14</f>
        <v>0</v>
      </c>
      <c r="E80" s="15">
        <f>E79-CDPS!E14</f>
        <v>0</v>
      </c>
      <c r="F80" s="15">
        <f>F79-CDPS!F14</f>
        <v>0</v>
      </c>
    </row>
    <row r="82" spans="5:8">
      <c r="E82" s="15"/>
      <c r="F82" s="1039" t="s">
        <v>421</v>
      </c>
      <c r="G82" s="1039"/>
      <c r="H82" s="1039"/>
    </row>
    <row r="83" spans="5:8">
      <c r="F83" s="1039" t="s">
        <v>109</v>
      </c>
      <c r="G83" s="1039"/>
      <c r="H83" s="1039"/>
    </row>
    <row r="84" spans="5:8">
      <c r="E84" s="183"/>
      <c r="F84" s="1039" t="s">
        <v>136</v>
      </c>
      <c r="G84" s="1039"/>
      <c r="H84" s="1039"/>
    </row>
  </sheetData>
  <sortState ref="A6:I78">
    <sortCondition ref="B6:B78"/>
  </sortState>
  <mergeCells count="9">
    <mergeCell ref="F82:H82"/>
    <mergeCell ref="F83:H83"/>
    <mergeCell ref="F84:H8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1" t="str">
        <f>TH!A1</f>
        <v>Đơn vị: CÔNG TY TNHH SX TM KIM DUNG PHÁT</v>
      </c>
      <c r="B1" s="603"/>
      <c r="C1" s="603"/>
      <c r="G1" s="2"/>
      <c r="H1" s="1049" t="s">
        <v>46</v>
      </c>
      <c r="I1" s="1049"/>
      <c r="J1" s="1049"/>
    </row>
    <row r="2" spans="1:10" s="461" customFormat="1" ht="14.25" customHeight="1">
      <c r="A2" s="610" t="str">
        <f>TH!A2</f>
        <v>Địa chỉ: 1A227/1 Ấp 1, Phạm Văn Hai, Bình Chánh, TPHCM</v>
      </c>
      <c r="B2" s="603"/>
      <c r="C2" s="603"/>
      <c r="G2" s="17"/>
      <c r="H2" s="105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0"/>
      <c r="J2" s="1050"/>
    </row>
    <row r="3" spans="1:10" s="461" customFormat="1" ht="14.25" customHeight="1">
      <c r="A3" s="605"/>
      <c r="B3" s="603"/>
      <c r="C3" s="603"/>
      <c r="G3" s="17"/>
      <c r="H3" s="1050"/>
      <c r="I3" s="1050"/>
      <c r="J3" s="1050"/>
    </row>
    <row r="4" spans="1:10" s="5" customFormat="1" ht="28.5" customHeight="1">
      <c r="A4" s="1051" t="s">
        <v>26</v>
      </c>
      <c r="B4" s="1051"/>
      <c r="C4" s="1051"/>
      <c r="D4" s="1051"/>
      <c r="E4" s="1051"/>
      <c r="F4" s="1051"/>
      <c r="G4" s="1051"/>
      <c r="H4" s="1051"/>
      <c r="I4" s="1051"/>
      <c r="J4" s="1051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341</v>
      </c>
    </row>
    <row r="7" spans="1:10" s="18" customFormat="1" ht="14.25" customHeight="1">
      <c r="D7" s="20" t="s">
        <v>45</v>
      </c>
      <c r="E7" s="1052" t="s">
        <v>659</v>
      </c>
      <c r="F7" s="1052"/>
      <c r="G7" s="1052"/>
      <c r="H7" s="1052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1053"/>
      <c r="D9" s="1053"/>
      <c r="E9" s="1053"/>
      <c r="F9" s="1053"/>
      <c r="G9" s="1053"/>
      <c r="H9" s="1053"/>
      <c r="I9" s="1053"/>
      <c r="J9" s="1053"/>
    </row>
    <row r="10" spans="1:10" s="18" customFormat="1" ht="14.25" customHeight="1">
      <c r="A10" s="1017" t="s">
        <v>20</v>
      </c>
      <c r="B10" s="1054" t="s">
        <v>1</v>
      </c>
      <c r="C10" s="1054"/>
      <c r="D10" s="1017" t="s">
        <v>0</v>
      </c>
      <c r="E10" s="1017" t="s">
        <v>14</v>
      </c>
      <c r="F10" s="1017" t="s">
        <v>30</v>
      </c>
      <c r="G10" s="1047" t="s">
        <v>21</v>
      </c>
      <c r="H10" s="1048"/>
      <c r="I10" s="1047" t="s">
        <v>31</v>
      </c>
      <c r="J10" s="1048"/>
    </row>
    <row r="11" spans="1:10" s="18" customFormat="1" ht="24.75" customHeight="1">
      <c r="A11" s="1017"/>
      <c r="B11" s="30" t="s">
        <v>15</v>
      </c>
      <c r="C11" s="30" t="s">
        <v>32</v>
      </c>
      <c r="D11" s="1017"/>
      <c r="E11" s="1017"/>
      <c r="F11" s="101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VLOOKUP($E$7,'131'!$B$6:$H$78,2,0)</f>
        <v>0</v>
      </c>
      <c r="J13" s="47">
        <f>VLOOKUP($E$7,'131'!$B$6:$H$78,3,0)</f>
        <v>0</v>
      </c>
    </row>
    <row r="14" spans="1:10" s="18" customFormat="1" ht="18" customHeight="1">
      <c r="A14" s="9">
        <f ca="1">IF(ROWS($1:1)&gt;COUNT(Dong14),"",OFFSET(TH!C$1,SMALL(Dong14,ROWS($1:1)),))</f>
        <v>42124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42124</v>
      </c>
      <c r="D14" s="226" t="str">
        <f ca="1">IF(ROWS($1:1)&gt;COUNT(Dong14),"",OFFSET(TH!F$1,SMALL(Dong14,ROWS($1:1)),))</f>
        <v>Thùng (51,5x29x19,5)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42124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42124</v>
      </c>
      <c r="D15" s="226" t="str">
        <f ca="1">IF(ROWS($1:2)&gt;COUNT(Dong14),"",OFFSET(TH!F$1,SMALL(Dong14,ROWS($1:2)),))</f>
        <v>Thùng (49x32,5x31)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820800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2650800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42124</v>
      </c>
      <c r="B16" s="9" t="str">
        <f ca="1">IF(ROWS($1:3)&gt;COUNT(Dong14),"",OFFSET(TH!D$1,SMALL(Dong14,ROWS($1:3)),))</f>
        <v>TP/X27</v>
      </c>
      <c r="C16" s="9">
        <f ca="1">IF(ROWS($1:3)&gt;COUNT(Dong14),"",OFFSET(TH!E$1,SMALL(Dong14,ROWS($1:3)),))</f>
        <v>42124</v>
      </c>
      <c r="D16" s="226" t="str">
        <f ca="1">IF(ROWS($1:3)&gt;COUNT(Dong14),"",OFFSET(TH!F$1,SMALL(Dong14,ROWS($1:3)),))</f>
        <v>Thùng (51,5x22,5x22,5)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2197800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4848600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42124</v>
      </c>
      <c r="B17" s="9" t="str">
        <f ca="1">IF(ROWS($1:4)&gt;COUNT(Dong14),"",OFFSET(TH!D$1,SMALL(Dong14,ROWS($1:4)),))</f>
        <v>TP/X27</v>
      </c>
      <c r="C17" s="9">
        <f ca="1">IF(ROWS($1:4)&gt;COUNT(Dong14),"",OFFSET(TH!E$1,SMALL(Dong14,ROWS($1:4)),))</f>
        <v>42124</v>
      </c>
      <c r="D17" s="226" t="str">
        <f ca="1">IF(ROWS($1:4)&gt;COUNT(Dong14),"",OFFSET(TH!F$1,SMALL(Dong14,ROWS($1:4)),))</f>
        <v>Thùng (49x32,5x21,5)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2027070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6875670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42124</v>
      </c>
      <c r="B18" s="9" t="str">
        <f ca="1">IF(ROWS($1:5)&gt;COUNT(Dong14),"",OFFSET(TH!D$1,SMALL(Dong14,ROWS($1:5)),))</f>
        <v>TP/X27</v>
      </c>
      <c r="C18" s="9">
        <f ca="1">IF(ROWS($1:5)&gt;COUNT(Dong14),"",OFFSET(TH!E$1,SMALL(Dong14,ROWS($1:5)),))</f>
        <v>42124</v>
      </c>
      <c r="D18" s="226" t="str">
        <f ca="1">IF(ROWS($1:5)&gt;COUNT(Dong14),"",OFFSET(TH!F$1,SMALL(Dong14,ROWS($1:5)),))</f>
        <v>Thùng (51,5x22,5x22,5)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2813400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9689070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42124</v>
      </c>
      <c r="B19" s="9" t="str">
        <f ca="1">IF(ROWS($1:6)&gt;COUNT(Dong14),"",OFFSET(TH!D$1,SMALL(Dong14,ROWS($1:6)),))</f>
        <v>TP/X27</v>
      </c>
      <c r="C19" s="9">
        <f ca="1">IF(ROWS($1:6)&gt;COUNT(Dong14),"",OFFSET(TH!E$1,SMALL(Dong14,ROWS($1:6)),))</f>
        <v>42124</v>
      </c>
      <c r="D19" s="226" t="str">
        <f ca="1">IF(ROWS($1:6)&gt;COUNT(Dong14),"",OFFSET(TH!F$1,SMALL(Dong14,ROWS($1:6)),))</f>
        <v>Thùng (46,5x31x29,5)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2143200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11832270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42124</v>
      </c>
      <c r="B20" s="9" t="str">
        <f ca="1">IF(ROWS($1:7)&gt;COUNT(Dong14),"",OFFSET(TH!D$1,SMALL(Dong14,ROWS($1:7)),))</f>
        <v>TP/X27</v>
      </c>
      <c r="C20" s="9">
        <f ca="1">IF(ROWS($1:7)&gt;COUNT(Dong14),"",OFFSET(TH!E$1,SMALL(Dong14,ROWS($1:7)),))</f>
        <v>42124</v>
      </c>
      <c r="D20" s="226" t="str">
        <f ca="1">IF(ROWS($1:7)&gt;COUNT(Dong14),"",OFFSET(TH!F$1,SMALL(Dong14,ROWS($1:7)),))</f>
        <v>Thùng (51,5x29x20,2)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1872700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13704970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42124</v>
      </c>
      <c r="B21" s="9" t="str">
        <f ca="1">IF(ROWS($1:8)&gt;COUNT(Dong14),"",OFFSET(TH!D$1,SMALL(Dong14,ROWS($1:8)),))</f>
        <v>TP/X27</v>
      </c>
      <c r="C21" s="9">
        <f ca="1">IF(ROWS($1:8)&gt;COUNT(Dong14),"",OFFSET(TH!E$1,SMALL(Dong14,ROWS($1:8)),))</f>
        <v>42124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1370497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15075467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42124</v>
      </c>
      <c r="B22" s="9" t="str">
        <f ca="1">IF(ROWS($1:9)&gt;COUNT(Dong14),"",OFFSET(TH!D$1,SMALL(Dong14,ROWS($1:9)),))</f>
        <v>TP/X27</v>
      </c>
      <c r="C22" s="9">
        <f ca="1">IF(ROWS($1:9)&gt;COUNT(Dong14),"",OFFSET(TH!E$1,SMALL(Dong14,ROWS($1:9)),))</f>
        <v>42124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1111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15075467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42151</v>
      </c>
      <c r="B23" s="9" t="str">
        <f ca="1">IF(ROWS($1:10)&gt;COUNT(Dong14),"",OFFSET(TH!D$1,SMALL(Dong14,ROWS($1:10)),))</f>
        <v>TP/X48</v>
      </c>
      <c r="C23" s="9">
        <f ca="1">IF(ROWS($1:10)&gt;COUNT(Dong14),"",OFFSET(TH!E$1,SMALL(Dong14,ROWS($1:10)),))</f>
        <v>42151</v>
      </c>
      <c r="D23" s="226" t="str">
        <f ca="1">IF(ROWS($1:10)&gt;COUNT(Dong14),"",OFFSET(TH!F$1,SMALL(Dong14,ROWS($1:10)),))</f>
        <v>Thùng (48x32x28,5)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2373270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2373270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42151</v>
      </c>
      <c r="B24" s="9" t="str">
        <f ca="1">IF(ROWS($1:11)&gt;COUNT(Dong14),"",OFFSET(TH!D$1,SMALL(Dong14,ROWS($1:11)),))</f>
        <v>TP/X48</v>
      </c>
      <c r="C24" s="9">
        <f ca="1">IF(ROWS($1:11)&gt;COUNT(Dong14),"",OFFSET(TH!E$1,SMALL(Dong14,ROWS($1:11)),))</f>
        <v>42151</v>
      </c>
      <c r="D24" s="226" t="str">
        <f ca="1">IF(ROWS($1:11)&gt;COUNT(Dong14),"",OFFSET(TH!F$1,SMALL(Dong14,ROWS($1:11)),))</f>
        <v>Thùng (52x31,5x21,5)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2069760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4443030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42151</v>
      </c>
      <c r="B25" s="9" t="str">
        <f ca="1">IF(ROWS($1:12)&gt;COUNT(Dong14),"",OFFSET(TH!D$1,SMALL(Dong14,ROWS($1:12)),))</f>
        <v>TP/X48</v>
      </c>
      <c r="C25" s="9">
        <f ca="1">IF(ROWS($1:12)&gt;COUNT(Dong14),"",OFFSET(TH!E$1,SMALL(Dong14,ROWS($1:12)),))</f>
        <v>42151</v>
      </c>
      <c r="D25" s="226" t="str">
        <f ca="1">IF(ROWS($1:12)&gt;COUNT(Dong14),"",OFFSET(TH!F$1,SMALL(Dong14,ROWS($1:12)),))</f>
        <v>Thùng (49x32x21,5)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2087280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6530310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42151</v>
      </c>
      <c r="B26" s="9" t="str">
        <f ca="1">IF(ROWS($1:13)&gt;COUNT(Dong14),"",OFFSET(TH!D$1,SMALL(Dong14,ROWS($1:13)),))</f>
        <v>TP/X48</v>
      </c>
      <c r="C26" s="9">
        <f ca="1">IF(ROWS($1:13)&gt;COUNT(Dong14),"",OFFSET(TH!E$1,SMALL(Dong14,ROWS($1:13)),))</f>
        <v>42151</v>
      </c>
      <c r="D26" s="226" t="str">
        <f ca="1">IF(ROWS($1:13)&gt;COUNT(Dong14),"",OFFSET(TH!F$1,SMALL(Dong14,ROWS($1:13)),))</f>
        <v>Thùng (52x28,8x28,8)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2128400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8658710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42151</v>
      </c>
      <c r="B27" s="9" t="str">
        <f ca="1">IF(ROWS($1:14)&gt;COUNT(Dong14),"",OFFSET(TH!D$1,SMALL(Dong14,ROWS($1:14)),))</f>
        <v>TP/X48</v>
      </c>
      <c r="C27" s="9">
        <f ca="1">IF(ROWS($1:14)&gt;COUNT(Dong14),"",OFFSET(TH!E$1,SMALL(Dong14,ROWS($1:14)),))</f>
        <v>42151</v>
      </c>
      <c r="D27" s="226" t="str">
        <f ca="1">IF(ROWS($1:14)&gt;COUNT(Dong14),"",OFFSET(TH!F$1,SMALL(Dong14,ROWS($1:14)),))</f>
        <v>Thùng (52x23x22,8)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2737800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11396510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42151</v>
      </c>
      <c r="B28" s="9" t="str">
        <f ca="1">IF(ROWS($1:15)&gt;COUNT(Dong14),"",OFFSET(TH!D$1,SMALL(Dong14,ROWS($1:15)),))</f>
        <v>TP/X48</v>
      </c>
      <c r="C28" s="9">
        <f ca="1">IF(ROWS($1:15)&gt;COUNT(Dong14),"",OFFSET(TH!E$1,SMALL(Dong14,ROWS($1:15)),))</f>
        <v>42151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1139651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12536161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42151</v>
      </c>
      <c r="B29" s="9" t="str">
        <f ca="1">IF(ROWS($1:16)&gt;COUNT(Dong14),"",OFFSET(TH!D$1,SMALL(Dong14,ROWS($1:16)),))</f>
        <v>TP/X48</v>
      </c>
      <c r="C29" s="9">
        <f ca="1">IF(ROWS($1:16)&gt;COUNT(Dong14),"",OFFSET(TH!E$1,SMALL(Dong14,ROWS($1:16)),))</f>
        <v>42151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1111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12536161</v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27611628</v>
      </c>
      <c r="H32" s="27">
        <f ca="1">SUM(H14:H30)</f>
        <v>27611628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152</v>
      </c>
      <c r="B35" s="601"/>
      <c r="C35" s="601"/>
      <c r="E35" s="601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30/4/ 2015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1005" t="str">
        <f ca="1">"Ngày 31 tháng  12  năm  "&amp;YEAR($A$14)</f>
        <v>Ngày 31 tháng  12  năm  2015</v>
      </c>
      <c r="F37" s="1005"/>
      <c r="G37" s="1005"/>
      <c r="H37" s="1005"/>
      <c r="I37" s="1005"/>
      <c r="J37" s="1005"/>
    </row>
    <row r="38" spans="1:11" s="18" customFormat="1" ht="14.25" customHeight="1">
      <c r="C38" s="601" t="s">
        <v>11</v>
      </c>
      <c r="E38" s="1005" t="s">
        <v>12</v>
      </c>
      <c r="F38" s="1005"/>
      <c r="G38" s="1005"/>
      <c r="H38" s="1005"/>
      <c r="I38" s="1005"/>
      <c r="J38" s="1005"/>
    </row>
    <row r="39" spans="1:11" s="18" customFormat="1" ht="14.25" customHeight="1">
      <c r="C39" s="601" t="s">
        <v>13</v>
      </c>
      <c r="E39" s="1005" t="s">
        <v>13</v>
      </c>
      <c r="F39" s="1005"/>
      <c r="G39" s="1005"/>
      <c r="H39" s="1005"/>
      <c r="I39" s="1005"/>
      <c r="J39" s="1005"/>
    </row>
    <row r="40" spans="1:11" s="29" customFormat="1"/>
    <row r="46" spans="1:11" ht="15">
      <c r="C46" s="602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1" t="str">
        <f>TH!$A$1</f>
        <v>Đơn vị: CÔNG TY TNHH SX TM KIM DUNG PHÁT</v>
      </c>
    </row>
    <row r="2" spans="1:9">
      <c r="A2" s="832" t="str">
        <f>TH!$A$2</f>
        <v>Địa chỉ: 1A227/1 Ấp 1, Phạm Văn Hai, Bình Chánh, TPHCM</v>
      </c>
    </row>
    <row r="3" spans="1:9" ht="27" customHeight="1">
      <c r="A3" s="1040" t="s">
        <v>102</v>
      </c>
      <c r="B3" s="1040"/>
      <c r="C3" s="1040"/>
      <c r="D3" s="1040"/>
      <c r="E3" s="1040"/>
      <c r="F3" s="1040"/>
      <c r="G3" s="1040"/>
      <c r="H3" s="1040"/>
    </row>
    <row r="4" spans="1:9" s="10" customFormat="1" ht="14.25" customHeight="1">
      <c r="A4" s="1041" t="s">
        <v>35</v>
      </c>
      <c r="B4" s="1043" t="s">
        <v>36</v>
      </c>
      <c r="C4" s="1045" t="s">
        <v>37</v>
      </c>
      <c r="D4" s="1046"/>
      <c r="E4" s="1045" t="s">
        <v>38</v>
      </c>
      <c r="F4" s="1046"/>
      <c r="G4" s="1045" t="s">
        <v>41</v>
      </c>
      <c r="H4" s="1046"/>
      <c r="I4" s="293"/>
    </row>
    <row r="5" spans="1:9" s="10" customFormat="1" ht="14.25" customHeight="1">
      <c r="A5" s="1042"/>
      <c r="B5" s="104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1374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1483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78">
        <f t="shared" ref="G7" si="3">ROUND(MAX(C7+E7-D7-F7,0),2)</f>
        <v>0</v>
      </c>
      <c r="H7" s="778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1400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78">
        <f t="shared" ref="G8:G18" si="5">ROUND(MAX(C8+E8-D8-F8,0),2)</f>
        <v>0</v>
      </c>
      <c r="H8" s="778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78">
        <f t="shared" si="5"/>
        <v>0</v>
      </c>
      <c r="H9" s="778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1456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78">
        <f>ROUND(MAX(C10+E10-D10-F10,0),2)</f>
        <v>0</v>
      </c>
      <c r="H10" s="778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1469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78">
        <f>ROUND(MAX(C11+E11-D11-F11,0),2)</f>
        <v>0</v>
      </c>
      <c r="H11" s="778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1475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78">
        <f>ROUND(MAX(C12+E12-D12-F12,0),2)</f>
        <v>0</v>
      </c>
      <c r="H12" s="778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1485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78">
        <f t="shared" si="5"/>
        <v>0</v>
      </c>
      <c r="H13" s="778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1402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78">
        <f>ROUND(MAX(C14+E14-D14-F14,0),2)</f>
        <v>0</v>
      </c>
      <c r="H14" s="778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1417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78">
        <f>ROUND(MAX(C15+E15-D15-F15,0),2)</f>
        <v>0</v>
      </c>
      <c r="H15" s="778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1423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78">
        <f>ROUND(MAX(C16+E16-D16-F16,0),2)</f>
        <v>0</v>
      </c>
      <c r="H16" s="778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1382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78">
        <f t="shared" si="5"/>
        <v>0</v>
      </c>
      <c r="H17" s="778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1474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78">
        <f t="shared" si="5"/>
        <v>0</v>
      </c>
      <c r="H18" s="778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1498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78">
        <f t="shared" ref="G19:G22" si="7">ROUND(MAX(C19+E19-D19-F19,0),2)</f>
        <v>0</v>
      </c>
      <c r="H19" s="778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1513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78">
        <f t="shared" si="7"/>
        <v>0</v>
      </c>
      <c r="H20" s="778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1517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78">
        <f t="shared" si="7"/>
        <v>0</v>
      </c>
      <c r="H21" s="778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1530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78">
        <f t="shared" si="7"/>
        <v>0</v>
      </c>
      <c r="H22" s="778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1953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78">
        <f t="shared" ref="G23:G24" si="9">ROUND(MAX(C23+E23-D23-F23,0),2)</f>
        <v>0</v>
      </c>
      <c r="H23" s="778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1954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78">
        <f t="shared" si="9"/>
        <v>0</v>
      </c>
      <c r="H24" s="778">
        <f t="shared" si="10"/>
        <v>230553200</v>
      </c>
      <c r="I24" s="293"/>
      <c r="J24" s="958"/>
    </row>
    <row r="25" spans="1:10" s="10" customFormat="1" ht="16.5" customHeight="1">
      <c r="A25" s="6">
        <f t="shared" si="2"/>
        <v>20</v>
      </c>
      <c r="B25" s="7" t="s">
        <v>1955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78">
        <f t="shared" ref="G25" si="11">ROUND(MAX(C25+E25-D25-F25,0),2)</f>
        <v>0</v>
      </c>
      <c r="H25" s="778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1956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78">
        <f t="shared" ref="G26:G28" si="13">ROUND(MAX(C26+E26-D26-F26,0),2)</f>
        <v>0</v>
      </c>
      <c r="H26" s="778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1957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78">
        <f t="shared" si="13"/>
        <v>0</v>
      </c>
      <c r="H27" s="778">
        <f t="shared" si="14"/>
        <v>388135760</v>
      </c>
      <c r="I27" s="293"/>
      <c r="J27" s="958"/>
    </row>
    <row r="28" spans="1:10" s="10" customFormat="1" ht="16.5" customHeight="1">
      <c r="A28" s="6">
        <f t="shared" si="2"/>
        <v>23</v>
      </c>
      <c r="B28" s="7" t="s">
        <v>1476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78">
        <f t="shared" si="13"/>
        <v>0</v>
      </c>
      <c r="H28" s="778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57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39" t="s">
        <v>421</v>
      </c>
      <c r="G32" s="1039"/>
      <c r="H32" s="1039"/>
    </row>
    <row r="33" spans="5:8">
      <c r="F33" s="1039" t="s">
        <v>109</v>
      </c>
      <c r="G33" s="1039"/>
      <c r="H33" s="1039"/>
    </row>
    <row r="34" spans="5:8">
      <c r="E34" s="183"/>
      <c r="F34" s="1039" t="s">
        <v>136</v>
      </c>
      <c r="G34" s="1039"/>
      <c r="H34" s="1039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1" t="str">
        <f>TH!A1</f>
        <v>Đơn vị: CÔNG TY TNHH SX TM KIM DUNG PHÁT</v>
      </c>
      <c r="B1" s="16"/>
      <c r="C1" s="16"/>
      <c r="G1" s="2"/>
      <c r="H1" s="1049" t="s">
        <v>46</v>
      </c>
      <c r="I1" s="1049"/>
      <c r="J1" s="1049"/>
    </row>
    <row r="2" spans="1:10" s="3" customFormat="1" ht="14.25" customHeight="1">
      <c r="A2" s="610" t="str">
        <f>TH!A2</f>
        <v>Địa chỉ: 1A227/1 Ấp 1, Phạm Văn Hai, Bình Chánh, TPHCM</v>
      </c>
      <c r="B2" s="16"/>
      <c r="C2" s="16"/>
      <c r="G2" s="17"/>
      <c r="H2" s="105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0"/>
      <c r="J2" s="1050"/>
    </row>
    <row r="3" spans="1:10" s="3" customFormat="1" ht="14.25" customHeight="1">
      <c r="A3" s="4"/>
      <c r="B3" s="16"/>
      <c r="C3" s="16"/>
      <c r="G3" s="17"/>
      <c r="H3" s="1050"/>
      <c r="I3" s="1050"/>
      <c r="J3" s="1050"/>
    </row>
    <row r="4" spans="1:10" s="5" customFormat="1" ht="28.5" customHeight="1">
      <c r="A4" s="1051" t="s">
        <v>26</v>
      </c>
      <c r="B4" s="1051"/>
      <c r="C4" s="1051"/>
      <c r="D4" s="1051"/>
      <c r="E4" s="1051"/>
      <c r="F4" s="1051"/>
      <c r="G4" s="1051"/>
      <c r="H4" s="1051"/>
      <c r="I4" s="1051"/>
      <c r="J4" s="105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2" t="s">
        <v>1474</v>
      </c>
      <c r="F7" s="1052"/>
      <c r="G7" s="1052"/>
      <c r="H7" s="105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3"/>
      <c r="D9" s="1053"/>
      <c r="E9" s="1053"/>
      <c r="F9" s="1053"/>
      <c r="G9" s="1053"/>
      <c r="H9" s="1053"/>
      <c r="I9" s="1053"/>
      <c r="J9" s="1053"/>
    </row>
    <row r="10" spans="1:10" s="18" customFormat="1" ht="14.25" customHeight="1">
      <c r="A10" s="1017" t="s">
        <v>20</v>
      </c>
      <c r="B10" s="1054" t="s">
        <v>1</v>
      </c>
      <c r="C10" s="1054"/>
      <c r="D10" s="1017" t="s">
        <v>0</v>
      </c>
      <c r="E10" s="1017" t="s">
        <v>14</v>
      </c>
      <c r="F10" s="1017" t="s">
        <v>30</v>
      </c>
      <c r="G10" s="1047" t="s">
        <v>21</v>
      </c>
      <c r="H10" s="1048"/>
      <c r="I10" s="1047" t="s">
        <v>31</v>
      </c>
      <c r="J10" s="1048"/>
    </row>
    <row r="11" spans="1:10" s="18" customFormat="1" ht="24.75" customHeight="1">
      <c r="A11" s="1017"/>
      <c r="B11" s="30" t="s">
        <v>15</v>
      </c>
      <c r="C11" s="30" t="s">
        <v>32</v>
      </c>
      <c r="D11" s="1017"/>
      <c r="E11" s="1017"/>
      <c r="F11" s="101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5" t="str">
        <f ca="1">"Ngày 31 tháng  12  năm  "&amp;YEAR($A$14)</f>
        <v>Ngày 31 tháng  12  năm  2015</v>
      </c>
      <c r="F56" s="1005"/>
      <c r="G56" s="1005"/>
      <c r="H56" s="1005"/>
      <c r="I56" s="1005"/>
      <c r="J56" s="1005"/>
    </row>
    <row r="57" spans="1:11" s="18" customFormat="1" ht="14.25" customHeight="1">
      <c r="C57" s="214" t="s">
        <v>11</v>
      </c>
      <c r="E57" s="1005" t="s">
        <v>12</v>
      </c>
      <c r="F57" s="1005"/>
      <c r="G57" s="1005"/>
      <c r="H57" s="1005"/>
      <c r="I57" s="1005"/>
      <c r="J57" s="1005"/>
    </row>
    <row r="58" spans="1:11" s="18" customFormat="1" ht="14.25" customHeight="1">
      <c r="C58" s="214" t="s">
        <v>13</v>
      </c>
      <c r="E58" s="1005" t="s">
        <v>13</v>
      </c>
      <c r="F58" s="1005"/>
      <c r="G58" s="1005"/>
      <c r="H58" s="1005"/>
      <c r="I58" s="1005"/>
      <c r="J58" s="100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0" t="s">
        <v>1898</v>
      </c>
      <c r="B1" s="1040"/>
      <c r="C1" s="1040"/>
      <c r="D1" s="1040"/>
      <c r="E1" s="1040"/>
      <c r="F1" s="1040"/>
      <c r="G1" s="1040"/>
      <c r="H1" s="1040"/>
      <c r="I1" s="1040"/>
    </row>
    <row r="2" spans="1:9" s="10" customFormat="1" ht="15.75" customHeight="1">
      <c r="A2" s="1055" t="s">
        <v>35</v>
      </c>
      <c r="B2" s="1056" t="s">
        <v>1899</v>
      </c>
      <c r="C2" s="1056" t="s">
        <v>1900</v>
      </c>
      <c r="D2" s="1056" t="s">
        <v>37</v>
      </c>
      <c r="E2" s="1056"/>
      <c r="F2" s="1056" t="s">
        <v>38</v>
      </c>
      <c r="G2" s="1056"/>
      <c r="H2" s="1057" t="s">
        <v>353</v>
      </c>
      <c r="I2" s="1046"/>
    </row>
    <row r="3" spans="1:9" s="10" customFormat="1" ht="15.75" customHeight="1">
      <c r="A3" s="1055"/>
      <c r="B3" s="1056"/>
      <c r="C3" s="1056"/>
      <c r="D3" s="881" t="s">
        <v>42</v>
      </c>
      <c r="E3" s="881" t="s">
        <v>43</v>
      </c>
      <c r="F3" s="881" t="s">
        <v>42</v>
      </c>
      <c r="G3" s="881" t="s">
        <v>43</v>
      </c>
      <c r="H3" s="881" t="s">
        <v>42</v>
      </c>
      <c r="I3" s="881" t="s">
        <v>43</v>
      </c>
    </row>
    <row r="4" spans="1:9" s="10" customFormat="1" ht="18" customHeight="1">
      <c r="A4" s="462">
        <f t="shared" ref="A4:A11" si="0">IF(B4&lt;&gt;"",ROW()-3,"")</f>
        <v>1</v>
      </c>
      <c r="B4" s="882" t="s">
        <v>1901</v>
      </c>
      <c r="C4" s="883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84">
        <f t="shared" ref="H4:H11" si="1">ROUND(MAX(D4+F4-E4-G4,0),2)</f>
        <v>0</v>
      </c>
      <c r="I4" s="884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1924</v>
      </c>
      <c r="C5" s="885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84">
        <f t="shared" si="1"/>
        <v>0</v>
      </c>
      <c r="I5" s="884">
        <f t="shared" si="2"/>
        <v>0</v>
      </c>
    </row>
    <row r="6" spans="1:9" s="10" customFormat="1" ht="18" customHeight="1">
      <c r="A6" s="462">
        <f t="shared" si="0"/>
        <v>3</v>
      </c>
      <c r="B6" s="7" t="s">
        <v>1903</v>
      </c>
      <c r="C6" s="885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84">
        <f t="shared" si="1"/>
        <v>0</v>
      </c>
      <c r="I6" s="884">
        <f t="shared" si="2"/>
        <v>0</v>
      </c>
    </row>
    <row r="7" spans="1:9" s="10" customFormat="1" ht="18" customHeight="1">
      <c r="A7" s="462">
        <f t="shared" si="0"/>
        <v>4</v>
      </c>
      <c r="B7" s="7" t="s">
        <v>1904</v>
      </c>
      <c r="C7" s="885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84">
        <f t="shared" si="1"/>
        <v>0</v>
      </c>
      <c r="I7" s="884">
        <f t="shared" si="2"/>
        <v>0</v>
      </c>
    </row>
    <row r="8" spans="1:9" s="10" customFormat="1" ht="18" customHeight="1">
      <c r="A8" s="462">
        <f t="shared" si="0"/>
        <v>5</v>
      </c>
      <c r="B8" s="7" t="s">
        <v>1905</v>
      </c>
      <c r="C8" s="885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84">
        <f t="shared" si="1"/>
        <v>0</v>
      </c>
      <c r="I8" s="884">
        <f t="shared" si="2"/>
        <v>0</v>
      </c>
    </row>
    <row r="9" spans="1:9" s="10" customFormat="1" ht="18" customHeight="1">
      <c r="A9" s="462">
        <f t="shared" si="0"/>
        <v>6</v>
      </c>
      <c r="B9" s="7" t="s">
        <v>1928</v>
      </c>
      <c r="C9" s="757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84">
        <f t="shared" si="1"/>
        <v>0</v>
      </c>
      <c r="I9" s="884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1935</v>
      </c>
      <c r="C10" s="885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84">
        <f t="shared" si="1"/>
        <v>0</v>
      </c>
      <c r="I10" s="884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1946</v>
      </c>
      <c r="C11" s="885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84">
        <f t="shared" si="1"/>
        <v>0</v>
      </c>
      <c r="I11" s="884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86"/>
      <c r="C12" s="887"/>
      <c r="D12" s="182"/>
      <c r="E12" s="182"/>
      <c r="F12" s="182"/>
      <c r="G12" s="182"/>
      <c r="H12" s="888"/>
      <c r="I12" s="888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9" customWidth="1"/>
    <col min="2" max="2" width="8.28515625" style="909" customWidth="1"/>
    <col min="3" max="3" width="9.28515625" style="909" customWidth="1"/>
    <col min="4" max="4" width="37.28515625" style="909" customWidth="1"/>
    <col min="5" max="5" width="10.140625" style="909" customWidth="1"/>
    <col min="6" max="9" width="15" style="909" customWidth="1"/>
    <col min="10" max="16384" width="9.140625" style="909"/>
  </cols>
  <sheetData>
    <row r="1" spans="1:9" s="890" customFormat="1" ht="16.5" customHeight="1">
      <c r="A1" s="611" t="str">
        <f>[4]TH!A1</f>
        <v>Đơn vị: CÔNG TY TNHH SX TM KIM DUNG PHÁT</v>
      </c>
      <c r="B1" s="889"/>
      <c r="C1" s="889"/>
      <c r="F1" s="889"/>
      <c r="G1" s="1049" t="s">
        <v>1906</v>
      </c>
      <c r="H1" s="1049"/>
      <c r="I1" s="1049"/>
    </row>
    <row r="2" spans="1:9" s="890" customFormat="1" ht="16.5" customHeight="1">
      <c r="A2" s="610" t="str">
        <f>[4]TH!A2</f>
        <v>Địa chỉ: 1A227/1 Ấp 1, Phạm Văn Hai, Bình Chánh, TPHCM</v>
      </c>
      <c r="B2" s="860"/>
      <c r="C2" s="860"/>
      <c r="F2" s="734"/>
      <c r="G2" s="1050" t="s">
        <v>1907</v>
      </c>
      <c r="H2" s="1050"/>
      <c r="I2" s="1050"/>
    </row>
    <row r="3" spans="1:9" s="890" customFormat="1" ht="16.5" customHeight="1">
      <c r="A3" s="860"/>
      <c r="B3" s="860"/>
      <c r="C3" s="860"/>
      <c r="F3" s="734"/>
      <c r="G3" s="1050"/>
      <c r="H3" s="1050"/>
      <c r="I3" s="1050"/>
    </row>
    <row r="4" spans="1:9" s="890" customFormat="1" ht="16.5" customHeight="1">
      <c r="A4" s="860"/>
      <c r="B4" s="860"/>
      <c r="C4" s="860"/>
      <c r="F4" s="734"/>
      <c r="G4" s="861"/>
      <c r="H4" s="861"/>
      <c r="I4" s="861"/>
    </row>
    <row r="5" spans="1:9" s="18" customFormat="1" ht="23.25" customHeight="1">
      <c r="A5" s="1058" t="s">
        <v>1908</v>
      </c>
      <c r="B5" s="1058"/>
      <c r="C5" s="1058"/>
      <c r="D5" s="1058"/>
      <c r="E5" s="1058"/>
      <c r="F5" s="1058"/>
      <c r="G5" s="1058"/>
      <c r="H5" s="1058"/>
      <c r="I5" s="1058"/>
    </row>
    <row r="6" spans="1:9" s="18" customFormat="1">
      <c r="A6" s="1005" t="s">
        <v>1909</v>
      </c>
      <c r="B6" s="1005"/>
      <c r="C6" s="1005"/>
      <c r="D6" s="1005"/>
      <c r="E6" s="1005"/>
      <c r="F6" s="1005"/>
      <c r="G6" s="1005"/>
      <c r="H6" s="1005"/>
      <c r="I6" s="1005"/>
    </row>
    <row r="7" spans="1:9" s="18" customFormat="1">
      <c r="A7" s="1005" t="s">
        <v>1910</v>
      </c>
      <c r="B7" s="1005"/>
      <c r="C7" s="1005"/>
      <c r="D7" s="1005"/>
      <c r="E7" s="1005"/>
      <c r="F7" s="1005"/>
      <c r="G7" s="1005"/>
      <c r="H7" s="1005"/>
      <c r="I7" s="1005"/>
    </row>
    <row r="8" spans="1:9" s="18" customFormat="1" ht="15" customHeight="1">
      <c r="A8" s="1005" t="str">
        <f>IF(MID($E$9,4,4)="1015","Đối tượng cho vay: NH Eximbank CN Q11","Đối tượng cho vay: NH Eximbank CN Q4")</f>
        <v>Đối tượng cho vay: NH Eximbank CN Q4</v>
      </c>
      <c r="B8" s="1005"/>
      <c r="C8" s="1005"/>
      <c r="D8" s="1005"/>
      <c r="E8" s="1005"/>
      <c r="F8" s="1005"/>
      <c r="G8" s="1005"/>
      <c r="H8" s="1005"/>
      <c r="I8" s="1005"/>
    </row>
    <row r="9" spans="1:9" s="18" customFormat="1">
      <c r="A9" s="858"/>
      <c r="B9" s="858"/>
      <c r="C9" s="858"/>
      <c r="D9" s="20" t="s">
        <v>1911</v>
      </c>
      <c r="E9" s="1059" t="s">
        <v>1902</v>
      </c>
      <c r="F9" s="1059"/>
      <c r="G9" s="862" t="e">
        <f>"ngày "&amp; TEXT(VLOOKUP($E$9,'341'!$B$4:$I$12,2,0),"dd/MM/yy")</f>
        <v>#N/A</v>
      </c>
      <c r="H9" s="858"/>
      <c r="I9" s="858"/>
    </row>
    <row r="10" spans="1:9" s="18" customFormat="1">
      <c r="A10" s="1005" t="s">
        <v>1912</v>
      </c>
      <c r="B10" s="1005"/>
      <c r="C10" s="1005"/>
      <c r="D10" s="1005"/>
      <c r="E10" s="1005"/>
      <c r="F10" s="1005"/>
      <c r="G10" s="1005"/>
      <c r="H10" s="1005"/>
      <c r="I10" s="1005"/>
    </row>
    <row r="11" spans="1:9" s="18" customFormat="1">
      <c r="C11" s="1053"/>
      <c r="D11" s="1053"/>
      <c r="E11" s="1053"/>
      <c r="F11" s="1053"/>
      <c r="G11" s="1053"/>
      <c r="H11" s="1053"/>
      <c r="I11" s="1053"/>
    </row>
    <row r="12" spans="1:9" s="18" customFormat="1" ht="15.75" customHeight="1">
      <c r="A12" s="1060" t="s">
        <v>20</v>
      </c>
      <c r="B12" s="1047" t="s">
        <v>1</v>
      </c>
      <c r="C12" s="1048"/>
      <c r="D12" s="1060" t="s">
        <v>0</v>
      </c>
      <c r="E12" s="1060" t="s">
        <v>14</v>
      </c>
      <c r="F12" s="1062" t="s">
        <v>1913</v>
      </c>
      <c r="G12" s="1063"/>
      <c r="H12" s="1062" t="s">
        <v>1914</v>
      </c>
      <c r="I12" s="1063"/>
    </row>
    <row r="13" spans="1:9" s="18" customFormat="1" ht="33.75" customHeight="1">
      <c r="A13" s="1061"/>
      <c r="B13" s="242" t="s">
        <v>15</v>
      </c>
      <c r="C13" s="242" t="s">
        <v>32</v>
      </c>
      <c r="D13" s="1061"/>
      <c r="E13" s="1061"/>
      <c r="F13" s="891" t="s">
        <v>22</v>
      </c>
      <c r="G13" s="891" t="s">
        <v>23</v>
      </c>
      <c r="H13" s="891" t="s">
        <v>22</v>
      </c>
      <c r="I13" s="891" t="s">
        <v>23</v>
      </c>
    </row>
    <row r="14" spans="1:9" s="858" customFormat="1">
      <c r="A14" s="859" t="s">
        <v>2</v>
      </c>
      <c r="B14" s="863" t="s">
        <v>3</v>
      </c>
      <c r="C14" s="859" t="s">
        <v>4</v>
      </c>
      <c r="D14" s="859" t="s">
        <v>5</v>
      </c>
      <c r="E14" s="859" t="s">
        <v>6</v>
      </c>
      <c r="F14" s="859">
        <v>3</v>
      </c>
      <c r="G14" s="859">
        <v>5</v>
      </c>
      <c r="H14" s="859">
        <v>7</v>
      </c>
      <c r="I14" s="859">
        <v>9</v>
      </c>
    </row>
    <row r="15" spans="1:9" s="18" customFormat="1" ht="19.5" customHeight="1">
      <c r="A15" s="892"/>
      <c r="B15" s="892"/>
      <c r="C15" s="892"/>
      <c r="D15" s="237" t="s">
        <v>7</v>
      </c>
      <c r="E15" s="238"/>
      <c r="F15" s="892"/>
      <c r="G15" s="892"/>
      <c r="H15" s="893" t="e">
        <f>VLOOKUP($E$9,'341'!$B$4:$I$12,3,0)</f>
        <v>#N/A</v>
      </c>
      <c r="I15" s="893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94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95" t="str">
        <f ca="1">IF(ROWS($1:1)&gt;COUNT(Dong4),"",IF(LEFT(OFFSET([4]TH!L$1,SMALL(Dong4,ROWS($1:1)),),3)="341",OFFSET([4]TH!K$1,SMALL(Dong4,ROWS($1:1)),),0))</f>
        <v/>
      </c>
      <c r="G16" s="895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96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94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95" t="str">
        <f ca="1">IF(ROWS($1:2)&gt;COUNT(Dong4),"",IF(LEFT(OFFSET([4]TH!L$1,SMALL(Dong4,ROWS($1:2)),),3)="341",OFFSET([4]TH!K$1,SMALL(Dong4,ROWS($1:2)),),0))</f>
        <v/>
      </c>
      <c r="G17" s="895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96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94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95" t="str">
        <f ca="1">IF(ROWS($1:3)&gt;COUNT(Dong4),"",IF(LEFT(OFFSET([4]TH!L$1,SMALL(Dong4,ROWS($1:3)),),3)="341",OFFSET([4]TH!K$1,SMALL(Dong4,ROWS($1:3)),),0))</f>
        <v/>
      </c>
      <c r="G18" s="895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96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94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95" t="str">
        <f ca="1">IF(ROWS($1:4)&gt;COUNT(Dong4),"",IF(LEFT(OFFSET([4]TH!L$1,SMALL(Dong4,ROWS($1:4)),),3)="341",OFFSET([4]TH!K$1,SMALL(Dong4,ROWS($1:4)),),0))</f>
        <v/>
      </c>
      <c r="G19" s="895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96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94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95" t="str">
        <f ca="1">IF(ROWS($1:5)&gt;COUNT(Dong4),"",IF(LEFT(OFFSET([4]TH!L$1,SMALL(Dong4,ROWS($1:5)),),3)="341",OFFSET([4]TH!K$1,SMALL(Dong4,ROWS($1:5)),),0))</f>
        <v/>
      </c>
      <c r="G20" s="895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96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94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95" t="str">
        <f ca="1">IF(ROWS($1:6)&gt;COUNT(Dong4),"",IF(LEFT(OFFSET([4]TH!L$1,SMALL(Dong4,ROWS($1:6)),),3)="341",OFFSET([4]TH!K$1,SMALL(Dong4,ROWS($1:6)),),0))</f>
        <v/>
      </c>
      <c r="G21" s="895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96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94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95" t="str">
        <f ca="1">IF(ROWS($1:7)&gt;COUNT(Dong4),"",IF(LEFT(OFFSET([4]TH!L$1,SMALL(Dong4,ROWS($1:7)),),3)="341",OFFSET([4]TH!K$1,SMALL(Dong4,ROWS($1:7)),),0))</f>
        <v/>
      </c>
      <c r="G22" s="895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96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94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95" t="str">
        <f ca="1">IF(ROWS($1:8)&gt;COUNT(Dong4),"",IF(LEFT(OFFSET([4]TH!L$1,SMALL(Dong4,ROWS($1:8)),),3)="341",OFFSET([4]TH!K$1,SMALL(Dong4,ROWS($1:8)),),0))</f>
        <v/>
      </c>
      <c r="G23" s="895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96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94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95" t="str">
        <f ca="1">IF(ROWS($1:9)&gt;COUNT(Dong4),"",IF(LEFT(OFFSET([4]TH!L$1,SMALL(Dong4,ROWS($1:9)),),3)="341",OFFSET([4]TH!K$1,SMALL(Dong4,ROWS($1:9)),),0))</f>
        <v/>
      </c>
      <c r="G24" s="895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96" customFormat="1" ht="19.5" customHeight="1">
      <c r="A25" s="897"/>
      <c r="B25" s="897"/>
      <c r="C25" s="897"/>
      <c r="D25" s="898"/>
      <c r="E25" s="899"/>
      <c r="F25" s="900"/>
      <c r="G25" s="901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7">
        <f ca="1">SUM(F16:F25)</f>
        <v>0</v>
      </c>
      <c r="G26" s="777">
        <f ca="1">SUM(G16:G25)</f>
        <v>0</v>
      </c>
      <c r="H26" s="902" t="s">
        <v>19</v>
      </c>
      <c r="I26" s="902" t="s">
        <v>19</v>
      </c>
    </row>
    <row r="27" spans="1:9" s="18" customFormat="1" ht="19.5" customHeight="1">
      <c r="A27" s="903"/>
      <c r="B27" s="903"/>
      <c r="C27" s="903"/>
      <c r="D27" s="240" t="s">
        <v>10</v>
      </c>
      <c r="E27" s="241" t="s">
        <v>19</v>
      </c>
      <c r="F27" s="241" t="s">
        <v>19</v>
      </c>
      <c r="G27" s="241" t="s">
        <v>19</v>
      </c>
      <c r="H27" s="904" t="e">
        <f ca="1">MAX(H15+F26-I15-G26,0)</f>
        <v>#N/A</v>
      </c>
      <c r="I27" s="904" t="e">
        <f ca="1">MAX(I15+G26-H15-F26,0)</f>
        <v>#N/A</v>
      </c>
    </row>
    <row r="28" spans="1:9" s="18" customFormat="1">
      <c r="E28" s="858"/>
    </row>
    <row r="29" spans="1:9" s="18" customFormat="1">
      <c r="A29" s="905" t="s">
        <v>1915</v>
      </c>
      <c r="E29" s="858"/>
    </row>
    <row r="30" spans="1:9" s="18" customFormat="1">
      <c r="A30" s="905" t="e">
        <f>"- Ngày mở sổ: "&amp; TEXT(VLOOKUP($E$9,'341'!$B$4:$I$12,2,0),"dd/MM/yy")</f>
        <v>#N/A</v>
      </c>
      <c r="E30" s="858"/>
    </row>
    <row r="31" spans="1:9" s="18" customFormat="1">
      <c r="E31" s="858"/>
      <c r="H31" s="858" t="s">
        <v>1916</v>
      </c>
    </row>
    <row r="32" spans="1:9" s="18" customFormat="1">
      <c r="C32" s="858" t="s">
        <v>11</v>
      </c>
      <c r="E32" s="858"/>
      <c r="H32" s="858" t="s">
        <v>12</v>
      </c>
    </row>
    <row r="33" spans="2:8" s="18" customFormat="1">
      <c r="C33" s="858" t="s">
        <v>13</v>
      </c>
      <c r="E33" s="858"/>
      <c r="H33" s="858" t="s">
        <v>13</v>
      </c>
    </row>
    <row r="34" spans="2:8" s="18" customFormat="1">
      <c r="E34" s="858"/>
    </row>
    <row r="35" spans="2:8" s="18" customFormat="1">
      <c r="E35" s="858"/>
    </row>
    <row r="36" spans="2:8" s="906" customFormat="1"/>
    <row r="37" spans="2:8" s="906" customFormat="1"/>
    <row r="38" spans="2:8" s="906" customFormat="1"/>
    <row r="39" spans="2:8" s="906" customFormat="1"/>
    <row r="40" spans="2:8" s="906" customFormat="1" ht="15">
      <c r="B40" s="907"/>
      <c r="C40" s="908" t="s">
        <v>1917</v>
      </c>
      <c r="D40" s="907"/>
    </row>
    <row r="41" spans="2:8" s="906" customFormat="1"/>
    <row r="42" spans="2:8" s="906" customFormat="1"/>
    <row r="43" spans="2:8" s="906" customFormat="1"/>
    <row r="44" spans="2:8" s="906" customFormat="1"/>
    <row r="45" spans="2:8" s="906" customFormat="1"/>
    <row r="46" spans="2:8" s="906" customFormat="1"/>
    <row r="47" spans="2:8" s="906" customFormat="1"/>
    <row r="48" spans="2:8" s="906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1" t="str">
        <f>TH!$A$1</f>
        <v>Đơn vị: CÔNG TY TNHH SX TM KIM DUNG PHÁT</v>
      </c>
      <c r="C2" s="265"/>
      <c r="F2" s="266"/>
      <c r="G2" s="266"/>
      <c r="H2" s="266"/>
      <c r="I2" s="266"/>
      <c r="J2" s="1065" t="s">
        <v>178</v>
      </c>
      <c r="K2" s="1065"/>
      <c r="L2" s="1065"/>
      <c r="M2" s="1065"/>
      <c r="N2" s="266"/>
    </row>
    <row r="3" spans="1:14">
      <c r="A3" s="832" t="str">
        <f>TH!$A$2</f>
        <v>Địa chỉ: 1A227/1 Ấp 1, Phạm Văn Hai, Bình Chánh, TPHCM</v>
      </c>
      <c r="C3" s="265"/>
      <c r="F3" s="267"/>
      <c r="G3" s="267"/>
      <c r="H3" s="267"/>
      <c r="I3" s="267"/>
      <c r="J3" s="106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4"/>
      <c r="L3" s="1064"/>
      <c r="M3" s="1064"/>
      <c r="N3" s="267"/>
    </row>
    <row r="4" spans="1:14">
      <c r="F4" s="267"/>
      <c r="G4" s="267"/>
      <c r="H4" s="267"/>
      <c r="I4" s="267"/>
      <c r="J4" s="1064"/>
      <c r="K4" s="1064"/>
      <c r="L4" s="1064"/>
      <c r="M4" s="1064"/>
      <c r="N4" s="267"/>
    </row>
    <row r="5" spans="1:14" s="268" customFormat="1" ht="23.25" customHeight="1">
      <c r="A5" s="1074" t="s">
        <v>179</v>
      </c>
      <c r="B5" s="1074"/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M5" s="1074"/>
      <c r="N5" s="1074"/>
    </row>
    <row r="6" spans="1:14">
      <c r="A6" s="1065" t="s">
        <v>422</v>
      </c>
      <c r="B6" s="1065" t="s">
        <v>180</v>
      </c>
      <c r="C6" s="1065"/>
      <c r="D6" s="1065"/>
      <c r="E6" s="1065"/>
      <c r="F6" s="1065"/>
      <c r="G6" s="1065"/>
      <c r="H6" s="1065"/>
      <c r="I6" s="1065"/>
      <c r="J6" s="1065"/>
      <c r="K6" s="1065"/>
      <c r="L6" s="1065"/>
      <c r="M6" s="1065"/>
      <c r="N6" s="1065"/>
    </row>
    <row r="7" spans="1:14">
      <c r="C7" s="1075"/>
      <c r="D7" s="1075"/>
      <c r="E7" s="1075"/>
      <c r="F7" s="1075"/>
      <c r="G7" s="1075"/>
      <c r="H7" s="1075"/>
      <c r="I7" s="1075"/>
      <c r="J7" s="1075"/>
      <c r="K7" s="1075"/>
      <c r="L7" s="1075"/>
      <c r="M7" s="1075"/>
      <c r="N7" s="1075"/>
    </row>
    <row r="8" spans="1:14" ht="15.75" customHeight="1">
      <c r="A8" s="1068" t="s">
        <v>20</v>
      </c>
      <c r="B8" s="1076" t="s">
        <v>1</v>
      </c>
      <c r="C8" s="1077"/>
      <c r="D8" s="1068" t="s">
        <v>0</v>
      </c>
      <c r="E8" s="1068" t="s">
        <v>14</v>
      </c>
      <c r="F8" s="1067" t="s">
        <v>21</v>
      </c>
      <c r="G8" s="1067"/>
      <c r="H8" s="1067"/>
      <c r="I8" s="1067"/>
      <c r="J8" s="1067"/>
      <c r="K8" s="1067"/>
      <c r="L8" s="1067" t="s">
        <v>31</v>
      </c>
      <c r="M8" s="1067"/>
      <c r="N8" s="1067"/>
    </row>
    <row r="9" spans="1:14" ht="15.75" customHeight="1">
      <c r="A9" s="1068"/>
      <c r="B9" s="1078"/>
      <c r="C9" s="1079"/>
      <c r="D9" s="1068"/>
      <c r="E9" s="1068"/>
      <c r="F9" s="1067" t="s">
        <v>181</v>
      </c>
      <c r="G9" s="1067"/>
      <c r="H9" s="1067"/>
      <c r="I9" s="1067" t="s">
        <v>182</v>
      </c>
      <c r="J9" s="1067"/>
      <c r="K9" s="1067"/>
      <c r="L9" s="1068" t="s">
        <v>183</v>
      </c>
      <c r="M9" s="1068" t="s">
        <v>184</v>
      </c>
      <c r="N9" s="1068" t="s">
        <v>185</v>
      </c>
    </row>
    <row r="10" spans="1:14" ht="15.75" customHeight="1">
      <c r="A10" s="1068"/>
      <c r="B10" s="1070" t="s">
        <v>15</v>
      </c>
      <c r="C10" s="1070" t="s">
        <v>32</v>
      </c>
      <c r="D10" s="1068"/>
      <c r="E10" s="1068"/>
      <c r="F10" s="1072" t="s">
        <v>183</v>
      </c>
      <c r="G10" s="1072" t="s">
        <v>184</v>
      </c>
      <c r="H10" s="1072" t="s">
        <v>185</v>
      </c>
      <c r="I10" s="1072" t="s">
        <v>183</v>
      </c>
      <c r="J10" s="1072" t="s">
        <v>184</v>
      </c>
      <c r="K10" s="1072" t="s">
        <v>185</v>
      </c>
      <c r="L10" s="1069"/>
      <c r="M10" s="1069"/>
      <c r="N10" s="1069"/>
    </row>
    <row r="11" spans="1:14">
      <c r="A11" s="1068"/>
      <c r="B11" s="1071"/>
      <c r="C11" s="1071"/>
      <c r="D11" s="1068"/>
      <c r="E11" s="1068"/>
      <c r="F11" s="1073"/>
      <c r="G11" s="1073"/>
      <c r="H11" s="1073"/>
      <c r="I11" s="1073"/>
      <c r="J11" s="1073"/>
      <c r="K11" s="1073"/>
      <c r="L11" s="1069"/>
      <c r="M11" s="1069"/>
      <c r="N11" s="106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6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5">
        <v>40634</v>
      </c>
      <c r="B14" s="724" t="s">
        <v>358</v>
      </c>
      <c r="C14" s="835">
        <v>40634</v>
      </c>
      <c r="D14" s="274" t="s">
        <v>405</v>
      </c>
      <c r="E14" s="724" t="s">
        <v>47</v>
      </c>
      <c r="F14" s="274"/>
      <c r="G14" s="274"/>
      <c r="H14" s="274"/>
      <c r="I14" s="349">
        <v>1700000000</v>
      </c>
      <c r="J14" s="274"/>
      <c r="K14" s="274"/>
      <c r="L14" s="727">
        <f>L13+I14-G14</f>
        <v>3600000000</v>
      </c>
      <c r="M14" s="274"/>
      <c r="N14" s="274"/>
    </row>
    <row r="15" spans="1:14">
      <c r="A15" s="835">
        <v>40634</v>
      </c>
      <c r="B15" s="724" t="s">
        <v>359</v>
      </c>
      <c r="C15" s="835">
        <v>40634</v>
      </c>
      <c r="D15" s="275" t="s">
        <v>406</v>
      </c>
      <c r="E15" s="725" t="s">
        <v>47</v>
      </c>
      <c r="F15" s="275"/>
      <c r="G15" s="275"/>
      <c r="H15" s="275"/>
      <c r="I15" s="364">
        <v>100000000</v>
      </c>
      <c r="J15" s="275"/>
      <c r="K15" s="275"/>
      <c r="L15" s="727">
        <f t="shared" ref="L15:L16" si="0">L14+I15-G15</f>
        <v>3700000000</v>
      </c>
      <c r="M15" s="275"/>
      <c r="N15" s="275"/>
    </row>
    <row r="16" spans="1:14">
      <c r="A16" s="835">
        <v>40634</v>
      </c>
      <c r="B16" s="724" t="s">
        <v>363</v>
      </c>
      <c r="C16" s="835">
        <v>40634</v>
      </c>
      <c r="D16" s="275" t="s">
        <v>407</v>
      </c>
      <c r="E16" s="725" t="s">
        <v>47</v>
      </c>
      <c r="F16" s="275"/>
      <c r="G16" s="275"/>
      <c r="H16" s="275"/>
      <c r="I16" s="364">
        <v>100000000</v>
      </c>
      <c r="J16" s="275"/>
      <c r="K16" s="275"/>
      <c r="L16" s="727">
        <f t="shared" si="0"/>
        <v>3800000000</v>
      </c>
      <c r="M16" s="275"/>
      <c r="N16" s="275"/>
    </row>
    <row r="17" spans="1:14">
      <c r="A17" s="724"/>
      <c r="B17" s="274"/>
      <c r="C17" s="724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4"/>
      <c r="B18" s="274"/>
      <c r="C18" s="724"/>
      <c r="D18" s="276" t="s">
        <v>133</v>
      </c>
      <c r="E18" s="489" t="s">
        <v>19</v>
      </c>
      <c r="F18" s="277"/>
      <c r="G18" s="277"/>
      <c r="H18" s="277"/>
      <c r="I18" s="726">
        <f>SUM(I13:I17)</f>
        <v>1900000000</v>
      </c>
      <c r="J18" s="277"/>
      <c r="K18" s="277"/>
      <c r="L18" s="728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6" t="str">
        <f>"Ngày 31 tháng  12  năm  "&amp;YEAR($A$14)</f>
        <v>Ngày 31 tháng  12  năm  2011</v>
      </c>
      <c r="F23" s="1066"/>
      <c r="G23" s="1066"/>
      <c r="H23" s="1066"/>
      <c r="I23" s="1066"/>
      <c r="J23" s="1066"/>
      <c r="K23" s="1066"/>
      <c r="L23" s="1066"/>
      <c r="M23" s="1066"/>
      <c r="N23" s="1066"/>
    </row>
    <row r="24" spans="1:14">
      <c r="A24" s="1066" t="s">
        <v>11</v>
      </c>
      <c r="B24" s="1066"/>
      <c r="C24" s="1066"/>
      <c r="D24" s="1066"/>
      <c r="E24" s="1066" t="s">
        <v>12</v>
      </c>
      <c r="F24" s="1066"/>
      <c r="G24" s="1066"/>
      <c r="H24" s="1066"/>
      <c r="I24" s="1066"/>
      <c r="J24" s="1066"/>
      <c r="K24" s="1066"/>
      <c r="L24" s="1066"/>
      <c r="M24" s="1066"/>
      <c r="N24" s="1066"/>
    </row>
    <row r="25" spans="1:14">
      <c r="A25" s="1066" t="s">
        <v>13</v>
      </c>
      <c r="B25" s="1066"/>
      <c r="C25" s="1066"/>
      <c r="D25" s="1066"/>
      <c r="E25" s="1066" t="s">
        <v>13</v>
      </c>
      <c r="F25" s="1066"/>
      <c r="G25" s="1066"/>
      <c r="H25" s="1066"/>
      <c r="I25" s="1066"/>
      <c r="J25" s="1066"/>
      <c r="K25" s="1066"/>
      <c r="L25" s="1066"/>
      <c r="M25" s="1066"/>
      <c r="N25" s="106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24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1" t="str">
        <f>TH!$A$1</f>
        <v>Đơn vị: CÔNG TY TNHH SX TM KIM DUNG PHÁT</v>
      </c>
      <c r="C1" s="283"/>
      <c r="D1" s="283"/>
      <c r="E1" s="283"/>
      <c r="F1" s="284"/>
      <c r="G1" s="284"/>
      <c r="H1" s="1049" t="s">
        <v>187</v>
      </c>
      <c r="I1" s="1049"/>
      <c r="J1" s="1049"/>
      <c r="K1" s="1049"/>
      <c r="L1" s="1049"/>
      <c r="M1" s="729"/>
      <c r="N1" s="730"/>
    </row>
    <row r="2" spans="1:14" s="263" customFormat="1" ht="14.25" customHeight="1">
      <c r="B2" s="832" t="str">
        <f>TH!$A$2</f>
        <v>Địa chỉ: 1A227/1 Ấp 1, Phạm Văn Hai, Bình Chánh, TPHCM</v>
      </c>
      <c r="C2" s="285"/>
      <c r="D2" s="285"/>
      <c r="E2" s="285"/>
      <c r="F2" s="285"/>
      <c r="G2" s="285"/>
      <c r="H2" s="105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0"/>
      <c r="J2" s="1050"/>
      <c r="K2" s="1050"/>
      <c r="L2" s="1050"/>
      <c r="M2" s="734"/>
      <c r="N2" s="730"/>
    </row>
    <row r="3" spans="1:14" s="263" customFormat="1" ht="14.25" customHeight="1">
      <c r="B3" s="285"/>
      <c r="C3" s="285"/>
      <c r="D3" s="285"/>
      <c r="E3" s="285"/>
      <c r="F3" s="285"/>
      <c r="G3" s="285"/>
      <c r="H3" s="1050"/>
      <c r="I3" s="1050"/>
      <c r="J3" s="1050"/>
      <c r="K3" s="1050"/>
      <c r="L3" s="1050"/>
      <c r="M3" s="735"/>
      <c r="N3" s="730"/>
    </row>
    <row r="4" spans="1:14" s="286" customFormat="1" ht="27.75" customHeight="1">
      <c r="B4" s="1081" t="s">
        <v>188</v>
      </c>
      <c r="C4" s="1081"/>
      <c r="D4" s="1081"/>
      <c r="E4" s="1081"/>
      <c r="F4" s="1081"/>
      <c r="G4" s="1081"/>
      <c r="H4" s="1081"/>
      <c r="I4" s="1081"/>
      <c r="J4" s="1081"/>
      <c r="K4" s="1081"/>
      <c r="L4" s="1081"/>
      <c r="N4" s="731"/>
    </row>
    <row r="5" spans="1:14" s="286" customFormat="1" ht="15" customHeight="1">
      <c r="B5" s="1080" t="s">
        <v>189</v>
      </c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N5" s="731"/>
    </row>
    <row r="6" spans="1:14" s="286" customFormat="1" ht="12.75" customHeight="1">
      <c r="B6" s="1080" t="s">
        <v>190</v>
      </c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N6" s="731"/>
    </row>
    <row r="7" spans="1:14" s="287" customFormat="1" ht="24" customHeight="1">
      <c r="C7" s="1082" t="s">
        <v>191</v>
      </c>
      <c r="D7" s="1082"/>
      <c r="E7" s="1082"/>
      <c r="F7" s="1082"/>
      <c r="G7" s="1082"/>
      <c r="H7" s="1082"/>
      <c r="I7" s="1082"/>
      <c r="J7" s="1082"/>
      <c r="K7" s="1082"/>
      <c r="L7" s="1082"/>
      <c r="N7" s="732"/>
    </row>
    <row r="8" spans="1:14" ht="20.25" customHeight="1">
      <c r="B8" s="1083" t="s">
        <v>35</v>
      </c>
      <c r="C8" s="1084" t="s">
        <v>192</v>
      </c>
      <c r="D8" s="1085" t="s">
        <v>193</v>
      </c>
      <c r="E8" s="1087" t="s">
        <v>139</v>
      </c>
      <c r="F8" s="1087"/>
      <c r="G8" s="1087"/>
      <c r="H8" s="1087"/>
      <c r="I8" s="1087"/>
      <c r="J8" s="1087"/>
      <c r="K8" s="1087"/>
      <c r="L8" s="1087"/>
    </row>
    <row r="9" spans="1:14" ht="20.25" customHeight="1">
      <c r="B9" s="1083"/>
      <c r="C9" s="1084"/>
      <c r="D9" s="1086"/>
      <c r="E9" s="1087" t="s">
        <v>194</v>
      </c>
      <c r="F9" s="1087"/>
      <c r="G9" s="1088" t="s">
        <v>195</v>
      </c>
      <c r="H9" s="1088"/>
      <c r="I9" s="1088" t="s">
        <v>196</v>
      </c>
      <c r="J9" s="1088"/>
      <c r="K9" s="1088" t="s">
        <v>197</v>
      </c>
      <c r="L9" s="1088"/>
    </row>
    <row r="10" spans="1:14" ht="20.25" customHeight="1">
      <c r="B10" s="1083"/>
      <c r="C10" s="1084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3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75">
        <f t="shared" ref="B14" si="2">IF(C14&lt;&gt;"",ROW()-11,"")</f>
        <v>3</v>
      </c>
      <c r="C14" s="297" t="s">
        <v>2043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1481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75">
        <f t="shared" ref="B16:B18" si="6">IF(C16&lt;&gt;"",ROW()-11,"")</f>
        <v>5</v>
      </c>
      <c r="C16" s="297" t="s">
        <v>1486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75">
        <f t="shared" si="6"/>
        <v>6</v>
      </c>
      <c r="C17" s="192" t="s">
        <v>1398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75">
        <f t="shared" si="6"/>
        <v>7</v>
      </c>
      <c r="C18" s="189" t="s">
        <v>1897</v>
      </c>
      <c r="D18" s="296" t="s">
        <v>336</v>
      </c>
      <c r="E18" s="777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1962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1973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1963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1404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1424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1428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1383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1386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1385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1389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1388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1387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1406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1471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1514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1523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1525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 t="s">
        <v>2045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 t="s">
        <v>2045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 t="s">
        <v>2045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 t="s">
        <v>2045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 t="s">
        <v>2045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 t="s">
        <v>2045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 t="s">
        <v>2045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 t="s">
        <v>2045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 t="s">
        <v>2045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 t="s">
        <v>2045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1798</v>
      </c>
      <c r="D52" s="305" t="s">
        <v>2045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1771</v>
      </c>
      <c r="D53" s="305" t="s">
        <v>2045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1832</v>
      </c>
      <c r="D54" s="305" t="s">
        <v>2045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1723</v>
      </c>
      <c r="D55" s="305" t="s">
        <v>2045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1853</v>
      </c>
      <c r="D56" s="305" t="s">
        <v>2045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 t="s">
        <v>2045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1802</v>
      </c>
      <c r="D58" s="305" t="s">
        <v>2045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1765</v>
      </c>
      <c r="D59" s="305" t="s">
        <v>2045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1788</v>
      </c>
      <c r="D60" s="305" t="s">
        <v>2045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1795</v>
      </c>
      <c r="D61" s="305" t="s">
        <v>2045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1782</v>
      </c>
      <c r="D62" s="305" t="s">
        <v>2045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1794</v>
      </c>
      <c r="D63" s="305" t="s">
        <v>2045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1719</v>
      </c>
      <c r="D64" s="305" t="s">
        <v>2045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1725</v>
      </c>
      <c r="D65" s="305" t="s">
        <v>2045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1734</v>
      </c>
      <c r="D66" s="305" t="s">
        <v>2045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1762</v>
      </c>
      <c r="D67" s="305" t="s">
        <v>2045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1852</v>
      </c>
      <c r="D68" s="305" t="s">
        <v>2045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1752</v>
      </c>
      <c r="D69" s="305" t="s">
        <v>2045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1750</v>
      </c>
      <c r="D70" s="305" t="s">
        <v>2045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 t="s">
        <v>2045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1769</v>
      </c>
      <c r="D72" s="305" t="s">
        <v>2045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1806</v>
      </c>
      <c r="D73" s="305" t="s">
        <v>2045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1859</v>
      </c>
      <c r="D74" s="305" t="s">
        <v>2045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1850</v>
      </c>
      <c r="D75" s="305" t="s">
        <v>2045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1764</v>
      </c>
      <c r="D76" s="305" t="s">
        <v>2045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1837</v>
      </c>
      <c r="D77" s="305" t="s">
        <v>2045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 t="s">
        <v>2045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 t="s">
        <v>2045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1730</v>
      </c>
      <c r="D80" s="305" t="s">
        <v>2045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 t="s">
        <v>2045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 t="s">
        <v>2045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1721</v>
      </c>
      <c r="D83" s="305" t="s">
        <v>2045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1871</v>
      </c>
      <c r="D84" s="305" t="s">
        <v>2045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1823</v>
      </c>
      <c r="D85" s="305" t="s">
        <v>2045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1728</v>
      </c>
      <c r="D86" s="305" t="s">
        <v>2045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1792</v>
      </c>
      <c r="D87" s="305" t="s">
        <v>2045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1831</v>
      </c>
      <c r="D88" s="305" t="s">
        <v>2045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 t="s">
        <v>2045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1849</v>
      </c>
      <c r="D90" s="305" t="s">
        <v>2045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1787</v>
      </c>
      <c r="D91" s="305" t="s">
        <v>2045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1778</v>
      </c>
      <c r="D92" s="305" t="s">
        <v>2045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1751</v>
      </c>
      <c r="D93" s="305" t="s">
        <v>2045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1754</v>
      </c>
      <c r="D94" s="305" t="s">
        <v>2045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1722</v>
      </c>
      <c r="D95" s="305" t="s">
        <v>2045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1733</v>
      </c>
      <c r="D96" s="305" t="s">
        <v>2045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1801</v>
      </c>
      <c r="D97" s="305" t="s">
        <v>2045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 t="s">
        <v>2045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1836</v>
      </c>
      <c r="D99" s="305" t="s">
        <v>2045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1872</v>
      </c>
      <c r="D100" s="305" t="s">
        <v>2045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 t="s">
        <v>2045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1780</v>
      </c>
      <c r="D102" s="305" t="s">
        <v>2045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1840</v>
      </c>
      <c r="D103" s="305" t="s">
        <v>2045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1786</v>
      </c>
      <c r="D104" s="305" t="s">
        <v>2045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1805</v>
      </c>
      <c r="D105" s="305" t="s">
        <v>2045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1753</v>
      </c>
      <c r="D106" s="305" t="s">
        <v>2045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1826</v>
      </c>
      <c r="D107" s="305" t="s">
        <v>2045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1820</v>
      </c>
      <c r="D108" s="305" t="s">
        <v>2045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1818</v>
      </c>
      <c r="D109" s="305" t="s">
        <v>2045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1843</v>
      </c>
      <c r="D110" s="305" t="s">
        <v>2045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 t="s">
        <v>2045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1776</v>
      </c>
      <c r="D112" s="305" t="s">
        <v>2045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1781</v>
      </c>
      <c r="D113" s="305" t="s">
        <v>2045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 t="s">
        <v>2045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 t="s">
        <v>2045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1846</v>
      </c>
      <c r="D116" s="305" t="s">
        <v>2045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1760</v>
      </c>
      <c r="D117" s="305" t="s">
        <v>2045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1779</v>
      </c>
      <c r="D118" s="305" t="s">
        <v>2045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1775</v>
      </c>
      <c r="D119" s="305" t="s">
        <v>2045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1860</v>
      </c>
      <c r="D120" s="305" t="s">
        <v>2045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 t="s">
        <v>2045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 t="s">
        <v>2045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1735</v>
      </c>
      <c r="D123" s="305" t="s">
        <v>2045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1828</v>
      </c>
      <c r="D124" s="305" t="s">
        <v>2045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1814</v>
      </c>
      <c r="D125" s="305" t="s">
        <v>2045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 t="s">
        <v>2045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1866</v>
      </c>
      <c r="D127" s="305" t="s">
        <v>2045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1868</v>
      </c>
      <c r="D128" s="305" t="s">
        <v>2045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1848</v>
      </c>
      <c r="D129" s="305" t="s">
        <v>2045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 t="s">
        <v>2045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1844</v>
      </c>
      <c r="D131" s="305" t="s">
        <v>2045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 t="s">
        <v>2045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1870</v>
      </c>
      <c r="D133" s="305" t="s">
        <v>2045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1737</v>
      </c>
      <c r="D134" s="305" t="s">
        <v>2045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1845</v>
      </c>
      <c r="D135" s="305" t="s">
        <v>2045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1809</v>
      </c>
      <c r="D136" s="305" t="s">
        <v>2045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1811</v>
      </c>
      <c r="D137" s="305" t="s">
        <v>2045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1865</v>
      </c>
      <c r="D138" s="305" t="s">
        <v>2045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1720</v>
      </c>
      <c r="D139" s="305" t="s">
        <v>2045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1793</v>
      </c>
      <c r="D140" s="305" t="s">
        <v>2045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1817</v>
      </c>
      <c r="D141" s="305" t="s">
        <v>2045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1810</v>
      </c>
      <c r="D142" s="305" t="s">
        <v>2045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1858</v>
      </c>
      <c r="D143" s="305" t="s">
        <v>2045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 t="s">
        <v>2045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1841</v>
      </c>
      <c r="D145" s="305" t="s">
        <v>2045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 t="s">
        <v>2045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 t="s">
        <v>2045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1736</v>
      </c>
      <c r="D148" s="305" t="s">
        <v>2045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1790</v>
      </c>
      <c r="D149" s="305" t="s">
        <v>2045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1829</v>
      </c>
      <c r="D150" s="305" t="s">
        <v>2045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1830</v>
      </c>
      <c r="D151" s="305" t="s">
        <v>2045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1759</v>
      </c>
      <c r="D152" s="305" t="s">
        <v>2045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1861</v>
      </c>
      <c r="D153" s="305" t="s">
        <v>2045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1777</v>
      </c>
      <c r="D154" s="305" t="s">
        <v>2045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 t="s">
        <v>2045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1863</v>
      </c>
      <c r="D156" s="305" t="s">
        <v>2045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1812</v>
      </c>
      <c r="D157" s="305" t="s">
        <v>2045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1847</v>
      </c>
      <c r="D158" s="305" t="s">
        <v>2045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1724</v>
      </c>
      <c r="D159" s="305" t="s">
        <v>2045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1862</v>
      </c>
      <c r="D160" s="305" t="s">
        <v>2045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1714</v>
      </c>
      <c r="D161" s="305" t="s">
        <v>2045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1718</v>
      </c>
      <c r="D162" s="305" t="s">
        <v>2045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1717</v>
      </c>
      <c r="D163" s="305" t="s">
        <v>2045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1842</v>
      </c>
      <c r="D164" s="305" t="s">
        <v>2045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1797</v>
      </c>
      <c r="D165" s="305" t="s">
        <v>2045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1715</v>
      </c>
      <c r="D166" s="305" t="s">
        <v>2045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1822</v>
      </c>
      <c r="D167" s="305" t="s">
        <v>2045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1716</v>
      </c>
      <c r="D168" s="305" t="s">
        <v>2045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1813</v>
      </c>
      <c r="D169" s="305" t="s">
        <v>2045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1757</v>
      </c>
      <c r="D170" s="305" t="s">
        <v>2045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1732</v>
      </c>
      <c r="D171" s="305" t="s">
        <v>2045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1747</v>
      </c>
      <c r="D172" s="305" t="s">
        <v>2045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 t="s">
        <v>2045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1761</v>
      </c>
      <c r="D174" s="305" t="s">
        <v>2045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1746</v>
      </c>
      <c r="D175" s="305" t="s">
        <v>2045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1838</v>
      </c>
      <c r="D176" s="305" t="s">
        <v>2045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1745</v>
      </c>
      <c r="D177" s="305" t="s">
        <v>2045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1744</v>
      </c>
      <c r="D178" s="305" t="s">
        <v>2045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1857</v>
      </c>
      <c r="D179" s="305" t="s">
        <v>2045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 t="s">
        <v>2045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1821</v>
      </c>
      <c r="D181" s="305" t="s">
        <v>2045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1824</v>
      </c>
      <c r="D182" s="305" t="s">
        <v>2045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1864</v>
      </c>
      <c r="D183" s="305" t="s">
        <v>2045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1766</v>
      </c>
      <c r="D184" s="305" t="s">
        <v>2045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1851</v>
      </c>
      <c r="D185" s="305" t="s">
        <v>2045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1833</v>
      </c>
      <c r="D186" s="305" t="s">
        <v>2045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1758</v>
      </c>
      <c r="D187" s="305" t="s">
        <v>2045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1749</v>
      </c>
      <c r="D188" s="305" t="s">
        <v>2045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1808</v>
      </c>
      <c r="D189" s="305" t="s">
        <v>2045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1739</v>
      </c>
      <c r="D190" s="305" t="s">
        <v>2045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1796</v>
      </c>
      <c r="D191" s="305" t="s">
        <v>2045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1740</v>
      </c>
      <c r="D192" s="305" t="s">
        <v>2045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1741</v>
      </c>
      <c r="D193" s="305" t="s">
        <v>2045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 t="s">
        <v>2045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1834</v>
      </c>
      <c r="D195" s="305" t="s">
        <v>2045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1819</v>
      </c>
      <c r="D196" s="305" t="s">
        <v>2045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1731</v>
      </c>
      <c r="D197" s="305" t="s">
        <v>2045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1869</v>
      </c>
      <c r="D198" s="305" t="s">
        <v>2045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1783</v>
      </c>
      <c r="D199" s="305" t="s">
        <v>2045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 t="s">
        <v>2045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1799</v>
      </c>
      <c r="D201" s="305" t="s">
        <v>2045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1791</v>
      </c>
      <c r="D202" s="305" t="s">
        <v>2045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1743</v>
      </c>
      <c r="D203" s="305" t="s">
        <v>2045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 t="s">
        <v>2045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1767</v>
      </c>
      <c r="D205" s="305" t="s">
        <v>2045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1774</v>
      </c>
      <c r="D206" s="305" t="s">
        <v>2045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1804</v>
      </c>
      <c r="D207" s="305" t="s">
        <v>2045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1768</v>
      </c>
      <c r="D208" s="305" t="s">
        <v>2045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1738</v>
      </c>
      <c r="D209" s="305" t="s">
        <v>2045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1742</v>
      </c>
      <c r="D210" s="305" t="s">
        <v>2045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1825</v>
      </c>
      <c r="D211" s="305" t="s">
        <v>2045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1784</v>
      </c>
      <c r="D212" s="305" t="s">
        <v>2045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1803</v>
      </c>
      <c r="D213" s="305" t="s">
        <v>2045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1763</v>
      </c>
      <c r="D214" s="305" t="s">
        <v>2045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1726</v>
      </c>
      <c r="D215" s="305" t="s">
        <v>2045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1807</v>
      </c>
      <c r="D216" s="305" t="s">
        <v>2045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1773</v>
      </c>
      <c r="D217" s="305" t="s">
        <v>2045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1827</v>
      </c>
      <c r="D218" s="305" t="s">
        <v>2045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 t="s">
        <v>2045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1867</v>
      </c>
      <c r="D220" s="305" t="s">
        <v>2045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1785</v>
      </c>
      <c r="D221" s="305" t="s">
        <v>2045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1855</v>
      </c>
      <c r="D222" s="305" t="s">
        <v>2045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 t="s">
        <v>2045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1854</v>
      </c>
      <c r="D224" s="305" t="s">
        <v>2045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1756</v>
      </c>
      <c r="D225" s="305" t="s">
        <v>2045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1727</v>
      </c>
      <c r="D226" s="305" t="s">
        <v>2045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1748</v>
      </c>
      <c r="D227" s="305" t="s">
        <v>2045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 t="s">
        <v>2045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1755</v>
      </c>
      <c r="D229" s="305" t="s">
        <v>2045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1816</v>
      </c>
      <c r="D230" s="305" t="s">
        <v>2045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1835</v>
      </c>
      <c r="D231" s="305" t="s">
        <v>2045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1772</v>
      </c>
      <c r="D232" s="305" t="s">
        <v>2045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1789</v>
      </c>
      <c r="D233" s="305" t="s">
        <v>2045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 t="s">
        <v>2045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1856</v>
      </c>
      <c r="D235" s="305" t="s">
        <v>2045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1800</v>
      </c>
      <c r="D236" s="305" t="s">
        <v>2045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1729</v>
      </c>
      <c r="D237" s="305" t="s">
        <v>2045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1770</v>
      </c>
      <c r="D238" s="305" t="s">
        <v>2045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1839</v>
      </c>
      <c r="D239" s="305" t="s">
        <v>2045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1815</v>
      </c>
      <c r="D240" s="305" t="s">
        <v>2045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1961</v>
      </c>
      <c r="D241" s="305" t="s">
        <v>2045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2038</v>
      </c>
      <c r="D242" s="305" t="s">
        <v>2045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1689</v>
      </c>
      <c r="D243" s="305" t="s">
        <v>2045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1688</v>
      </c>
      <c r="D244" s="305" t="s">
        <v>2045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1687</v>
      </c>
      <c r="D245" s="305" t="s">
        <v>2045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1343</v>
      </c>
      <c r="D246" s="305" t="s">
        <v>2045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1713</v>
      </c>
      <c r="D247" s="305" t="s">
        <v>2045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1697</v>
      </c>
      <c r="D248" s="305" t="s">
        <v>2045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1691</v>
      </c>
      <c r="D249" s="305" t="s">
        <v>2045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1700</v>
      </c>
      <c r="D250" s="305" t="s">
        <v>2045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1681</v>
      </c>
      <c r="D251" s="305" t="s">
        <v>2045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1712</v>
      </c>
      <c r="D252" s="305" t="s">
        <v>2045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1704</v>
      </c>
      <c r="D253" s="305" t="s">
        <v>2045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1692</v>
      </c>
      <c r="D254" s="305" t="s">
        <v>2045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1694</v>
      </c>
      <c r="D255" s="305" t="s">
        <v>2045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1690</v>
      </c>
      <c r="D256" s="305" t="s">
        <v>2045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1340</v>
      </c>
      <c r="D257" s="305" t="s">
        <v>2045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1679</v>
      </c>
      <c r="D258" s="305" t="s">
        <v>2045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1342</v>
      </c>
      <c r="D259" s="305" t="s">
        <v>2045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1702</v>
      </c>
      <c r="D260" s="305" t="s">
        <v>2045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1711</v>
      </c>
      <c r="D261" s="305" t="s">
        <v>2045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1703</v>
      </c>
      <c r="D262" s="305" t="s">
        <v>2045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1683</v>
      </c>
      <c r="D263" s="305" t="s">
        <v>2045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1680</v>
      </c>
      <c r="D264" s="305" t="s">
        <v>2045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1693</v>
      </c>
      <c r="D265" s="305" t="s">
        <v>2045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1695</v>
      </c>
      <c r="D266" s="305" t="s">
        <v>2045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1339</v>
      </c>
      <c r="D267" s="305" t="s">
        <v>2045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1698</v>
      </c>
      <c r="D268" s="305" t="s">
        <v>2045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1685</v>
      </c>
      <c r="D269" s="305" t="s">
        <v>2045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1696</v>
      </c>
      <c r="D270" s="305" t="s">
        <v>2045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1701</v>
      </c>
      <c r="D271" s="305" t="s">
        <v>2045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1699</v>
      </c>
      <c r="D272" s="305" t="s">
        <v>2045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1678</v>
      </c>
      <c r="D273" s="305" t="s">
        <v>2045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1684</v>
      </c>
      <c r="D274" s="305" t="s">
        <v>2045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1710</v>
      </c>
      <c r="D275" s="305" t="s">
        <v>2045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1682</v>
      </c>
      <c r="D276" s="305" t="s">
        <v>2045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1708</v>
      </c>
      <c r="D277" s="305" t="s">
        <v>2045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1705</v>
      </c>
      <c r="D278" s="305" t="s">
        <v>2045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1341</v>
      </c>
      <c r="D279" s="305" t="s">
        <v>2045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1707</v>
      </c>
      <c r="D280" s="305" t="s">
        <v>2045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1709</v>
      </c>
      <c r="D281" s="305" t="s">
        <v>2045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1706</v>
      </c>
      <c r="D282" s="305" t="s">
        <v>2045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1686</v>
      </c>
      <c r="D283" s="305" t="s">
        <v>2045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1344</v>
      </c>
      <c r="D284" s="305" t="s">
        <v>2045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 t="s">
        <v>2044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1324</v>
      </c>
      <c r="D286" s="305" t="s">
        <v>2044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 t="s">
        <v>2044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 t="s">
        <v>2044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 t="s">
        <v>2044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 t="s">
        <v>2044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 t="s">
        <v>2044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 t="s">
        <v>2044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 t="s">
        <v>2044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 t="s">
        <v>2044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 t="s">
        <v>2044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 t="s">
        <v>2044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 t="s">
        <v>2044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1238</v>
      </c>
      <c r="D298" s="305" t="s">
        <v>2044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 t="s">
        <v>2044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1328</v>
      </c>
      <c r="D300" s="305" t="s">
        <v>2044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 t="s">
        <v>2044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1322</v>
      </c>
      <c r="D302" s="305" t="s">
        <v>2044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 t="s">
        <v>2044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 t="s">
        <v>2044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 t="s">
        <v>2044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3" t="s">
        <v>1266</v>
      </c>
      <c r="D306" s="305" t="s">
        <v>2044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 t="s">
        <v>2044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 t="s">
        <v>2044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 t="s">
        <v>2044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 t="s">
        <v>2044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 t="s">
        <v>2044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1327</v>
      </c>
      <c r="D312" s="305" t="s">
        <v>2044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 t="s">
        <v>2044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 t="s">
        <v>2044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1330</v>
      </c>
      <c r="D315" s="305" t="s">
        <v>2044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 t="s">
        <v>2044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 t="s">
        <v>2044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 t="s">
        <v>2044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 t="s">
        <v>2044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1315</v>
      </c>
      <c r="D320" s="305" t="s">
        <v>2044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 t="s">
        <v>2044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 t="s">
        <v>2044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 t="s">
        <v>2044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 t="s">
        <v>2044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 t="s">
        <v>2044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 t="s">
        <v>2044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1257</v>
      </c>
      <c r="D327" s="305" t="s">
        <v>2044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 t="s">
        <v>2044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 t="s">
        <v>2044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1320</v>
      </c>
      <c r="D330" s="305" t="s">
        <v>2044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 t="s">
        <v>2044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 t="s">
        <v>2044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 t="s">
        <v>2044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 t="s">
        <v>2044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 t="s">
        <v>2044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 t="s">
        <v>2044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1181</v>
      </c>
      <c r="D337" s="305" t="s">
        <v>2044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 t="s">
        <v>2044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 t="s">
        <v>2044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1288</v>
      </c>
      <c r="D340" s="305" t="s">
        <v>2044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1286</v>
      </c>
      <c r="D341" s="305" t="s">
        <v>2044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 t="s">
        <v>2044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 t="s">
        <v>2044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 t="s">
        <v>2044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 t="s">
        <v>2044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 t="s">
        <v>2044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 t="s">
        <v>2044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 t="s">
        <v>2044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 t="s">
        <v>2044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 t="s">
        <v>2044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 t="s">
        <v>2044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 t="s">
        <v>2044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 t="s">
        <v>2044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 t="s">
        <v>2044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 t="s">
        <v>2044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 t="s">
        <v>2044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1299</v>
      </c>
      <c r="D357" s="305" t="s">
        <v>2044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1293</v>
      </c>
      <c r="D358" s="305" t="s">
        <v>2044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 t="s">
        <v>2044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 t="s">
        <v>2044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 t="s">
        <v>2044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 t="s">
        <v>2044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 t="s">
        <v>2044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 t="s">
        <v>2044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 t="s">
        <v>2044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 t="s">
        <v>2044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1274</v>
      </c>
      <c r="D367" s="305" t="s">
        <v>2044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 t="s">
        <v>2044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 t="s">
        <v>2044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1269</v>
      </c>
      <c r="D370" s="305" t="s">
        <v>2044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 t="s">
        <v>2044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 t="s">
        <v>2044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 t="s">
        <v>2044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 t="s">
        <v>2044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 t="s">
        <v>2044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 t="s">
        <v>2044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 t="s">
        <v>2044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1225</v>
      </c>
      <c r="D378" s="305" t="s">
        <v>2044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 t="s">
        <v>2044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 t="s">
        <v>2044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1190</v>
      </c>
      <c r="D381" s="305" t="s">
        <v>2044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1189</v>
      </c>
      <c r="D382" s="305" t="s">
        <v>2044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 t="s">
        <v>2044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 t="s">
        <v>2044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1187</v>
      </c>
      <c r="D385" s="305" t="s">
        <v>2044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 t="s">
        <v>2044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1272</v>
      </c>
      <c r="D387" s="305" t="s">
        <v>2044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 t="s">
        <v>2044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1290</v>
      </c>
      <c r="D389" s="305" t="s">
        <v>2044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 t="s">
        <v>2044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1" t="s">
        <v>508</v>
      </c>
      <c r="D391" s="305" t="s">
        <v>2044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 t="s">
        <v>2044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 t="s">
        <v>2044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 t="s">
        <v>2044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 t="s">
        <v>2044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1281</v>
      </c>
      <c r="D396" s="305" t="s">
        <v>2044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 t="s">
        <v>2044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 t="s">
        <v>2044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1199</v>
      </c>
      <c r="D399" s="305" t="s">
        <v>2044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1214</v>
      </c>
      <c r="D400" s="305" t="s">
        <v>2044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 t="s">
        <v>2044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 t="s">
        <v>2044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 t="s">
        <v>2044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1273</v>
      </c>
      <c r="D404" s="305" t="s">
        <v>2044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 t="s">
        <v>2044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 t="s">
        <v>2044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 t="s">
        <v>2044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 t="s">
        <v>2044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 t="s">
        <v>2044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 t="s">
        <v>2044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1241</v>
      </c>
      <c r="D411" s="305" t="s">
        <v>2044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 t="s">
        <v>2044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1282</v>
      </c>
      <c r="D413" s="305" t="s">
        <v>2044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 t="s">
        <v>2044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 t="s">
        <v>2044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 t="s">
        <v>2044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 t="s">
        <v>2044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 t="s">
        <v>2044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 t="s">
        <v>2044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 t="s">
        <v>2044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1303</v>
      </c>
      <c r="D421" s="305" t="s">
        <v>2044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 t="s">
        <v>2044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 t="s">
        <v>2044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 t="s">
        <v>2044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 t="s">
        <v>2044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 t="s">
        <v>2044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 t="s">
        <v>2044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1261</v>
      </c>
      <c r="D428" s="305" t="s">
        <v>2044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 t="s">
        <v>2044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 t="s">
        <v>2044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 t="s">
        <v>2044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 t="s">
        <v>2044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 t="s">
        <v>2044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 t="s">
        <v>2044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 t="s">
        <v>2044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 t="s">
        <v>2044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 t="s">
        <v>2044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1280</v>
      </c>
      <c r="D438" s="305" t="s">
        <v>2044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 t="s">
        <v>2044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1276</v>
      </c>
      <c r="D440" s="305" t="s">
        <v>2044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 t="s">
        <v>2044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 t="s">
        <v>2044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 t="s">
        <v>2044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 t="s">
        <v>2044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 t="s">
        <v>2044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 t="s">
        <v>2044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 t="s">
        <v>2044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 t="s">
        <v>2044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 t="s">
        <v>2044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1326</v>
      </c>
      <c r="D450" s="305" t="s">
        <v>2044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 t="s">
        <v>2044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 t="s">
        <v>2044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 t="s">
        <v>2044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 t="s">
        <v>2044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 t="s">
        <v>2044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 t="s">
        <v>2044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 t="s">
        <v>2044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 t="s">
        <v>2044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 t="s">
        <v>2044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 t="s">
        <v>2044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 t="s">
        <v>2044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 t="s">
        <v>2044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 t="s">
        <v>2044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 t="s">
        <v>2044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 t="s">
        <v>2044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1325</v>
      </c>
      <c r="D466" s="305" t="s">
        <v>2044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 t="s">
        <v>2044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 t="s">
        <v>2044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 t="s">
        <v>2044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 t="s">
        <v>2044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 t="s">
        <v>2044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 t="s">
        <v>2044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 t="s">
        <v>2044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 t="s">
        <v>2044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 t="s">
        <v>2044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 t="s">
        <v>2044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 t="s">
        <v>2044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 t="s">
        <v>2044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 t="s">
        <v>2044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 t="s">
        <v>2044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 t="s">
        <v>2044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 t="s">
        <v>2044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 t="s">
        <v>2044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 t="s">
        <v>2044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 t="s">
        <v>2044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1216</v>
      </c>
      <c r="D486" s="305" t="s">
        <v>2044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 t="s">
        <v>2044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 t="s">
        <v>2044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1218</v>
      </c>
      <c r="D489" s="305" t="s">
        <v>2044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 t="s">
        <v>2044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 t="s">
        <v>2044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1277</v>
      </c>
      <c r="D492" s="305" t="s">
        <v>2044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 t="s">
        <v>2044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 t="s">
        <v>2044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 t="s">
        <v>2044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 t="s">
        <v>2044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 t="s">
        <v>2044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 t="s">
        <v>2044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 t="s">
        <v>2044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 t="s">
        <v>2044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 t="s">
        <v>2044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 t="s">
        <v>2044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 t="s">
        <v>2044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 t="s">
        <v>2044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 t="s">
        <v>2044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 t="s">
        <v>2044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 t="s">
        <v>2044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1219</v>
      </c>
      <c r="D508" s="305" t="s">
        <v>2044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 t="s">
        <v>2044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 t="s">
        <v>2044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 t="s">
        <v>2044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 t="s">
        <v>2044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1289</v>
      </c>
      <c r="D513" s="305" t="s">
        <v>2044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 t="s">
        <v>2044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 t="s">
        <v>2044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1195</v>
      </c>
      <c r="D516" s="305" t="s">
        <v>2044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 t="s">
        <v>2044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 t="s">
        <v>2044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 t="s">
        <v>2044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1222</v>
      </c>
      <c r="D520" s="305" t="s">
        <v>2044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 t="s">
        <v>2044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 t="s">
        <v>2044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 t="s">
        <v>2044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 t="s">
        <v>2044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 t="s">
        <v>2044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 t="s">
        <v>2044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 t="s">
        <v>2044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 t="s">
        <v>2044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 t="s">
        <v>2044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 t="s">
        <v>2044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 t="s">
        <v>2044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 t="s">
        <v>2044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 t="s">
        <v>2044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 t="s">
        <v>2044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1275</v>
      </c>
      <c r="D535" s="305" t="s">
        <v>2044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 t="s">
        <v>2044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 t="s">
        <v>2044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 t="s">
        <v>2044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 t="s">
        <v>2044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 t="s">
        <v>2044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 t="s">
        <v>2044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1183</v>
      </c>
      <c r="D542" s="305" t="s">
        <v>2044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1185</v>
      </c>
      <c r="D543" s="305" t="s">
        <v>2044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1191</v>
      </c>
      <c r="D544" s="305" t="s">
        <v>2044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 t="s">
        <v>2044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 t="s">
        <v>2044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 t="s">
        <v>2044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 t="s">
        <v>2044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 t="s">
        <v>2044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1264</v>
      </c>
      <c r="D550" s="305" t="s">
        <v>2044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 t="s">
        <v>2044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 t="s">
        <v>2044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 t="s">
        <v>2044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 t="s">
        <v>2044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 t="s">
        <v>2044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 t="s">
        <v>2044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 t="s">
        <v>2044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1283</v>
      </c>
      <c r="D558" s="305" t="s">
        <v>2044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 t="s">
        <v>2044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 t="s">
        <v>2044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 t="s">
        <v>2044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 t="s">
        <v>2044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 t="s">
        <v>2044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 t="s">
        <v>2044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 t="s">
        <v>2044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 t="s">
        <v>2044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 t="s">
        <v>2044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 t="s">
        <v>2044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 t="s">
        <v>2044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 t="s">
        <v>2044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 t="s">
        <v>2044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 t="s">
        <v>2044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 t="s">
        <v>2044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 t="s">
        <v>2044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 t="s">
        <v>2044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 t="s">
        <v>2044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 t="s">
        <v>2044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 t="s">
        <v>2044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 t="s">
        <v>2044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 t="s">
        <v>2044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 t="s">
        <v>2044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1209</v>
      </c>
      <c r="D582" s="305" t="s">
        <v>2044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 t="s">
        <v>2044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1" t="s">
        <v>1211</v>
      </c>
      <c r="D584" s="305" t="s">
        <v>2044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 t="s">
        <v>2044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 t="s">
        <v>2044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 t="s">
        <v>2044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 t="s">
        <v>2044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 t="s">
        <v>2044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 t="s">
        <v>2044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1296</v>
      </c>
      <c r="D591" s="305" t="s">
        <v>2044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 t="s">
        <v>2044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 t="s">
        <v>2044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 t="s">
        <v>2044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 t="s">
        <v>2044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 t="s">
        <v>2044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 t="s">
        <v>2044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 t="s">
        <v>2044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 t="s">
        <v>2044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 t="s">
        <v>2044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 t="s">
        <v>2044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 t="s">
        <v>2044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 t="s">
        <v>2044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 t="s">
        <v>2044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 t="s">
        <v>2044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 t="s">
        <v>2044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 t="s">
        <v>2044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 t="s">
        <v>2044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 t="s">
        <v>2044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1335</v>
      </c>
      <c r="D610" s="305" t="s">
        <v>2044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1331</v>
      </c>
      <c r="D611" s="305" t="s">
        <v>2044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 t="s">
        <v>2044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 t="s">
        <v>2044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 t="s">
        <v>2044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1250</v>
      </c>
      <c r="D615" s="305" t="s">
        <v>2044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1338</v>
      </c>
      <c r="D616" s="305" t="s">
        <v>2044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 t="s">
        <v>2044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 t="s">
        <v>2044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 t="s">
        <v>2044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 t="s">
        <v>2044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 t="s">
        <v>2044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 t="s">
        <v>2044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1334</v>
      </c>
      <c r="D623" s="305" t="s">
        <v>2044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 t="s">
        <v>2044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 t="s">
        <v>2044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 t="s">
        <v>2044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 t="s">
        <v>2044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1310</v>
      </c>
      <c r="D628" s="305" t="s">
        <v>2044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 t="s">
        <v>2044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 t="s">
        <v>2044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 t="s">
        <v>2044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 t="s">
        <v>2044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 t="s">
        <v>2044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 t="s">
        <v>2044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1254</v>
      </c>
      <c r="D635" s="305" t="s">
        <v>2044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 t="s">
        <v>2044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1253</v>
      </c>
      <c r="D637" s="305" t="s">
        <v>2044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 t="s">
        <v>2044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 t="s">
        <v>2044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 t="s">
        <v>2044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 t="s">
        <v>2044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 t="s">
        <v>2044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 t="s">
        <v>2044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 t="s">
        <v>2044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 t="s">
        <v>2044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1336</v>
      </c>
      <c r="D646" s="305" t="s">
        <v>2044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 t="s">
        <v>2044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 t="s">
        <v>2044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 t="s">
        <v>2044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 t="s">
        <v>2044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1983</v>
      </c>
      <c r="D651" s="305" t="s">
        <v>2044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2034</v>
      </c>
      <c r="D652" s="305" t="s">
        <v>2044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2035</v>
      </c>
      <c r="D653" s="305" t="s">
        <v>2044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2036</v>
      </c>
      <c r="D654" s="305" t="s">
        <v>2044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1974</v>
      </c>
      <c r="D655" s="305" t="s">
        <v>2044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1975</v>
      </c>
      <c r="D656" s="305" t="s">
        <v>2044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1976</v>
      </c>
      <c r="D657" s="305" t="s">
        <v>2044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1977</v>
      </c>
      <c r="D658" s="305" t="s">
        <v>2044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1978</v>
      </c>
      <c r="D659" s="305" t="s">
        <v>2044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2037</v>
      </c>
      <c r="D660" s="305" t="s">
        <v>2044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1979</v>
      </c>
      <c r="D661" s="305" t="s">
        <v>2044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1980</v>
      </c>
      <c r="D662" s="305" t="s">
        <v>2044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1981</v>
      </c>
      <c r="D663" s="305" t="s">
        <v>2044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1982</v>
      </c>
      <c r="D664" s="305" t="s">
        <v>2044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1311</v>
      </c>
      <c r="D665" s="305" t="s">
        <v>2044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39"/>
      <c r="D671" s="1039"/>
      <c r="E671" s="1039"/>
      <c r="F671" s="833"/>
      <c r="G671" s="833"/>
      <c r="H671" s="833"/>
      <c r="I671" s="833"/>
      <c r="J671" s="1039" t="s">
        <v>421</v>
      </c>
      <c r="K671" s="1039"/>
      <c r="L671" s="1039"/>
    </row>
    <row r="672" spans="1:13" ht="19.5" customHeight="1">
      <c r="C672" s="834"/>
      <c r="D672" s="834"/>
      <c r="E672" s="834"/>
      <c r="F672" s="1039"/>
      <c r="G672" s="1039"/>
      <c r="H672" s="1039"/>
      <c r="I672" s="833"/>
      <c r="J672" s="1039" t="s">
        <v>109</v>
      </c>
      <c r="K672" s="1039"/>
      <c r="L672" s="1039"/>
    </row>
    <row r="673" spans="3:12" ht="19.5" customHeight="1">
      <c r="C673" s="834"/>
      <c r="D673" s="834"/>
      <c r="E673" s="834"/>
      <c r="F673" s="1039"/>
      <c r="G673" s="1039"/>
      <c r="H673" s="1039"/>
      <c r="I673" s="288"/>
      <c r="J673" s="1039" t="s">
        <v>136</v>
      </c>
      <c r="K673" s="1039"/>
      <c r="L673" s="1039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5" customFormat="1" ht="12" customHeight="1">
      <c r="A2" s="664" t="str">
        <f>TH!A1</f>
        <v>Đơn vị: CÔNG TY TNHH SX TM KIM DUNG PHÁT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66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6" t="s">
        <v>104</v>
      </c>
      <c r="O3" s="668"/>
      <c r="P3" s="669">
        <f>IF(J5="Quý I",1,IF(J5="Quý II",4,IF(J5="Quý III",7,IF(J5="Quý IV",10,""))))</f>
        <v>1</v>
      </c>
      <c r="Q3" s="669">
        <f>IF(J5="Quý I",3,IF(J5="Quý II",6,IF(J5="Quý III",9,IF(J5="Quý IV",12,""))))</f>
        <v>3</v>
      </c>
    </row>
    <row r="4" spans="1:17" s="665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0"/>
      <c r="M4" s="671"/>
      <c r="N4" s="666" t="s">
        <v>105</v>
      </c>
      <c r="O4" s="668"/>
    </row>
    <row r="5" spans="1:17" ht="18" customHeight="1" thickBot="1">
      <c r="D5" s="315" t="str">
        <f>+IF(LEFT($L$5,1)="N","PHIẾU NHẬP KHO","PHIẾU XUẤT KHO")</f>
        <v>PHIẾU XUẤT KHO</v>
      </c>
      <c r="J5" s="661" t="s">
        <v>2047</v>
      </c>
      <c r="K5" s="316"/>
      <c r="L5" s="662" t="s">
        <v>416</v>
      </c>
      <c r="M5" s="317"/>
      <c r="N5" s="663">
        <v>27</v>
      </c>
      <c r="O5" s="312"/>
      <c r="P5" s="312"/>
    </row>
    <row r="6" spans="1:17" ht="10.5" customHeight="1">
      <c r="D6" s="67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4"/>
      <c r="M6" s="314"/>
      <c r="O6" s="312"/>
    </row>
    <row r="7" spans="1:17" ht="10.5" customHeight="1">
      <c r="C7" s="675" t="str">
        <f xml:space="preserve"> "Số:"</f>
        <v>Số:</v>
      </c>
      <c r="D7" s="676" t="str">
        <f xml:space="preserve"> RIGHT($L$5,2)&amp;"/"&amp;LEFT($L$5,1)&amp;IF($N$5&gt;=10,$N$5,"0"&amp;$N$5)</f>
        <v>TP/X27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77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9" t="s">
        <v>35</v>
      </c>
      <c r="B14" s="1089" t="s">
        <v>201</v>
      </c>
      <c r="C14" s="1089" t="s">
        <v>202</v>
      </c>
      <c r="D14" s="1089" t="s">
        <v>193</v>
      </c>
      <c r="E14" s="1091" t="s">
        <v>203</v>
      </c>
      <c r="F14" s="1091"/>
      <c r="G14" s="1089" t="s">
        <v>204</v>
      </c>
      <c r="H14" s="1089" t="s">
        <v>205</v>
      </c>
    </row>
    <row r="15" spans="1:17" ht="12.75" customHeight="1">
      <c r="A15" s="1090"/>
      <c r="B15" s="1090"/>
      <c r="C15" s="1090"/>
      <c r="D15" s="1090"/>
      <c r="E15" s="678" t="s">
        <v>206</v>
      </c>
      <c r="F15" s="678" t="str">
        <f>IF(LEFT($D$7,1)="N","Thực nhập","Thực xuất")</f>
        <v>Thực xuất</v>
      </c>
      <c r="G15" s="1090"/>
      <c r="H15" s="1090"/>
    </row>
    <row r="16" spans="1:17" s="71" customFormat="1" ht="8.25" customHeight="1">
      <c r="A16" s="679" t="s">
        <v>2</v>
      </c>
      <c r="B16" s="679" t="s">
        <v>3</v>
      </c>
      <c r="C16" s="679" t="s">
        <v>4</v>
      </c>
      <c r="D16" s="679" t="s">
        <v>5</v>
      </c>
      <c r="E16" s="679">
        <v>1</v>
      </c>
      <c r="F16" s="679">
        <v>2</v>
      </c>
      <c r="G16" s="679">
        <v>3</v>
      </c>
      <c r="H16" s="679">
        <v>4</v>
      </c>
    </row>
    <row r="17" spans="1:8" ht="11.25" customHeight="1">
      <c r="A17" s="680">
        <f ca="1">IF(B17="","",ROW()-16)</f>
        <v>1</v>
      </c>
      <c r="B17" s="681" t="str">
        <f ca="1">IF(ROWS($1:1)&gt;COUNT(Dong10),"",OFFSET(TH!F$1,SMALL(Dong10,ROWS($1:1)),))</f>
        <v>Thùng (40,5x30,5x35,5)</v>
      </c>
      <c r="C17" s="682"/>
      <c r="D17" s="683" t="str">
        <f ca="1">IF(ISNA(VLOOKUP(B17,NXT!$C$12:$D$666,2,0)),"",VLOOKUP(B17,NXT!$C$12:$D$666,2,0))</f>
        <v>cái</v>
      </c>
      <c r="E17" s="684"/>
      <c r="F17" s="685">
        <f ca="1">IF(ROWS($1:1)&gt;COUNT(Dong10),"",OFFSET(TH!I$1,SMALL(Dong10,ROWS($1:1)),))</f>
        <v>69</v>
      </c>
      <c r="G17" s="685">
        <f ca="1">IF(ROWS($1:1)&gt;COUNT(Dong10),"",OFFSET(TH!J$1,SMALL(Dong10,ROWS($1:1)),))</f>
        <v>15834</v>
      </c>
      <c r="H17" s="684">
        <f ca="1">IF(F17&lt;&gt;"",ROUND(F17*G17,0),0)</f>
        <v>1092546</v>
      </c>
    </row>
    <row r="18" spans="1:8" ht="11.25" customHeight="1">
      <c r="A18" s="680">
        <f t="shared" ref="A18:A20" ca="1" si="0">IF(B18="","",A17+1)</f>
        <v>2</v>
      </c>
      <c r="B18" s="681" t="str">
        <f ca="1">IF(ROWS($1:2)&gt;COUNT(Dong10),"",OFFSET(TH!F$1,SMALL(Dong10,ROWS($1:2)),))</f>
        <v>Thùng (40,5x30,5x17,7)</v>
      </c>
      <c r="C18" s="682"/>
      <c r="D18" s="683" t="str">
        <f ca="1">IF(ISNA(VLOOKUP(B18,NXT!$C$12:$D$666,2,0)),"",VLOOKUP(B18,NXT!$C$12:$D$666,2,0))</f>
        <v>cái</v>
      </c>
      <c r="E18" s="684"/>
      <c r="F18" s="685">
        <f ca="1">IF(ROWS($1:2)&gt;COUNT(Dong10),"",OFFSET(TH!I$1,SMALL(Dong10,ROWS($1:2)),))</f>
        <v>87</v>
      </c>
      <c r="G18" s="685">
        <f ca="1">IF(ROWS($1:2)&gt;COUNT(Dong10),"",OFFSET(TH!J$1,SMALL(Dong10,ROWS($1:2)),))</f>
        <v>12317</v>
      </c>
      <c r="H18" s="684">
        <f t="shared" ref="H18:H24" ca="1" si="1">IF(F18&lt;&gt;"",ROUND(F18*G18,0),0)</f>
        <v>1071579</v>
      </c>
    </row>
    <row r="19" spans="1:8" ht="11.25" customHeight="1">
      <c r="A19" s="680">
        <f t="shared" ca="1" si="0"/>
        <v>3</v>
      </c>
      <c r="B19" s="681" t="str">
        <f ca="1">IF(ROWS($1:3)&gt;COUNT(Dong10),"",OFFSET(TH!F$1,SMALL(Dong10,ROWS($1:3)),))</f>
        <v>Thùng (40,5x30,5x10)</v>
      </c>
      <c r="C19" s="682"/>
      <c r="D19" s="683" t="str">
        <f ca="1">IF(ISNA(VLOOKUP(B19,NXT!$C$12:$D$666,2,0)),"",VLOOKUP(B19,NXT!$C$12:$D$666,2,0))</f>
        <v>cái</v>
      </c>
      <c r="E19" s="684"/>
      <c r="F19" s="685">
        <f ca="1">IF(ROWS($1:3)&gt;COUNT(Dong10),"",OFFSET(TH!I$1,SMALL(Dong10,ROWS($1:3)),))</f>
        <v>4</v>
      </c>
      <c r="G19" s="685">
        <f ca="1">IF(ROWS($1:3)&gt;COUNT(Dong10),"",OFFSET(TH!J$1,SMALL(Dong10,ROWS($1:3)),))</f>
        <v>10796</v>
      </c>
      <c r="H19" s="684">
        <f t="shared" ca="1" si="1"/>
        <v>43184</v>
      </c>
    </row>
    <row r="20" spans="1:8" ht="11.25" customHeight="1">
      <c r="A20" s="680">
        <f t="shared" ca="1" si="0"/>
        <v>4</v>
      </c>
      <c r="B20" s="681" t="str">
        <f ca="1">IF(ROWS($1:4)&gt;COUNT(Dong10),"",OFFSET(TH!F$1,SMALL(Dong10,ROWS($1:4)),))</f>
        <v>Thùng (42,5x42,5x11,5)</v>
      </c>
      <c r="C20" s="682"/>
      <c r="D20" s="683" t="str">
        <f ca="1">IF(ISNA(VLOOKUP(B20,NXT!$C$12:$D$666,2,0)),"",VLOOKUP(B20,NXT!$C$12:$D$666,2,0))</f>
        <v>cái</v>
      </c>
      <c r="E20" s="684"/>
      <c r="F20" s="685">
        <f ca="1">IF(ROWS($1:4)&gt;COUNT(Dong10),"",OFFSET(TH!I$1,SMALL(Dong10,ROWS($1:4)),))</f>
        <v>4</v>
      </c>
      <c r="G20" s="685">
        <f ca="1">IF(ROWS($1:4)&gt;COUNT(Dong10),"",OFFSET(TH!J$1,SMALL(Dong10,ROWS($1:4)),))</f>
        <v>15338</v>
      </c>
      <c r="H20" s="684">
        <f t="shared" ca="1" si="1"/>
        <v>61352</v>
      </c>
    </row>
    <row r="21" spans="1:8" ht="11.25" customHeight="1">
      <c r="A21" s="680">
        <f t="shared" ref="A21:A23" ca="1" si="2">IF(B21="","",A20+1)</f>
        <v>5</v>
      </c>
      <c r="B21" s="681" t="str">
        <f ca="1">IF(ROWS($1:5)&gt;COUNT(Dong10),"",OFFSET(TH!F$1,SMALL(Dong10,ROWS($1:5)),))</f>
        <v>Thùng (42,5x42,5x22,5)</v>
      </c>
      <c r="C21" s="682"/>
      <c r="D21" s="683" t="str">
        <f ca="1">IF(ISNA(VLOOKUP(B21,NXT!$C$12:$D$666,2,0)),"",VLOOKUP(B21,NXT!$C$12:$D$666,2,0))</f>
        <v>cái</v>
      </c>
      <c r="E21" s="684"/>
      <c r="F21" s="685">
        <f ca="1">IF(ROWS($1:5)&gt;COUNT(Dong10),"",OFFSET(TH!I$1,SMALL(Dong10,ROWS($1:5)),))</f>
        <v>13</v>
      </c>
      <c r="G21" s="685">
        <f ca="1">IF(ROWS($1:5)&gt;COUNT(Dong10),"",OFFSET(TH!J$1,SMALL(Dong10,ROWS($1:5)),))</f>
        <v>17900</v>
      </c>
      <c r="H21" s="684">
        <f t="shared" ca="1" si="1"/>
        <v>232700</v>
      </c>
    </row>
    <row r="22" spans="1:8" ht="11.25" customHeight="1">
      <c r="A22" s="680">
        <f t="shared" ca="1" si="2"/>
        <v>6</v>
      </c>
      <c r="B22" s="681" t="str">
        <f ca="1">IF(ROWS($1:6)&gt;COUNT(Dong10),"",OFFSET(TH!F$1,SMALL(Dong10,ROWS($1:6)),))</f>
        <v>Thùng (42,5x42,5x32,5)</v>
      </c>
      <c r="C22" s="682"/>
      <c r="D22" s="683" t="str">
        <f ca="1">IF(ISNA(VLOOKUP(B22,NXT!$C$12:$D$666,2,0)),"",VLOOKUP(B22,NXT!$C$12:$D$666,2,0))</f>
        <v>cái</v>
      </c>
      <c r="E22" s="684"/>
      <c r="F22" s="685">
        <f ca="1">IF(ROWS($1:6)&gt;COUNT(Dong10),"",OFFSET(TH!I$1,SMALL(Dong10,ROWS($1:6)),))</f>
        <v>68</v>
      </c>
      <c r="G22" s="685">
        <f ca="1">IF(ROWS($1:6)&gt;COUNT(Dong10),"",OFFSET(TH!J$1,SMALL(Dong10,ROWS($1:6)),))</f>
        <v>20250</v>
      </c>
      <c r="H22" s="684">
        <f t="shared" ca="1" si="1"/>
        <v>1377000</v>
      </c>
    </row>
    <row r="23" spans="1:8" ht="11.25" customHeight="1">
      <c r="A23" s="680">
        <f t="shared" ca="1" si="2"/>
        <v>7</v>
      </c>
      <c r="B23" s="681" t="str">
        <f ca="1">IF(ROWS($1:7)&gt;COUNT(Dong10),"",OFFSET(TH!F$1,SMALL(Dong10,ROWS($1:7)),))</f>
        <v>Tấm lót (30x20)</v>
      </c>
      <c r="C23" s="682"/>
      <c r="D23" s="683" t="str">
        <f ca="1">IF(ISNA(VLOOKUP(B23,NXT!$C$12:$D$666,2,0)),"",VLOOKUP(B23,NXT!$C$12:$D$666,2,0))</f>
        <v>tấm</v>
      </c>
      <c r="E23" s="684"/>
      <c r="F23" s="685">
        <f ca="1">IF(ROWS($1:7)&gt;COUNT(Dong10),"",OFFSET(TH!I$1,SMALL(Dong10,ROWS($1:7)),))</f>
        <v>490</v>
      </c>
      <c r="G23" s="685">
        <f ca="1">IF(ROWS($1:7)&gt;COUNT(Dong10),"",OFFSET(TH!J$1,SMALL(Dong10,ROWS($1:7)),))</f>
        <v>1600</v>
      </c>
      <c r="H23" s="684">
        <f t="shared" ca="1" si="1"/>
        <v>784000</v>
      </c>
    </row>
    <row r="24" spans="1:8" ht="11.25" customHeight="1">
      <c r="A24" s="680">
        <f t="shared" ref="A24" ca="1" si="3">IF(B24="","",A23+1)</f>
        <v>8</v>
      </c>
      <c r="B24" s="681" t="str">
        <f ca="1">IF(ROWS($1:8)&gt;COUNT(Dong10),"",OFFSET(TH!F$1,SMALL(Dong10,ROWS($1:8)),))</f>
        <v>Thùng (61x44x35)</v>
      </c>
      <c r="C24" s="682"/>
      <c r="D24" s="683" t="str">
        <f ca="1">IF(ISNA(VLOOKUP(B24,NXT!$C$12:$D$666,2,0)),"",VLOOKUP(B24,NXT!$C$12:$D$666,2,0))</f>
        <v>cái</v>
      </c>
      <c r="E24" s="684"/>
      <c r="F24" s="685">
        <f ca="1">IF(ROWS($1:8)&gt;COUNT(Dong10),"",OFFSET(TH!I$1,SMALL(Dong10,ROWS($1:8)),))</f>
        <v>42</v>
      </c>
      <c r="G24" s="685">
        <f ca="1">IF(ROWS($1:8)&gt;COUNT(Dong10),"",OFFSET(TH!J$1,SMALL(Dong10,ROWS($1:8)),))</f>
        <v>24450</v>
      </c>
      <c r="H24" s="684">
        <f t="shared" ca="1" si="1"/>
        <v>1026900</v>
      </c>
    </row>
    <row r="25" spans="1:8" ht="11.25" customHeight="1">
      <c r="A25" s="680">
        <f t="shared" ref="A25" ca="1" si="4">IF(B25="","",A24+1)</f>
        <v>9</v>
      </c>
      <c r="B25" s="681" t="str">
        <f ca="1">IF(ROWS($1:9)&gt;COUNT(Dong10),"",OFFSET(TH!F$1,SMALL(Dong10,ROWS($1:9)),))</f>
        <v>Tấm lót (50x20)</v>
      </c>
      <c r="C25" s="682"/>
      <c r="D25" s="683" t="str">
        <f ca="1">IF(ISNA(VLOOKUP(B25,NXT!$C$12:$D$666,2,0)),"",VLOOKUP(B25,NXT!$C$12:$D$666,2,0))</f>
        <v>tấm</v>
      </c>
      <c r="E25" s="684"/>
      <c r="F25" s="685">
        <f ca="1">IF(ROWS($1:9)&gt;COUNT(Dong10),"",OFFSET(TH!I$1,SMALL(Dong10,ROWS($1:9)),))</f>
        <v>84</v>
      </c>
      <c r="G25" s="685">
        <f ca="1">IF(ROWS($1:9)&gt;COUNT(Dong10),"",OFFSET(TH!J$1,SMALL(Dong10,ROWS($1:9)),))</f>
        <v>1000</v>
      </c>
      <c r="H25" s="684">
        <f t="shared" ref="H25" ca="1" si="5">IF(F25&lt;&gt;"",ROUND(F25*G25,0),0)</f>
        <v>84000</v>
      </c>
    </row>
    <row r="26" spans="1:8" ht="11.25" customHeight="1">
      <c r="A26" s="680" t="str">
        <f t="shared" ref="A26" ca="1" si="6">IF(B26="","",A25+1)</f>
        <v/>
      </c>
      <c r="B26" s="681" t="str">
        <f ca="1">IF(ROWS($1:10)&gt;COUNT(Dong10),"",OFFSET(TH!F$1,SMALL(Dong10,ROWS($1:10)),))</f>
        <v/>
      </c>
      <c r="C26" s="682"/>
      <c r="D26" s="683" t="str">
        <f ca="1">IF(ISNA(VLOOKUP(B26,NXT!$C$12:$D$666,2,0)),"",VLOOKUP(B26,NXT!$C$12:$D$666,2,0))</f>
        <v/>
      </c>
      <c r="E26" s="684"/>
      <c r="F26" s="685" t="str">
        <f ca="1">IF(ROWS($1:10)&gt;COUNT(Dong10),"",OFFSET(TH!I$1,SMALL(Dong10,ROWS($1:10)),))</f>
        <v/>
      </c>
      <c r="G26" s="685" t="str">
        <f ca="1">IF(ROWS($1:10)&gt;COUNT(Dong10),"",OFFSET(TH!J$1,SMALL(Dong10,ROWS($1:10)),))</f>
        <v/>
      </c>
      <c r="H26" s="684">
        <f t="shared" ref="H26" ca="1" si="7">IF(F26&lt;&gt;"",ROUND(F26*G26,0),0)</f>
        <v>0</v>
      </c>
    </row>
    <row r="27" spans="1:8" ht="6.75" customHeight="1">
      <c r="A27" s="680" t="str">
        <f t="shared" ref="A27" ca="1" si="8">IF(B27="","",A26+1)</f>
        <v/>
      </c>
      <c r="B27" s="681" t="str">
        <f ca="1">IF(ROWS($1:11)&gt;COUNT(Dong10),"",OFFSET(TH!F$1,SMALL(Dong10,ROWS($1:11)),))</f>
        <v/>
      </c>
      <c r="C27" s="682"/>
      <c r="D27" s="683" t="str">
        <f ca="1">IF(ISNA(VLOOKUP(B27,NXT!$C$12:$D$666,2,0)),"",VLOOKUP(B27,NXT!$C$12:$D$666,2,0))</f>
        <v/>
      </c>
      <c r="E27" s="684"/>
      <c r="F27" s="685" t="str">
        <f ca="1">IF(ROWS($1:11)&gt;COUNT(Dong10),"",OFFSET(TH!I$1,SMALL(Dong10,ROWS($1:11)),))</f>
        <v/>
      </c>
      <c r="G27" s="685" t="str">
        <f ca="1">IF(ROWS($1:11)&gt;COUNT(Dong10),"",OFFSET(TH!J$1,SMALL(Dong10,ROWS($1:11)),))</f>
        <v/>
      </c>
      <c r="H27" s="684">
        <f t="shared" ref="H27" ca="1" si="9">IF(F27&lt;&gt;"",ROUND(F27*G27,0),0)</f>
        <v>0</v>
      </c>
    </row>
    <row r="28" spans="1:8" ht="11.25" customHeight="1">
      <c r="A28" s="1091" t="s">
        <v>207</v>
      </c>
      <c r="B28" s="1091"/>
      <c r="C28" s="686"/>
      <c r="D28" s="686"/>
      <c r="E28" s="687"/>
      <c r="F28" s="687"/>
      <c r="G28" s="687"/>
      <c r="H28" s="687">
        <f ca="1">SUM(H17:H27)</f>
        <v>5773261</v>
      </c>
    </row>
    <row r="29" spans="1:8" ht="3" customHeight="1">
      <c r="A29" s="688"/>
      <c r="B29" s="688"/>
      <c r="C29" s="314"/>
      <c r="D29" s="314"/>
      <c r="E29" s="689"/>
      <c r="F29" s="689"/>
      <c r="G29" s="689"/>
      <c r="H29" s="689"/>
    </row>
    <row r="30" spans="1:8" ht="11.25" customHeight="1">
      <c r="A30" s="311" t="str">
        <f ca="1">"Tổng số tiền (viết bằng chữ):  "&amp;[5]!VND(H28, TRUE)</f>
        <v>Tổng số tiền (viết bằng chữ):  Năm triệu, bảy trăm bảy mươi ba ngàn, hai trăm sáu mươi mốt đồng</v>
      </c>
    </row>
    <row r="31" spans="1:8" ht="11.25" customHeight="1">
      <c r="A31" s="311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3" customFormat="1" ht="11.25" customHeight="1">
      <c r="A33" s="690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6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6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2" customFormat="1" ht="11.25" customHeight="1"/>
    <row r="40" spans="1:8" ht="11.25" customHeight="1">
      <c r="A40" s="319"/>
      <c r="F40" s="320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9" t="s">
        <v>211</v>
      </c>
      <c r="K2" s="1099"/>
      <c r="L2" s="1099"/>
      <c r="M2" s="1099"/>
      <c r="N2" s="328"/>
    </row>
    <row r="3" spans="1:17" s="263" customFormat="1" ht="16.5" customHeight="1">
      <c r="B3" s="612" t="str">
        <f>TH!A2</f>
        <v>Địa chỉ: 1A227/1 Ấp 1, Phạm Văn Hai, Bình Chánh, TPHCM</v>
      </c>
      <c r="C3" s="324"/>
      <c r="D3" s="324"/>
      <c r="E3" s="329"/>
      <c r="F3" s="324"/>
      <c r="J3" s="110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0"/>
      <c r="L3" s="1100"/>
      <c r="M3" s="1100"/>
      <c r="N3" s="330"/>
    </row>
    <row r="4" spans="1:17" s="263" customFormat="1" ht="16.5" customHeight="1">
      <c r="B4" s="324"/>
      <c r="C4" s="324"/>
      <c r="D4" s="324"/>
      <c r="E4" s="329"/>
      <c r="F4" s="324"/>
      <c r="J4" s="1100"/>
      <c r="K4" s="1100"/>
      <c r="L4" s="1100"/>
      <c r="M4" s="1100"/>
      <c r="N4" s="330"/>
    </row>
    <row r="5" spans="1:17" ht="18.75" customHeight="1">
      <c r="B5" s="1101" t="s">
        <v>212</v>
      </c>
      <c r="C5" s="1101"/>
      <c r="D5" s="1101"/>
      <c r="E5" s="1101"/>
      <c r="F5" s="1101"/>
      <c r="G5" s="1101"/>
      <c r="H5" s="1101"/>
      <c r="I5" s="1101"/>
      <c r="J5" s="1101"/>
      <c r="K5" s="1101"/>
      <c r="L5" s="1101"/>
      <c r="M5" s="1101"/>
      <c r="N5" s="331"/>
    </row>
    <row r="6" spans="1:17" s="332" customFormat="1" ht="12.75">
      <c r="B6" s="1102" t="s">
        <v>213</v>
      </c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3" t="s">
        <v>1406</v>
      </c>
      <c r="K8" s="1103"/>
      <c r="L8" s="1103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3" t="s">
        <v>35</v>
      </c>
      <c r="B10" s="1094" t="s">
        <v>1</v>
      </c>
      <c r="C10" s="1094"/>
      <c r="D10" s="1095" t="s">
        <v>0</v>
      </c>
      <c r="E10" s="1095" t="s">
        <v>216</v>
      </c>
      <c r="F10" s="1095" t="s">
        <v>204</v>
      </c>
      <c r="G10" s="1097" t="s">
        <v>217</v>
      </c>
      <c r="H10" s="1098"/>
      <c r="I10" s="1097" t="s">
        <v>218</v>
      </c>
      <c r="J10" s="1098"/>
      <c r="K10" s="1097" t="s">
        <v>219</v>
      </c>
      <c r="L10" s="1098"/>
      <c r="M10" s="1095" t="s">
        <v>127</v>
      </c>
      <c r="N10" s="341"/>
      <c r="O10" s="342" t="s">
        <v>210</v>
      </c>
    </row>
    <row r="11" spans="1:17" ht="31.5" customHeight="1">
      <c r="A11" s="1093"/>
      <c r="B11" s="343" t="s">
        <v>15</v>
      </c>
      <c r="C11" s="343" t="s">
        <v>32</v>
      </c>
      <c r="D11" s="1095"/>
      <c r="E11" s="1095"/>
      <c r="F11" s="1095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5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 t="str">
        <f ca="1">IF(ROWS($1:6)&gt;COUNT(Dong11),"",OFFSET(TH!D$1,SMALL(Dong11,ROWS($1:6)),))</f>
        <v>NL/N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5628</v>
      </c>
      <c r="H19" s="357">
        <f t="shared" ca="1" si="1"/>
        <v>42772800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25104</v>
      </c>
      <c r="L19" s="357">
        <f t="shared" ca="1" si="4"/>
        <v>192402900</v>
      </c>
      <c r="M19" s="357"/>
      <c r="N19" s="347"/>
    </row>
    <row r="20" spans="1:16">
      <c r="A20" s="318">
        <f t="shared" ca="1" si="0"/>
        <v>7</v>
      </c>
      <c r="B20" s="353" t="str">
        <f ca="1">IF(ROWS($1:7)&gt;COUNT(Dong11),"",OFFSET(TH!D$1,SMALL(Dong11,ROWS($1:7)),))</f>
        <v>NL/N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6851</v>
      </c>
      <c r="H20" s="357">
        <f t="shared" ca="1" si="1"/>
        <v>52067600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31955</v>
      </c>
      <c r="L20" s="357">
        <f t="shared" ca="1" si="4"/>
        <v>244470500</v>
      </c>
      <c r="M20" s="357"/>
      <c r="N20" s="347"/>
    </row>
    <row r="21" spans="1:16">
      <c r="A21" s="318">
        <f t="shared" ca="1" si="0"/>
        <v>8</v>
      </c>
      <c r="B21" s="353" t="str">
        <f ca="1">IF(ROWS($1:8)&gt;COUNT(Dong11),"",OFFSET(TH!D$1,SMALL(Dong11,ROWS($1:8)),))</f>
        <v>NL/N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4811</v>
      </c>
      <c r="H21" s="357">
        <f t="shared" ca="1" si="1"/>
        <v>36563600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36766</v>
      </c>
      <c r="L21" s="357">
        <f t="shared" ca="1" si="4"/>
        <v>281034100</v>
      </c>
      <c r="M21" s="357"/>
      <c r="N21" s="347"/>
    </row>
    <row r="22" spans="1:16">
      <c r="A22" s="318">
        <f t="shared" ca="1" si="0"/>
        <v>9</v>
      </c>
      <c r="B22" s="353" t="str">
        <f ca="1">IF(ROWS($1:9)&gt;COUNT(Dong11),"",OFFSET(TH!D$1,SMALL(Dong11,ROWS($1:9)),))</f>
        <v>NL/N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7534</v>
      </c>
      <c r="H22" s="357">
        <f t="shared" ca="1" si="1"/>
        <v>57258400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44300</v>
      </c>
      <c r="L22" s="357">
        <f t="shared" ca="1" si="4"/>
        <v>338292500</v>
      </c>
      <c r="M22" s="357"/>
      <c r="N22" s="347"/>
    </row>
    <row r="23" spans="1:16">
      <c r="A23" s="318">
        <f t="shared" ca="1" si="0"/>
        <v>10</v>
      </c>
      <c r="B23" s="353" t="str">
        <f ca="1">IF(ROWS($1:10)&gt;COUNT(Dong11),"",OFFSET(TH!D$1,SMALL(Dong11,ROWS($1:10)),))</f>
        <v>NL/N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8843</v>
      </c>
      <c r="H23" s="357">
        <f t="shared" ca="1" si="1"/>
        <v>67206800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53143</v>
      </c>
      <c r="L23" s="357">
        <f t="shared" ca="1" si="4"/>
        <v>405499300</v>
      </c>
      <c r="M23" s="357"/>
      <c r="N23" s="347"/>
    </row>
    <row r="24" spans="1:16">
      <c r="A24" s="318">
        <f t="shared" ca="1" si="0"/>
        <v>11</v>
      </c>
      <c r="B24" s="353" t="str">
        <f ca="1">IF(ROWS($1:11)&gt;COUNT(Dong11),"",OFFSET(TH!D$1,SMALL(Dong11,ROWS($1:11)),))</f>
        <v>NL/N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4471</v>
      </c>
      <c r="H24" s="357">
        <f t="shared" ca="1" si="1"/>
        <v>39344800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57614</v>
      </c>
      <c r="L24" s="357">
        <f t="shared" ca="1" si="4"/>
        <v>444844100</v>
      </c>
      <c r="M24" s="357"/>
      <c r="N24" s="347"/>
    </row>
    <row r="25" spans="1:16">
      <c r="A25" s="318">
        <f t="shared" ref="A25:A38" ca="1" si="5">IF(B25="","",A24+1)</f>
        <v>12</v>
      </c>
      <c r="B25" s="353" t="str">
        <f ca="1">IF(ROWS($1:12)&gt;COUNT(Dong11),"",OFFSET(TH!D$1,SMALL(Dong11,ROWS($1:12)),))</f>
        <v>NL/N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9102</v>
      </c>
      <c r="H25" s="357">
        <f t="shared" ref="H25:H38" ca="1" si="6">ROUND(F25*G25,0)</f>
        <v>80097600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66716</v>
      </c>
      <c r="L25" s="357">
        <f t="shared" ref="L25:L38" ca="1" si="9">IF(D25&lt;&gt;"",L24+H25-J25,0)</f>
        <v>524941700</v>
      </c>
      <c r="M25" s="357"/>
      <c r="N25" s="347"/>
    </row>
    <row r="26" spans="1:16">
      <c r="A26" s="318">
        <f t="shared" ca="1" si="5"/>
        <v>13</v>
      </c>
      <c r="B26" s="353" t="str">
        <f ca="1">IF(ROWS($1:13)&gt;COUNT(Dong11),"",OFFSET(TH!D$1,SMALL(Dong11,ROWS($1:13)),))</f>
        <v>NL/N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1323</v>
      </c>
      <c r="H26" s="357">
        <f t="shared" ca="1" si="6"/>
        <v>11377800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68039</v>
      </c>
      <c r="L26" s="357">
        <f t="shared" ca="1" si="9"/>
        <v>536319500</v>
      </c>
      <c r="M26" s="357"/>
      <c r="N26" s="347"/>
    </row>
    <row r="27" spans="1:16">
      <c r="A27" s="318">
        <f t="shared" ca="1" si="5"/>
        <v>14</v>
      </c>
      <c r="B27" s="353" t="str">
        <f ca="1">IF(ROWS($1:14)&gt;COUNT(Dong11),"",OFFSET(TH!D$1,SMALL(Dong11,ROWS($1:14)),))</f>
        <v>NL/N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4052</v>
      </c>
      <c r="H27" s="357">
        <f t="shared" ca="1" si="6"/>
        <v>35657600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72091</v>
      </c>
      <c r="L27" s="357">
        <f t="shared" ca="1" si="9"/>
        <v>571977100</v>
      </c>
      <c r="M27" s="357"/>
      <c r="N27" s="347"/>
    </row>
    <row r="28" spans="1:16">
      <c r="A28" s="318">
        <f t="shared" ca="1" si="5"/>
        <v>15</v>
      </c>
      <c r="B28" s="353" t="str">
        <f ca="1">IF(ROWS($1:15)&gt;COUNT(Dong11),"",OFFSET(TH!D$1,SMALL(Dong11,ROWS($1:15)),))</f>
        <v>NL/N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2820</v>
      </c>
      <c r="H28" s="357">
        <f t="shared" ca="1" si="6"/>
        <v>24816000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74911</v>
      </c>
      <c r="L28" s="357">
        <f t="shared" ca="1" si="9"/>
        <v>596793100</v>
      </c>
      <c r="M28" s="357"/>
      <c r="N28" s="347"/>
    </row>
    <row r="29" spans="1:16">
      <c r="A29" s="318">
        <f t="shared" ca="1" si="5"/>
        <v>16</v>
      </c>
      <c r="B29" s="353" t="str">
        <f ca="1">IF(ROWS($1:16)&gt;COUNT(Dong11),"",OFFSET(TH!D$1,SMALL(Dong11,ROWS($1:16)),))</f>
        <v>NL/N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3414</v>
      </c>
      <c r="H29" s="357">
        <f t="shared" ca="1" si="6"/>
        <v>30043200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78325</v>
      </c>
      <c r="L29" s="357">
        <f t="shared" ca="1" si="9"/>
        <v>626836300</v>
      </c>
      <c r="M29" s="357"/>
      <c r="N29" s="347"/>
    </row>
    <row r="30" spans="1:16">
      <c r="A30" s="318">
        <f t="shared" ca="1" si="5"/>
        <v>17</v>
      </c>
      <c r="B30" s="353" t="str">
        <f ca="1">IF(ROWS($1:17)&gt;COUNT(Dong11),"",OFFSET(TH!D$1,SMALL(Dong11,ROWS($1:17)),))</f>
        <v>NL/N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1534</v>
      </c>
      <c r="H30" s="357">
        <f t="shared" ca="1" si="6"/>
        <v>13499200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79859</v>
      </c>
      <c r="L30" s="357">
        <f t="shared" ca="1" si="9"/>
        <v>640335500</v>
      </c>
      <c r="M30" s="357"/>
      <c r="N30" s="347"/>
    </row>
    <row r="31" spans="1:16">
      <c r="A31" s="318">
        <f t="shared" ca="1" si="5"/>
        <v>18</v>
      </c>
      <c r="B31" s="353" t="str">
        <f ca="1">IF(ROWS($1:18)&gt;COUNT(Dong11),"",OFFSET(TH!D$1,SMALL(Dong11,ROWS($1:18)),))</f>
        <v>NL/N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5334</v>
      </c>
      <c r="H31" s="357">
        <f t="shared" ca="1" si="6"/>
        <v>46939200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85193</v>
      </c>
      <c r="L31" s="357">
        <f t="shared" ca="1" si="9"/>
        <v>687274700</v>
      </c>
      <c r="M31" s="357"/>
      <c r="N31" s="347"/>
    </row>
    <row r="32" spans="1:16">
      <c r="A32" s="318">
        <f t="shared" ca="1" si="5"/>
        <v>19</v>
      </c>
      <c r="B32" s="353" t="str">
        <f ca="1">IF(ROWS($1:19)&gt;COUNT(Dong11),"",OFFSET(TH!D$1,SMALL(Dong11,ROWS($1:19)),))</f>
        <v>NL/N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6533</v>
      </c>
      <c r="H32" s="357">
        <f t="shared" ca="1" si="6"/>
        <v>49650800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91726</v>
      </c>
      <c r="L32" s="357">
        <f t="shared" ca="1" si="9"/>
        <v>736925500</v>
      </c>
      <c r="M32" s="357"/>
      <c r="N32" s="347"/>
    </row>
    <row r="33" spans="1:14">
      <c r="A33" s="318">
        <f t="shared" ca="1" si="5"/>
        <v>20</v>
      </c>
      <c r="B33" s="353" t="str">
        <f ca="1">IF(ROWS($1:20)&gt;COUNT(Dong11),"",OFFSET(TH!D$1,SMALL(Dong11,ROWS($1:20)),))</f>
        <v>NL/N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7818</v>
      </c>
      <c r="H33" s="357">
        <f t="shared" ca="1" si="6"/>
        <v>59416800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99544</v>
      </c>
      <c r="L33" s="357">
        <f t="shared" ca="1" si="9"/>
        <v>796342300</v>
      </c>
      <c r="M33" s="357"/>
      <c r="N33" s="347"/>
    </row>
    <row r="34" spans="1:14">
      <c r="A34" s="318">
        <f t="shared" ca="1" si="5"/>
        <v>21</v>
      </c>
      <c r="B34" s="353" t="str">
        <f ca="1">IF(ROWS($1:21)&gt;COUNT(Dong11),"",OFFSET(TH!D$1,SMALL(Dong11,ROWS($1:21)),))</f>
        <v>NL/N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2373</v>
      </c>
      <c r="H34" s="357">
        <f t="shared" ca="1" si="6"/>
        <v>18034800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101917</v>
      </c>
      <c r="L34" s="357">
        <f t="shared" ca="1" si="9"/>
        <v>814377100</v>
      </c>
      <c r="M34" s="357"/>
      <c r="N34" s="347"/>
    </row>
    <row r="35" spans="1:14">
      <c r="A35" s="318">
        <f t="shared" ca="1" si="5"/>
        <v>22</v>
      </c>
      <c r="B35" s="353" t="str">
        <f ca="1">IF(ROWS($1:22)&gt;COUNT(Dong11),"",OFFSET(TH!D$1,SMALL(Dong11,ROWS($1:22)),))</f>
        <v>NL/N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1856</v>
      </c>
      <c r="H35" s="357">
        <f t="shared" ca="1" si="6"/>
        <v>16332800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103773</v>
      </c>
      <c r="L35" s="357">
        <f t="shared" ca="1" si="9"/>
        <v>830709900</v>
      </c>
      <c r="M35" s="357"/>
      <c r="N35" s="347"/>
    </row>
    <row r="36" spans="1:14">
      <c r="A36" s="318">
        <f t="shared" ca="1" si="5"/>
        <v>23</v>
      </c>
      <c r="B36" s="353" t="str">
        <f ca="1">IF(ROWS($1:23)&gt;COUNT(Dong11),"",OFFSET(TH!D$1,SMALL(Dong11,ROWS($1:23)),))</f>
        <v>NL/N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4065</v>
      </c>
      <c r="H36" s="357">
        <f t="shared" ca="1" si="6"/>
        <v>35772000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107838</v>
      </c>
      <c r="L36" s="357">
        <f t="shared" ca="1" si="9"/>
        <v>866481900</v>
      </c>
      <c r="M36" s="357"/>
      <c r="N36" s="347"/>
    </row>
    <row r="37" spans="1:14">
      <c r="A37" s="318">
        <f t="shared" ca="1" si="5"/>
        <v>24</v>
      </c>
      <c r="B37" s="353" t="str">
        <f ca="1">IF(ROWS($1:24)&gt;COUNT(Dong11),"",OFFSET(TH!D$1,SMALL(Dong11,ROWS($1:24)),))</f>
        <v>NL/N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3198</v>
      </c>
      <c r="H37" s="357">
        <f t="shared" ca="1" si="6"/>
        <v>28142400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111036</v>
      </c>
      <c r="L37" s="357">
        <f t="shared" ca="1" si="9"/>
        <v>894624300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108836</v>
      </c>
      <c r="L38" s="357">
        <f t="shared" ca="1" si="9"/>
        <v>877024300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97181</v>
      </c>
      <c r="L39" s="357">
        <f t="shared" ref="L39:L62" ca="1" si="14">IF(D39&lt;&gt;"",L38+H39-J39,0)</f>
        <v>790777300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96442</v>
      </c>
      <c r="L40" s="357">
        <f t="shared" ca="1" si="14"/>
        <v>783535100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94585</v>
      </c>
      <c r="L41" s="357">
        <f t="shared" ca="1" si="14"/>
        <v>767379200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91560</v>
      </c>
      <c r="L42" s="357">
        <f t="shared" ca="1" si="14"/>
        <v>744994200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85932</v>
      </c>
      <c r="L43" s="357">
        <f t="shared" ca="1" si="14"/>
        <v>702221400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79081</v>
      </c>
      <c r="L44" s="357">
        <f t="shared" ca="1" si="14"/>
        <v>650153800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74270</v>
      </c>
      <c r="L45" s="357">
        <f t="shared" ca="1" si="14"/>
        <v>613590200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66736</v>
      </c>
      <c r="L46" s="357">
        <f t="shared" ca="1" si="14"/>
        <v>556331800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42339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8600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1323</v>
      </c>
      <c r="J47" s="357">
        <f t="shared" ca="1" si="12"/>
        <v>11377800</v>
      </c>
      <c r="K47" s="357">
        <f t="shared" ca="1" si="13"/>
        <v>65413</v>
      </c>
      <c r="L47" s="357">
        <f t="shared" ca="1" si="14"/>
        <v>544954000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111036</v>
      </c>
      <c r="H74" s="366">
        <f ca="1">SUM(H14:H73)</f>
        <v>894624300</v>
      </c>
      <c r="I74" s="366">
        <f ca="1">SUM(I14:I73)</f>
        <v>45623</v>
      </c>
      <c r="J74" s="366">
        <f ca="1">SUM(J14:J73)</f>
        <v>349670300</v>
      </c>
      <c r="K74" s="366">
        <f ca="1">K13+G74-I74</f>
        <v>65413</v>
      </c>
      <c r="L74" s="366">
        <f ca="1">L13+H74-J74</f>
        <v>544954000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6" t="str">
        <f ca="1">"Ngày 31 tháng  12  năm  "&amp;YEAR($A$14)</f>
        <v>Ngày 31 tháng  12  năm  1900</v>
      </c>
      <c r="K77" s="1096"/>
      <c r="L77" s="1096"/>
      <c r="M77" s="1096"/>
      <c r="N77" s="347"/>
    </row>
    <row r="78" spans="1:14">
      <c r="C78" s="334"/>
      <c r="D78" s="554" t="s">
        <v>11</v>
      </c>
      <c r="E78" s="1096" t="s">
        <v>12</v>
      </c>
      <c r="F78" s="1096"/>
      <c r="G78" s="1096"/>
      <c r="H78" s="1096"/>
      <c r="I78" s="1096"/>
      <c r="J78" s="1096" t="s">
        <v>109</v>
      </c>
      <c r="K78" s="1096"/>
      <c r="L78" s="1096"/>
      <c r="M78" s="1096"/>
      <c r="N78" s="347"/>
    </row>
    <row r="79" spans="1:14">
      <c r="C79" s="334"/>
      <c r="D79" s="554" t="s">
        <v>13</v>
      </c>
      <c r="E79" s="1096" t="s">
        <v>13</v>
      </c>
      <c r="F79" s="1096"/>
      <c r="G79" s="1096"/>
      <c r="H79" s="1096" t="s">
        <v>136</v>
      </c>
      <c r="I79" s="1096"/>
      <c r="J79" s="1096" t="s">
        <v>136</v>
      </c>
      <c r="K79" s="1096"/>
      <c r="L79" s="1096"/>
      <c r="M79" s="1096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0" t="s">
        <v>151</v>
      </c>
      <c r="E88" s="580"/>
      <c r="J88" s="1092" t="s">
        <v>103</v>
      </c>
      <c r="K88" s="1092"/>
      <c r="L88" s="1092"/>
      <c r="M88" s="1092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5" t="s">
        <v>226</v>
      </c>
      <c r="G1" s="1105"/>
      <c r="H1" s="1105"/>
      <c r="I1" s="1105"/>
      <c r="J1" s="1105"/>
      <c r="K1" s="377"/>
      <c r="L1" s="378"/>
    </row>
    <row r="2" spans="1:12" ht="15" customHeight="1">
      <c r="A2" s="613" t="str">
        <f>TH!A2</f>
        <v>Địa chỉ: 1A227/1 Ấp 1, Phạm Văn Hai, Bình Chánh, TPHCM</v>
      </c>
      <c r="B2" s="379"/>
      <c r="C2" s="379"/>
      <c r="D2" s="379"/>
      <c r="E2" s="380"/>
      <c r="F2" s="1104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4"/>
      <c r="H2" s="1104"/>
      <c r="I2" s="1104"/>
      <c r="J2" s="1104"/>
      <c r="K2" s="377"/>
    </row>
    <row r="3" spans="1:12" ht="15">
      <c r="A3" s="379"/>
      <c r="B3" s="379"/>
      <c r="C3" s="379"/>
      <c r="D3" s="379"/>
      <c r="E3" s="380"/>
      <c r="F3" s="1104"/>
      <c r="G3" s="1104"/>
      <c r="H3" s="1104"/>
      <c r="I3" s="1104"/>
      <c r="J3" s="1104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6" t="s">
        <v>231</v>
      </c>
      <c r="B9" s="1107"/>
      <c r="C9" s="1107"/>
      <c r="D9" s="1107"/>
      <c r="E9" s="387"/>
      <c r="F9" s="381"/>
      <c r="G9" s="388"/>
      <c r="H9" s="388"/>
      <c r="I9" s="388"/>
      <c r="J9" s="389"/>
      <c r="K9" s="389"/>
    </row>
    <row r="10" spans="1:12" ht="19.5" customHeight="1">
      <c r="A10" s="1108" t="s">
        <v>232</v>
      </c>
      <c r="B10" s="1109" t="s">
        <v>233</v>
      </c>
      <c r="C10" s="1111" t="s">
        <v>15</v>
      </c>
      <c r="D10" s="1112"/>
      <c r="E10" s="1113" t="s">
        <v>0</v>
      </c>
      <c r="F10" s="1122" t="s">
        <v>234</v>
      </c>
      <c r="G10" s="1116" t="s">
        <v>203</v>
      </c>
      <c r="H10" s="1116"/>
      <c r="I10" s="1112"/>
      <c r="J10" s="1117" t="s">
        <v>235</v>
      </c>
      <c r="K10" s="390"/>
      <c r="L10" s="391" t="s">
        <v>220</v>
      </c>
    </row>
    <row r="11" spans="1:12" ht="19.5" customHeight="1">
      <c r="A11" s="1108"/>
      <c r="B11" s="1110"/>
      <c r="C11" s="392" t="s">
        <v>217</v>
      </c>
      <c r="D11" s="392" t="s">
        <v>218</v>
      </c>
      <c r="E11" s="1114"/>
      <c r="F11" s="1123"/>
      <c r="G11" s="393" t="s">
        <v>217</v>
      </c>
      <c r="H11" s="393" t="s">
        <v>218</v>
      </c>
      <c r="I11" s="393" t="s">
        <v>219</v>
      </c>
      <c r="J11" s="1118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59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59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59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59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0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0"/>
      <c r="C35" s="1120"/>
      <c r="D35" s="1120"/>
      <c r="E35" s="1120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3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1" t="s">
        <v>12</v>
      </c>
      <c r="F37" s="1121"/>
      <c r="G37" s="388"/>
      <c r="I37" s="584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5" t="s">
        <v>13</v>
      </c>
      <c r="F38" s="1115"/>
      <c r="G38" s="388"/>
      <c r="I38" s="585" t="s">
        <v>136</v>
      </c>
      <c r="J38" s="583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86" t="s">
        <v>327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3" workbookViewId="0">
      <selection activeCell="K888" activeCellId="1" sqref="I888:I1259 K888:K1259"/>
    </sheetView>
  </sheetViews>
  <sheetFormatPr defaultColWidth="10.28515625" defaultRowHeight="12.75"/>
  <cols>
    <col min="1" max="1" width="4.7109375" style="737" customWidth="1"/>
    <col min="2" max="2" width="26.28515625" style="737" customWidth="1"/>
    <col min="3" max="3" width="10.140625" style="750" customWidth="1"/>
    <col min="4" max="4" width="9.5703125" style="751" customWidth="1"/>
    <col min="5" max="7" width="7.140625" style="787" customWidth="1"/>
    <col min="8" max="8" width="8.5703125" style="737" customWidth="1"/>
    <col min="9" max="10" width="8.42578125" style="737" customWidth="1"/>
    <col min="11" max="11" width="8" style="737" customWidth="1"/>
    <col min="12" max="12" width="2" style="749" customWidth="1"/>
    <col min="13" max="13" width="25.7109375" style="737" customWidth="1"/>
    <col min="14" max="14" width="10.140625" style="750" customWidth="1"/>
    <col min="15" max="15" width="8.140625" style="787" customWidth="1"/>
    <col min="16" max="16" width="7.5703125" style="293" customWidth="1"/>
    <col min="17" max="17" width="13.5703125" style="737" customWidth="1"/>
    <col min="18" max="16384" width="10.28515625" style="737"/>
  </cols>
  <sheetData>
    <row r="1" spans="1:17" ht="18" hidden="1" customHeight="1">
      <c r="A1" s="565" t="str">
        <f>TH!$A$1</f>
        <v>Đơn vị: CÔNG TY TNHH SX TM KIM DUNG PHÁT</v>
      </c>
      <c r="B1" s="738"/>
      <c r="C1" s="733"/>
      <c r="H1" s="293"/>
      <c r="I1" s="593"/>
      <c r="J1" s="593"/>
      <c r="K1" s="293"/>
      <c r="L1" s="752"/>
      <c r="M1" s="293"/>
      <c r="N1" s="733"/>
    </row>
    <row r="2" spans="1:17" ht="18.75" customHeight="1">
      <c r="A2" s="739" t="s">
        <v>1874</v>
      </c>
      <c r="B2" s="739"/>
      <c r="C2" s="733"/>
      <c r="E2" s="847"/>
      <c r="F2" s="847"/>
      <c r="G2" s="847"/>
      <c r="H2" s="739"/>
      <c r="I2" s="739"/>
      <c r="J2" s="739"/>
      <c r="K2" s="739"/>
      <c r="L2" s="752"/>
      <c r="M2" s="293"/>
      <c r="N2" s="733"/>
    </row>
    <row r="3" spans="1:17" ht="12.75" customHeight="1">
      <c r="A3" s="782"/>
      <c r="B3" s="776"/>
      <c r="C3" s="782"/>
      <c r="D3" s="782"/>
      <c r="E3" s="848"/>
      <c r="F3" s="848"/>
      <c r="G3" s="848"/>
      <c r="H3" s="776"/>
      <c r="I3" s="754"/>
      <c r="J3" s="754"/>
      <c r="K3" s="776"/>
      <c r="L3" s="752"/>
      <c r="M3" s="747"/>
      <c r="N3" s="782"/>
      <c r="O3" s="788"/>
      <c r="P3" s="755"/>
      <c r="Q3" s="782"/>
    </row>
    <row r="4" spans="1:17" s="443" customFormat="1" ht="21" customHeight="1">
      <c r="A4" s="1124" t="s">
        <v>35</v>
      </c>
      <c r="B4" s="1124" t="s">
        <v>239</v>
      </c>
      <c r="C4" s="1124" t="s">
        <v>1884</v>
      </c>
      <c r="D4" s="1124" t="s">
        <v>1885</v>
      </c>
      <c r="E4" s="1125" t="s">
        <v>1886</v>
      </c>
      <c r="F4" s="1126"/>
      <c r="G4" s="1126"/>
      <c r="H4" s="1127"/>
      <c r="I4" s="1124" t="s">
        <v>240</v>
      </c>
      <c r="J4" s="1131" t="s">
        <v>1896</v>
      </c>
      <c r="K4" s="1124" t="s">
        <v>1890</v>
      </c>
      <c r="L4" s="442"/>
      <c r="M4" s="1124" t="s">
        <v>239</v>
      </c>
      <c r="N4" s="1124" t="s">
        <v>1891</v>
      </c>
      <c r="O4" s="1124" t="s">
        <v>198</v>
      </c>
      <c r="P4" s="1124" t="s">
        <v>241</v>
      </c>
      <c r="Q4" s="1124" t="s">
        <v>242</v>
      </c>
    </row>
    <row r="5" spans="1:17" s="443" customFormat="1" ht="21" customHeight="1">
      <c r="A5" s="1124"/>
      <c r="B5" s="1124"/>
      <c r="C5" s="1124"/>
      <c r="D5" s="1124"/>
      <c r="E5" s="789" t="s">
        <v>1887</v>
      </c>
      <c r="F5" s="789" t="s">
        <v>1888</v>
      </c>
      <c r="G5" s="789" t="s">
        <v>1889</v>
      </c>
      <c r="H5" s="441" t="s">
        <v>1894</v>
      </c>
      <c r="I5" s="1124"/>
      <c r="J5" s="1132"/>
      <c r="K5" s="1124"/>
      <c r="L5" s="442"/>
      <c r="M5" s="1124"/>
      <c r="N5" s="1124"/>
      <c r="O5" s="1124"/>
      <c r="P5" s="1124"/>
      <c r="Q5" s="1124"/>
    </row>
    <row r="6" spans="1:17" ht="16.5" customHeight="1">
      <c r="A6" s="741">
        <f>IF(B6&lt;&gt;"",ROW()-(ROW()-1),"")</f>
        <v>1</v>
      </c>
      <c r="B6" s="295" t="s">
        <v>424</v>
      </c>
      <c r="C6" s="757">
        <v>42010</v>
      </c>
      <c r="D6" s="758" t="s">
        <v>425</v>
      </c>
      <c r="E6" s="849">
        <v>52</v>
      </c>
      <c r="F6" s="849">
        <v>24.5</v>
      </c>
      <c r="G6" s="849">
        <v>24.5</v>
      </c>
      <c r="H6" s="845">
        <f>IF(G6&lt;&gt;"",ROUND(((E6+F6)*2+5)*(F6+G6+3)/10000,2),ROUND(E6*F6/10000,2))</f>
        <v>0.82</v>
      </c>
      <c r="I6" s="742">
        <v>936</v>
      </c>
      <c r="J6" s="742">
        <f>H6*I6</f>
        <v>767.52</v>
      </c>
      <c r="K6" s="742">
        <f t="shared" ref="K6:K37" si="0">H6*$Q$31</f>
        <v>6786.2992119664887</v>
      </c>
      <c r="L6" s="756"/>
      <c r="M6" s="444" t="s">
        <v>1963</v>
      </c>
      <c r="N6" s="757">
        <v>42006</v>
      </c>
      <c r="O6" s="305">
        <v>4502</v>
      </c>
      <c r="P6" s="778">
        <v>7200</v>
      </c>
      <c r="Q6" s="8">
        <f t="shared" ref="Q6:Q7" si="1">ROUND(O6*P6,0)</f>
        <v>32414400</v>
      </c>
    </row>
    <row r="7" spans="1:17" ht="16.5" customHeight="1">
      <c r="A7" s="741">
        <f>IF(B7&lt;&gt;"",A6+1,"")</f>
        <v>2</v>
      </c>
      <c r="B7" s="297" t="s">
        <v>427</v>
      </c>
      <c r="C7" s="759">
        <v>42010</v>
      </c>
      <c r="D7" s="760" t="s">
        <v>425</v>
      </c>
      <c r="E7" s="850">
        <v>52</v>
      </c>
      <c r="F7" s="849">
        <v>32</v>
      </c>
      <c r="G7" s="849">
        <v>21</v>
      </c>
      <c r="H7" s="845">
        <f t="shared" ref="H7:H69" si="2">IF(G7&lt;&gt;"",ROUND(((E7+F7)*2+5)*(F7+G7+3)/10000,2),ROUND(E7*F7/10000,2))</f>
        <v>0.97</v>
      </c>
      <c r="I7" s="257">
        <v>316</v>
      </c>
      <c r="J7" s="742">
        <f t="shared" ref="J7:J69" si="3">H7*I7</f>
        <v>306.52</v>
      </c>
      <c r="K7" s="742">
        <f t="shared" si="0"/>
        <v>8027.6954092774313</v>
      </c>
      <c r="L7" s="756"/>
      <c r="M7" s="444" t="s">
        <v>1963</v>
      </c>
      <c r="N7" s="757">
        <v>42014</v>
      </c>
      <c r="O7" s="790">
        <v>17104</v>
      </c>
      <c r="P7" s="777">
        <v>7300</v>
      </c>
      <c r="Q7" s="8">
        <f t="shared" si="1"/>
        <v>124859200</v>
      </c>
    </row>
    <row r="8" spans="1:17" ht="16.5" customHeight="1">
      <c r="A8" s="741">
        <f t="shared" ref="A8:A97" si="4">IF(B8&lt;&gt;"",A7+1,"")</f>
        <v>3</v>
      </c>
      <c r="B8" s="297" t="s">
        <v>429</v>
      </c>
      <c r="C8" s="759">
        <v>42011</v>
      </c>
      <c r="D8" s="760" t="s">
        <v>430</v>
      </c>
      <c r="E8" s="850">
        <v>43</v>
      </c>
      <c r="F8" s="849">
        <v>31</v>
      </c>
      <c r="G8" s="849">
        <v>25</v>
      </c>
      <c r="H8" s="845">
        <f t="shared" si="2"/>
        <v>0.9</v>
      </c>
      <c r="I8" s="257">
        <v>500</v>
      </c>
      <c r="J8" s="742">
        <f t="shared" si="3"/>
        <v>450</v>
      </c>
      <c r="K8" s="742">
        <f t="shared" si="0"/>
        <v>7448.3771838656585</v>
      </c>
      <c r="L8" s="756"/>
      <c r="M8" s="444" t="s">
        <v>1963</v>
      </c>
      <c r="N8" s="757">
        <v>42036</v>
      </c>
      <c r="O8" s="790">
        <v>17275</v>
      </c>
      <c r="P8" s="777">
        <v>7600</v>
      </c>
      <c r="Q8" s="8">
        <f t="shared" ref="Q8" si="5">ROUND(O8*P8,0)</f>
        <v>131290000</v>
      </c>
    </row>
    <row r="9" spans="1:17" ht="16.5" customHeight="1">
      <c r="A9" s="741">
        <f t="shared" si="4"/>
        <v>4</v>
      </c>
      <c r="B9" s="297" t="s">
        <v>431</v>
      </c>
      <c r="C9" s="759">
        <v>42011</v>
      </c>
      <c r="D9" s="760" t="s">
        <v>432</v>
      </c>
      <c r="E9" s="850">
        <v>46</v>
      </c>
      <c r="F9" s="849">
        <v>42</v>
      </c>
      <c r="G9" s="849">
        <v>24</v>
      </c>
      <c r="H9" s="845">
        <f t="shared" si="2"/>
        <v>1.25</v>
      </c>
      <c r="I9" s="257">
        <v>660</v>
      </c>
      <c r="J9" s="742">
        <f t="shared" si="3"/>
        <v>825</v>
      </c>
      <c r="K9" s="742">
        <f t="shared" si="0"/>
        <v>10344.968310924525</v>
      </c>
      <c r="L9" s="756"/>
      <c r="M9" s="192" t="s">
        <v>1973</v>
      </c>
      <c r="N9" s="757">
        <v>42064</v>
      </c>
      <c r="O9" s="790">
        <v>2730</v>
      </c>
      <c r="P9" s="777">
        <v>9200</v>
      </c>
      <c r="Q9" s="8">
        <f t="shared" ref="Q9" si="6">ROUND(O9*P9,0)</f>
        <v>25116000</v>
      </c>
    </row>
    <row r="10" spans="1:17" ht="16.5" customHeight="1">
      <c r="A10" s="741">
        <f t="shared" si="4"/>
        <v>5</v>
      </c>
      <c r="B10" s="297" t="s">
        <v>434</v>
      </c>
      <c r="C10" s="759">
        <v>42011</v>
      </c>
      <c r="D10" s="760" t="s">
        <v>432</v>
      </c>
      <c r="E10" s="850">
        <v>45</v>
      </c>
      <c r="F10" s="849">
        <v>39</v>
      </c>
      <c r="G10" s="849">
        <v>24</v>
      </c>
      <c r="H10" s="845">
        <f t="shared" si="2"/>
        <v>1.1399999999999999</v>
      </c>
      <c r="I10" s="257">
        <v>661</v>
      </c>
      <c r="J10" s="742">
        <f t="shared" si="3"/>
        <v>753.54</v>
      </c>
      <c r="K10" s="742">
        <f t="shared" si="0"/>
        <v>9434.6110995631661</v>
      </c>
      <c r="L10" s="756"/>
      <c r="M10" s="192" t="s">
        <v>1962</v>
      </c>
      <c r="N10" s="757">
        <v>42078</v>
      </c>
      <c r="O10" s="790">
        <v>5000</v>
      </c>
      <c r="P10" s="777">
        <v>9600</v>
      </c>
      <c r="Q10" s="8">
        <f t="shared" ref="Q10:Q11" si="7">ROUND(O10*P10,0)</f>
        <v>48000000</v>
      </c>
    </row>
    <row r="11" spans="1:17" ht="16.5" customHeight="1">
      <c r="A11" s="741">
        <f t="shared" si="4"/>
        <v>6</v>
      </c>
      <c r="B11" s="297" t="s">
        <v>435</v>
      </c>
      <c r="C11" s="759">
        <v>42012</v>
      </c>
      <c r="D11" s="760" t="s">
        <v>436</v>
      </c>
      <c r="E11" s="850">
        <v>36.5</v>
      </c>
      <c r="F11" s="849">
        <v>27.3</v>
      </c>
      <c r="G11" s="849">
        <v>25.5</v>
      </c>
      <c r="H11" s="845">
        <f t="shared" si="2"/>
        <v>0.74</v>
      </c>
      <c r="I11" s="257">
        <v>7200</v>
      </c>
      <c r="J11" s="742">
        <f t="shared" si="3"/>
        <v>5328</v>
      </c>
      <c r="K11" s="742">
        <f t="shared" si="0"/>
        <v>6124.2212400673188</v>
      </c>
      <c r="L11" s="756"/>
      <c r="M11" s="445"/>
      <c r="N11" s="757"/>
      <c r="O11" s="790"/>
      <c r="P11" s="777"/>
      <c r="Q11" s="8">
        <f t="shared" si="7"/>
        <v>0</v>
      </c>
    </row>
    <row r="12" spans="1:17" ht="16.5" customHeight="1">
      <c r="A12" s="741">
        <f t="shared" si="4"/>
        <v>7</v>
      </c>
      <c r="B12" s="297" t="s">
        <v>439</v>
      </c>
      <c r="C12" s="759">
        <v>42017</v>
      </c>
      <c r="D12" s="760" t="s">
        <v>437</v>
      </c>
      <c r="E12" s="850">
        <v>49</v>
      </c>
      <c r="F12" s="849">
        <v>38</v>
      </c>
      <c r="G12" s="849">
        <v>12</v>
      </c>
      <c r="H12" s="845">
        <f t="shared" si="2"/>
        <v>0.95</v>
      </c>
      <c r="I12" s="257">
        <v>503</v>
      </c>
      <c r="J12" s="742">
        <f t="shared" si="3"/>
        <v>477.84999999999997</v>
      </c>
      <c r="K12" s="742">
        <f t="shared" si="0"/>
        <v>7862.1759163026391</v>
      </c>
      <c r="L12" s="756"/>
      <c r="M12" s="445"/>
      <c r="N12" s="757"/>
      <c r="O12" s="790"/>
      <c r="P12" s="777"/>
      <c r="Q12" s="8"/>
    </row>
    <row r="13" spans="1:17" ht="16.5" customHeight="1">
      <c r="A13" s="741">
        <f t="shared" si="4"/>
        <v>8</v>
      </c>
      <c r="B13" s="297" t="s">
        <v>439</v>
      </c>
      <c r="C13" s="759">
        <v>42017</v>
      </c>
      <c r="D13" s="760" t="s">
        <v>437</v>
      </c>
      <c r="E13" s="850">
        <v>49</v>
      </c>
      <c r="F13" s="849">
        <v>38</v>
      </c>
      <c r="G13" s="849">
        <v>12</v>
      </c>
      <c r="H13" s="845">
        <f t="shared" si="2"/>
        <v>0.95</v>
      </c>
      <c r="I13" s="257">
        <v>499</v>
      </c>
      <c r="J13" s="742">
        <f t="shared" si="3"/>
        <v>474.04999999999995</v>
      </c>
      <c r="K13" s="742">
        <f t="shared" si="0"/>
        <v>7862.1759163026391</v>
      </c>
      <c r="L13" s="756"/>
      <c r="M13" s="841" t="s">
        <v>1878</v>
      </c>
      <c r="N13" s="842"/>
      <c r="O13" s="843"/>
      <c r="P13" s="531"/>
      <c r="Q13" s="531">
        <f>SUM(Q6:Q12)</f>
        <v>361679600</v>
      </c>
    </row>
    <row r="14" spans="1:17" ht="16.5" customHeight="1">
      <c r="A14" s="741">
        <f t="shared" si="4"/>
        <v>9</v>
      </c>
      <c r="B14" s="297" t="s">
        <v>440</v>
      </c>
      <c r="C14" s="759">
        <v>42018</v>
      </c>
      <c r="D14" s="760" t="s">
        <v>441</v>
      </c>
      <c r="E14" s="850">
        <v>105</v>
      </c>
      <c r="F14" s="849">
        <v>55</v>
      </c>
      <c r="G14" s="849">
        <v>33</v>
      </c>
      <c r="H14" s="845">
        <f t="shared" si="2"/>
        <v>2.96</v>
      </c>
      <c r="I14" s="257">
        <v>27</v>
      </c>
      <c r="J14" s="742">
        <f t="shared" si="3"/>
        <v>79.92</v>
      </c>
      <c r="K14" s="742">
        <f t="shared" si="0"/>
        <v>24496.884960269275</v>
      </c>
      <c r="L14" s="756"/>
      <c r="M14" s="189" t="s">
        <v>1897</v>
      </c>
      <c r="N14" s="759">
        <v>42006</v>
      </c>
      <c r="O14" s="777">
        <v>500</v>
      </c>
      <c r="P14" s="777">
        <v>9800</v>
      </c>
      <c r="Q14" s="8">
        <f t="shared" ref="Q14" si="8">ROUND(O14*P14,0)</f>
        <v>4900000</v>
      </c>
    </row>
    <row r="15" spans="1:17" ht="16.5" customHeight="1">
      <c r="A15" s="741">
        <f t="shared" si="4"/>
        <v>10</v>
      </c>
      <c r="B15" s="297" t="s">
        <v>443</v>
      </c>
      <c r="C15" s="759">
        <v>42018</v>
      </c>
      <c r="D15" s="760" t="s">
        <v>441</v>
      </c>
      <c r="E15" s="850">
        <v>75</v>
      </c>
      <c r="F15" s="849">
        <v>55</v>
      </c>
      <c r="G15" s="849">
        <v>34</v>
      </c>
      <c r="H15" s="845">
        <f t="shared" si="2"/>
        <v>2.44</v>
      </c>
      <c r="I15" s="257">
        <v>67</v>
      </c>
      <c r="J15" s="742">
        <f t="shared" si="3"/>
        <v>163.47999999999999</v>
      </c>
      <c r="K15" s="742">
        <f t="shared" si="0"/>
        <v>20193.378142924674</v>
      </c>
      <c r="L15" s="756"/>
      <c r="M15" s="297" t="s">
        <v>2043</v>
      </c>
      <c r="N15" s="759">
        <v>42006</v>
      </c>
      <c r="O15" s="777">
        <v>500</v>
      </c>
      <c r="P15" s="777">
        <v>11000</v>
      </c>
      <c r="Q15" s="8">
        <f t="shared" ref="Q15" si="9">ROUND(O15*P15,0)</f>
        <v>5500000</v>
      </c>
    </row>
    <row r="16" spans="1:17" ht="16.5" customHeight="1">
      <c r="A16" s="741">
        <f t="shared" si="4"/>
        <v>11</v>
      </c>
      <c r="B16" s="297" t="s">
        <v>444</v>
      </c>
      <c r="C16" s="759">
        <v>42018</v>
      </c>
      <c r="D16" s="760" t="s">
        <v>441</v>
      </c>
      <c r="E16" s="850">
        <v>66</v>
      </c>
      <c r="F16" s="849">
        <v>40.6</v>
      </c>
      <c r="G16" s="849">
        <v>35.5</v>
      </c>
      <c r="H16" s="845">
        <f t="shared" si="2"/>
        <v>1.73</v>
      </c>
      <c r="I16" s="257">
        <v>85</v>
      </c>
      <c r="J16" s="742">
        <f t="shared" si="3"/>
        <v>147.05000000000001</v>
      </c>
      <c r="K16" s="742">
        <f t="shared" si="0"/>
        <v>14317.436142319544</v>
      </c>
      <c r="L16" s="756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1">
        <f t="shared" si="4"/>
        <v>12</v>
      </c>
      <c r="B17" s="297" t="s">
        <v>445</v>
      </c>
      <c r="C17" s="759">
        <v>42018</v>
      </c>
      <c r="D17" s="760" t="s">
        <v>441</v>
      </c>
      <c r="E17" s="850">
        <v>43.1</v>
      </c>
      <c r="F17" s="849">
        <v>35.5</v>
      </c>
      <c r="G17" s="849">
        <v>20.3</v>
      </c>
      <c r="H17" s="845">
        <f t="shared" si="2"/>
        <v>0.95</v>
      </c>
      <c r="I17" s="257">
        <v>572</v>
      </c>
      <c r="J17" s="742">
        <f t="shared" si="3"/>
        <v>543.4</v>
      </c>
      <c r="K17" s="742">
        <f t="shared" si="0"/>
        <v>7862.1759163026391</v>
      </c>
      <c r="L17" s="756"/>
      <c r="M17" s="189" t="s">
        <v>337</v>
      </c>
      <c r="N17" s="759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1">
        <f t="shared" si="4"/>
        <v>13</v>
      </c>
      <c r="B18" s="297" t="s">
        <v>1678</v>
      </c>
      <c r="C18" s="759">
        <v>42018</v>
      </c>
      <c r="D18" s="760" t="s">
        <v>441</v>
      </c>
      <c r="E18" s="850">
        <v>60</v>
      </c>
      <c r="F18" s="849">
        <v>25</v>
      </c>
      <c r="G18" s="849"/>
      <c r="H18" s="845">
        <f t="shared" si="2"/>
        <v>0.15</v>
      </c>
      <c r="I18" s="257">
        <v>358</v>
      </c>
      <c r="J18" s="742">
        <f t="shared" si="3"/>
        <v>53.699999999999996</v>
      </c>
      <c r="K18" s="742">
        <f t="shared" si="0"/>
        <v>1241.3961973109431</v>
      </c>
      <c r="L18" s="756"/>
      <c r="M18" s="189" t="s">
        <v>337</v>
      </c>
      <c r="N18" s="759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1">
        <f t="shared" si="4"/>
        <v>14</v>
      </c>
      <c r="B19" s="297" t="s">
        <v>1679</v>
      </c>
      <c r="C19" s="759">
        <v>42018</v>
      </c>
      <c r="D19" s="760" t="s">
        <v>441</v>
      </c>
      <c r="E19" s="850">
        <v>41</v>
      </c>
      <c r="F19" s="849">
        <v>26</v>
      </c>
      <c r="G19" s="849"/>
      <c r="H19" s="845">
        <f t="shared" si="2"/>
        <v>0.11</v>
      </c>
      <c r="I19" s="257">
        <v>1144</v>
      </c>
      <c r="J19" s="742">
        <f t="shared" si="3"/>
        <v>125.84</v>
      </c>
      <c r="K19" s="742">
        <f t="shared" si="0"/>
        <v>910.35721136135828</v>
      </c>
      <c r="L19" s="756"/>
      <c r="M19" s="189" t="s">
        <v>1398</v>
      </c>
      <c r="N19" s="757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1">
        <f t="shared" si="4"/>
        <v>15</v>
      </c>
      <c r="B20" s="297" t="s">
        <v>446</v>
      </c>
      <c r="C20" s="759">
        <v>42024</v>
      </c>
      <c r="D20" s="760" t="s">
        <v>447</v>
      </c>
      <c r="E20" s="850">
        <v>44</v>
      </c>
      <c r="F20" s="849">
        <v>38</v>
      </c>
      <c r="G20" s="849">
        <v>30</v>
      </c>
      <c r="H20" s="845">
        <f t="shared" si="2"/>
        <v>1.2</v>
      </c>
      <c r="I20" s="257">
        <v>220</v>
      </c>
      <c r="J20" s="742">
        <f t="shared" si="3"/>
        <v>264</v>
      </c>
      <c r="K20" s="742">
        <f t="shared" si="0"/>
        <v>9931.1695784875446</v>
      </c>
      <c r="L20" s="756"/>
      <c r="M20" s="445"/>
      <c r="N20" s="757"/>
      <c r="O20" s="790"/>
      <c r="P20" s="777"/>
      <c r="Q20" s="8"/>
    </row>
    <row r="21" spans="1:17" ht="16.5" customHeight="1">
      <c r="A21" s="741">
        <f t="shared" si="4"/>
        <v>16</v>
      </c>
      <c r="B21" s="297" t="s">
        <v>431</v>
      </c>
      <c r="C21" s="759">
        <v>42024</v>
      </c>
      <c r="D21" s="760" t="s">
        <v>449</v>
      </c>
      <c r="E21" s="850">
        <v>46</v>
      </c>
      <c r="F21" s="849">
        <v>42</v>
      </c>
      <c r="G21" s="849">
        <v>24</v>
      </c>
      <c r="H21" s="845">
        <f t="shared" si="2"/>
        <v>1.25</v>
      </c>
      <c r="I21" s="257">
        <v>455</v>
      </c>
      <c r="J21" s="742">
        <f t="shared" si="3"/>
        <v>568.75</v>
      </c>
      <c r="K21" s="742">
        <f t="shared" si="0"/>
        <v>10344.968310924525</v>
      </c>
      <c r="L21" s="756"/>
      <c r="M21" s="841" t="s">
        <v>1879</v>
      </c>
      <c r="N21" s="842"/>
      <c r="O21" s="843"/>
      <c r="P21" s="531"/>
      <c r="Q21" s="531">
        <f>SUM(Q14:Q20)</f>
        <v>15614000</v>
      </c>
    </row>
    <row r="22" spans="1:17" ht="16.5" customHeight="1">
      <c r="A22" s="741">
        <f t="shared" si="4"/>
        <v>17</v>
      </c>
      <c r="B22" s="297" t="s">
        <v>434</v>
      </c>
      <c r="C22" s="759">
        <v>42024</v>
      </c>
      <c r="D22" s="760" t="s">
        <v>449</v>
      </c>
      <c r="E22" s="850">
        <v>45</v>
      </c>
      <c r="F22" s="849">
        <v>39</v>
      </c>
      <c r="G22" s="849">
        <v>24</v>
      </c>
      <c r="H22" s="845">
        <f t="shared" si="2"/>
        <v>1.1399999999999999</v>
      </c>
      <c r="I22" s="257">
        <v>51</v>
      </c>
      <c r="J22" s="742">
        <f t="shared" si="3"/>
        <v>58.139999999999993</v>
      </c>
      <c r="K22" s="742">
        <f t="shared" si="0"/>
        <v>9434.6110995631661</v>
      </c>
      <c r="L22" s="756"/>
      <c r="M22" s="445" t="s">
        <v>1880</v>
      </c>
      <c r="N22" s="757"/>
      <c r="O22" s="790"/>
      <c r="P22" s="777"/>
      <c r="Q22" s="8">
        <f>Q13</f>
        <v>361679600</v>
      </c>
    </row>
    <row r="23" spans="1:17" ht="16.5" customHeight="1">
      <c r="A23" s="741">
        <f t="shared" si="4"/>
        <v>18</v>
      </c>
      <c r="B23" s="297" t="s">
        <v>450</v>
      </c>
      <c r="C23" s="759">
        <v>42024</v>
      </c>
      <c r="D23" s="760" t="s">
        <v>451</v>
      </c>
      <c r="E23" s="850">
        <v>46</v>
      </c>
      <c r="F23" s="849">
        <v>42</v>
      </c>
      <c r="G23" s="849">
        <v>13</v>
      </c>
      <c r="H23" s="845">
        <f t="shared" si="2"/>
        <v>1.05</v>
      </c>
      <c r="I23" s="257">
        <v>1934</v>
      </c>
      <c r="J23" s="742">
        <f t="shared" si="3"/>
        <v>2030.7</v>
      </c>
      <c r="K23" s="742">
        <f t="shared" si="0"/>
        <v>8689.7733811766011</v>
      </c>
      <c r="L23" s="756"/>
      <c r="M23" s="445" t="s">
        <v>1881</v>
      </c>
      <c r="N23" s="757"/>
      <c r="O23" s="790"/>
      <c r="P23" s="777"/>
      <c r="Q23" s="8">
        <f>Q21</f>
        <v>15614000</v>
      </c>
    </row>
    <row r="24" spans="1:17" ht="16.5" customHeight="1">
      <c r="A24" s="741">
        <f t="shared" si="4"/>
        <v>19</v>
      </c>
      <c r="B24" s="297" t="s">
        <v>452</v>
      </c>
      <c r="C24" s="759">
        <v>42025</v>
      </c>
      <c r="D24" s="760" t="s">
        <v>453</v>
      </c>
      <c r="E24" s="850">
        <v>62</v>
      </c>
      <c r="F24" s="849">
        <v>40</v>
      </c>
      <c r="G24" s="849">
        <v>27</v>
      </c>
      <c r="H24" s="845">
        <f t="shared" si="2"/>
        <v>1.46</v>
      </c>
      <c r="I24" s="257">
        <v>105</v>
      </c>
      <c r="J24" s="742">
        <f t="shared" si="3"/>
        <v>153.29999999999998</v>
      </c>
      <c r="K24" s="742">
        <f t="shared" si="0"/>
        <v>12082.922987159845</v>
      </c>
      <c r="L24" s="756"/>
      <c r="M24" s="445" t="s">
        <v>1883</v>
      </c>
      <c r="N24" s="757"/>
      <c r="O24" s="790"/>
      <c r="P24" s="777"/>
      <c r="Q24" s="8">
        <v>4700000</v>
      </c>
    </row>
    <row r="25" spans="1:17" ht="16.5" customHeight="1">
      <c r="A25" s="741">
        <f t="shared" si="4"/>
        <v>20</v>
      </c>
      <c r="B25" s="297" t="s">
        <v>454</v>
      </c>
      <c r="C25" s="759">
        <v>42025</v>
      </c>
      <c r="D25" s="760" t="s">
        <v>453</v>
      </c>
      <c r="E25" s="850">
        <v>43</v>
      </c>
      <c r="F25" s="849">
        <v>41</v>
      </c>
      <c r="G25" s="849">
        <v>27</v>
      </c>
      <c r="H25" s="845">
        <f t="shared" si="2"/>
        <v>1.23</v>
      </c>
      <c r="I25" s="257">
        <v>32</v>
      </c>
      <c r="J25" s="742">
        <f t="shared" si="3"/>
        <v>39.36</v>
      </c>
      <c r="K25" s="742">
        <f t="shared" si="0"/>
        <v>10179.448817949733</v>
      </c>
      <c r="L25" s="756"/>
      <c r="M25" s="445" t="s">
        <v>1882</v>
      </c>
      <c r="N25" s="757"/>
      <c r="O25" s="790"/>
      <c r="P25" s="777"/>
      <c r="Q25" s="8">
        <v>30750000</v>
      </c>
    </row>
    <row r="26" spans="1:17" ht="16.5" customHeight="1">
      <c r="A26" s="741">
        <f t="shared" si="4"/>
        <v>21</v>
      </c>
      <c r="B26" s="297" t="s">
        <v>431</v>
      </c>
      <c r="C26" s="759">
        <v>42025</v>
      </c>
      <c r="D26" s="760" t="s">
        <v>453</v>
      </c>
      <c r="E26" s="850">
        <v>46</v>
      </c>
      <c r="F26" s="849">
        <v>42</v>
      </c>
      <c r="G26" s="849">
        <v>24</v>
      </c>
      <c r="H26" s="845">
        <f t="shared" si="2"/>
        <v>1.25</v>
      </c>
      <c r="I26" s="257">
        <v>102</v>
      </c>
      <c r="J26" s="742">
        <f t="shared" si="3"/>
        <v>127.5</v>
      </c>
      <c r="K26" s="742">
        <f t="shared" si="0"/>
        <v>10344.968310924525</v>
      </c>
      <c r="L26" s="756"/>
      <c r="M26" s="445" t="s">
        <v>1895</v>
      </c>
      <c r="N26" s="757"/>
      <c r="O26" s="790"/>
      <c r="P26" s="777"/>
      <c r="Q26" s="8">
        <v>102855000</v>
      </c>
    </row>
    <row r="27" spans="1:17" ht="16.5" customHeight="1">
      <c r="A27" s="741">
        <f t="shared" si="4"/>
        <v>22</v>
      </c>
      <c r="B27" s="297" t="s">
        <v>455</v>
      </c>
      <c r="C27" s="759">
        <v>42025</v>
      </c>
      <c r="D27" s="760" t="s">
        <v>453</v>
      </c>
      <c r="E27" s="850">
        <v>50</v>
      </c>
      <c r="F27" s="849">
        <v>42</v>
      </c>
      <c r="G27" s="849">
        <v>26</v>
      </c>
      <c r="H27" s="845">
        <f t="shared" si="2"/>
        <v>1.34</v>
      </c>
      <c r="I27" s="257">
        <v>102</v>
      </c>
      <c r="J27" s="742">
        <f t="shared" si="3"/>
        <v>136.68</v>
      </c>
      <c r="K27" s="742">
        <f t="shared" si="0"/>
        <v>11089.806029311092</v>
      </c>
      <c r="L27" s="756"/>
      <c r="M27" s="445"/>
      <c r="N27" s="757"/>
      <c r="O27" s="790"/>
      <c r="P27" s="777"/>
      <c r="Q27" s="8"/>
    </row>
    <row r="28" spans="1:17" ht="16.5" customHeight="1">
      <c r="A28" s="741">
        <f t="shared" si="4"/>
        <v>23</v>
      </c>
      <c r="B28" s="297" t="s">
        <v>456</v>
      </c>
      <c r="C28" s="759">
        <v>42025</v>
      </c>
      <c r="D28" s="760" t="s">
        <v>453</v>
      </c>
      <c r="E28" s="850">
        <v>35</v>
      </c>
      <c r="F28" s="849">
        <v>32</v>
      </c>
      <c r="G28" s="849">
        <v>29</v>
      </c>
      <c r="H28" s="845">
        <f t="shared" si="2"/>
        <v>0.89</v>
      </c>
      <c r="I28" s="257">
        <v>40</v>
      </c>
      <c r="J28" s="742">
        <f t="shared" si="3"/>
        <v>35.6</v>
      </c>
      <c r="K28" s="742">
        <f t="shared" si="0"/>
        <v>7365.6174373782624</v>
      </c>
      <c r="L28" s="756"/>
      <c r="M28" s="841" t="s">
        <v>1892</v>
      </c>
      <c r="N28" s="842"/>
      <c r="O28" s="843"/>
      <c r="P28" s="531"/>
      <c r="Q28" s="531">
        <f>SUM(Q22:Q27)</f>
        <v>515598600</v>
      </c>
    </row>
    <row r="29" spans="1:17" ht="16.5" customHeight="1">
      <c r="A29" s="741">
        <f t="shared" si="4"/>
        <v>24</v>
      </c>
      <c r="B29" s="297" t="s">
        <v>450</v>
      </c>
      <c r="C29" s="759">
        <v>42025</v>
      </c>
      <c r="D29" s="760" t="s">
        <v>453</v>
      </c>
      <c r="E29" s="850">
        <v>46</v>
      </c>
      <c r="F29" s="849">
        <v>42</v>
      </c>
      <c r="G29" s="849">
        <v>13</v>
      </c>
      <c r="H29" s="845">
        <f t="shared" si="2"/>
        <v>1.05</v>
      </c>
      <c r="I29" s="257">
        <v>298</v>
      </c>
      <c r="J29" s="742">
        <f t="shared" si="3"/>
        <v>312.90000000000003</v>
      </c>
      <c r="K29" s="742">
        <f t="shared" si="0"/>
        <v>8689.7733811766011</v>
      </c>
      <c r="L29" s="756"/>
      <c r="M29" s="446"/>
      <c r="N29" s="765"/>
      <c r="O29" s="791"/>
      <c r="P29" s="755"/>
      <c r="Q29" s="767"/>
    </row>
    <row r="30" spans="1:17" ht="16.5" customHeight="1">
      <c r="A30" s="741">
        <f t="shared" si="4"/>
        <v>25</v>
      </c>
      <c r="B30" s="297" t="s">
        <v>457</v>
      </c>
      <c r="C30" s="759">
        <v>42025</v>
      </c>
      <c r="D30" s="760" t="s">
        <v>453</v>
      </c>
      <c r="E30" s="850">
        <v>37</v>
      </c>
      <c r="F30" s="849">
        <v>37</v>
      </c>
      <c r="G30" s="849">
        <v>29</v>
      </c>
      <c r="H30" s="845">
        <f t="shared" si="2"/>
        <v>1.06</v>
      </c>
      <c r="I30" s="257">
        <v>51</v>
      </c>
      <c r="J30" s="742">
        <f t="shared" si="3"/>
        <v>54.06</v>
      </c>
      <c r="K30" s="742">
        <f t="shared" si="0"/>
        <v>8772.533127663999</v>
      </c>
      <c r="L30" s="756"/>
      <c r="M30" s="446"/>
      <c r="N30" s="765"/>
      <c r="O30" s="791"/>
      <c r="P30" s="755"/>
      <c r="Q30" s="767"/>
    </row>
    <row r="31" spans="1:17" ht="16.5" customHeight="1">
      <c r="A31" s="741">
        <f t="shared" si="4"/>
        <v>26</v>
      </c>
      <c r="B31" s="297" t="s">
        <v>458</v>
      </c>
      <c r="C31" s="759">
        <v>42025</v>
      </c>
      <c r="D31" s="760" t="s">
        <v>453</v>
      </c>
      <c r="E31" s="850">
        <v>47</v>
      </c>
      <c r="F31" s="849">
        <v>42</v>
      </c>
      <c r="G31" s="849">
        <v>27</v>
      </c>
      <c r="H31" s="845">
        <f t="shared" si="2"/>
        <v>1.32</v>
      </c>
      <c r="I31" s="257">
        <v>380</v>
      </c>
      <c r="J31" s="742">
        <f t="shared" si="3"/>
        <v>501.6</v>
      </c>
      <c r="K31" s="742">
        <f t="shared" si="0"/>
        <v>10924.2865363363</v>
      </c>
      <c r="L31" s="756"/>
      <c r="M31" s="1128" t="s">
        <v>1893</v>
      </c>
      <c r="N31" s="1129"/>
      <c r="O31" s="1129"/>
      <c r="P31" s="1130"/>
      <c r="Q31" s="846">
        <f>Q28/J162</f>
        <v>8275.9746487396205</v>
      </c>
    </row>
    <row r="32" spans="1:17" ht="16.5" customHeight="1">
      <c r="A32" s="741">
        <f t="shared" si="4"/>
        <v>27</v>
      </c>
      <c r="B32" s="297" t="s">
        <v>459</v>
      </c>
      <c r="C32" s="759">
        <v>42026</v>
      </c>
      <c r="D32" s="760" t="s">
        <v>460</v>
      </c>
      <c r="E32" s="850">
        <v>59</v>
      </c>
      <c r="F32" s="849">
        <v>38</v>
      </c>
      <c r="G32" s="849">
        <v>17</v>
      </c>
      <c r="H32" s="845">
        <f t="shared" si="2"/>
        <v>1.1499999999999999</v>
      </c>
      <c r="I32" s="257">
        <v>733</v>
      </c>
      <c r="J32" s="742">
        <f t="shared" si="3"/>
        <v>842.94999999999993</v>
      </c>
      <c r="K32" s="742">
        <f t="shared" si="0"/>
        <v>9517.3708460505622</v>
      </c>
      <c r="L32" s="756"/>
      <c r="M32" s="446"/>
      <c r="N32" s="765"/>
      <c r="O32" s="791"/>
      <c r="P32" s="755"/>
      <c r="Q32" s="767"/>
    </row>
    <row r="33" spans="1:17" ht="16.5" customHeight="1">
      <c r="A33" s="741">
        <f t="shared" si="4"/>
        <v>28</v>
      </c>
      <c r="B33" s="297" t="s">
        <v>462</v>
      </c>
      <c r="C33" s="759">
        <v>42026</v>
      </c>
      <c r="D33" s="760" t="s">
        <v>463</v>
      </c>
      <c r="E33" s="850">
        <v>32.5</v>
      </c>
      <c r="F33" s="849">
        <v>32.5</v>
      </c>
      <c r="G33" s="849">
        <v>29.5</v>
      </c>
      <c r="H33" s="845">
        <f t="shared" si="2"/>
        <v>0.88</v>
      </c>
      <c r="I33" s="257">
        <v>120</v>
      </c>
      <c r="J33" s="742">
        <f t="shared" si="3"/>
        <v>105.6</v>
      </c>
      <c r="K33" s="742">
        <f t="shared" si="0"/>
        <v>7282.8576908908663</v>
      </c>
      <c r="L33" s="756"/>
      <c r="M33" s="446"/>
      <c r="N33" s="765"/>
      <c r="O33" s="791"/>
      <c r="P33" s="755"/>
      <c r="Q33" s="767"/>
    </row>
    <row r="34" spans="1:17" ht="16.5" customHeight="1">
      <c r="A34" s="741">
        <f t="shared" si="4"/>
        <v>29</v>
      </c>
      <c r="B34" s="297" t="s">
        <v>465</v>
      </c>
      <c r="C34" s="759">
        <v>42026</v>
      </c>
      <c r="D34" s="760" t="s">
        <v>463</v>
      </c>
      <c r="E34" s="850">
        <v>51.5</v>
      </c>
      <c r="F34" s="849">
        <v>28.5</v>
      </c>
      <c r="G34" s="849">
        <v>7.2</v>
      </c>
      <c r="H34" s="845">
        <f t="shared" si="2"/>
        <v>0.64</v>
      </c>
      <c r="I34" s="257">
        <v>499</v>
      </c>
      <c r="J34" s="742">
        <f t="shared" si="3"/>
        <v>319.36</v>
      </c>
      <c r="K34" s="742">
        <f t="shared" si="0"/>
        <v>5296.6237751933577</v>
      </c>
      <c r="L34" s="756"/>
      <c r="M34" s="446"/>
      <c r="N34" s="765"/>
      <c r="O34" s="791"/>
      <c r="P34" s="755"/>
      <c r="Q34" s="767"/>
    </row>
    <row r="35" spans="1:17" ht="16.5" customHeight="1">
      <c r="A35" s="741">
        <f t="shared" si="4"/>
        <v>30</v>
      </c>
      <c r="B35" s="297" t="s">
        <v>466</v>
      </c>
      <c r="C35" s="759">
        <v>42026</v>
      </c>
      <c r="D35" s="760" t="s">
        <v>463</v>
      </c>
      <c r="E35" s="850">
        <v>42</v>
      </c>
      <c r="F35" s="849">
        <v>23.5</v>
      </c>
      <c r="G35" s="849">
        <v>8</v>
      </c>
      <c r="H35" s="845">
        <f t="shared" si="2"/>
        <v>0.47</v>
      </c>
      <c r="I35" s="257">
        <v>295</v>
      </c>
      <c r="J35" s="742">
        <f t="shared" si="3"/>
        <v>138.65</v>
      </c>
      <c r="K35" s="742">
        <f t="shared" si="0"/>
        <v>3889.7080849076215</v>
      </c>
      <c r="L35" s="756"/>
      <c r="M35" s="446"/>
      <c r="N35" s="765"/>
      <c r="O35" s="791"/>
      <c r="P35" s="755"/>
      <c r="Q35" s="767"/>
    </row>
    <row r="36" spans="1:17" ht="16.5" customHeight="1">
      <c r="A36" s="741">
        <f t="shared" si="4"/>
        <v>31</v>
      </c>
      <c r="B36" s="297" t="s">
        <v>467</v>
      </c>
      <c r="C36" s="759">
        <v>42026</v>
      </c>
      <c r="D36" s="760" t="s">
        <v>463</v>
      </c>
      <c r="E36" s="850">
        <v>22</v>
      </c>
      <c r="F36" s="849">
        <v>22</v>
      </c>
      <c r="G36" s="849">
        <v>29.5</v>
      </c>
      <c r="H36" s="845">
        <f t="shared" si="2"/>
        <v>0.51</v>
      </c>
      <c r="I36" s="257">
        <v>1506</v>
      </c>
      <c r="J36" s="742">
        <f t="shared" si="3"/>
        <v>768.06000000000006</v>
      </c>
      <c r="K36" s="742">
        <f t="shared" si="0"/>
        <v>4220.7470708572064</v>
      </c>
      <c r="L36" s="756"/>
      <c r="M36" s="446"/>
      <c r="N36" s="765"/>
      <c r="O36" s="791"/>
      <c r="P36" s="755"/>
      <c r="Q36" s="767"/>
    </row>
    <row r="37" spans="1:17" ht="16.5" customHeight="1">
      <c r="A37" s="741">
        <f t="shared" si="4"/>
        <v>32</v>
      </c>
      <c r="B37" s="297" t="s">
        <v>468</v>
      </c>
      <c r="C37" s="759">
        <v>42026</v>
      </c>
      <c r="D37" s="760" t="s">
        <v>469</v>
      </c>
      <c r="E37" s="850">
        <v>60</v>
      </c>
      <c r="F37" s="849">
        <v>30</v>
      </c>
      <c r="G37" s="849">
        <v>30</v>
      </c>
      <c r="H37" s="845">
        <f t="shared" si="2"/>
        <v>1.17</v>
      </c>
      <c r="I37" s="257">
        <v>504</v>
      </c>
      <c r="J37" s="742">
        <f t="shared" si="3"/>
        <v>589.67999999999995</v>
      </c>
      <c r="K37" s="742">
        <f t="shared" si="0"/>
        <v>9682.8903390253563</v>
      </c>
      <c r="L37" s="756"/>
      <c r="M37" s="446"/>
      <c r="N37" s="765"/>
      <c r="O37" s="791"/>
      <c r="P37" s="755"/>
      <c r="Q37" s="767"/>
    </row>
    <row r="38" spans="1:17" ht="16.5" customHeight="1">
      <c r="A38" s="741">
        <f t="shared" si="4"/>
        <v>33</v>
      </c>
      <c r="B38" s="297" t="s">
        <v>424</v>
      </c>
      <c r="C38" s="759">
        <v>42028</v>
      </c>
      <c r="D38" s="760" t="s">
        <v>471</v>
      </c>
      <c r="E38" s="850">
        <v>52</v>
      </c>
      <c r="F38" s="849">
        <v>24.5</v>
      </c>
      <c r="G38" s="849">
        <v>24.5</v>
      </c>
      <c r="H38" s="845">
        <f t="shared" si="2"/>
        <v>0.82</v>
      </c>
      <c r="I38" s="257">
        <v>1045</v>
      </c>
      <c r="J38" s="742">
        <f t="shared" si="3"/>
        <v>856.9</v>
      </c>
      <c r="K38" s="742">
        <f t="shared" ref="K38:K69" si="12">H38*$Q$31</f>
        <v>6786.2992119664887</v>
      </c>
      <c r="L38" s="756"/>
      <c r="M38" s="446"/>
      <c r="N38" s="765"/>
      <c r="O38" s="791"/>
      <c r="P38" s="755"/>
      <c r="Q38" s="767"/>
    </row>
    <row r="39" spans="1:17" ht="16.5" customHeight="1">
      <c r="A39" s="741">
        <f t="shared" si="4"/>
        <v>34</v>
      </c>
      <c r="B39" s="297" t="s">
        <v>472</v>
      </c>
      <c r="C39" s="759">
        <v>42028</v>
      </c>
      <c r="D39" s="760" t="s">
        <v>471</v>
      </c>
      <c r="E39" s="850">
        <v>52</v>
      </c>
      <c r="F39" s="849">
        <v>26.5</v>
      </c>
      <c r="G39" s="849">
        <v>26.5</v>
      </c>
      <c r="H39" s="845">
        <f t="shared" si="2"/>
        <v>0.91</v>
      </c>
      <c r="I39" s="257">
        <v>318</v>
      </c>
      <c r="J39" s="742">
        <f t="shared" si="3"/>
        <v>289.38</v>
      </c>
      <c r="K39" s="742">
        <f t="shared" si="12"/>
        <v>7531.1369303530546</v>
      </c>
      <c r="L39" s="756"/>
      <c r="M39" s="446"/>
      <c r="N39" s="765"/>
      <c r="O39" s="791"/>
      <c r="P39" s="755"/>
      <c r="Q39" s="767"/>
    </row>
    <row r="40" spans="1:17" ht="16.5" customHeight="1">
      <c r="A40" s="741">
        <f t="shared" si="4"/>
        <v>35</v>
      </c>
      <c r="B40" s="297" t="s">
        <v>473</v>
      </c>
      <c r="C40" s="759">
        <v>42028</v>
      </c>
      <c r="D40" s="760" t="s">
        <v>474</v>
      </c>
      <c r="E40" s="850">
        <v>38.1</v>
      </c>
      <c r="F40" s="849">
        <v>35.5</v>
      </c>
      <c r="G40" s="849">
        <v>20.3</v>
      </c>
      <c r="H40" s="845">
        <f t="shared" si="2"/>
        <v>0.89</v>
      </c>
      <c r="I40" s="257">
        <v>858</v>
      </c>
      <c r="J40" s="742">
        <f t="shared" si="3"/>
        <v>763.62</v>
      </c>
      <c r="K40" s="742">
        <f t="shared" si="12"/>
        <v>7365.6174373782624</v>
      </c>
      <c r="L40" s="756"/>
      <c r="M40" s="446"/>
      <c r="N40" s="765"/>
      <c r="O40" s="791"/>
      <c r="P40" s="755"/>
      <c r="Q40" s="767"/>
    </row>
    <row r="41" spans="1:17" ht="16.5" customHeight="1">
      <c r="A41" s="741">
        <f t="shared" si="4"/>
        <v>36</v>
      </c>
      <c r="B41" s="297" t="s">
        <v>1681</v>
      </c>
      <c r="C41" s="759">
        <v>42028</v>
      </c>
      <c r="D41" s="760" t="s">
        <v>474</v>
      </c>
      <c r="E41" s="850">
        <v>36</v>
      </c>
      <c r="F41" s="849">
        <v>20</v>
      </c>
      <c r="G41" s="849"/>
      <c r="H41" s="845">
        <f t="shared" si="2"/>
        <v>7.0000000000000007E-2</v>
      </c>
      <c r="I41" s="257">
        <v>1716</v>
      </c>
      <c r="J41" s="742">
        <f t="shared" si="3"/>
        <v>120.12</v>
      </c>
      <c r="K41" s="742">
        <f t="shared" si="12"/>
        <v>579.31822541177348</v>
      </c>
      <c r="L41" s="756"/>
      <c r="M41" s="446"/>
      <c r="N41" s="765"/>
      <c r="O41" s="791"/>
      <c r="P41" s="755"/>
      <c r="Q41" s="767"/>
    </row>
    <row r="42" spans="1:17" ht="16.5" customHeight="1">
      <c r="A42" s="741">
        <f t="shared" si="4"/>
        <v>37</v>
      </c>
      <c r="B42" s="297" t="s">
        <v>475</v>
      </c>
      <c r="C42" s="759">
        <v>42028</v>
      </c>
      <c r="D42" s="760" t="s">
        <v>474</v>
      </c>
      <c r="E42" s="850">
        <v>66</v>
      </c>
      <c r="F42" s="849">
        <v>35.5</v>
      </c>
      <c r="G42" s="849">
        <v>38.1</v>
      </c>
      <c r="H42" s="845">
        <f t="shared" si="2"/>
        <v>1.59</v>
      </c>
      <c r="I42" s="257">
        <v>3</v>
      </c>
      <c r="J42" s="742">
        <f t="shared" si="3"/>
        <v>4.7700000000000005</v>
      </c>
      <c r="K42" s="742">
        <f t="shared" si="12"/>
        <v>13158.799691495997</v>
      </c>
      <c r="L42" s="756"/>
      <c r="N42" s="737"/>
      <c r="O42" s="737"/>
      <c r="P42" s="737"/>
    </row>
    <row r="43" spans="1:17" ht="16.5" customHeight="1">
      <c r="A43" s="741">
        <f t="shared" si="4"/>
        <v>38</v>
      </c>
      <c r="B43" s="297" t="s">
        <v>1682</v>
      </c>
      <c r="C43" s="759">
        <v>42028</v>
      </c>
      <c r="D43" s="760" t="s">
        <v>474</v>
      </c>
      <c r="E43" s="850">
        <v>64</v>
      </c>
      <c r="F43" s="849">
        <v>20</v>
      </c>
      <c r="G43" s="849"/>
      <c r="H43" s="845">
        <f t="shared" si="2"/>
        <v>0.13</v>
      </c>
      <c r="I43" s="257">
        <v>6</v>
      </c>
      <c r="J43" s="742">
        <f t="shared" si="3"/>
        <v>0.78</v>
      </c>
      <c r="K43" s="742">
        <f t="shared" si="12"/>
        <v>1075.8767043361506</v>
      </c>
      <c r="L43" s="756"/>
      <c r="N43" s="737"/>
      <c r="O43" s="737"/>
      <c r="P43" s="737"/>
    </row>
    <row r="44" spans="1:17" ht="16.5" customHeight="1">
      <c r="A44" s="741">
        <f t="shared" si="4"/>
        <v>39</v>
      </c>
      <c r="B44" s="297" t="s">
        <v>476</v>
      </c>
      <c r="C44" s="759">
        <v>42028</v>
      </c>
      <c r="D44" s="760" t="s">
        <v>474</v>
      </c>
      <c r="E44" s="850">
        <v>61</v>
      </c>
      <c r="F44" s="849">
        <v>44</v>
      </c>
      <c r="G44" s="849">
        <v>35</v>
      </c>
      <c r="H44" s="845">
        <f t="shared" si="2"/>
        <v>1.76</v>
      </c>
      <c r="I44" s="257">
        <v>63</v>
      </c>
      <c r="J44" s="742">
        <f t="shared" si="3"/>
        <v>110.88</v>
      </c>
      <c r="K44" s="742">
        <f t="shared" si="12"/>
        <v>14565.715381781733</v>
      </c>
      <c r="L44" s="756"/>
      <c r="N44" s="737"/>
      <c r="O44" s="737"/>
      <c r="P44" s="737"/>
    </row>
    <row r="45" spans="1:17" ht="16.5" customHeight="1">
      <c r="A45" s="741">
        <f t="shared" si="4"/>
        <v>40</v>
      </c>
      <c r="B45" s="297" t="s">
        <v>1683</v>
      </c>
      <c r="C45" s="759">
        <v>42028</v>
      </c>
      <c r="D45" s="760" t="s">
        <v>474</v>
      </c>
      <c r="E45" s="850">
        <v>45</v>
      </c>
      <c r="F45" s="849">
        <v>25</v>
      </c>
      <c r="G45" s="849"/>
      <c r="H45" s="845">
        <f t="shared" si="2"/>
        <v>0.11</v>
      </c>
      <c r="I45" s="257">
        <v>126</v>
      </c>
      <c r="J45" s="742">
        <f t="shared" si="3"/>
        <v>13.86</v>
      </c>
      <c r="K45" s="742">
        <f t="shared" si="12"/>
        <v>910.35721136135828</v>
      </c>
      <c r="L45" s="756"/>
      <c r="N45" s="737"/>
      <c r="O45" s="737"/>
      <c r="P45" s="737"/>
    </row>
    <row r="46" spans="1:17" ht="16.5" customHeight="1">
      <c r="A46" s="741">
        <f t="shared" si="4"/>
        <v>41</v>
      </c>
      <c r="B46" s="297" t="s">
        <v>1684</v>
      </c>
      <c r="C46" s="759">
        <v>42028</v>
      </c>
      <c r="D46" s="760" t="s">
        <v>474</v>
      </c>
      <c r="E46" s="850">
        <v>60</v>
      </c>
      <c r="F46" s="849">
        <v>34</v>
      </c>
      <c r="G46" s="849"/>
      <c r="H46" s="845">
        <f t="shared" si="2"/>
        <v>0.2</v>
      </c>
      <c r="I46" s="257">
        <v>126</v>
      </c>
      <c r="J46" s="742">
        <f t="shared" si="3"/>
        <v>25.200000000000003</v>
      </c>
      <c r="K46" s="742">
        <f t="shared" si="12"/>
        <v>1655.1949297479241</v>
      </c>
      <c r="L46" s="756"/>
      <c r="N46" s="737"/>
      <c r="O46" s="737"/>
      <c r="P46" s="737"/>
    </row>
    <row r="47" spans="1:17" ht="16.5" customHeight="1">
      <c r="A47" s="741">
        <f t="shared" si="4"/>
        <v>42</v>
      </c>
      <c r="B47" s="297" t="s">
        <v>477</v>
      </c>
      <c r="C47" s="759">
        <v>42031</v>
      </c>
      <c r="D47" s="760" t="s">
        <v>478</v>
      </c>
      <c r="E47" s="850">
        <v>49.5</v>
      </c>
      <c r="F47" s="849">
        <v>38.5</v>
      </c>
      <c r="G47" s="849">
        <v>32.5</v>
      </c>
      <c r="H47" s="845">
        <f t="shared" si="2"/>
        <v>1.34</v>
      </c>
      <c r="I47" s="257">
        <v>303</v>
      </c>
      <c r="J47" s="742">
        <f t="shared" si="3"/>
        <v>406.02000000000004</v>
      </c>
      <c r="K47" s="742">
        <f t="shared" si="12"/>
        <v>11089.806029311092</v>
      </c>
      <c r="L47" s="756"/>
      <c r="N47" s="737"/>
      <c r="O47" s="737"/>
      <c r="P47" s="737"/>
    </row>
    <row r="48" spans="1:17" ht="16.5" customHeight="1">
      <c r="A48" s="741">
        <f t="shared" si="4"/>
        <v>43</v>
      </c>
      <c r="B48" s="297" t="s">
        <v>480</v>
      </c>
      <c r="C48" s="759">
        <v>42031</v>
      </c>
      <c r="D48" s="760" t="s">
        <v>481</v>
      </c>
      <c r="E48" s="850">
        <v>103</v>
      </c>
      <c r="F48" s="849">
        <v>50</v>
      </c>
      <c r="G48" s="849">
        <v>180</v>
      </c>
      <c r="H48" s="845">
        <f t="shared" si="2"/>
        <v>7.25</v>
      </c>
      <c r="I48" s="257">
        <v>380</v>
      </c>
      <c r="J48" s="742">
        <f t="shared" si="3"/>
        <v>2755</v>
      </c>
      <c r="K48" s="742">
        <f t="shared" si="12"/>
        <v>60000.81620336225</v>
      </c>
      <c r="L48" s="756"/>
      <c r="N48" s="737"/>
      <c r="O48" s="737"/>
      <c r="P48" s="737"/>
    </row>
    <row r="49" spans="1:16" ht="16.5" customHeight="1">
      <c r="A49" s="741">
        <f t="shared" si="4"/>
        <v>44</v>
      </c>
      <c r="B49" s="297" t="s">
        <v>482</v>
      </c>
      <c r="C49" s="759">
        <v>42032</v>
      </c>
      <c r="D49" s="760" t="s">
        <v>483</v>
      </c>
      <c r="E49" s="850">
        <v>56</v>
      </c>
      <c r="F49" s="849">
        <v>42</v>
      </c>
      <c r="G49" s="849">
        <v>32</v>
      </c>
      <c r="H49" s="845">
        <f t="shared" si="2"/>
        <v>1.55</v>
      </c>
      <c r="I49" s="257">
        <v>50</v>
      </c>
      <c r="J49" s="742">
        <f t="shared" si="3"/>
        <v>77.5</v>
      </c>
      <c r="K49" s="742">
        <f t="shared" si="12"/>
        <v>12827.760705546412</v>
      </c>
      <c r="L49" s="756"/>
      <c r="N49" s="737"/>
      <c r="O49" s="737"/>
      <c r="P49" s="737"/>
    </row>
    <row r="50" spans="1:16" ht="16.5" customHeight="1">
      <c r="A50" s="741">
        <f t="shared" si="4"/>
        <v>45</v>
      </c>
      <c r="B50" s="297" t="s">
        <v>1685</v>
      </c>
      <c r="C50" s="759">
        <v>42032</v>
      </c>
      <c r="D50" s="760" t="s">
        <v>483</v>
      </c>
      <c r="E50" s="850">
        <v>55</v>
      </c>
      <c r="F50" s="849">
        <v>41</v>
      </c>
      <c r="G50" s="849"/>
      <c r="H50" s="845">
        <f t="shared" si="2"/>
        <v>0.23</v>
      </c>
      <c r="I50" s="257">
        <v>100</v>
      </c>
      <c r="J50" s="742">
        <f t="shared" si="3"/>
        <v>23</v>
      </c>
      <c r="K50" s="742">
        <f t="shared" si="12"/>
        <v>1903.4741692101129</v>
      </c>
      <c r="L50" s="756"/>
      <c r="N50" s="737"/>
      <c r="O50" s="737"/>
      <c r="P50" s="737"/>
    </row>
    <row r="51" spans="1:16" ht="16.5" customHeight="1">
      <c r="A51" s="741">
        <f t="shared" si="4"/>
        <v>46</v>
      </c>
      <c r="B51" s="297" t="s">
        <v>484</v>
      </c>
      <c r="C51" s="759">
        <v>42032</v>
      </c>
      <c r="D51" s="760" t="s">
        <v>485</v>
      </c>
      <c r="E51" s="850">
        <v>76</v>
      </c>
      <c r="F51" s="849">
        <v>54</v>
      </c>
      <c r="G51" s="849">
        <v>28</v>
      </c>
      <c r="H51" s="845">
        <f t="shared" si="2"/>
        <v>2.25</v>
      </c>
      <c r="I51" s="257">
        <v>63</v>
      </c>
      <c r="J51" s="742">
        <f t="shared" si="3"/>
        <v>141.75</v>
      </c>
      <c r="K51" s="742">
        <f t="shared" si="12"/>
        <v>18620.942959664146</v>
      </c>
      <c r="L51" s="756"/>
      <c r="N51" s="737"/>
      <c r="O51" s="737"/>
      <c r="P51" s="737"/>
    </row>
    <row r="52" spans="1:16" ht="16.5" customHeight="1">
      <c r="A52" s="741">
        <f t="shared" si="4"/>
        <v>47</v>
      </c>
      <c r="B52" s="297" t="s">
        <v>1680</v>
      </c>
      <c r="C52" s="759">
        <v>42032</v>
      </c>
      <c r="D52" s="760" t="s">
        <v>485</v>
      </c>
      <c r="E52" s="850">
        <v>50</v>
      </c>
      <c r="F52" s="849">
        <v>20</v>
      </c>
      <c r="G52" s="849"/>
      <c r="H52" s="845">
        <f t="shared" si="2"/>
        <v>0.1</v>
      </c>
      <c r="I52" s="257">
        <v>126</v>
      </c>
      <c r="J52" s="742">
        <f t="shared" si="3"/>
        <v>12.600000000000001</v>
      </c>
      <c r="K52" s="742">
        <f t="shared" si="12"/>
        <v>827.59746487396205</v>
      </c>
      <c r="L52" s="756"/>
      <c r="N52" s="737"/>
      <c r="O52" s="737"/>
      <c r="P52" s="737"/>
    </row>
    <row r="53" spans="1:16" ht="16.5" customHeight="1">
      <c r="A53" s="741">
        <f t="shared" si="4"/>
        <v>48</v>
      </c>
      <c r="B53" s="297" t="s">
        <v>440</v>
      </c>
      <c r="C53" s="759">
        <v>42032</v>
      </c>
      <c r="D53" s="760" t="s">
        <v>485</v>
      </c>
      <c r="E53" s="850">
        <v>105</v>
      </c>
      <c r="F53" s="849">
        <v>55</v>
      </c>
      <c r="G53" s="849">
        <v>33</v>
      </c>
      <c r="H53" s="845">
        <f t="shared" si="2"/>
        <v>2.96</v>
      </c>
      <c r="I53" s="257">
        <v>50</v>
      </c>
      <c r="J53" s="742">
        <f t="shared" si="3"/>
        <v>148</v>
      </c>
      <c r="K53" s="742">
        <f t="shared" si="12"/>
        <v>24496.884960269275</v>
      </c>
      <c r="L53" s="756"/>
      <c r="N53" s="737"/>
      <c r="O53" s="737"/>
      <c r="P53" s="737"/>
    </row>
    <row r="54" spans="1:16" ht="16.5" customHeight="1">
      <c r="A54" s="741">
        <f t="shared" si="4"/>
        <v>49</v>
      </c>
      <c r="B54" s="297" t="s">
        <v>1686</v>
      </c>
      <c r="C54" s="759">
        <v>42032</v>
      </c>
      <c r="D54" s="760" t="s">
        <v>485</v>
      </c>
      <c r="E54" s="850">
        <v>80</v>
      </c>
      <c r="F54" s="849">
        <v>20</v>
      </c>
      <c r="G54" s="849"/>
      <c r="H54" s="845">
        <f t="shared" si="2"/>
        <v>0.16</v>
      </c>
      <c r="I54" s="257">
        <v>100</v>
      </c>
      <c r="J54" s="742">
        <f t="shared" si="3"/>
        <v>16</v>
      </c>
      <c r="K54" s="742">
        <f t="shared" si="12"/>
        <v>1324.1559437983394</v>
      </c>
      <c r="L54" s="756"/>
      <c r="N54" s="737"/>
      <c r="O54" s="737"/>
      <c r="P54" s="737"/>
    </row>
    <row r="55" spans="1:16" ht="16.5" customHeight="1">
      <c r="A55" s="741">
        <f t="shared" si="4"/>
        <v>50</v>
      </c>
      <c r="B55" s="297" t="s">
        <v>486</v>
      </c>
      <c r="C55" s="759">
        <v>42034</v>
      </c>
      <c r="D55" s="760" t="s">
        <v>487</v>
      </c>
      <c r="E55" s="850">
        <v>56</v>
      </c>
      <c r="F55" s="849">
        <v>27.5</v>
      </c>
      <c r="G55" s="849">
        <v>17.5</v>
      </c>
      <c r="H55" s="845">
        <f t="shared" si="2"/>
        <v>0.83</v>
      </c>
      <c r="I55" s="257">
        <v>207</v>
      </c>
      <c r="J55" s="742">
        <f t="shared" si="3"/>
        <v>171.81</v>
      </c>
      <c r="K55" s="742">
        <f t="shared" si="12"/>
        <v>6869.0589584538848</v>
      </c>
      <c r="L55" s="756"/>
      <c r="N55" s="737"/>
      <c r="O55" s="737"/>
      <c r="P55" s="737"/>
    </row>
    <row r="56" spans="1:16" ht="16.5" customHeight="1">
      <c r="A56" s="741">
        <f t="shared" si="4"/>
        <v>51</v>
      </c>
      <c r="B56" s="297" t="s">
        <v>564</v>
      </c>
      <c r="C56" s="759">
        <v>42034</v>
      </c>
      <c r="D56" s="760" t="s">
        <v>488</v>
      </c>
      <c r="E56" s="850">
        <v>41</v>
      </c>
      <c r="F56" s="849">
        <v>31</v>
      </c>
      <c r="G56" s="849">
        <v>25.5</v>
      </c>
      <c r="H56" s="845">
        <f t="shared" si="2"/>
        <v>0.89</v>
      </c>
      <c r="I56" s="257">
        <v>250</v>
      </c>
      <c r="J56" s="742">
        <f t="shared" si="3"/>
        <v>222.5</v>
      </c>
      <c r="K56" s="742">
        <f t="shared" si="12"/>
        <v>7365.6174373782624</v>
      </c>
      <c r="L56" s="756"/>
      <c r="N56" s="737"/>
      <c r="O56" s="737"/>
      <c r="P56" s="737"/>
    </row>
    <row r="57" spans="1:16" ht="16.5" customHeight="1">
      <c r="A57" s="741">
        <f t="shared" si="4"/>
        <v>52</v>
      </c>
      <c r="B57" s="297" t="s">
        <v>621</v>
      </c>
      <c r="C57" s="759">
        <v>42034</v>
      </c>
      <c r="D57" s="760" t="s">
        <v>488</v>
      </c>
      <c r="E57" s="850">
        <v>43</v>
      </c>
      <c r="F57" s="849">
        <v>27.5</v>
      </c>
      <c r="G57" s="849">
        <v>33</v>
      </c>
      <c r="H57" s="845">
        <f t="shared" si="2"/>
        <v>0.93</v>
      </c>
      <c r="I57" s="257">
        <v>217</v>
      </c>
      <c r="J57" s="742">
        <f t="shared" si="3"/>
        <v>201.81</v>
      </c>
      <c r="K57" s="742">
        <f t="shared" si="12"/>
        <v>7696.6564233278477</v>
      </c>
      <c r="L57" s="756"/>
      <c r="N57" s="737"/>
      <c r="O57" s="737"/>
      <c r="P57" s="737"/>
    </row>
    <row r="58" spans="1:16" ht="16.5" customHeight="1">
      <c r="A58" s="741">
        <f t="shared" si="4"/>
        <v>53</v>
      </c>
      <c r="B58" s="297" t="s">
        <v>1714</v>
      </c>
      <c r="C58" s="759">
        <v>42034</v>
      </c>
      <c r="D58" s="760" t="s">
        <v>489</v>
      </c>
      <c r="E58" s="850">
        <v>19</v>
      </c>
      <c r="F58" s="849">
        <v>83.5</v>
      </c>
      <c r="G58" s="849"/>
      <c r="H58" s="845">
        <f t="shared" si="2"/>
        <v>0.16</v>
      </c>
      <c r="I58" s="257">
        <v>400</v>
      </c>
      <c r="J58" s="742">
        <f t="shared" si="3"/>
        <v>64</v>
      </c>
      <c r="K58" s="742">
        <f t="shared" si="12"/>
        <v>1324.1559437983394</v>
      </c>
      <c r="L58" s="756"/>
      <c r="N58" s="737"/>
      <c r="O58" s="737"/>
      <c r="P58" s="737"/>
    </row>
    <row r="59" spans="1:16" ht="16.5" customHeight="1">
      <c r="A59" s="741">
        <f t="shared" si="4"/>
        <v>54</v>
      </c>
      <c r="B59" s="297" t="s">
        <v>1715</v>
      </c>
      <c r="C59" s="759">
        <v>42034</v>
      </c>
      <c r="D59" s="760" t="s">
        <v>489</v>
      </c>
      <c r="E59" s="850">
        <v>37</v>
      </c>
      <c r="F59" s="849">
        <v>46</v>
      </c>
      <c r="G59" s="849"/>
      <c r="H59" s="845">
        <f t="shared" si="2"/>
        <v>0.17</v>
      </c>
      <c r="I59" s="257">
        <v>600</v>
      </c>
      <c r="J59" s="742">
        <f t="shared" si="3"/>
        <v>102.00000000000001</v>
      </c>
      <c r="K59" s="742">
        <f t="shared" si="12"/>
        <v>1406.9156902857355</v>
      </c>
      <c r="L59" s="756"/>
      <c r="N59" s="737"/>
      <c r="O59" s="737"/>
      <c r="P59" s="737"/>
    </row>
    <row r="60" spans="1:16" ht="16.5" customHeight="1">
      <c r="A60" s="741">
        <f t="shared" si="4"/>
        <v>55</v>
      </c>
      <c r="B60" s="297" t="s">
        <v>1716</v>
      </c>
      <c r="C60" s="759">
        <v>42034</v>
      </c>
      <c r="D60" s="760" t="s">
        <v>489</v>
      </c>
      <c r="E60" s="850">
        <v>42</v>
      </c>
      <c r="F60" s="849">
        <v>57</v>
      </c>
      <c r="G60" s="849"/>
      <c r="H60" s="845">
        <f t="shared" si="2"/>
        <v>0.24</v>
      </c>
      <c r="I60" s="257">
        <v>200</v>
      </c>
      <c r="J60" s="742">
        <f t="shared" si="3"/>
        <v>48</v>
      </c>
      <c r="K60" s="742">
        <f t="shared" si="12"/>
        <v>1986.2339156975088</v>
      </c>
      <c r="L60" s="756"/>
      <c r="N60" s="737"/>
      <c r="O60" s="737"/>
      <c r="P60" s="737"/>
    </row>
    <row r="61" spans="1:16" ht="16.5" customHeight="1">
      <c r="A61" s="741">
        <f t="shared" si="4"/>
        <v>56</v>
      </c>
      <c r="B61" s="297" t="s">
        <v>492</v>
      </c>
      <c r="C61" s="759">
        <v>42037</v>
      </c>
      <c r="D61" s="760" t="s">
        <v>493</v>
      </c>
      <c r="E61" s="850">
        <v>32</v>
      </c>
      <c r="F61" s="849">
        <v>27</v>
      </c>
      <c r="G61" s="849">
        <v>33</v>
      </c>
      <c r="H61" s="845">
        <f t="shared" si="2"/>
        <v>0.77</v>
      </c>
      <c r="I61" s="257">
        <v>247</v>
      </c>
      <c r="J61" s="742">
        <f t="shared" si="3"/>
        <v>190.19</v>
      </c>
      <c r="K61" s="742">
        <f t="shared" si="12"/>
        <v>6372.5004795295081</v>
      </c>
      <c r="L61" s="756"/>
      <c r="N61" s="737"/>
      <c r="O61" s="737"/>
      <c r="P61" s="737"/>
    </row>
    <row r="62" spans="1:16" ht="16.5" customHeight="1">
      <c r="A62" s="741">
        <f t="shared" si="4"/>
        <v>57</v>
      </c>
      <c r="B62" s="297" t="s">
        <v>495</v>
      </c>
      <c r="C62" s="759">
        <v>42037</v>
      </c>
      <c r="D62" s="760" t="s">
        <v>493</v>
      </c>
      <c r="E62" s="850">
        <v>27</v>
      </c>
      <c r="F62" s="849">
        <v>16</v>
      </c>
      <c r="G62" s="849">
        <v>33</v>
      </c>
      <c r="H62" s="845">
        <f t="shared" si="2"/>
        <v>0.47</v>
      </c>
      <c r="I62" s="257">
        <v>109</v>
      </c>
      <c r="J62" s="742">
        <f t="shared" si="3"/>
        <v>51.23</v>
      </c>
      <c r="K62" s="742">
        <f t="shared" si="12"/>
        <v>3889.7080849076215</v>
      </c>
      <c r="L62" s="756"/>
      <c r="N62" s="737"/>
      <c r="O62" s="737"/>
      <c r="P62" s="737"/>
    </row>
    <row r="63" spans="1:16" ht="16.5" customHeight="1">
      <c r="A63" s="741">
        <f t="shared" si="4"/>
        <v>58</v>
      </c>
      <c r="B63" s="297" t="s">
        <v>450</v>
      </c>
      <c r="C63" s="759">
        <v>42039</v>
      </c>
      <c r="D63" s="760" t="s">
        <v>496</v>
      </c>
      <c r="E63" s="850">
        <v>46</v>
      </c>
      <c r="F63" s="849">
        <v>42</v>
      </c>
      <c r="G63" s="849">
        <v>13</v>
      </c>
      <c r="H63" s="845">
        <f t="shared" si="2"/>
        <v>1.05</v>
      </c>
      <c r="I63" s="257">
        <v>1312</v>
      </c>
      <c r="J63" s="742">
        <f t="shared" si="3"/>
        <v>1377.6000000000001</v>
      </c>
      <c r="K63" s="742">
        <f t="shared" si="12"/>
        <v>8689.7733811766011</v>
      </c>
      <c r="L63" s="756"/>
      <c r="N63" s="737"/>
      <c r="O63" s="737"/>
      <c r="P63" s="737"/>
    </row>
    <row r="64" spans="1:16" ht="16.5" customHeight="1">
      <c r="A64" s="741">
        <f t="shared" si="4"/>
        <v>59</v>
      </c>
      <c r="B64" s="297" t="s">
        <v>431</v>
      </c>
      <c r="C64" s="759">
        <v>42039</v>
      </c>
      <c r="D64" s="760" t="s">
        <v>496</v>
      </c>
      <c r="E64" s="850">
        <v>46</v>
      </c>
      <c r="F64" s="849">
        <v>42</v>
      </c>
      <c r="G64" s="849">
        <v>24</v>
      </c>
      <c r="H64" s="845">
        <f t="shared" si="2"/>
        <v>1.25</v>
      </c>
      <c r="I64" s="257">
        <v>202</v>
      </c>
      <c r="J64" s="742">
        <f t="shared" si="3"/>
        <v>252.5</v>
      </c>
      <c r="K64" s="742">
        <f t="shared" si="12"/>
        <v>10344.968310924525</v>
      </c>
      <c r="L64" s="756"/>
      <c r="N64" s="737"/>
      <c r="O64" s="737"/>
      <c r="P64" s="737"/>
    </row>
    <row r="65" spans="1:16" ht="16.5" customHeight="1">
      <c r="A65" s="741">
        <f t="shared" si="4"/>
        <v>60</v>
      </c>
      <c r="B65" s="297" t="s">
        <v>497</v>
      </c>
      <c r="C65" s="759">
        <v>42039</v>
      </c>
      <c r="D65" s="760" t="s">
        <v>496</v>
      </c>
      <c r="E65" s="850">
        <v>38</v>
      </c>
      <c r="F65" s="849">
        <v>37</v>
      </c>
      <c r="G65" s="849">
        <v>27</v>
      </c>
      <c r="H65" s="845">
        <f t="shared" si="2"/>
        <v>1.04</v>
      </c>
      <c r="I65" s="257">
        <v>22</v>
      </c>
      <c r="J65" s="742">
        <f t="shared" si="3"/>
        <v>22.880000000000003</v>
      </c>
      <c r="K65" s="742">
        <f t="shared" si="12"/>
        <v>8607.013634689205</v>
      </c>
      <c r="L65" s="756"/>
      <c r="N65" s="737"/>
      <c r="O65" s="737"/>
      <c r="P65" s="737"/>
    </row>
    <row r="66" spans="1:16" ht="16.5" customHeight="1">
      <c r="A66" s="741">
        <f t="shared" si="4"/>
        <v>61</v>
      </c>
      <c r="B66" s="297" t="s">
        <v>1166</v>
      </c>
      <c r="C66" s="759">
        <v>42040</v>
      </c>
      <c r="D66" s="760" t="s">
        <v>498</v>
      </c>
      <c r="E66" s="850">
        <v>45</v>
      </c>
      <c r="F66" s="849">
        <v>37</v>
      </c>
      <c r="G66" s="849">
        <v>27.5</v>
      </c>
      <c r="H66" s="845">
        <f t="shared" si="2"/>
        <v>1.1399999999999999</v>
      </c>
      <c r="I66" s="257">
        <v>819</v>
      </c>
      <c r="J66" s="742">
        <f t="shared" si="3"/>
        <v>933.66</v>
      </c>
      <c r="K66" s="742">
        <f t="shared" si="12"/>
        <v>9434.6110995631661</v>
      </c>
      <c r="L66" s="756"/>
      <c r="N66" s="737"/>
      <c r="O66" s="737"/>
      <c r="P66" s="737"/>
    </row>
    <row r="67" spans="1:16" ht="16.5" customHeight="1">
      <c r="A67" s="741">
        <f t="shared" si="4"/>
        <v>62</v>
      </c>
      <c r="B67" s="297" t="s">
        <v>1680</v>
      </c>
      <c r="C67" s="759">
        <v>42040</v>
      </c>
      <c r="D67" s="760" t="s">
        <v>498</v>
      </c>
      <c r="E67" s="850">
        <v>50</v>
      </c>
      <c r="F67" s="849">
        <v>20</v>
      </c>
      <c r="G67" s="849"/>
      <c r="H67" s="845">
        <f t="shared" si="2"/>
        <v>0.1</v>
      </c>
      <c r="I67" s="257">
        <v>1638</v>
      </c>
      <c r="J67" s="742">
        <f t="shared" si="3"/>
        <v>163.80000000000001</v>
      </c>
      <c r="K67" s="742">
        <f t="shared" si="12"/>
        <v>827.59746487396205</v>
      </c>
      <c r="L67" s="756"/>
      <c r="N67" s="737"/>
      <c r="O67" s="737"/>
      <c r="P67" s="737"/>
    </row>
    <row r="68" spans="1:16" ht="16.5" customHeight="1">
      <c r="A68" s="741">
        <f t="shared" si="4"/>
        <v>63</v>
      </c>
      <c r="B68" s="297" t="s">
        <v>500</v>
      </c>
      <c r="C68" s="759">
        <v>42040</v>
      </c>
      <c r="D68" s="760" t="s">
        <v>501</v>
      </c>
      <c r="E68" s="850">
        <v>51</v>
      </c>
      <c r="F68" s="849">
        <v>37</v>
      </c>
      <c r="G68" s="849">
        <v>27</v>
      </c>
      <c r="H68" s="845">
        <f t="shared" si="2"/>
        <v>1.21</v>
      </c>
      <c r="I68" s="257">
        <v>780</v>
      </c>
      <c r="J68" s="742">
        <f t="shared" si="3"/>
        <v>943.8</v>
      </c>
      <c r="K68" s="742">
        <f t="shared" si="12"/>
        <v>10013.929324974941</v>
      </c>
      <c r="L68" s="756"/>
      <c r="N68" s="737"/>
      <c r="O68" s="737"/>
      <c r="P68" s="737"/>
    </row>
    <row r="69" spans="1:16" ht="16.5" customHeight="1">
      <c r="A69" s="741">
        <f t="shared" si="4"/>
        <v>64</v>
      </c>
      <c r="B69" s="297" t="s">
        <v>502</v>
      </c>
      <c r="C69" s="759">
        <v>42041</v>
      </c>
      <c r="D69" s="760" t="s">
        <v>503</v>
      </c>
      <c r="E69" s="850">
        <v>50</v>
      </c>
      <c r="F69" s="849">
        <v>35</v>
      </c>
      <c r="G69" s="849">
        <v>35</v>
      </c>
      <c r="H69" s="845">
        <f t="shared" si="2"/>
        <v>1.28</v>
      </c>
      <c r="I69" s="257">
        <v>202</v>
      </c>
      <c r="J69" s="742">
        <f t="shared" si="3"/>
        <v>258.56</v>
      </c>
      <c r="K69" s="742">
        <f t="shared" si="12"/>
        <v>10593.247550386715</v>
      </c>
      <c r="L69" s="756"/>
      <c r="N69" s="737"/>
      <c r="O69" s="737"/>
      <c r="P69" s="737"/>
    </row>
    <row r="70" spans="1:16" ht="16.5" customHeight="1">
      <c r="A70" s="741">
        <f t="shared" si="4"/>
        <v>65</v>
      </c>
      <c r="B70" s="297" t="s">
        <v>505</v>
      </c>
      <c r="C70" s="759">
        <v>42041</v>
      </c>
      <c r="D70" s="760" t="s">
        <v>506</v>
      </c>
      <c r="E70" s="850">
        <v>40.5</v>
      </c>
      <c r="F70" s="849">
        <v>30.5</v>
      </c>
      <c r="G70" s="849">
        <v>35.5</v>
      </c>
      <c r="H70" s="845">
        <f t="shared" ref="H70:H133" si="13">IF(G70&lt;&gt;"",ROUND(((E70+F70)*2+5)*(F70+G70+3)/10000,2),ROUND(E70*F70/10000,2))</f>
        <v>1.01</v>
      </c>
      <c r="I70" s="257">
        <v>69</v>
      </c>
      <c r="J70" s="742">
        <f t="shared" ref="J70:J133" si="14">H70*I70</f>
        <v>69.69</v>
      </c>
      <c r="K70" s="742">
        <f t="shared" ref="K70:K101" si="15">H70*$Q$31</f>
        <v>8358.7343952270166</v>
      </c>
      <c r="L70" s="756"/>
      <c r="N70" s="737"/>
      <c r="O70" s="737"/>
      <c r="P70" s="737"/>
    </row>
    <row r="71" spans="1:16" ht="16.5" customHeight="1">
      <c r="A71" s="741">
        <f t="shared" si="4"/>
        <v>66</v>
      </c>
      <c r="B71" s="297" t="s">
        <v>507</v>
      </c>
      <c r="C71" s="759">
        <v>42041</v>
      </c>
      <c r="D71" s="760" t="s">
        <v>506</v>
      </c>
      <c r="E71" s="850">
        <v>40.5</v>
      </c>
      <c r="F71" s="849">
        <v>30.5</v>
      </c>
      <c r="G71" s="849">
        <v>17.7</v>
      </c>
      <c r="H71" s="845">
        <f t="shared" si="13"/>
        <v>0.75</v>
      </c>
      <c r="I71" s="257">
        <v>87</v>
      </c>
      <c r="J71" s="742">
        <f t="shared" si="14"/>
        <v>65.25</v>
      </c>
      <c r="K71" s="742">
        <f t="shared" si="15"/>
        <v>6206.9809865547159</v>
      </c>
      <c r="L71" s="756"/>
      <c r="N71" s="737"/>
      <c r="O71" s="737"/>
      <c r="P71" s="737"/>
    </row>
    <row r="72" spans="1:16" ht="16.5" customHeight="1">
      <c r="A72" s="741">
        <f t="shared" si="4"/>
        <v>67</v>
      </c>
      <c r="B72" s="297" t="s">
        <v>508</v>
      </c>
      <c r="C72" s="759">
        <v>42041</v>
      </c>
      <c r="D72" s="760" t="s">
        <v>506</v>
      </c>
      <c r="E72" s="850">
        <v>40.5</v>
      </c>
      <c r="F72" s="849">
        <v>30.5</v>
      </c>
      <c r="G72" s="849">
        <v>10</v>
      </c>
      <c r="H72" s="845">
        <f t="shared" si="13"/>
        <v>0.64</v>
      </c>
      <c r="I72" s="257">
        <v>4</v>
      </c>
      <c r="J72" s="742">
        <f t="shared" si="14"/>
        <v>2.56</v>
      </c>
      <c r="K72" s="742">
        <f t="shared" si="15"/>
        <v>5296.6237751933577</v>
      </c>
      <c r="L72" s="756"/>
      <c r="N72" s="737"/>
      <c r="O72" s="737"/>
      <c r="P72" s="737"/>
    </row>
    <row r="73" spans="1:16" ht="16.5" customHeight="1">
      <c r="A73" s="741">
        <f t="shared" si="4"/>
        <v>68</v>
      </c>
      <c r="B73" s="297" t="s">
        <v>509</v>
      </c>
      <c r="C73" s="759">
        <v>42041</v>
      </c>
      <c r="D73" s="760" t="s">
        <v>506</v>
      </c>
      <c r="E73" s="850">
        <v>42.5</v>
      </c>
      <c r="F73" s="849">
        <v>42.5</v>
      </c>
      <c r="G73" s="849">
        <v>11.5</v>
      </c>
      <c r="H73" s="845">
        <f t="shared" si="13"/>
        <v>1</v>
      </c>
      <c r="I73" s="257">
        <v>4</v>
      </c>
      <c r="J73" s="742">
        <f t="shared" si="14"/>
        <v>4</v>
      </c>
      <c r="K73" s="742">
        <f t="shared" si="15"/>
        <v>8275.9746487396205</v>
      </c>
      <c r="L73" s="756"/>
      <c r="N73" s="737"/>
      <c r="O73" s="737"/>
      <c r="P73" s="737"/>
    </row>
    <row r="74" spans="1:16" ht="16.5" customHeight="1">
      <c r="A74" s="741">
        <f t="shared" si="4"/>
        <v>69</v>
      </c>
      <c r="B74" s="297" t="s">
        <v>510</v>
      </c>
      <c r="C74" s="759">
        <v>42041</v>
      </c>
      <c r="D74" s="760" t="s">
        <v>506</v>
      </c>
      <c r="E74" s="850">
        <v>42.5</v>
      </c>
      <c r="F74" s="849">
        <v>42.5</v>
      </c>
      <c r="G74" s="849">
        <v>22.5</v>
      </c>
      <c r="H74" s="845">
        <f t="shared" si="13"/>
        <v>1.19</v>
      </c>
      <c r="I74" s="257">
        <v>13</v>
      </c>
      <c r="J74" s="742">
        <f t="shared" si="14"/>
        <v>15.469999999999999</v>
      </c>
      <c r="K74" s="742">
        <f t="shared" si="15"/>
        <v>9848.4098320001485</v>
      </c>
      <c r="L74" s="756"/>
      <c r="N74" s="737"/>
      <c r="O74" s="737"/>
      <c r="P74" s="737"/>
    </row>
    <row r="75" spans="1:16" ht="16.5" customHeight="1">
      <c r="A75" s="741">
        <f t="shared" si="4"/>
        <v>70</v>
      </c>
      <c r="B75" s="297" t="s">
        <v>511</v>
      </c>
      <c r="C75" s="759">
        <v>42041</v>
      </c>
      <c r="D75" s="760" t="s">
        <v>506</v>
      </c>
      <c r="E75" s="850">
        <v>42.5</v>
      </c>
      <c r="F75" s="849">
        <v>42.5</v>
      </c>
      <c r="G75" s="849">
        <v>32.5</v>
      </c>
      <c r="H75" s="845">
        <f t="shared" si="13"/>
        <v>1.37</v>
      </c>
      <c r="I75" s="257">
        <v>68</v>
      </c>
      <c r="J75" s="742">
        <f t="shared" si="14"/>
        <v>93.160000000000011</v>
      </c>
      <c r="K75" s="742">
        <f t="shared" si="15"/>
        <v>11338.08526877328</v>
      </c>
      <c r="L75" s="756"/>
      <c r="N75" s="737"/>
      <c r="O75" s="737"/>
      <c r="P75" s="737"/>
    </row>
    <row r="76" spans="1:16" ht="16.5" customHeight="1">
      <c r="A76" s="741">
        <f t="shared" si="4"/>
        <v>71</v>
      </c>
      <c r="B76" s="297" t="s">
        <v>1687</v>
      </c>
      <c r="C76" s="759">
        <v>42041</v>
      </c>
      <c r="D76" s="760" t="s">
        <v>506</v>
      </c>
      <c r="E76" s="850">
        <v>30</v>
      </c>
      <c r="F76" s="849">
        <v>20</v>
      </c>
      <c r="G76" s="849"/>
      <c r="H76" s="845">
        <f t="shared" si="13"/>
        <v>0.06</v>
      </c>
      <c r="I76" s="257">
        <v>490</v>
      </c>
      <c r="J76" s="742">
        <f t="shared" si="14"/>
        <v>29.4</v>
      </c>
      <c r="K76" s="742">
        <f t="shared" si="15"/>
        <v>496.5584789243772</v>
      </c>
      <c r="L76" s="756"/>
      <c r="N76" s="737"/>
      <c r="O76" s="737"/>
      <c r="P76" s="737"/>
    </row>
    <row r="77" spans="1:16" ht="16.5" customHeight="1">
      <c r="A77" s="741">
        <f t="shared" si="4"/>
        <v>72</v>
      </c>
      <c r="B77" s="297" t="s">
        <v>476</v>
      </c>
      <c r="C77" s="759">
        <v>42041</v>
      </c>
      <c r="D77" s="760" t="s">
        <v>506</v>
      </c>
      <c r="E77" s="850">
        <v>61</v>
      </c>
      <c r="F77" s="849">
        <v>44</v>
      </c>
      <c r="G77" s="849">
        <v>35</v>
      </c>
      <c r="H77" s="845">
        <f t="shared" si="13"/>
        <v>1.76</v>
      </c>
      <c r="I77" s="257">
        <v>42</v>
      </c>
      <c r="J77" s="742">
        <f t="shared" si="14"/>
        <v>73.92</v>
      </c>
      <c r="K77" s="742">
        <f t="shared" si="15"/>
        <v>14565.715381781733</v>
      </c>
      <c r="L77" s="756"/>
      <c r="N77" s="737"/>
      <c r="O77" s="737"/>
      <c r="P77" s="737"/>
    </row>
    <row r="78" spans="1:16" ht="16.5" customHeight="1">
      <c r="A78" s="741">
        <f t="shared" si="4"/>
        <v>73</v>
      </c>
      <c r="B78" s="297" t="s">
        <v>1680</v>
      </c>
      <c r="C78" s="759">
        <v>42041</v>
      </c>
      <c r="D78" s="760" t="s">
        <v>506</v>
      </c>
      <c r="E78" s="850">
        <v>50</v>
      </c>
      <c r="F78" s="849">
        <v>20</v>
      </c>
      <c r="G78" s="849"/>
      <c r="H78" s="845">
        <f t="shared" si="13"/>
        <v>0.1</v>
      </c>
      <c r="I78" s="257">
        <v>84</v>
      </c>
      <c r="J78" s="742">
        <f t="shared" si="14"/>
        <v>8.4</v>
      </c>
      <c r="K78" s="742">
        <f t="shared" si="15"/>
        <v>827.59746487396205</v>
      </c>
      <c r="L78" s="756"/>
      <c r="N78" s="737"/>
      <c r="O78" s="737"/>
      <c r="P78" s="737"/>
    </row>
    <row r="79" spans="1:16" ht="16.5" customHeight="1">
      <c r="A79" s="741">
        <f t="shared" si="4"/>
        <v>74</v>
      </c>
      <c r="B79" s="297" t="s">
        <v>439</v>
      </c>
      <c r="C79" s="759">
        <v>42042</v>
      </c>
      <c r="D79" s="760" t="s">
        <v>512</v>
      </c>
      <c r="E79" s="850">
        <v>49</v>
      </c>
      <c r="F79" s="849">
        <v>38</v>
      </c>
      <c r="G79" s="849">
        <v>12</v>
      </c>
      <c r="H79" s="845">
        <f t="shared" si="13"/>
        <v>0.95</v>
      </c>
      <c r="I79" s="257">
        <v>1025</v>
      </c>
      <c r="J79" s="742">
        <f t="shared" si="14"/>
        <v>973.75</v>
      </c>
      <c r="K79" s="742">
        <f t="shared" si="15"/>
        <v>7862.1759163026391</v>
      </c>
      <c r="L79" s="756"/>
      <c r="N79" s="737"/>
      <c r="O79" s="737"/>
      <c r="P79" s="737"/>
    </row>
    <row r="80" spans="1:16" ht="16.5" customHeight="1">
      <c r="A80" s="741">
        <f t="shared" si="4"/>
        <v>75</v>
      </c>
      <c r="B80" s="297" t="s">
        <v>513</v>
      </c>
      <c r="C80" s="759">
        <v>42044</v>
      </c>
      <c r="D80" s="760" t="s">
        <v>514</v>
      </c>
      <c r="E80" s="850">
        <v>55</v>
      </c>
      <c r="F80" s="849">
        <v>28</v>
      </c>
      <c r="G80" s="849">
        <v>23</v>
      </c>
      <c r="H80" s="845">
        <f t="shared" si="13"/>
        <v>0.92</v>
      </c>
      <c r="I80" s="257">
        <v>992</v>
      </c>
      <c r="J80" s="742">
        <f t="shared" si="14"/>
        <v>912.64</v>
      </c>
      <c r="K80" s="742">
        <f t="shared" si="15"/>
        <v>7613.8966768404516</v>
      </c>
      <c r="L80" s="756"/>
      <c r="N80" s="737"/>
      <c r="O80" s="737"/>
      <c r="P80" s="737"/>
    </row>
    <row r="81" spans="1:16" ht="16.5" customHeight="1">
      <c r="A81" s="741">
        <f t="shared" si="4"/>
        <v>76</v>
      </c>
      <c r="B81" s="297" t="s">
        <v>431</v>
      </c>
      <c r="C81" s="759">
        <v>42044</v>
      </c>
      <c r="D81" s="760" t="s">
        <v>516</v>
      </c>
      <c r="E81" s="850">
        <v>46</v>
      </c>
      <c r="F81" s="849">
        <v>42</v>
      </c>
      <c r="G81" s="849">
        <v>24</v>
      </c>
      <c r="H81" s="845">
        <f t="shared" si="13"/>
        <v>1.25</v>
      </c>
      <c r="I81" s="257">
        <v>1980</v>
      </c>
      <c r="J81" s="742">
        <f t="shared" si="14"/>
        <v>2475</v>
      </c>
      <c r="K81" s="742">
        <f t="shared" si="15"/>
        <v>10344.968310924525</v>
      </c>
      <c r="L81" s="756"/>
      <c r="N81" s="737"/>
      <c r="O81" s="737"/>
      <c r="P81" s="737"/>
    </row>
    <row r="82" spans="1:16" ht="16.5" customHeight="1">
      <c r="A82" s="741">
        <f t="shared" si="4"/>
        <v>77</v>
      </c>
      <c r="B82" s="297" t="s">
        <v>450</v>
      </c>
      <c r="C82" s="759">
        <v>42044</v>
      </c>
      <c r="D82" s="760" t="s">
        <v>516</v>
      </c>
      <c r="E82" s="850">
        <v>46</v>
      </c>
      <c r="F82" s="849">
        <v>42</v>
      </c>
      <c r="G82" s="849">
        <v>13</v>
      </c>
      <c r="H82" s="845">
        <f t="shared" si="13"/>
        <v>1.05</v>
      </c>
      <c r="I82" s="257">
        <v>200</v>
      </c>
      <c r="J82" s="742">
        <f t="shared" si="14"/>
        <v>210</v>
      </c>
      <c r="K82" s="742">
        <f t="shared" si="15"/>
        <v>8689.7733811766011</v>
      </c>
      <c r="L82" s="756"/>
      <c r="N82" s="737"/>
      <c r="O82" s="737"/>
      <c r="P82" s="737"/>
    </row>
    <row r="83" spans="1:16" ht="16.5" customHeight="1">
      <c r="A83" s="741">
        <f t="shared" si="4"/>
        <v>78</v>
      </c>
      <c r="B83" s="297" t="s">
        <v>517</v>
      </c>
      <c r="C83" s="759">
        <v>42044</v>
      </c>
      <c r="D83" s="760" t="s">
        <v>516</v>
      </c>
      <c r="E83" s="850">
        <v>47</v>
      </c>
      <c r="F83" s="849">
        <v>37</v>
      </c>
      <c r="G83" s="849">
        <v>27</v>
      </c>
      <c r="H83" s="845">
        <f t="shared" si="13"/>
        <v>1.1599999999999999</v>
      </c>
      <c r="I83" s="257">
        <v>555</v>
      </c>
      <c r="J83" s="742">
        <f t="shared" si="14"/>
        <v>643.79999999999995</v>
      </c>
      <c r="K83" s="742">
        <f t="shared" si="15"/>
        <v>9600.1305925379584</v>
      </c>
      <c r="L83" s="756"/>
      <c r="N83" s="737"/>
      <c r="O83" s="737"/>
      <c r="P83" s="737"/>
    </row>
    <row r="84" spans="1:16" ht="16.5" customHeight="1">
      <c r="A84" s="741">
        <f t="shared" si="4"/>
        <v>79</v>
      </c>
      <c r="B84" s="297" t="s">
        <v>431</v>
      </c>
      <c r="C84" s="759">
        <v>42047</v>
      </c>
      <c r="D84" s="760" t="s">
        <v>518</v>
      </c>
      <c r="E84" s="850">
        <v>46</v>
      </c>
      <c r="F84" s="849">
        <v>42</v>
      </c>
      <c r="G84" s="849">
        <v>24</v>
      </c>
      <c r="H84" s="845">
        <f t="shared" si="13"/>
        <v>1.25</v>
      </c>
      <c r="I84" s="257">
        <v>351</v>
      </c>
      <c r="J84" s="742">
        <f t="shared" si="14"/>
        <v>438.75</v>
      </c>
      <c r="K84" s="742">
        <f t="shared" si="15"/>
        <v>10344.968310924525</v>
      </c>
      <c r="L84" s="756"/>
      <c r="N84" s="737"/>
      <c r="O84" s="737"/>
      <c r="P84" s="737"/>
    </row>
    <row r="85" spans="1:16" ht="16.5" customHeight="1">
      <c r="A85" s="741">
        <f t="shared" si="4"/>
        <v>80</v>
      </c>
      <c r="B85" s="297" t="s">
        <v>1717</v>
      </c>
      <c r="C85" s="759">
        <v>42047</v>
      </c>
      <c r="D85" s="760" t="s">
        <v>519</v>
      </c>
      <c r="E85" s="850">
        <v>26.5</v>
      </c>
      <c r="F85" s="849">
        <v>21</v>
      </c>
      <c r="G85" s="849"/>
      <c r="H85" s="845">
        <f t="shared" si="13"/>
        <v>0.06</v>
      </c>
      <c r="I85" s="257">
        <v>500</v>
      </c>
      <c r="J85" s="742">
        <f t="shared" si="14"/>
        <v>30</v>
      </c>
      <c r="K85" s="742">
        <f t="shared" si="15"/>
        <v>496.5584789243772</v>
      </c>
      <c r="L85" s="756"/>
      <c r="N85" s="737"/>
      <c r="O85" s="737"/>
      <c r="P85" s="737"/>
    </row>
    <row r="86" spans="1:16" ht="16.5" customHeight="1">
      <c r="A86" s="741">
        <f t="shared" si="4"/>
        <v>81</v>
      </c>
      <c r="B86" s="297" t="s">
        <v>1718</v>
      </c>
      <c r="C86" s="759">
        <v>42047</v>
      </c>
      <c r="D86" s="760" t="s">
        <v>519</v>
      </c>
      <c r="E86" s="850">
        <v>23.8</v>
      </c>
      <c r="F86" s="849">
        <v>33.799999999999997</v>
      </c>
      <c r="G86" s="849"/>
      <c r="H86" s="845">
        <f t="shared" si="13"/>
        <v>0.08</v>
      </c>
      <c r="I86" s="257">
        <v>1000</v>
      </c>
      <c r="J86" s="742">
        <f t="shared" si="14"/>
        <v>80</v>
      </c>
      <c r="K86" s="742">
        <f t="shared" si="15"/>
        <v>662.07797189916971</v>
      </c>
      <c r="L86" s="756"/>
      <c r="N86" s="737"/>
      <c r="O86" s="737"/>
      <c r="P86" s="737"/>
    </row>
    <row r="87" spans="1:16" ht="16.5" customHeight="1">
      <c r="A87" s="741">
        <f t="shared" si="4"/>
        <v>82</v>
      </c>
      <c r="B87" s="297" t="s">
        <v>520</v>
      </c>
      <c r="C87" s="759">
        <v>42047</v>
      </c>
      <c r="D87" s="760" t="s">
        <v>521</v>
      </c>
      <c r="E87" s="850">
        <v>37.5</v>
      </c>
      <c r="F87" s="849">
        <v>25.5</v>
      </c>
      <c r="G87" s="849">
        <v>23.9</v>
      </c>
      <c r="H87" s="845">
        <f t="shared" si="13"/>
        <v>0.69</v>
      </c>
      <c r="I87" s="257">
        <v>1018</v>
      </c>
      <c r="J87" s="742">
        <f t="shared" si="14"/>
        <v>702.42</v>
      </c>
      <c r="K87" s="742">
        <f t="shared" si="15"/>
        <v>5710.4225076303373</v>
      </c>
      <c r="L87" s="756"/>
      <c r="N87" s="737"/>
      <c r="O87" s="737"/>
      <c r="P87" s="737"/>
    </row>
    <row r="88" spans="1:16" ht="16.5" customHeight="1">
      <c r="A88" s="741">
        <f t="shared" si="4"/>
        <v>83</v>
      </c>
      <c r="B88" s="297" t="s">
        <v>522</v>
      </c>
      <c r="C88" s="759">
        <v>42047</v>
      </c>
      <c r="D88" s="760" t="s">
        <v>521</v>
      </c>
      <c r="E88" s="850">
        <v>33.700000000000003</v>
      </c>
      <c r="F88" s="849">
        <v>22.7</v>
      </c>
      <c r="G88" s="849">
        <v>19.2</v>
      </c>
      <c r="H88" s="845">
        <f t="shared" si="13"/>
        <v>0.53</v>
      </c>
      <c r="I88" s="257">
        <v>317</v>
      </c>
      <c r="J88" s="742">
        <f t="shared" si="14"/>
        <v>168.01000000000002</v>
      </c>
      <c r="K88" s="742">
        <f t="shared" si="15"/>
        <v>4386.2665638319995</v>
      </c>
      <c r="L88" s="756"/>
      <c r="N88" s="737"/>
      <c r="O88" s="737"/>
      <c r="P88" s="737"/>
    </row>
    <row r="89" spans="1:16" ht="16.5" customHeight="1">
      <c r="A89" s="741">
        <f t="shared" si="4"/>
        <v>84</v>
      </c>
      <c r="B89" s="297" t="s">
        <v>523</v>
      </c>
      <c r="C89" s="759">
        <v>42047</v>
      </c>
      <c r="D89" s="760" t="s">
        <v>524</v>
      </c>
      <c r="E89" s="850">
        <v>32.5</v>
      </c>
      <c r="F89" s="849">
        <v>32.5</v>
      </c>
      <c r="G89" s="849">
        <v>16</v>
      </c>
      <c r="H89" s="845">
        <f t="shared" si="13"/>
        <v>0.7</v>
      </c>
      <c r="I89" s="257">
        <v>203</v>
      </c>
      <c r="J89" s="742">
        <f t="shared" si="14"/>
        <v>142.1</v>
      </c>
      <c r="K89" s="742">
        <f t="shared" si="15"/>
        <v>5793.1822541177344</v>
      </c>
      <c r="L89" s="756"/>
      <c r="N89" s="737"/>
      <c r="O89" s="737"/>
      <c r="P89" s="737"/>
    </row>
    <row r="90" spans="1:16" ht="16.5" customHeight="1">
      <c r="A90" s="741">
        <f t="shared" si="4"/>
        <v>85</v>
      </c>
      <c r="B90" s="297" t="s">
        <v>525</v>
      </c>
      <c r="C90" s="759">
        <v>42047</v>
      </c>
      <c r="D90" s="760" t="s">
        <v>524</v>
      </c>
      <c r="E90" s="850">
        <v>33</v>
      </c>
      <c r="F90" s="849">
        <v>33</v>
      </c>
      <c r="G90" s="849">
        <v>25</v>
      </c>
      <c r="H90" s="845">
        <f t="shared" si="13"/>
        <v>0.84</v>
      </c>
      <c r="I90" s="257">
        <v>203</v>
      </c>
      <c r="J90" s="742">
        <f t="shared" si="14"/>
        <v>170.51999999999998</v>
      </c>
      <c r="K90" s="742">
        <f t="shared" si="15"/>
        <v>6951.8187049412809</v>
      </c>
      <c r="L90" s="756"/>
      <c r="N90" s="737"/>
      <c r="O90" s="737"/>
      <c r="P90" s="737"/>
    </row>
    <row r="91" spans="1:16" ht="16.5" customHeight="1">
      <c r="A91" s="741">
        <f t="shared" si="4"/>
        <v>86</v>
      </c>
      <c r="B91" s="297" t="s">
        <v>424</v>
      </c>
      <c r="C91" s="759">
        <v>42063</v>
      </c>
      <c r="D91" s="760" t="s">
        <v>526</v>
      </c>
      <c r="E91" s="850">
        <v>52</v>
      </c>
      <c r="F91" s="849">
        <v>24.5</v>
      </c>
      <c r="G91" s="849">
        <v>24.5</v>
      </c>
      <c r="H91" s="845">
        <f t="shared" si="13"/>
        <v>0.82</v>
      </c>
      <c r="I91" s="257">
        <v>907</v>
      </c>
      <c r="J91" s="742">
        <f t="shared" si="14"/>
        <v>743.74</v>
      </c>
      <c r="K91" s="742">
        <f t="shared" si="15"/>
        <v>6786.2992119664887</v>
      </c>
      <c r="L91" s="756"/>
      <c r="N91" s="737"/>
      <c r="O91" s="737"/>
      <c r="P91" s="737"/>
    </row>
    <row r="92" spans="1:16" ht="16.5" customHeight="1">
      <c r="A92" s="741">
        <f t="shared" si="4"/>
        <v>87</v>
      </c>
      <c r="B92" s="297" t="s">
        <v>472</v>
      </c>
      <c r="C92" s="759">
        <v>42063</v>
      </c>
      <c r="D92" s="760" t="s">
        <v>526</v>
      </c>
      <c r="E92" s="850">
        <v>52</v>
      </c>
      <c r="F92" s="849">
        <v>26.5</v>
      </c>
      <c r="G92" s="849">
        <v>26.5</v>
      </c>
      <c r="H92" s="845">
        <f t="shared" si="13"/>
        <v>0.91</v>
      </c>
      <c r="I92" s="257">
        <v>300</v>
      </c>
      <c r="J92" s="742">
        <f t="shared" si="14"/>
        <v>273</v>
      </c>
      <c r="K92" s="742">
        <f t="shared" si="15"/>
        <v>7531.1369303530546</v>
      </c>
      <c r="L92" s="756"/>
      <c r="N92" s="737"/>
      <c r="O92" s="737"/>
      <c r="P92" s="737"/>
    </row>
    <row r="93" spans="1:16" ht="16.5" customHeight="1">
      <c r="A93" s="741">
        <f t="shared" si="4"/>
        <v>88</v>
      </c>
      <c r="B93" s="297" t="s">
        <v>427</v>
      </c>
      <c r="C93" s="759">
        <v>42063</v>
      </c>
      <c r="D93" s="760" t="s">
        <v>526</v>
      </c>
      <c r="E93" s="850">
        <v>52</v>
      </c>
      <c r="F93" s="849">
        <v>32</v>
      </c>
      <c r="G93" s="849">
        <v>21</v>
      </c>
      <c r="H93" s="845">
        <f t="shared" si="13"/>
        <v>0.97</v>
      </c>
      <c r="I93" s="257">
        <v>317</v>
      </c>
      <c r="J93" s="742">
        <f t="shared" si="14"/>
        <v>307.49</v>
      </c>
      <c r="K93" s="742">
        <f t="shared" si="15"/>
        <v>8027.6954092774313</v>
      </c>
      <c r="L93" s="756"/>
      <c r="N93" s="737"/>
      <c r="O93" s="737"/>
      <c r="P93" s="737"/>
    </row>
    <row r="94" spans="1:16" ht="16.5" customHeight="1">
      <c r="A94" s="741">
        <f t="shared" si="4"/>
        <v>89</v>
      </c>
      <c r="B94" s="297" t="s">
        <v>527</v>
      </c>
      <c r="C94" s="759">
        <v>42063</v>
      </c>
      <c r="D94" s="760" t="s">
        <v>526</v>
      </c>
      <c r="E94" s="850">
        <v>55</v>
      </c>
      <c r="F94" s="849">
        <v>45</v>
      </c>
      <c r="G94" s="849">
        <v>29</v>
      </c>
      <c r="H94" s="845">
        <f t="shared" si="13"/>
        <v>1.58</v>
      </c>
      <c r="I94" s="257">
        <v>314</v>
      </c>
      <c r="J94" s="742">
        <f t="shared" si="14"/>
        <v>496.12</v>
      </c>
      <c r="K94" s="742">
        <f t="shared" si="15"/>
        <v>13076.039945008601</v>
      </c>
      <c r="L94" s="756"/>
      <c r="N94" s="737"/>
      <c r="O94" s="737"/>
      <c r="P94" s="737"/>
    </row>
    <row r="95" spans="1:16" ht="16.5" customHeight="1">
      <c r="A95" s="741">
        <f t="shared" si="4"/>
        <v>90</v>
      </c>
      <c r="B95" s="297" t="s">
        <v>439</v>
      </c>
      <c r="C95" s="759">
        <v>42066</v>
      </c>
      <c r="D95" s="760" t="s">
        <v>528</v>
      </c>
      <c r="E95" s="850">
        <v>49</v>
      </c>
      <c r="F95" s="849">
        <v>38</v>
      </c>
      <c r="G95" s="849">
        <v>12</v>
      </c>
      <c r="H95" s="845">
        <f t="shared" si="13"/>
        <v>0.95</v>
      </c>
      <c r="I95" s="257">
        <v>618</v>
      </c>
      <c r="J95" s="742">
        <f t="shared" si="14"/>
        <v>587.1</v>
      </c>
      <c r="K95" s="742">
        <f t="shared" si="15"/>
        <v>7862.1759163026391</v>
      </c>
      <c r="L95" s="756"/>
      <c r="N95" s="737"/>
      <c r="O95" s="737"/>
      <c r="P95" s="737"/>
    </row>
    <row r="96" spans="1:16" ht="16.5" customHeight="1">
      <c r="A96" s="741">
        <f t="shared" si="4"/>
        <v>91</v>
      </c>
      <c r="B96" s="297" t="s">
        <v>529</v>
      </c>
      <c r="C96" s="759">
        <v>42066</v>
      </c>
      <c r="D96" s="760" t="s">
        <v>530</v>
      </c>
      <c r="E96" s="850">
        <v>66.5</v>
      </c>
      <c r="F96" s="849">
        <v>44</v>
      </c>
      <c r="G96" s="849">
        <v>25</v>
      </c>
      <c r="H96" s="845">
        <f t="shared" si="13"/>
        <v>1.63</v>
      </c>
      <c r="I96" s="257">
        <v>380</v>
      </c>
      <c r="J96" s="742">
        <f t="shared" si="14"/>
        <v>619.4</v>
      </c>
      <c r="K96" s="742">
        <f t="shared" si="15"/>
        <v>13489.838677445581</v>
      </c>
      <c r="L96" s="756"/>
      <c r="N96" s="737"/>
      <c r="O96" s="737"/>
      <c r="P96" s="737"/>
    </row>
    <row r="97" spans="1:16" ht="16.5" customHeight="1">
      <c r="A97" s="741">
        <f t="shared" si="4"/>
        <v>92</v>
      </c>
      <c r="B97" s="297" t="s">
        <v>531</v>
      </c>
      <c r="C97" s="759">
        <v>42066</v>
      </c>
      <c r="D97" s="760" t="s">
        <v>532</v>
      </c>
      <c r="E97" s="850">
        <v>55</v>
      </c>
      <c r="F97" s="849">
        <v>55</v>
      </c>
      <c r="G97" s="849">
        <v>75</v>
      </c>
      <c r="H97" s="845">
        <f t="shared" si="13"/>
        <v>2.99</v>
      </c>
      <c r="I97" s="257">
        <v>200</v>
      </c>
      <c r="J97" s="742">
        <f t="shared" si="14"/>
        <v>598</v>
      </c>
      <c r="K97" s="742">
        <f t="shared" si="15"/>
        <v>24745.164199731465</v>
      </c>
      <c r="L97" s="756"/>
      <c r="N97" s="737"/>
      <c r="O97" s="737"/>
      <c r="P97" s="737"/>
    </row>
    <row r="98" spans="1:16" ht="16.5" customHeight="1">
      <c r="A98" s="741">
        <f t="shared" ref="A98:A149" si="16">IF(B98&lt;&gt;"",A97+1,"")</f>
        <v>93</v>
      </c>
      <c r="B98" s="297" t="s">
        <v>534</v>
      </c>
      <c r="C98" s="759">
        <v>42066</v>
      </c>
      <c r="D98" s="760" t="s">
        <v>535</v>
      </c>
      <c r="E98" s="850">
        <v>29.5</v>
      </c>
      <c r="F98" s="849">
        <v>24</v>
      </c>
      <c r="G98" s="849">
        <v>29</v>
      </c>
      <c r="H98" s="845">
        <f t="shared" si="13"/>
        <v>0.63</v>
      </c>
      <c r="I98" s="257">
        <v>617</v>
      </c>
      <c r="J98" s="742">
        <f t="shared" si="14"/>
        <v>388.71</v>
      </c>
      <c r="K98" s="742">
        <f t="shared" si="15"/>
        <v>5213.8640287059607</v>
      </c>
      <c r="L98" s="756"/>
      <c r="N98" s="737"/>
      <c r="O98" s="737"/>
      <c r="P98" s="737"/>
    </row>
    <row r="99" spans="1:16" ht="16.5" customHeight="1">
      <c r="A99" s="741">
        <f t="shared" si="16"/>
        <v>94</v>
      </c>
      <c r="B99" s="297" t="s">
        <v>536</v>
      </c>
      <c r="C99" s="759">
        <v>42066</v>
      </c>
      <c r="D99" s="760" t="s">
        <v>537</v>
      </c>
      <c r="E99" s="850">
        <v>55.8</v>
      </c>
      <c r="F99" s="849">
        <v>35.5</v>
      </c>
      <c r="G99" s="849">
        <v>20.3</v>
      </c>
      <c r="H99" s="845">
        <f t="shared" si="13"/>
        <v>1.1000000000000001</v>
      </c>
      <c r="I99" s="257">
        <v>24</v>
      </c>
      <c r="J99" s="742">
        <f t="shared" si="14"/>
        <v>26.400000000000002</v>
      </c>
      <c r="K99" s="742">
        <f t="shared" si="15"/>
        <v>9103.5721136135835</v>
      </c>
      <c r="L99" s="756"/>
      <c r="N99" s="737"/>
      <c r="O99" s="737"/>
      <c r="P99" s="737"/>
    </row>
    <row r="100" spans="1:16" ht="16.5" customHeight="1">
      <c r="A100" s="741">
        <f t="shared" si="16"/>
        <v>95</v>
      </c>
      <c r="B100" s="297" t="s">
        <v>538</v>
      </c>
      <c r="C100" s="759">
        <v>42066</v>
      </c>
      <c r="D100" s="760" t="s">
        <v>537</v>
      </c>
      <c r="E100" s="850">
        <v>55.8</v>
      </c>
      <c r="F100" s="849">
        <v>35.5</v>
      </c>
      <c r="G100" s="849">
        <v>21.5</v>
      </c>
      <c r="H100" s="845">
        <f t="shared" si="13"/>
        <v>1.1299999999999999</v>
      </c>
      <c r="I100" s="257">
        <v>30</v>
      </c>
      <c r="J100" s="742">
        <f t="shared" si="14"/>
        <v>33.9</v>
      </c>
      <c r="K100" s="742">
        <f t="shared" si="15"/>
        <v>9351.85135307577</v>
      </c>
      <c r="L100" s="756"/>
      <c r="N100" s="737"/>
      <c r="O100" s="737"/>
      <c r="P100" s="737"/>
    </row>
    <row r="101" spans="1:16" ht="16.5" customHeight="1">
      <c r="A101" s="741">
        <f t="shared" si="16"/>
        <v>96</v>
      </c>
      <c r="B101" s="297" t="s">
        <v>539</v>
      </c>
      <c r="C101" s="759">
        <v>42066</v>
      </c>
      <c r="D101" s="760" t="s">
        <v>537</v>
      </c>
      <c r="E101" s="850">
        <v>55.8</v>
      </c>
      <c r="F101" s="849">
        <v>35.5</v>
      </c>
      <c r="G101" s="849">
        <v>22.8</v>
      </c>
      <c r="H101" s="845">
        <f t="shared" si="13"/>
        <v>1.1499999999999999</v>
      </c>
      <c r="I101" s="257">
        <v>53</v>
      </c>
      <c r="J101" s="742">
        <f t="shared" si="14"/>
        <v>60.949999999999996</v>
      </c>
      <c r="K101" s="742">
        <f t="shared" si="15"/>
        <v>9517.3708460505622</v>
      </c>
      <c r="L101" s="756"/>
      <c r="N101" s="737"/>
      <c r="O101" s="737"/>
      <c r="P101" s="737"/>
    </row>
    <row r="102" spans="1:16" ht="16.5" customHeight="1">
      <c r="A102" s="741">
        <f t="shared" si="16"/>
        <v>97</v>
      </c>
      <c r="B102" s="297" t="s">
        <v>540</v>
      </c>
      <c r="C102" s="759">
        <v>42066</v>
      </c>
      <c r="D102" s="760" t="s">
        <v>537</v>
      </c>
      <c r="E102" s="850">
        <v>55.8</v>
      </c>
      <c r="F102" s="849">
        <v>35.5</v>
      </c>
      <c r="G102" s="849">
        <v>12.7</v>
      </c>
      <c r="H102" s="845">
        <f t="shared" si="13"/>
        <v>0.96</v>
      </c>
      <c r="I102" s="257">
        <v>1</v>
      </c>
      <c r="J102" s="742">
        <f t="shared" si="14"/>
        <v>0.96</v>
      </c>
      <c r="K102" s="742">
        <f t="shared" ref="K102:K133" si="17">H102*$Q$31</f>
        <v>7944.9356627900352</v>
      </c>
      <c r="L102" s="756"/>
      <c r="N102" s="737"/>
      <c r="O102" s="737"/>
      <c r="P102" s="737"/>
    </row>
    <row r="103" spans="1:16" ht="16.5" customHeight="1">
      <c r="A103" s="741">
        <f t="shared" si="16"/>
        <v>98</v>
      </c>
      <c r="B103" s="297" t="s">
        <v>1166</v>
      </c>
      <c r="C103" s="759">
        <v>42069</v>
      </c>
      <c r="D103" s="760" t="s">
        <v>541</v>
      </c>
      <c r="E103" s="850">
        <v>45</v>
      </c>
      <c r="F103" s="849">
        <v>37</v>
      </c>
      <c r="G103" s="849">
        <v>27.5</v>
      </c>
      <c r="H103" s="845">
        <f t="shared" si="13"/>
        <v>1.1399999999999999</v>
      </c>
      <c r="I103" s="257">
        <v>100</v>
      </c>
      <c r="J103" s="742">
        <f t="shared" si="14"/>
        <v>113.99999999999999</v>
      </c>
      <c r="K103" s="742">
        <f t="shared" si="17"/>
        <v>9434.6110995631661</v>
      </c>
      <c r="L103" s="756"/>
      <c r="N103" s="737"/>
      <c r="O103" s="737"/>
      <c r="P103" s="737"/>
    </row>
    <row r="104" spans="1:16" ht="16.5" customHeight="1">
      <c r="A104" s="741">
        <f t="shared" si="16"/>
        <v>99</v>
      </c>
      <c r="B104" s="297" t="s">
        <v>1680</v>
      </c>
      <c r="C104" s="759">
        <v>42069</v>
      </c>
      <c r="D104" s="760" t="s">
        <v>541</v>
      </c>
      <c r="E104" s="850">
        <v>50</v>
      </c>
      <c r="F104" s="849">
        <v>20</v>
      </c>
      <c r="G104" s="849"/>
      <c r="H104" s="845">
        <f t="shared" si="13"/>
        <v>0.1</v>
      </c>
      <c r="I104" s="257">
        <v>200</v>
      </c>
      <c r="J104" s="742">
        <f t="shared" si="14"/>
        <v>20</v>
      </c>
      <c r="K104" s="742">
        <f t="shared" si="17"/>
        <v>827.59746487396205</v>
      </c>
      <c r="L104" s="756"/>
      <c r="N104" s="737"/>
      <c r="O104" s="737"/>
      <c r="P104" s="737"/>
    </row>
    <row r="105" spans="1:16" ht="16.5" customHeight="1">
      <c r="A105" s="741">
        <f t="shared" si="16"/>
        <v>100</v>
      </c>
      <c r="B105" s="297" t="s">
        <v>542</v>
      </c>
      <c r="C105" s="759">
        <v>42070</v>
      </c>
      <c r="D105" s="760" t="s">
        <v>543</v>
      </c>
      <c r="E105" s="850">
        <v>45</v>
      </c>
      <c r="F105" s="849">
        <v>35</v>
      </c>
      <c r="G105" s="849">
        <v>20</v>
      </c>
      <c r="H105" s="845">
        <f t="shared" si="13"/>
        <v>0.96</v>
      </c>
      <c r="I105" s="257">
        <v>800</v>
      </c>
      <c r="J105" s="742">
        <f t="shared" si="14"/>
        <v>768</v>
      </c>
      <c r="K105" s="742">
        <f t="shared" si="17"/>
        <v>7944.9356627900352</v>
      </c>
      <c r="L105" s="756"/>
      <c r="N105" s="737"/>
      <c r="O105" s="737"/>
      <c r="P105" s="737"/>
    </row>
    <row r="106" spans="1:16" ht="16.5" customHeight="1">
      <c r="A106" s="741">
        <f t="shared" si="16"/>
        <v>101</v>
      </c>
      <c r="B106" s="297" t="s">
        <v>544</v>
      </c>
      <c r="C106" s="759">
        <v>42070</v>
      </c>
      <c r="D106" s="760" t="s">
        <v>543</v>
      </c>
      <c r="E106" s="850">
        <v>45</v>
      </c>
      <c r="F106" s="849">
        <v>35</v>
      </c>
      <c r="G106" s="849">
        <v>25</v>
      </c>
      <c r="H106" s="845">
        <f t="shared" si="13"/>
        <v>1.04</v>
      </c>
      <c r="I106" s="257">
        <v>815</v>
      </c>
      <c r="J106" s="742">
        <f t="shared" si="14"/>
        <v>847.6</v>
      </c>
      <c r="K106" s="742">
        <f t="shared" si="17"/>
        <v>8607.013634689205</v>
      </c>
      <c r="L106" s="756"/>
      <c r="N106" s="737"/>
      <c r="O106" s="737"/>
      <c r="P106" s="737"/>
    </row>
    <row r="107" spans="1:16" ht="16.5" customHeight="1">
      <c r="A107" s="741">
        <f t="shared" si="16"/>
        <v>102</v>
      </c>
      <c r="B107" s="297" t="s">
        <v>545</v>
      </c>
      <c r="C107" s="759">
        <v>42070</v>
      </c>
      <c r="D107" s="760" t="s">
        <v>543</v>
      </c>
      <c r="E107" s="850">
        <v>45</v>
      </c>
      <c r="F107" s="849">
        <v>35</v>
      </c>
      <c r="G107" s="849">
        <v>30</v>
      </c>
      <c r="H107" s="845">
        <f t="shared" si="13"/>
        <v>1.1200000000000001</v>
      </c>
      <c r="I107" s="257">
        <v>303</v>
      </c>
      <c r="J107" s="742">
        <f t="shared" si="14"/>
        <v>339.36</v>
      </c>
      <c r="K107" s="742">
        <f t="shared" si="17"/>
        <v>9269.0916065883757</v>
      </c>
      <c r="L107" s="756"/>
      <c r="N107" s="737"/>
      <c r="O107" s="737"/>
      <c r="P107" s="737"/>
    </row>
    <row r="108" spans="1:16" ht="16.5" customHeight="1">
      <c r="A108" s="741">
        <f t="shared" si="16"/>
        <v>103</v>
      </c>
      <c r="B108" s="297" t="s">
        <v>1687</v>
      </c>
      <c r="C108" s="759">
        <v>42070</v>
      </c>
      <c r="D108" s="760" t="s">
        <v>543</v>
      </c>
      <c r="E108" s="850">
        <v>30</v>
      </c>
      <c r="F108" s="849">
        <v>20</v>
      </c>
      <c r="G108" s="849"/>
      <c r="H108" s="845">
        <f t="shared" si="13"/>
        <v>0.06</v>
      </c>
      <c r="I108" s="257">
        <v>1900</v>
      </c>
      <c r="J108" s="742">
        <f t="shared" si="14"/>
        <v>114</v>
      </c>
      <c r="K108" s="742">
        <f t="shared" si="17"/>
        <v>496.5584789243772</v>
      </c>
      <c r="L108" s="756"/>
      <c r="N108" s="737"/>
      <c r="O108" s="737"/>
      <c r="P108" s="737"/>
    </row>
    <row r="109" spans="1:16" ht="16.5" customHeight="1">
      <c r="A109" s="741">
        <f t="shared" si="16"/>
        <v>104</v>
      </c>
      <c r="B109" s="297" t="s">
        <v>439</v>
      </c>
      <c r="C109" s="759">
        <v>42073</v>
      </c>
      <c r="D109" s="760" t="s">
        <v>546</v>
      </c>
      <c r="E109" s="850">
        <v>49</v>
      </c>
      <c r="F109" s="849">
        <v>38</v>
      </c>
      <c r="G109" s="849">
        <v>12</v>
      </c>
      <c r="H109" s="845">
        <f t="shared" si="13"/>
        <v>0.95</v>
      </c>
      <c r="I109" s="257">
        <v>569</v>
      </c>
      <c r="J109" s="742">
        <f t="shared" si="14"/>
        <v>540.54999999999995</v>
      </c>
      <c r="K109" s="742">
        <f t="shared" si="17"/>
        <v>7862.1759163026391</v>
      </c>
      <c r="L109" s="756"/>
      <c r="N109" s="737"/>
      <c r="O109" s="737"/>
      <c r="P109" s="737"/>
    </row>
    <row r="110" spans="1:16" ht="16.5" customHeight="1">
      <c r="A110" s="741">
        <f t="shared" si="16"/>
        <v>105</v>
      </c>
      <c r="B110" s="297" t="s">
        <v>465</v>
      </c>
      <c r="C110" s="759">
        <v>42075</v>
      </c>
      <c r="D110" s="760" t="s">
        <v>547</v>
      </c>
      <c r="E110" s="850">
        <v>51.5</v>
      </c>
      <c r="F110" s="849">
        <v>28.5</v>
      </c>
      <c r="G110" s="849">
        <v>7.2</v>
      </c>
      <c r="H110" s="845">
        <f t="shared" si="13"/>
        <v>0.64</v>
      </c>
      <c r="I110" s="257">
        <v>900</v>
      </c>
      <c r="J110" s="742">
        <f t="shared" si="14"/>
        <v>576</v>
      </c>
      <c r="K110" s="742">
        <f t="shared" si="17"/>
        <v>5296.6237751933577</v>
      </c>
      <c r="L110" s="756"/>
      <c r="N110" s="737"/>
      <c r="O110" s="737"/>
      <c r="P110" s="737"/>
    </row>
    <row r="111" spans="1:16" ht="16.5" customHeight="1">
      <c r="A111" s="741">
        <f t="shared" si="16"/>
        <v>106</v>
      </c>
      <c r="B111" s="297" t="s">
        <v>548</v>
      </c>
      <c r="C111" s="759">
        <v>42075</v>
      </c>
      <c r="D111" s="760" t="s">
        <v>547</v>
      </c>
      <c r="E111" s="850">
        <v>32.5</v>
      </c>
      <c r="F111" s="849">
        <v>30.5</v>
      </c>
      <c r="G111" s="849">
        <v>7.5</v>
      </c>
      <c r="H111" s="845">
        <f t="shared" si="13"/>
        <v>0.54</v>
      </c>
      <c r="I111" s="257">
        <v>118</v>
      </c>
      <c r="J111" s="742">
        <f t="shared" si="14"/>
        <v>63.720000000000006</v>
      </c>
      <c r="K111" s="742">
        <f t="shared" si="17"/>
        <v>4469.0263103193956</v>
      </c>
      <c r="L111" s="756"/>
      <c r="N111" s="737"/>
      <c r="O111" s="737"/>
      <c r="P111" s="737"/>
    </row>
    <row r="112" spans="1:16" ht="16.5" customHeight="1">
      <c r="A112" s="741">
        <f t="shared" si="16"/>
        <v>107</v>
      </c>
      <c r="B112" s="297" t="s">
        <v>549</v>
      </c>
      <c r="C112" s="759">
        <v>42077</v>
      </c>
      <c r="D112" s="760" t="s">
        <v>550</v>
      </c>
      <c r="E112" s="850">
        <v>47</v>
      </c>
      <c r="F112" s="849">
        <v>42</v>
      </c>
      <c r="G112" s="849">
        <v>29</v>
      </c>
      <c r="H112" s="845">
        <f t="shared" si="13"/>
        <v>1.35</v>
      </c>
      <c r="I112" s="257">
        <v>55</v>
      </c>
      <c r="J112" s="742">
        <f t="shared" si="14"/>
        <v>74.25</v>
      </c>
      <c r="K112" s="742">
        <f t="shared" si="17"/>
        <v>11172.565775798488</v>
      </c>
      <c r="L112" s="756"/>
      <c r="N112" s="737"/>
      <c r="O112" s="737"/>
      <c r="P112" s="737"/>
    </row>
    <row r="113" spans="1:16" ht="16.5" customHeight="1">
      <c r="A113" s="741">
        <f t="shared" si="16"/>
        <v>108</v>
      </c>
      <c r="B113" s="297" t="s">
        <v>551</v>
      </c>
      <c r="C113" s="759">
        <v>42077</v>
      </c>
      <c r="D113" s="760" t="s">
        <v>550</v>
      </c>
      <c r="E113" s="850">
        <v>51</v>
      </c>
      <c r="F113" s="849">
        <v>42</v>
      </c>
      <c r="G113" s="849">
        <v>13.5</v>
      </c>
      <c r="H113" s="845">
        <f t="shared" si="13"/>
        <v>1.1200000000000001</v>
      </c>
      <c r="I113" s="257">
        <v>110</v>
      </c>
      <c r="J113" s="742">
        <f t="shared" si="14"/>
        <v>123.20000000000002</v>
      </c>
      <c r="K113" s="742">
        <f t="shared" si="17"/>
        <v>9269.0916065883757</v>
      </c>
      <c r="L113" s="756"/>
      <c r="N113" s="737"/>
      <c r="O113" s="737"/>
      <c r="P113" s="737"/>
    </row>
    <row r="114" spans="1:16" ht="16.5" customHeight="1">
      <c r="A114" s="741">
        <f t="shared" si="16"/>
        <v>109</v>
      </c>
      <c r="B114" s="297" t="s">
        <v>552</v>
      </c>
      <c r="C114" s="759">
        <v>42077</v>
      </c>
      <c r="D114" s="760" t="s">
        <v>550</v>
      </c>
      <c r="E114" s="850">
        <v>38</v>
      </c>
      <c r="F114" s="849">
        <v>37</v>
      </c>
      <c r="G114" s="849">
        <v>25</v>
      </c>
      <c r="H114" s="845">
        <f t="shared" si="13"/>
        <v>1.01</v>
      </c>
      <c r="I114" s="257">
        <v>232</v>
      </c>
      <c r="J114" s="742">
        <f t="shared" si="14"/>
        <v>234.32</v>
      </c>
      <c r="K114" s="742">
        <f t="shared" si="17"/>
        <v>8358.7343952270166</v>
      </c>
      <c r="L114" s="756"/>
      <c r="N114" s="737"/>
      <c r="O114" s="737"/>
      <c r="P114" s="737"/>
    </row>
    <row r="115" spans="1:16" ht="16.5" customHeight="1">
      <c r="A115" s="741">
        <f t="shared" si="16"/>
        <v>110</v>
      </c>
      <c r="B115" s="297" t="s">
        <v>431</v>
      </c>
      <c r="C115" s="759">
        <v>42077</v>
      </c>
      <c r="D115" s="760" t="s">
        <v>550</v>
      </c>
      <c r="E115" s="850">
        <v>46</v>
      </c>
      <c r="F115" s="849">
        <v>42</v>
      </c>
      <c r="G115" s="849">
        <v>24</v>
      </c>
      <c r="H115" s="845">
        <f t="shared" si="13"/>
        <v>1.25</v>
      </c>
      <c r="I115" s="257">
        <v>406</v>
      </c>
      <c r="J115" s="742">
        <f t="shared" si="14"/>
        <v>507.5</v>
      </c>
      <c r="K115" s="742">
        <f t="shared" si="17"/>
        <v>10344.968310924525</v>
      </c>
      <c r="L115" s="756"/>
      <c r="N115" s="737"/>
      <c r="O115" s="737"/>
      <c r="P115" s="737"/>
    </row>
    <row r="116" spans="1:16" ht="16.5" customHeight="1">
      <c r="A116" s="741">
        <f t="shared" si="16"/>
        <v>111</v>
      </c>
      <c r="B116" s="297" t="s">
        <v>1719</v>
      </c>
      <c r="C116" s="759">
        <v>42077</v>
      </c>
      <c r="D116" s="760" t="s">
        <v>553</v>
      </c>
      <c r="E116" s="850">
        <v>100</v>
      </c>
      <c r="F116" s="849">
        <v>170</v>
      </c>
      <c r="G116" s="849"/>
      <c r="H116" s="845">
        <f t="shared" si="13"/>
        <v>1.7</v>
      </c>
      <c r="I116" s="257">
        <v>165</v>
      </c>
      <c r="J116" s="742">
        <f t="shared" si="14"/>
        <v>280.5</v>
      </c>
      <c r="K116" s="742">
        <f t="shared" si="17"/>
        <v>14069.156902857354</v>
      </c>
      <c r="L116" s="756"/>
      <c r="N116" s="737"/>
      <c r="O116" s="737"/>
      <c r="P116" s="737"/>
    </row>
    <row r="117" spans="1:16" ht="16.5" customHeight="1">
      <c r="A117" s="741">
        <f t="shared" si="16"/>
        <v>112</v>
      </c>
      <c r="B117" s="297" t="s">
        <v>1720</v>
      </c>
      <c r="C117" s="759">
        <v>42077</v>
      </c>
      <c r="D117" s="760" t="s">
        <v>553</v>
      </c>
      <c r="E117" s="850">
        <v>135</v>
      </c>
      <c r="F117" s="849">
        <v>156</v>
      </c>
      <c r="G117" s="849"/>
      <c r="H117" s="845">
        <f t="shared" si="13"/>
        <v>2.11</v>
      </c>
      <c r="I117" s="257">
        <v>250</v>
      </c>
      <c r="J117" s="742">
        <f t="shared" si="14"/>
        <v>527.5</v>
      </c>
      <c r="K117" s="742">
        <f t="shared" si="17"/>
        <v>17462.306508840597</v>
      </c>
      <c r="L117" s="756"/>
      <c r="N117" s="737"/>
      <c r="O117" s="737"/>
      <c r="P117" s="737"/>
    </row>
    <row r="118" spans="1:16" ht="16.5" customHeight="1">
      <c r="A118" s="741">
        <f t="shared" si="16"/>
        <v>113</v>
      </c>
      <c r="B118" s="297" t="s">
        <v>1721</v>
      </c>
      <c r="C118" s="759">
        <v>42077</v>
      </c>
      <c r="D118" s="760" t="s">
        <v>553</v>
      </c>
      <c r="E118" s="850">
        <v>105</v>
      </c>
      <c r="F118" s="849">
        <v>172</v>
      </c>
      <c r="G118" s="849"/>
      <c r="H118" s="845">
        <f t="shared" si="13"/>
        <v>1.81</v>
      </c>
      <c r="I118" s="257">
        <v>20</v>
      </c>
      <c r="J118" s="742">
        <f t="shared" si="14"/>
        <v>36.200000000000003</v>
      </c>
      <c r="K118" s="742">
        <f t="shared" si="17"/>
        <v>14979.514114218713</v>
      </c>
      <c r="L118" s="756"/>
      <c r="N118" s="737"/>
      <c r="O118" s="737"/>
      <c r="P118" s="737"/>
    </row>
    <row r="119" spans="1:16" ht="16.5" customHeight="1">
      <c r="A119" s="741">
        <f t="shared" si="16"/>
        <v>114</v>
      </c>
      <c r="B119" s="297" t="s">
        <v>1722</v>
      </c>
      <c r="C119" s="759">
        <v>42077</v>
      </c>
      <c r="D119" s="760" t="s">
        <v>553</v>
      </c>
      <c r="E119" s="850">
        <v>110</v>
      </c>
      <c r="F119" s="849">
        <v>160</v>
      </c>
      <c r="G119" s="849"/>
      <c r="H119" s="845">
        <f t="shared" si="13"/>
        <v>1.76</v>
      </c>
      <c r="I119" s="257">
        <v>20</v>
      </c>
      <c r="J119" s="742">
        <f t="shared" si="14"/>
        <v>35.200000000000003</v>
      </c>
      <c r="K119" s="742">
        <f t="shared" si="17"/>
        <v>14565.715381781733</v>
      </c>
      <c r="L119" s="756"/>
      <c r="N119" s="737"/>
      <c r="O119" s="737"/>
      <c r="P119" s="737"/>
    </row>
    <row r="120" spans="1:16" ht="16.5" customHeight="1">
      <c r="A120" s="741">
        <f t="shared" si="16"/>
        <v>115</v>
      </c>
      <c r="B120" s="297" t="s">
        <v>555</v>
      </c>
      <c r="C120" s="759">
        <v>42079</v>
      </c>
      <c r="D120" s="760" t="s">
        <v>556</v>
      </c>
      <c r="E120" s="850">
        <v>40.6</v>
      </c>
      <c r="F120" s="849">
        <v>27.9</v>
      </c>
      <c r="G120" s="849">
        <v>10</v>
      </c>
      <c r="H120" s="845">
        <f t="shared" si="13"/>
        <v>0.57999999999999996</v>
      </c>
      <c r="I120" s="257">
        <v>236</v>
      </c>
      <c r="J120" s="742">
        <f t="shared" si="14"/>
        <v>136.88</v>
      </c>
      <c r="K120" s="742">
        <f t="shared" si="17"/>
        <v>4800.0652962689792</v>
      </c>
      <c r="L120" s="756"/>
      <c r="N120" s="737"/>
      <c r="O120" s="737"/>
      <c r="P120" s="737"/>
    </row>
    <row r="121" spans="1:16" ht="16.5" customHeight="1">
      <c r="A121" s="741">
        <f t="shared" si="16"/>
        <v>116</v>
      </c>
      <c r="B121" s="297" t="s">
        <v>557</v>
      </c>
      <c r="C121" s="759">
        <v>42079</v>
      </c>
      <c r="D121" s="760" t="s">
        <v>556</v>
      </c>
      <c r="E121" s="850">
        <v>50.8</v>
      </c>
      <c r="F121" s="849">
        <v>43.1</v>
      </c>
      <c r="G121" s="849">
        <v>22.8</v>
      </c>
      <c r="H121" s="845">
        <f t="shared" si="13"/>
        <v>1.33</v>
      </c>
      <c r="I121" s="257">
        <v>8</v>
      </c>
      <c r="J121" s="742">
        <f t="shared" si="14"/>
        <v>10.64</v>
      </c>
      <c r="K121" s="742">
        <f t="shared" si="17"/>
        <v>11007.046282823696</v>
      </c>
      <c r="L121" s="756"/>
      <c r="N121" s="737"/>
      <c r="O121" s="737"/>
      <c r="P121" s="737"/>
    </row>
    <row r="122" spans="1:16" ht="16.5" customHeight="1">
      <c r="A122" s="741">
        <f t="shared" si="16"/>
        <v>117</v>
      </c>
      <c r="B122" s="297" t="s">
        <v>558</v>
      </c>
      <c r="C122" s="759">
        <v>42079</v>
      </c>
      <c r="D122" s="760" t="s">
        <v>556</v>
      </c>
      <c r="E122" s="850">
        <v>50.8</v>
      </c>
      <c r="F122" s="849">
        <v>43.1</v>
      </c>
      <c r="G122" s="849">
        <v>30.5</v>
      </c>
      <c r="H122" s="845">
        <f t="shared" si="13"/>
        <v>1.48</v>
      </c>
      <c r="I122" s="257">
        <v>21</v>
      </c>
      <c r="J122" s="742">
        <f t="shared" si="14"/>
        <v>31.08</v>
      </c>
      <c r="K122" s="742">
        <f t="shared" si="17"/>
        <v>12248.442480134638</v>
      </c>
      <c r="L122" s="756"/>
      <c r="N122" s="737"/>
      <c r="O122" s="737"/>
      <c r="P122" s="737"/>
    </row>
    <row r="123" spans="1:16" ht="16.5" customHeight="1">
      <c r="A123" s="741">
        <f t="shared" si="16"/>
        <v>118</v>
      </c>
      <c r="B123" s="297" t="s">
        <v>559</v>
      </c>
      <c r="C123" s="759">
        <v>42079</v>
      </c>
      <c r="D123" s="760" t="s">
        <v>556</v>
      </c>
      <c r="E123" s="850">
        <v>40.6</v>
      </c>
      <c r="F123" s="849">
        <v>27.9</v>
      </c>
      <c r="G123" s="849">
        <v>20.3</v>
      </c>
      <c r="H123" s="845">
        <f t="shared" si="13"/>
        <v>0.73</v>
      </c>
      <c r="I123" s="257">
        <v>10</v>
      </c>
      <c r="J123" s="742">
        <f t="shared" si="14"/>
        <v>7.3</v>
      </c>
      <c r="K123" s="742">
        <f t="shared" si="17"/>
        <v>6041.4614935799227</v>
      </c>
      <c r="L123" s="756"/>
      <c r="N123" s="737"/>
      <c r="O123" s="737"/>
      <c r="P123" s="737"/>
    </row>
    <row r="124" spans="1:16" ht="16.5" customHeight="1">
      <c r="A124" s="741">
        <f t="shared" si="16"/>
        <v>119</v>
      </c>
      <c r="B124" s="297" t="s">
        <v>560</v>
      </c>
      <c r="C124" s="759">
        <v>42079</v>
      </c>
      <c r="D124" s="760" t="s">
        <v>556</v>
      </c>
      <c r="E124" s="850">
        <v>50.8</v>
      </c>
      <c r="F124" s="849">
        <v>43.1</v>
      </c>
      <c r="G124" s="849">
        <v>20.3</v>
      </c>
      <c r="H124" s="845">
        <f t="shared" si="13"/>
        <v>1.28</v>
      </c>
      <c r="I124" s="257">
        <v>28</v>
      </c>
      <c r="J124" s="742">
        <f t="shared" si="14"/>
        <v>35.840000000000003</v>
      </c>
      <c r="K124" s="742">
        <f t="shared" si="17"/>
        <v>10593.247550386715</v>
      </c>
      <c r="L124" s="756"/>
      <c r="N124" s="737"/>
      <c r="O124" s="737"/>
      <c r="P124" s="737"/>
    </row>
    <row r="125" spans="1:16" ht="16.5" customHeight="1">
      <c r="A125" s="741">
        <f t="shared" si="16"/>
        <v>120</v>
      </c>
      <c r="B125" s="297" t="s">
        <v>1688</v>
      </c>
      <c r="C125" s="759">
        <v>42079</v>
      </c>
      <c r="D125" s="760" t="s">
        <v>556</v>
      </c>
      <c r="E125" s="850">
        <v>25</v>
      </c>
      <c r="F125" s="849">
        <v>14</v>
      </c>
      <c r="G125" s="849"/>
      <c r="H125" s="845">
        <f t="shared" si="13"/>
        <v>0.04</v>
      </c>
      <c r="I125" s="257">
        <v>500</v>
      </c>
      <c r="J125" s="742">
        <f t="shared" si="14"/>
        <v>20</v>
      </c>
      <c r="K125" s="742">
        <f t="shared" si="17"/>
        <v>331.03898594958486</v>
      </c>
      <c r="L125" s="756"/>
      <c r="N125" s="737"/>
      <c r="O125" s="737"/>
      <c r="P125" s="737"/>
    </row>
    <row r="126" spans="1:16" ht="16.5" customHeight="1">
      <c r="A126" s="741">
        <f t="shared" si="16"/>
        <v>121</v>
      </c>
      <c r="B126" s="297" t="s">
        <v>424</v>
      </c>
      <c r="C126" s="759">
        <v>42080</v>
      </c>
      <c r="D126" s="760" t="s">
        <v>561</v>
      </c>
      <c r="E126" s="850">
        <v>52</v>
      </c>
      <c r="F126" s="849">
        <v>24.5</v>
      </c>
      <c r="G126" s="849">
        <v>24.5</v>
      </c>
      <c r="H126" s="845">
        <f t="shared" si="13"/>
        <v>0.82</v>
      </c>
      <c r="I126" s="257">
        <v>903</v>
      </c>
      <c r="J126" s="742">
        <f t="shared" si="14"/>
        <v>740.45999999999992</v>
      </c>
      <c r="K126" s="742">
        <f t="shared" si="17"/>
        <v>6786.2992119664887</v>
      </c>
      <c r="L126" s="756"/>
      <c r="N126" s="737"/>
      <c r="O126" s="737"/>
      <c r="P126" s="737"/>
    </row>
    <row r="127" spans="1:16" ht="16.5" customHeight="1">
      <c r="A127" s="741">
        <f t="shared" si="16"/>
        <v>122</v>
      </c>
      <c r="B127" s="297" t="s">
        <v>472</v>
      </c>
      <c r="C127" s="759">
        <v>42080</v>
      </c>
      <c r="D127" s="760" t="s">
        <v>561</v>
      </c>
      <c r="E127" s="850">
        <v>52</v>
      </c>
      <c r="F127" s="849">
        <v>26.5</v>
      </c>
      <c r="G127" s="849">
        <v>26.5</v>
      </c>
      <c r="H127" s="845">
        <f t="shared" si="13"/>
        <v>0.91</v>
      </c>
      <c r="I127" s="257">
        <v>289</v>
      </c>
      <c r="J127" s="742">
        <f t="shared" si="14"/>
        <v>262.99</v>
      </c>
      <c r="K127" s="742">
        <f t="shared" si="17"/>
        <v>7531.1369303530546</v>
      </c>
      <c r="L127" s="756"/>
      <c r="N127" s="737"/>
      <c r="O127" s="737"/>
      <c r="P127" s="737"/>
    </row>
    <row r="128" spans="1:16" ht="16.5" customHeight="1">
      <c r="A128" s="741">
        <f t="shared" si="16"/>
        <v>123</v>
      </c>
      <c r="B128" s="297" t="s">
        <v>562</v>
      </c>
      <c r="C128" s="759">
        <v>42080</v>
      </c>
      <c r="D128" s="760" t="s">
        <v>561</v>
      </c>
      <c r="E128" s="850">
        <v>61</v>
      </c>
      <c r="F128" s="849">
        <v>51</v>
      </c>
      <c r="G128" s="849">
        <v>30</v>
      </c>
      <c r="H128" s="845">
        <f t="shared" si="13"/>
        <v>1.92</v>
      </c>
      <c r="I128" s="257">
        <v>300</v>
      </c>
      <c r="J128" s="742">
        <f t="shared" si="14"/>
        <v>576</v>
      </c>
      <c r="K128" s="742">
        <f t="shared" si="17"/>
        <v>15889.87132558007</v>
      </c>
      <c r="L128" s="756"/>
      <c r="N128" s="737"/>
      <c r="O128" s="737"/>
      <c r="P128" s="737"/>
    </row>
    <row r="129" spans="1:16" ht="16.5" customHeight="1">
      <c r="A129" s="741">
        <f t="shared" si="16"/>
        <v>124</v>
      </c>
      <c r="B129" s="297" t="s">
        <v>527</v>
      </c>
      <c r="C129" s="759">
        <v>42080</v>
      </c>
      <c r="D129" s="760" t="s">
        <v>561</v>
      </c>
      <c r="E129" s="850">
        <v>55</v>
      </c>
      <c r="F129" s="849">
        <v>45</v>
      </c>
      <c r="G129" s="849">
        <v>29</v>
      </c>
      <c r="H129" s="845">
        <f t="shared" si="13"/>
        <v>1.58</v>
      </c>
      <c r="I129" s="257">
        <v>300</v>
      </c>
      <c r="J129" s="742">
        <f t="shared" si="14"/>
        <v>474</v>
      </c>
      <c r="K129" s="742">
        <f t="shared" si="17"/>
        <v>13076.039945008601</v>
      </c>
      <c r="L129" s="756"/>
      <c r="N129" s="737"/>
      <c r="O129" s="737"/>
      <c r="P129" s="737"/>
    </row>
    <row r="130" spans="1:16" ht="16.5" customHeight="1">
      <c r="A130" s="741">
        <f t="shared" si="16"/>
        <v>125</v>
      </c>
      <c r="B130" s="297" t="s">
        <v>477</v>
      </c>
      <c r="C130" s="759">
        <v>42080</v>
      </c>
      <c r="D130" s="760" t="s">
        <v>563</v>
      </c>
      <c r="E130" s="850">
        <v>49.5</v>
      </c>
      <c r="F130" s="849">
        <v>38.5</v>
      </c>
      <c r="G130" s="849">
        <v>32.5</v>
      </c>
      <c r="H130" s="845">
        <f t="shared" si="13"/>
        <v>1.34</v>
      </c>
      <c r="I130" s="257">
        <v>604</v>
      </c>
      <c r="J130" s="742">
        <f t="shared" si="14"/>
        <v>809.36</v>
      </c>
      <c r="K130" s="742">
        <f t="shared" si="17"/>
        <v>11089.806029311092</v>
      </c>
      <c r="L130" s="756"/>
      <c r="N130" s="737"/>
      <c r="O130" s="737"/>
      <c r="P130" s="737"/>
    </row>
    <row r="131" spans="1:16" ht="16.5" customHeight="1">
      <c r="A131" s="741">
        <f t="shared" si="16"/>
        <v>126</v>
      </c>
      <c r="B131" s="297" t="s">
        <v>564</v>
      </c>
      <c r="C131" s="759">
        <v>42080</v>
      </c>
      <c r="D131" s="760" t="s">
        <v>563</v>
      </c>
      <c r="E131" s="850">
        <v>41</v>
      </c>
      <c r="F131" s="849">
        <v>31</v>
      </c>
      <c r="G131" s="849">
        <v>25.5</v>
      </c>
      <c r="H131" s="845">
        <f t="shared" si="13"/>
        <v>0.89</v>
      </c>
      <c r="I131" s="257">
        <v>206</v>
      </c>
      <c r="J131" s="742">
        <f t="shared" si="14"/>
        <v>183.34</v>
      </c>
      <c r="K131" s="742">
        <f t="shared" si="17"/>
        <v>7365.6174373782624</v>
      </c>
      <c r="L131" s="756"/>
      <c r="N131" s="737"/>
      <c r="O131" s="737"/>
      <c r="P131" s="737"/>
    </row>
    <row r="132" spans="1:16" ht="16.5" customHeight="1">
      <c r="A132" s="741">
        <f t="shared" si="16"/>
        <v>127</v>
      </c>
      <c r="B132" s="297" t="s">
        <v>565</v>
      </c>
      <c r="C132" s="759">
        <v>42080</v>
      </c>
      <c r="D132" s="760" t="s">
        <v>563</v>
      </c>
      <c r="E132" s="850">
        <v>39.5</v>
      </c>
      <c r="F132" s="849">
        <v>32.5</v>
      </c>
      <c r="G132" s="849">
        <v>27.7</v>
      </c>
      <c r="H132" s="845">
        <f t="shared" si="13"/>
        <v>0.94</v>
      </c>
      <c r="I132" s="257">
        <v>205</v>
      </c>
      <c r="J132" s="742">
        <f t="shared" si="14"/>
        <v>192.7</v>
      </c>
      <c r="K132" s="742">
        <f t="shared" si="17"/>
        <v>7779.4161698152429</v>
      </c>
      <c r="L132" s="756"/>
      <c r="N132" s="737"/>
      <c r="O132" s="737"/>
      <c r="P132" s="737"/>
    </row>
    <row r="133" spans="1:16" ht="16.5" customHeight="1">
      <c r="A133" s="741">
        <f t="shared" si="16"/>
        <v>128</v>
      </c>
      <c r="B133" s="297" t="s">
        <v>566</v>
      </c>
      <c r="C133" s="759">
        <v>42080</v>
      </c>
      <c r="D133" s="760" t="s">
        <v>563</v>
      </c>
      <c r="E133" s="850">
        <v>42</v>
      </c>
      <c r="F133" s="849">
        <v>26</v>
      </c>
      <c r="G133" s="849">
        <v>33</v>
      </c>
      <c r="H133" s="845">
        <f t="shared" si="13"/>
        <v>0.87</v>
      </c>
      <c r="I133" s="257">
        <v>306</v>
      </c>
      <c r="J133" s="742">
        <f t="shared" si="14"/>
        <v>266.21999999999997</v>
      </c>
      <c r="K133" s="742">
        <f t="shared" si="17"/>
        <v>7200.0979444034701</v>
      </c>
      <c r="L133" s="756"/>
      <c r="N133" s="737"/>
      <c r="O133" s="737"/>
      <c r="P133" s="737"/>
    </row>
    <row r="134" spans="1:16" ht="16.5" customHeight="1">
      <c r="A134" s="741">
        <f t="shared" si="16"/>
        <v>129</v>
      </c>
      <c r="B134" s="297" t="s">
        <v>439</v>
      </c>
      <c r="C134" s="759">
        <v>42082</v>
      </c>
      <c r="D134" s="760" t="s">
        <v>567</v>
      </c>
      <c r="E134" s="850">
        <v>49</v>
      </c>
      <c r="F134" s="849">
        <v>38</v>
      </c>
      <c r="G134" s="849">
        <v>12</v>
      </c>
      <c r="H134" s="845">
        <f t="shared" ref="H134:H160" si="18">IF(G134&lt;&gt;"",ROUND(((E134+F134)*2+5)*(F134+G134+3)/10000,2),ROUND(E134*F134/10000,2))</f>
        <v>0.95</v>
      </c>
      <c r="I134" s="257">
        <v>490</v>
      </c>
      <c r="J134" s="742">
        <f t="shared" ref="J134:J160" si="19">H134*I134</f>
        <v>465.5</v>
      </c>
      <c r="K134" s="742">
        <f t="shared" ref="K134:K160" si="20">H134*$Q$31</f>
        <v>7862.1759163026391</v>
      </c>
      <c r="L134" s="756"/>
      <c r="N134" s="737"/>
      <c r="O134" s="737"/>
      <c r="P134" s="737"/>
    </row>
    <row r="135" spans="1:16" ht="16.5" customHeight="1">
      <c r="A135" s="741">
        <f t="shared" si="16"/>
        <v>130</v>
      </c>
      <c r="B135" s="297" t="s">
        <v>568</v>
      </c>
      <c r="C135" s="759">
        <v>42082</v>
      </c>
      <c r="D135" s="760" t="s">
        <v>567</v>
      </c>
      <c r="E135" s="850">
        <v>48</v>
      </c>
      <c r="F135" s="849">
        <v>37.5</v>
      </c>
      <c r="G135" s="849">
        <v>14</v>
      </c>
      <c r="H135" s="845">
        <f t="shared" si="18"/>
        <v>0.96</v>
      </c>
      <c r="I135" s="257">
        <v>215</v>
      </c>
      <c r="J135" s="742">
        <f t="shared" si="19"/>
        <v>206.4</v>
      </c>
      <c r="K135" s="742">
        <f t="shared" si="20"/>
        <v>7944.9356627900352</v>
      </c>
      <c r="L135" s="756"/>
      <c r="N135" s="737"/>
      <c r="O135" s="737"/>
      <c r="P135" s="737"/>
    </row>
    <row r="136" spans="1:16" ht="16.5" customHeight="1">
      <c r="A136" s="741">
        <f t="shared" si="16"/>
        <v>131</v>
      </c>
      <c r="B136" s="297" t="s">
        <v>569</v>
      </c>
      <c r="C136" s="759">
        <v>42082</v>
      </c>
      <c r="D136" s="760" t="s">
        <v>570</v>
      </c>
      <c r="E136" s="850">
        <v>31</v>
      </c>
      <c r="F136" s="849">
        <v>29</v>
      </c>
      <c r="G136" s="849">
        <v>24</v>
      </c>
      <c r="H136" s="845">
        <f t="shared" si="18"/>
        <v>0.7</v>
      </c>
      <c r="I136" s="257">
        <v>200</v>
      </c>
      <c r="J136" s="742">
        <f t="shared" si="19"/>
        <v>140</v>
      </c>
      <c r="K136" s="742">
        <f t="shared" si="20"/>
        <v>5793.1822541177344</v>
      </c>
      <c r="L136" s="756"/>
      <c r="N136" s="737"/>
      <c r="O136" s="737"/>
      <c r="P136" s="737"/>
    </row>
    <row r="137" spans="1:16" ht="16.5" customHeight="1">
      <c r="A137" s="741">
        <f t="shared" si="16"/>
        <v>132</v>
      </c>
      <c r="B137" s="297" t="s">
        <v>456</v>
      </c>
      <c r="C137" s="759">
        <v>42082</v>
      </c>
      <c r="D137" s="760" t="s">
        <v>570</v>
      </c>
      <c r="E137" s="850">
        <v>25</v>
      </c>
      <c r="F137" s="849">
        <v>32</v>
      </c>
      <c r="G137" s="849">
        <v>29</v>
      </c>
      <c r="H137" s="845">
        <f t="shared" si="18"/>
        <v>0.76</v>
      </c>
      <c r="I137" s="257">
        <v>205</v>
      </c>
      <c r="J137" s="742">
        <f t="shared" si="19"/>
        <v>155.80000000000001</v>
      </c>
      <c r="K137" s="742">
        <f t="shared" si="20"/>
        <v>6289.740733042112</v>
      </c>
      <c r="L137" s="756"/>
      <c r="N137" s="737"/>
      <c r="O137" s="737"/>
      <c r="P137" s="737"/>
    </row>
    <row r="138" spans="1:16" ht="16.5" customHeight="1">
      <c r="A138" s="741">
        <f t="shared" si="16"/>
        <v>133</v>
      </c>
      <c r="B138" s="297" t="s">
        <v>572</v>
      </c>
      <c r="C138" s="759">
        <v>42082</v>
      </c>
      <c r="D138" s="760" t="s">
        <v>570</v>
      </c>
      <c r="E138" s="850">
        <v>32</v>
      </c>
      <c r="F138" s="849">
        <v>26</v>
      </c>
      <c r="G138" s="849">
        <v>26.5</v>
      </c>
      <c r="H138" s="845">
        <f t="shared" si="18"/>
        <v>0.67</v>
      </c>
      <c r="I138" s="257">
        <v>208</v>
      </c>
      <c r="J138" s="742">
        <f t="shared" si="19"/>
        <v>139.36000000000001</v>
      </c>
      <c r="K138" s="742">
        <f t="shared" si="20"/>
        <v>5544.903014655546</v>
      </c>
      <c r="L138" s="756"/>
      <c r="N138" s="737"/>
      <c r="O138" s="737"/>
      <c r="P138" s="737"/>
    </row>
    <row r="139" spans="1:16" ht="16.5" customHeight="1">
      <c r="A139" s="741">
        <f t="shared" si="16"/>
        <v>134</v>
      </c>
      <c r="B139" s="297" t="s">
        <v>573</v>
      </c>
      <c r="C139" s="759">
        <v>42088</v>
      </c>
      <c r="D139" s="760" t="s">
        <v>574</v>
      </c>
      <c r="E139" s="850">
        <v>15</v>
      </c>
      <c r="F139" s="849">
        <v>10</v>
      </c>
      <c r="G139" s="849">
        <v>16</v>
      </c>
      <c r="H139" s="845">
        <f t="shared" si="18"/>
        <v>0.16</v>
      </c>
      <c r="I139" s="257">
        <v>500</v>
      </c>
      <c r="J139" s="742">
        <f t="shared" si="19"/>
        <v>80</v>
      </c>
      <c r="K139" s="742">
        <f t="shared" si="20"/>
        <v>1324.1559437983394</v>
      </c>
      <c r="L139" s="756"/>
      <c r="N139" s="737"/>
      <c r="O139" s="737"/>
      <c r="P139" s="737"/>
    </row>
    <row r="140" spans="1:16" ht="16.5" customHeight="1">
      <c r="A140" s="741">
        <f t="shared" si="16"/>
        <v>135</v>
      </c>
      <c r="B140" s="297" t="s">
        <v>576</v>
      </c>
      <c r="C140" s="759">
        <v>42088</v>
      </c>
      <c r="D140" s="760" t="s">
        <v>574</v>
      </c>
      <c r="E140" s="850">
        <v>58</v>
      </c>
      <c r="F140" s="849">
        <v>35</v>
      </c>
      <c r="G140" s="849">
        <v>47</v>
      </c>
      <c r="H140" s="845">
        <f t="shared" si="18"/>
        <v>1.62</v>
      </c>
      <c r="I140" s="257">
        <v>50</v>
      </c>
      <c r="J140" s="742">
        <f t="shared" si="19"/>
        <v>81</v>
      </c>
      <c r="K140" s="742">
        <f t="shared" si="20"/>
        <v>13407.078930958187</v>
      </c>
      <c r="L140" s="756"/>
      <c r="N140" s="737"/>
      <c r="O140" s="737"/>
      <c r="P140" s="737"/>
    </row>
    <row r="141" spans="1:16" ht="16.5" customHeight="1">
      <c r="A141" s="741">
        <f t="shared" si="16"/>
        <v>136</v>
      </c>
      <c r="B141" s="297" t="s">
        <v>577</v>
      </c>
      <c r="C141" s="759">
        <v>42088</v>
      </c>
      <c r="D141" s="760" t="s">
        <v>574</v>
      </c>
      <c r="E141" s="850">
        <v>60</v>
      </c>
      <c r="F141" s="849">
        <v>30</v>
      </c>
      <c r="G141" s="849">
        <v>46</v>
      </c>
      <c r="H141" s="845">
        <f t="shared" si="18"/>
        <v>1.46</v>
      </c>
      <c r="I141" s="257">
        <v>12</v>
      </c>
      <c r="J141" s="742">
        <f t="shared" si="19"/>
        <v>17.52</v>
      </c>
      <c r="K141" s="742">
        <f t="shared" si="20"/>
        <v>12082.922987159845</v>
      </c>
      <c r="L141" s="756"/>
      <c r="N141" s="737"/>
      <c r="O141" s="737"/>
      <c r="P141" s="737"/>
    </row>
    <row r="142" spans="1:16" ht="16.5" customHeight="1">
      <c r="A142" s="741">
        <f t="shared" si="16"/>
        <v>137</v>
      </c>
      <c r="B142" s="297" t="s">
        <v>520</v>
      </c>
      <c r="C142" s="759">
        <v>42088</v>
      </c>
      <c r="D142" s="760" t="s">
        <v>578</v>
      </c>
      <c r="E142" s="850">
        <v>37.5</v>
      </c>
      <c r="F142" s="849">
        <v>25.3</v>
      </c>
      <c r="G142" s="849">
        <v>23.9</v>
      </c>
      <c r="H142" s="845">
        <f t="shared" si="18"/>
        <v>0.68</v>
      </c>
      <c r="I142" s="257">
        <v>1490</v>
      </c>
      <c r="J142" s="742">
        <f t="shared" si="19"/>
        <v>1013.2</v>
      </c>
      <c r="K142" s="742">
        <f t="shared" si="20"/>
        <v>5627.6627611429421</v>
      </c>
      <c r="L142" s="756"/>
      <c r="N142" s="737"/>
      <c r="O142" s="737"/>
      <c r="P142" s="737"/>
    </row>
    <row r="143" spans="1:16" ht="16.5" customHeight="1">
      <c r="A143" s="741">
        <f t="shared" si="16"/>
        <v>138</v>
      </c>
      <c r="B143" s="297" t="s">
        <v>579</v>
      </c>
      <c r="C143" s="759">
        <v>42088</v>
      </c>
      <c r="D143" s="760" t="s">
        <v>580</v>
      </c>
      <c r="E143" s="850">
        <v>64</v>
      </c>
      <c r="F143" s="849">
        <v>33</v>
      </c>
      <c r="G143" s="849">
        <v>42</v>
      </c>
      <c r="H143" s="845">
        <f t="shared" si="18"/>
        <v>1.55</v>
      </c>
      <c r="I143" s="257">
        <v>100</v>
      </c>
      <c r="J143" s="742">
        <f t="shared" si="19"/>
        <v>155</v>
      </c>
      <c r="K143" s="742">
        <f t="shared" si="20"/>
        <v>12827.760705546412</v>
      </c>
      <c r="L143" s="756"/>
      <c r="N143" s="737"/>
      <c r="O143" s="737"/>
      <c r="P143" s="737"/>
    </row>
    <row r="144" spans="1:16" ht="16.5" customHeight="1">
      <c r="A144" s="741">
        <f t="shared" si="16"/>
        <v>139</v>
      </c>
      <c r="B144" s="297" t="s">
        <v>500</v>
      </c>
      <c r="C144" s="759">
        <v>42088</v>
      </c>
      <c r="D144" s="760" t="s">
        <v>582</v>
      </c>
      <c r="E144" s="850">
        <v>51</v>
      </c>
      <c r="F144" s="849">
        <v>37</v>
      </c>
      <c r="G144" s="849">
        <v>27</v>
      </c>
      <c r="H144" s="845">
        <f t="shared" si="18"/>
        <v>1.21</v>
      </c>
      <c r="I144" s="257">
        <v>30</v>
      </c>
      <c r="J144" s="742">
        <f t="shared" si="19"/>
        <v>36.299999999999997</v>
      </c>
      <c r="K144" s="742">
        <f t="shared" si="20"/>
        <v>10013.929324974941</v>
      </c>
      <c r="L144" s="756"/>
      <c r="N144" s="737"/>
      <c r="O144" s="737"/>
      <c r="P144" s="737"/>
    </row>
    <row r="145" spans="1:17" ht="16.5" customHeight="1">
      <c r="A145" s="741">
        <f t="shared" si="16"/>
        <v>140</v>
      </c>
      <c r="B145" s="297" t="s">
        <v>583</v>
      </c>
      <c r="C145" s="759">
        <v>42088</v>
      </c>
      <c r="D145" s="760" t="s">
        <v>582</v>
      </c>
      <c r="E145" s="850">
        <v>62</v>
      </c>
      <c r="F145" s="849">
        <v>51</v>
      </c>
      <c r="G145" s="849">
        <v>25</v>
      </c>
      <c r="H145" s="845">
        <f t="shared" si="18"/>
        <v>1.82</v>
      </c>
      <c r="I145" s="257">
        <v>347</v>
      </c>
      <c r="J145" s="742">
        <f t="shared" si="19"/>
        <v>631.54000000000008</v>
      </c>
      <c r="K145" s="742">
        <f t="shared" si="20"/>
        <v>15062.273860706109</v>
      </c>
      <c r="L145" s="756"/>
      <c r="N145" s="737"/>
      <c r="O145" s="737"/>
      <c r="P145" s="737"/>
    </row>
    <row r="146" spans="1:17" ht="16.5" customHeight="1">
      <c r="A146" s="741">
        <f t="shared" si="16"/>
        <v>141</v>
      </c>
      <c r="B146" s="297" t="s">
        <v>586</v>
      </c>
      <c r="C146" s="759">
        <v>42090</v>
      </c>
      <c r="D146" s="760" t="s">
        <v>587</v>
      </c>
      <c r="E146" s="850">
        <v>42</v>
      </c>
      <c r="F146" s="849">
        <v>25</v>
      </c>
      <c r="G146" s="849">
        <v>17</v>
      </c>
      <c r="H146" s="845">
        <f t="shared" si="18"/>
        <v>0.63</v>
      </c>
      <c r="I146" s="257">
        <v>24</v>
      </c>
      <c r="J146" s="742">
        <f t="shared" si="19"/>
        <v>15.120000000000001</v>
      </c>
      <c r="K146" s="742">
        <f t="shared" si="20"/>
        <v>5213.8640287059607</v>
      </c>
      <c r="L146" s="756"/>
      <c r="N146" s="737"/>
      <c r="O146" s="737"/>
      <c r="P146" s="737"/>
    </row>
    <row r="147" spans="1:17" ht="16.5" customHeight="1">
      <c r="A147" s="741">
        <f t="shared" si="16"/>
        <v>142</v>
      </c>
      <c r="B147" s="297" t="s">
        <v>1723</v>
      </c>
      <c r="C147" s="759">
        <v>42090</v>
      </c>
      <c r="D147" s="760" t="s">
        <v>588</v>
      </c>
      <c r="E147" s="850">
        <v>100</v>
      </c>
      <c r="F147" s="849">
        <v>123</v>
      </c>
      <c r="G147" s="849"/>
      <c r="H147" s="845">
        <f t="shared" si="18"/>
        <v>1.23</v>
      </c>
      <c r="I147" s="257">
        <v>1900</v>
      </c>
      <c r="J147" s="742">
        <f t="shared" si="19"/>
        <v>2337</v>
      </c>
      <c r="K147" s="742">
        <f t="shared" si="20"/>
        <v>10179.448817949733</v>
      </c>
      <c r="L147" s="756"/>
      <c r="N147" s="737"/>
      <c r="O147" s="737"/>
      <c r="P147" s="737"/>
    </row>
    <row r="148" spans="1:17" ht="16.5" customHeight="1">
      <c r="A148" s="741">
        <f t="shared" si="16"/>
        <v>143</v>
      </c>
      <c r="B148" s="297" t="s">
        <v>520</v>
      </c>
      <c r="C148" s="759">
        <v>42091</v>
      </c>
      <c r="D148" s="760" t="s">
        <v>584</v>
      </c>
      <c r="E148" s="850">
        <v>37.5</v>
      </c>
      <c r="F148" s="849">
        <v>25.3</v>
      </c>
      <c r="G148" s="849">
        <v>23.9</v>
      </c>
      <c r="H148" s="845">
        <f t="shared" si="18"/>
        <v>0.68</v>
      </c>
      <c r="I148" s="257">
        <v>504</v>
      </c>
      <c r="J148" s="742">
        <f t="shared" si="19"/>
        <v>342.72</v>
      </c>
      <c r="K148" s="742">
        <f t="shared" si="20"/>
        <v>5627.6627611429421</v>
      </c>
      <c r="L148" s="756"/>
      <c r="N148" s="737"/>
      <c r="O148" s="737"/>
      <c r="P148" s="737"/>
    </row>
    <row r="149" spans="1:17" ht="16.5" customHeight="1">
      <c r="A149" s="741">
        <f t="shared" si="16"/>
        <v>144</v>
      </c>
      <c r="B149" s="297" t="s">
        <v>480</v>
      </c>
      <c r="C149" s="759">
        <v>42091</v>
      </c>
      <c r="D149" s="760" t="s">
        <v>585</v>
      </c>
      <c r="E149" s="850">
        <v>103</v>
      </c>
      <c r="F149" s="849">
        <v>50</v>
      </c>
      <c r="G149" s="849">
        <v>180</v>
      </c>
      <c r="H149" s="845">
        <f t="shared" si="18"/>
        <v>7.25</v>
      </c>
      <c r="I149" s="257">
        <v>350</v>
      </c>
      <c r="J149" s="742">
        <f t="shared" si="19"/>
        <v>2537.5</v>
      </c>
      <c r="K149" s="742">
        <f t="shared" si="20"/>
        <v>60000.81620336225</v>
      </c>
      <c r="L149" s="756"/>
      <c r="N149" s="737"/>
      <c r="O149" s="737"/>
      <c r="P149" s="737"/>
    </row>
    <row r="150" spans="1:17" ht="16.5" customHeight="1">
      <c r="A150" s="741">
        <f t="shared" ref="A150:A152" si="21">IF(B150&lt;&gt;"",A149+1,"")</f>
        <v>145</v>
      </c>
      <c r="B150" s="297" t="s">
        <v>1166</v>
      </c>
      <c r="C150" s="759">
        <v>42094</v>
      </c>
      <c r="D150" s="760" t="s">
        <v>590</v>
      </c>
      <c r="E150" s="850">
        <v>45</v>
      </c>
      <c r="F150" s="849">
        <v>37.5</v>
      </c>
      <c r="G150" s="849">
        <v>27.5</v>
      </c>
      <c r="H150" s="845">
        <f t="shared" si="18"/>
        <v>1.1599999999999999</v>
      </c>
      <c r="I150" s="257">
        <v>50</v>
      </c>
      <c r="J150" s="742">
        <f t="shared" si="19"/>
        <v>57.999999999999993</v>
      </c>
      <c r="K150" s="742">
        <f t="shared" si="20"/>
        <v>9600.1305925379584</v>
      </c>
      <c r="L150" s="756"/>
      <c r="N150" s="737"/>
      <c r="O150" s="737"/>
      <c r="P150" s="737"/>
    </row>
    <row r="151" spans="1:17" ht="16.5" customHeight="1">
      <c r="A151" s="741">
        <f t="shared" si="21"/>
        <v>146</v>
      </c>
      <c r="B151" s="297" t="s">
        <v>1166</v>
      </c>
      <c r="C151" s="759">
        <v>42094</v>
      </c>
      <c r="D151" s="760" t="s">
        <v>590</v>
      </c>
      <c r="E151" s="850">
        <v>45</v>
      </c>
      <c r="F151" s="849">
        <v>37.5</v>
      </c>
      <c r="G151" s="849">
        <v>27.5</v>
      </c>
      <c r="H151" s="845">
        <f t="shared" si="18"/>
        <v>1.1599999999999999</v>
      </c>
      <c r="I151" s="257">
        <v>773</v>
      </c>
      <c r="J151" s="742">
        <f t="shared" si="19"/>
        <v>896.68</v>
      </c>
      <c r="K151" s="742">
        <f t="shared" si="20"/>
        <v>9600.1305925379584</v>
      </c>
      <c r="L151" s="756"/>
      <c r="N151" s="737"/>
      <c r="O151" s="737"/>
      <c r="P151" s="737"/>
    </row>
    <row r="152" spans="1:17" ht="16.5" customHeight="1">
      <c r="A152" s="741">
        <f t="shared" si="21"/>
        <v>147</v>
      </c>
      <c r="B152" s="297" t="s">
        <v>1680</v>
      </c>
      <c r="C152" s="759">
        <v>42094</v>
      </c>
      <c r="D152" s="760" t="s">
        <v>590</v>
      </c>
      <c r="E152" s="850">
        <v>50</v>
      </c>
      <c r="F152" s="849">
        <v>20</v>
      </c>
      <c r="G152" s="849"/>
      <c r="H152" s="845">
        <f t="shared" si="18"/>
        <v>0.1</v>
      </c>
      <c r="I152" s="257">
        <v>1646</v>
      </c>
      <c r="J152" s="742">
        <f t="shared" si="19"/>
        <v>164.60000000000002</v>
      </c>
      <c r="K152" s="742">
        <f t="shared" si="20"/>
        <v>827.59746487396205</v>
      </c>
      <c r="L152" s="756"/>
      <c r="N152" s="737"/>
      <c r="O152" s="737"/>
      <c r="P152" s="737"/>
    </row>
    <row r="153" spans="1:17" ht="16.5" customHeight="1">
      <c r="A153" s="741">
        <f t="shared" ref="A153:A160" si="22">IF(B153&lt;&gt;"",A152+1,"")</f>
        <v>148</v>
      </c>
      <c r="B153" s="297" t="s">
        <v>480</v>
      </c>
      <c r="C153" s="759">
        <v>42094</v>
      </c>
      <c r="D153" s="760" t="s">
        <v>591</v>
      </c>
      <c r="E153" s="850">
        <v>103</v>
      </c>
      <c r="F153" s="849">
        <v>50</v>
      </c>
      <c r="G153" s="849">
        <v>180</v>
      </c>
      <c r="H153" s="845">
        <f t="shared" si="18"/>
        <v>7.25</v>
      </c>
      <c r="I153" s="257">
        <v>102</v>
      </c>
      <c r="J153" s="742">
        <f t="shared" si="19"/>
        <v>739.5</v>
      </c>
      <c r="K153" s="742">
        <f t="shared" si="20"/>
        <v>60000.81620336225</v>
      </c>
      <c r="L153" s="756"/>
      <c r="N153" s="737"/>
      <c r="O153" s="737"/>
      <c r="P153" s="737"/>
    </row>
    <row r="154" spans="1:17" ht="16.5" customHeight="1">
      <c r="A154" s="741">
        <f t="shared" si="22"/>
        <v>149</v>
      </c>
      <c r="B154" s="297" t="s">
        <v>592</v>
      </c>
      <c r="C154" s="759">
        <v>42094</v>
      </c>
      <c r="D154" s="760" t="s">
        <v>591</v>
      </c>
      <c r="E154" s="850">
        <v>65</v>
      </c>
      <c r="F154" s="849">
        <v>47</v>
      </c>
      <c r="G154" s="849">
        <v>132</v>
      </c>
      <c r="H154" s="845">
        <f t="shared" si="18"/>
        <v>4.17</v>
      </c>
      <c r="I154" s="257">
        <v>25</v>
      </c>
      <c r="J154" s="742">
        <f t="shared" si="19"/>
        <v>104.25</v>
      </c>
      <c r="K154" s="742">
        <f t="shared" si="20"/>
        <v>34510.814285244218</v>
      </c>
      <c r="L154" s="756"/>
      <c r="N154" s="737"/>
      <c r="O154" s="737"/>
      <c r="P154" s="737"/>
    </row>
    <row r="155" spans="1:17" ht="16.5" customHeight="1">
      <c r="A155" s="741">
        <f t="shared" si="22"/>
        <v>150</v>
      </c>
      <c r="B155" s="297" t="s">
        <v>593</v>
      </c>
      <c r="C155" s="759">
        <v>42094</v>
      </c>
      <c r="D155" s="760" t="s">
        <v>591</v>
      </c>
      <c r="E155" s="850">
        <v>76</v>
      </c>
      <c r="F155" s="849">
        <v>54</v>
      </c>
      <c r="G155" s="849">
        <v>136</v>
      </c>
      <c r="H155" s="845">
        <f t="shared" si="18"/>
        <v>5.1100000000000003</v>
      </c>
      <c r="I155" s="257">
        <v>11</v>
      </c>
      <c r="J155" s="742">
        <f t="shared" si="19"/>
        <v>56.21</v>
      </c>
      <c r="K155" s="742">
        <f t="shared" si="20"/>
        <v>42290.230455059464</v>
      </c>
      <c r="L155" s="756"/>
      <c r="N155" s="737"/>
      <c r="O155" s="737"/>
      <c r="P155" s="737"/>
    </row>
    <row r="156" spans="1:17" ht="16.5" customHeight="1">
      <c r="A156" s="741">
        <f t="shared" si="22"/>
        <v>151</v>
      </c>
      <c r="B156" s="297" t="s">
        <v>594</v>
      </c>
      <c r="C156" s="759">
        <v>42094</v>
      </c>
      <c r="D156" s="760" t="s">
        <v>591</v>
      </c>
      <c r="E156" s="850">
        <v>77</v>
      </c>
      <c r="F156" s="849">
        <v>38</v>
      </c>
      <c r="G156" s="849">
        <v>136</v>
      </c>
      <c r="H156" s="845">
        <f t="shared" si="18"/>
        <v>4.16</v>
      </c>
      <c r="I156" s="257">
        <v>13</v>
      </c>
      <c r="J156" s="742">
        <f t="shared" si="19"/>
        <v>54.08</v>
      </c>
      <c r="K156" s="742">
        <f t="shared" si="20"/>
        <v>34428.05453875682</v>
      </c>
      <c r="L156" s="756"/>
      <c r="N156" s="737"/>
      <c r="O156" s="737"/>
      <c r="P156" s="737"/>
    </row>
    <row r="157" spans="1:17" ht="16.5" customHeight="1">
      <c r="A157" s="741">
        <f t="shared" si="22"/>
        <v>152</v>
      </c>
      <c r="B157" s="297" t="s">
        <v>595</v>
      </c>
      <c r="C157" s="759">
        <v>42094</v>
      </c>
      <c r="D157" s="760" t="s">
        <v>591</v>
      </c>
      <c r="E157" s="850">
        <v>89</v>
      </c>
      <c r="F157" s="849">
        <v>65</v>
      </c>
      <c r="G157" s="849">
        <v>190</v>
      </c>
      <c r="H157" s="845">
        <f t="shared" si="18"/>
        <v>8.08</v>
      </c>
      <c r="I157" s="257">
        <v>19</v>
      </c>
      <c r="J157" s="742">
        <f t="shared" si="19"/>
        <v>153.52000000000001</v>
      </c>
      <c r="K157" s="742">
        <f t="shared" si="20"/>
        <v>66869.875161816133</v>
      </c>
      <c r="L157" s="756"/>
      <c r="N157" s="737"/>
      <c r="O157" s="737"/>
      <c r="P157" s="737"/>
    </row>
    <row r="158" spans="1:17" ht="16.5" customHeight="1">
      <c r="A158" s="741">
        <f t="shared" si="22"/>
        <v>153</v>
      </c>
      <c r="B158" s="297" t="s">
        <v>596</v>
      </c>
      <c r="C158" s="759">
        <v>42094</v>
      </c>
      <c r="D158" s="760" t="s">
        <v>591</v>
      </c>
      <c r="E158" s="850">
        <v>125</v>
      </c>
      <c r="F158" s="849">
        <v>54</v>
      </c>
      <c r="G158" s="849">
        <v>180</v>
      </c>
      <c r="H158" s="845">
        <f t="shared" si="18"/>
        <v>8.6</v>
      </c>
      <c r="I158" s="257">
        <v>60</v>
      </c>
      <c r="J158" s="742">
        <f t="shared" si="19"/>
        <v>516</v>
      </c>
      <c r="K158" s="742">
        <f t="shared" si="20"/>
        <v>71173.381979160738</v>
      </c>
      <c r="L158" s="756"/>
      <c r="M158" s="738"/>
      <c r="N158" s="737"/>
      <c r="O158" s="737"/>
      <c r="P158" s="738"/>
      <c r="Q158" s="738"/>
    </row>
    <row r="159" spans="1:17" ht="16.5" customHeight="1">
      <c r="A159" s="741">
        <f t="shared" si="22"/>
        <v>154</v>
      </c>
      <c r="B159" s="297" t="s">
        <v>597</v>
      </c>
      <c r="C159" s="759">
        <v>42094</v>
      </c>
      <c r="D159" s="760" t="s">
        <v>598</v>
      </c>
      <c r="E159" s="850">
        <v>61</v>
      </c>
      <c r="F159" s="849">
        <v>51</v>
      </c>
      <c r="G159" s="849">
        <v>25</v>
      </c>
      <c r="H159" s="845">
        <f t="shared" si="18"/>
        <v>1.81</v>
      </c>
      <c r="I159" s="257">
        <v>55</v>
      </c>
      <c r="J159" s="742">
        <f t="shared" si="19"/>
        <v>99.55</v>
      </c>
      <c r="K159" s="742">
        <f t="shared" si="20"/>
        <v>14979.514114218713</v>
      </c>
      <c r="L159" s="756"/>
      <c r="M159" s="738"/>
      <c r="N159" s="737"/>
      <c r="O159" s="737"/>
      <c r="P159" s="738"/>
      <c r="Q159" s="738"/>
    </row>
    <row r="160" spans="1:17" ht="16.5" customHeight="1">
      <c r="A160" s="741">
        <f t="shared" si="22"/>
        <v>155</v>
      </c>
      <c r="B160" s="297" t="s">
        <v>1723</v>
      </c>
      <c r="C160" s="759">
        <v>42094</v>
      </c>
      <c r="D160" s="760" t="s">
        <v>599</v>
      </c>
      <c r="E160" s="850">
        <v>100</v>
      </c>
      <c r="F160" s="849">
        <v>123</v>
      </c>
      <c r="G160" s="849"/>
      <c r="H160" s="845">
        <f t="shared" si="18"/>
        <v>1.23</v>
      </c>
      <c r="I160" s="257">
        <v>1950</v>
      </c>
      <c r="J160" s="742">
        <f t="shared" si="19"/>
        <v>2398.5</v>
      </c>
      <c r="K160" s="742">
        <f t="shared" si="20"/>
        <v>10179.448817949733</v>
      </c>
      <c r="L160" s="756"/>
      <c r="M160" s="738"/>
      <c r="N160" s="737"/>
      <c r="O160" s="737"/>
      <c r="P160" s="738"/>
      <c r="Q160" s="738"/>
    </row>
    <row r="161" spans="1:17" s="762" customFormat="1" ht="16.5" customHeight="1">
      <c r="A161" s="741"/>
      <c r="B161" s="297"/>
      <c r="C161" s="838"/>
      <c r="D161" s="761"/>
      <c r="E161" s="850"/>
      <c r="F161" s="849"/>
      <c r="G161" s="849"/>
      <c r="H161" s="742"/>
      <c r="I161" s="257"/>
      <c r="J161" s="742"/>
      <c r="K161" s="742"/>
      <c r="L161" s="658"/>
      <c r="M161" s="737"/>
      <c r="N161" s="737"/>
      <c r="O161" s="737"/>
      <c r="P161" s="737"/>
      <c r="Q161" s="737"/>
    </row>
    <row r="162" spans="1:17" s="738" customFormat="1" ht="16.5" customHeight="1">
      <c r="A162" s="743"/>
      <c r="B162" s="744" t="s">
        <v>243</v>
      </c>
      <c r="C162" s="763"/>
      <c r="D162" s="764"/>
      <c r="E162" s="843"/>
      <c r="F162" s="843"/>
      <c r="G162" s="843"/>
      <c r="H162" s="846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2"/>
      <c r="M162" s="737"/>
      <c r="N162" s="737"/>
      <c r="O162" s="737"/>
      <c r="P162" s="737"/>
      <c r="Q162" s="928"/>
    </row>
    <row r="163" spans="1:17" s="738" customFormat="1">
      <c r="A163" s="745"/>
      <c r="B163" s="746"/>
      <c r="C163" s="765"/>
      <c r="D163" s="766"/>
      <c r="E163" s="847"/>
      <c r="F163" s="847"/>
      <c r="G163" s="847"/>
      <c r="H163" s="739"/>
      <c r="I163" s="739"/>
      <c r="J163" s="739"/>
      <c r="K163" s="739"/>
      <c r="L163" s="752"/>
      <c r="M163" s="737"/>
      <c r="N163" s="737"/>
      <c r="O163" s="737"/>
      <c r="P163" s="737"/>
      <c r="Q163" s="928"/>
    </row>
    <row r="164" spans="1:17">
      <c r="C164" s="765"/>
      <c r="D164" s="766"/>
      <c r="E164" s="851"/>
      <c r="F164" s="851"/>
      <c r="G164" s="852"/>
      <c r="H164" s="748"/>
      <c r="I164" s="739"/>
      <c r="J164" s="739"/>
      <c r="N164" s="737"/>
      <c r="O164" s="737"/>
      <c r="P164" s="737"/>
      <c r="Q164" s="928"/>
    </row>
    <row r="165" spans="1:17" ht="18" hidden="1" customHeight="1">
      <c r="A165" s="565" t="str">
        <f>TH!$A$1</f>
        <v>Đơn vị: CÔNG TY TNHH SX TM KIM DUNG PHÁT</v>
      </c>
      <c r="B165" s="738"/>
      <c r="C165" s="765"/>
      <c r="D165" s="766"/>
      <c r="H165" s="293"/>
      <c r="I165" s="593"/>
      <c r="J165" s="593"/>
      <c r="K165" s="293"/>
      <c r="L165" s="752"/>
      <c r="N165" s="737"/>
      <c r="O165" s="737"/>
      <c r="P165" s="737"/>
      <c r="Q165" s="928"/>
    </row>
    <row r="166" spans="1:17" ht="18.75" customHeight="1">
      <c r="A166" s="739" t="s">
        <v>1875</v>
      </c>
      <c r="B166" s="739"/>
      <c r="C166" s="765"/>
      <c r="D166" s="766"/>
      <c r="E166" s="847"/>
      <c r="F166" s="847"/>
      <c r="G166" s="847"/>
      <c r="H166" s="739"/>
      <c r="I166" s="739"/>
      <c r="J166" s="739"/>
      <c r="K166" s="739"/>
      <c r="L166" s="752"/>
      <c r="N166" s="737"/>
      <c r="O166" s="737"/>
      <c r="P166" s="737"/>
      <c r="Q166" s="928"/>
    </row>
    <row r="167" spans="1:17" ht="18.75" customHeight="1">
      <c r="A167" s="739"/>
      <c r="B167" s="740"/>
      <c r="C167" s="765"/>
      <c r="D167" s="766"/>
      <c r="E167" s="844"/>
      <c r="F167" s="844"/>
      <c r="G167" s="844"/>
      <c r="H167" s="740"/>
      <c r="I167" s="753"/>
      <c r="J167" s="753"/>
      <c r="K167" s="740"/>
      <c r="L167" s="752"/>
      <c r="N167" s="737"/>
      <c r="O167" s="737"/>
      <c r="P167" s="737"/>
    </row>
    <row r="168" spans="1:17" s="443" customFormat="1" ht="21" customHeight="1">
      <c r="A168" s="1124" t="s">
        <v>35</v>
      </c>
      <c r="B168" s="1124" t="s">
        <v>239</v>
      </c>
      <c r="C168" s="1124" t="s">
        <v>1884</v>
      </c>
      <c r="D168" s="1124" t="s">
        <v>1885</v>
      </c>
      <c r="E168" s="1125" t="s">
        <v>1886</v>
      </c>
      <c r="F168" s="1126"/>
      <c r="G168" s="1126"/>
      <c r="H168" s="1127"/>
      <c r="I168" s="1124" t="s">
        <v>240</v>
      </c>
      <c r="J168" s="1131" t="s">
        <v>1896</v>
      </c>
      <c r="K168" s="1124" t="s">
        <v>1890</v>
      </c>
      <c r="L168" s="442"/>
      <c r="M168" s="1124" t="s">
        <v>239</v>
      </c>
      <c r="N168" s="1124" t="s">
        <v>1891</v>
      </c>
      <c r="O168" s="1124" t="s">
        <v>198</v>
      </c>
      <c r="P168" s="1124" t="s">
        <v>241</v>
      </c>
      <c r="Q168" s="1124" t="s">
        <v>242</v>
      </c>
    </row>
    <row r="169" spans="1:17" s="443" customFormat="1" ht="21" customHeight="1">
      <c r="A169" s="1124"/>
      <c r="B169" s="1124"/>
      <c r="C169" s="1124"/>
      <c r="D169" s="1124"/>
      <c r="E169" s="789" t="s">
        <v>1887</v>
      </c>
      <c r="F169" s="789" t="s">
        <v>1888</v>
      </c>
      <c r="G169" s="789" t="s">
        <v>1889</v>
      </c>
      <c r="H169" s="441" t="s">
        <v>1894</v>
      </c>
      <c r="I169" s="1124"/>
      <c r="J169" s="1132"/>
      <c r="K169" s="1124"/>
      <c r="L169" s="442"/>
      <c r="M169" s="1124"/>
      <c r="N169" s="1124"/>
      <c r="O169" s="1124"/>
      <c r="P169" s="1124"/>
      <c r="Q169" s="1124"/>
    </row>
    <row r="170" spans="1:17" ht="16.5" customHeight="1">
      <c r="A170" s="795">
        <f>IF(B170&lt;&gt;"",ROW()-169,"")</f>
        <v>1</v>
      </c>
      <c r="B170" s="839" t="s">
        <v>601</v>
      </c>
      <c r="C170" s="757">
        <v>42100</v>
      </c>
      <c r="D170" s="758" t="s">
        <v>602</v>
      </c>
      <c r="E170" s="853">
        <v>43.1</v>
      </c>
      <c r="F170" s="854">
        <v>31.7</v>
      </c>
      <c r="G170" s="854">
        <v>12.7</v>
      </c>
      <c r="H170" s="845">
        <f t="shared" ref="H170:H233" si="23">IF(G170&lt;&gt;"",ROUND(((E170+F170)*2+5)*(F170+G170+3)/10000,2),ROUND(E170*F170/10000,2))</f>
        <v>0.73</v>
      </c>
      <c r="I170" s="773">
        <v>194</v>
      </c>
      <c r="J170" s="742">
        <f t="shared" ref="J170" si="24">H170*I170</f>
        <v>141.62</v>
      </c>
      <c r="K170" s="742">
        <f t="shared" ref="K170:K233" si="25">H170*$Q$211</f>
        <v>5696.3231366206455</v>
      </c>
      <c r="L170" s="658"/>
      <c r="M170" s="444" t="s">
        <v>1963</v>
      </c>
      <c r="N170" s="757">
        <v>42095</v>
      </c>
      <c r="O170" s="790">
        <v>30663</v>
      </c>
      <c r="P170" s="777">
        <v>7800</v>
      </c>
      <c r="Q170" s="8">
        <f t="shared" ref="Q170:Q192" si="26">ROUND(O170*P170,0)</f>
        <v>239171400</v>
      </c>
    </row>
    <row r="171" spans="1:17" ht="16.5" customHeight="1">
      <c r="A171" s="774">
        <f>IF(B171&lt;&gt;"",ROW()-169,"")</f>
        <v>2</v>
      </c>
      <c r="B171" s="297" t="s">
        <v>603</v>
      </c>
      <c r="C171" s="757">
        <v>42100</v>
      </c>
      <c r="D171" s="758" t="s">
        <v>602</v>
      </c>
      <c r="E171" s="853">
        <v>44.1</v>
      </c>
      <c r="F171" s="854">
        <v>31.7</v>
      </c>
      <c r="G171" s="854">
        <v>20.3</v>
      </c>
      <c r="H171" s="845">
        <f t="shared" si="23"/>
        <v>0.86</v>
      </c>
      <c r="I171" s="257">
        <v>8</v>
      </c>
      <c r="J171" s="742">
        <f t="shared" ref="J171:J234" si="27">H171*I171</f>
        <v>6.88</v>
      </c>
      <c r="K171" s="742">
        <f t="shared" si="25"/>
        <v>6710.7368458818564</v>
      </c>
      <c r="L171" s="658"/>
      <c r="M171" s="444" t="s">
        <v>1963</v>
      </c>
      <c r="N171" s="757">
        <v>42114</v>
      </c>
      <c r="O171" s="790">
        <v>4500</v>
      </c>
      <c r="P171" s="777">
        <v>8500</v>
      </c>
      <c r="Q171" s="8">
        <f t="shared" ref="Q171" si="28">ROUND(O171*P171,0)</f>
        <v>38250000</v>
      </c>
    </row>
    <row r="172" spans="1:17" ht="16.5" customHeight="1">
      <c r="A172" s="774">
        <f t="shared" ref="A172:A235" si="29">IF(B172&lt;&gt;"",ROW()-169,"")</f>
        <v>3</v>
      </c>
      <c r="B172" s="297" t="s">
        <v>604</v>
      </c>
      <c r="C172" s="757">
        <v>42100</v>
      </c>
      <c r="D172" s="758" t="s">
        <v>602</v>
      </c>
      <c r="E172" s="853">
        <v>45.1</v>
      </c>
      <c r="F172" s="854">
        <v>31.7</v>
      </c>
      <c r="G172" s="854">
        <v>27.9</v>
      </c>
      <c r="H172" s="845">
        <f t="shared" si="23"/>
        <v>0.99</v>
      </c>
      <c r="I172" s="257">
        <v>10</v>
      </c>
      <c r="J172" s="742">
        <f t="shared" si="27"/>
        <v>9.9</v>
      </c>
      <c r="K172" s="742">
        <f t="shared" si="25"/>
        <v>7725.1505551430673</v>
      </c>
      <c r="L172" s="658"/>
      <c r="M172" s="444" t="s">
        <v>1963</v>
      </c>
      <c r="N172" s="757">
        <v>42114</v>
      </c>
      <c r="O172" s="790">
        <v>1320</v>
      </c>
      <c r="P172" s="777">
        <v>9000</v>
      </c>
      <c r="Q172" s="8">
        <f t="shared" si="26"/>
        <v>11880000</v>
      </c>
    </row>
    <row r="173" spans="1:17" ht="16.5" customHeight="1">
      <c r="A173" s="774">
        <f t="shared" si="29"/>
        <v>4</v>
      </c>
      <c r="B173" s="297" t="s">
        <v>605</v>
      </c>
      <c r="C173" s="757">
        <v>42100</v>
      </c>
      <c r="D173" s="758" t="s">
        <v>602</v>
      </c>
      <c r="E173" s="853">
        <v>66</v>
      </c>
      <c r="F173" s="854">
        <v>43.1</v>
      </c>
      <c r="G173" s="854">
        <v>22.8</v>
      </c>
      <c r="H173" s="845">
        <f t="shared" si="23"/>
        <v>1.54</v>
      </c>
      <c r="I173" s="257">
        <v>12</v>
      </c>
      <c r="J173" s="742">
        <f t="shared" si="27"/>
        <v>18.48</v>
      </c>
      <c r="K173" s="742">
        <f t="shared" si="25"/>
        <v>12016.900863555884</v>
      </c>
      <c r="L173" s="658"/>
      <c r="M173" s="444" t="s">
        <v>1963</v>
      </c>
      <c r="N173" s="757">
        <v>42119</v>
      </c>
      <c r="O173" s="790">
        <v>7683</v>
      </c>
      <c r="P173" s="777">
        <v>9200</v>
      </c>
      <c r="Q173" s="8">
        <f t="shared" si="26"/>
        <v>70683600</v>
      </c>
    </row>
    <row r="174" spans="1:17" ht="16.5" customHeight="1">
      <c r="A174" s="774">
        <f t="shared" si="29"/>
        <v>5</v>
      </c>
      <c r="B174" s="297" t="s">
        <v>606</v>
      </c>
      <c r="C174" s="757">
        <v>42100</v>
      </c>
      <c r="D174" s="758" t="s">
        <v>602</v>
      </c>
      <c r="E174" s="853">
        <v>66</v>
      </c>
      <c r="F174" s="854">
        <v>43.1</v>
      </c>
      <c r="G174" s="854">
        <v>35.5</v>
      </c>
      <c r="H174" s="845">
        <f t="shared" si="23"/>
        <v>1.82</v>
      </c>
      <c r="I174" s="257">
        <v>29</v>
      </c>
      <c r="J174" s="742">
        <f t="shared" si="27"/>
        <v>52.78</v>
      </c>
      <c r="K174" s="742">
        <f t="shared" si="25"/>
        <v>14201.791929656953</v>
      </c>
      <c r="L174" s="658"/>
      <c r="M174" s="192" t="s">
        <v>1962</v>
      </c>
      <c r="N174" s="757">
        <v>42123</v>
      </c>
      <c r="O174" s="790">
        <v>8746</v>
      </c>
      <c r="P174" s="777">
        <v>9600</v>
      </c>
      <c r="Q174" s="8">
        <f t="shared" si="26"/>
        <v>83961600</v>
      </c>
    </row>
    <row r="175" spans="1:17" ht="16.5" customHeight="1">
      <c r="A175" s="774">
        <f t="shared" si="29"/>
        <v>6</v>
      </c>
      <c r="B175" s="297" t="s">
        <v>607</v>
      </c>
      <c r="C175" s="757">
        <v>42100</v>
      </c>
      <c r="D175" s="758" t="s">
        <v>602</v>
      </c>
      <c r="E175" s="853">
        <v>66</v>
      </c>
      <c r="F175" s="854">
        <v>43.1</v>
      </c>
      <c r="G175" s="854">
        <v>27.9</v>
      </c>
      <c r="H175" s="845">
        <f t="shared" si="23"/>
        <v>1.65</v>
      </c>
      <c r="I175" s="257">
        <v>12</v>
      </c>
      <c r="J175" s="742">
        <f t="shared" si="27"/>
        <v>19.799999999999997</v>
      </c>
      <c r="K175" s="742">
        <f t="shared" si="25"/>
        <v>12875.250925238446</v>
      </c>
      <c r="L175" s="658"/>
      <c r="M175" s="297" t="s">
        <v>1404</v>
      </c>
      <c r="N175" s="191">
        <v>42127</v>
      </c>
      <c r="O175" s="790">
        <v>1980</v>
      </c>
      <c r="P175" s="777">
        <v>9100</v>
      </c>
      <c r="Q175" s="8">
        <f t="shared" si="26"/>
        <v>18018000</v>
      </c>
    </row>
    <row r="176" spans="1:17" ht="16.5" customHeight="1">
      <c r="A176" s="774">
        <f t="shared" si="29"/>
        <v>7</v>
      </c>
      <c r="B176" s="297" t="s">
        <v>1689</v>
      </c>
      <c r="C176" s="757">
        <v>42100</v>
      </c>
      <c r="D176" s="758" t="s">
        <v>602</v>
      </c>
      <c r="E176" s="853">
        <v>20</v>
      </c>
      <c r="F176" s="854">
        <v>20</v>
      </c>
      <c r="G176" s="854"/>
      <c r="H176" s="845">
        <f t="shared" si="23"/>
        <v>0.04</v>
      </c>
      <c r="I176" s="257">
        <v>424</v>
      </c>
      <c r="J176" s="742">
        <f t="shared" si="27"/>
        <v>16.96</v>
      </c>
      <c r="K176" s="742">
        <f t="shared" si="25"/>
        <v>312.12729515729569</v>
      </c>
      <c r="L176" s="658"/>
      <c r="M176" s="297" t="s">
        <v>1406</v>
      </c>
      <c r="N176" s="191">
        <v>42134</v>
      </c>
      <c r="O176" s="790">
        <v>2200</v>
      </c>
      <c r="P176" s="777">
        <v>8000</v>
      </c>
      <c r="Q176" s="8">
        <f t="shared" si="26"/>
        <v>17600000</v>
      </c>
    </row>
    <row r="177" spans="1:17" ht="16.5" customHeight="1">
      <c r="A177" s="774">
        <f t="shared" si="29"/>
        <v>8</v>
      </c>
      <c r="B177" s="297" t="s">
        <v>1690</v>
      </c>
      <c r="C177" s="757">
        <v>42100</v>
      </c>
      <c r="D177" s="758" t="s">
        <v>602</v>
      </c>
      <c r="E177" s="853">
        <v>40</v>
      </c>
      <c r="F177" s="854">
        <v>20</v>
      </c>
      <c r="G177" s="854"/>
      <c r="H177" s="845">
        <f t="shared" si="23"/>
        <v>0.08</v>
      </c>
      <c r="I177" s="257">
        <v>106</v>
      </c>
      <c r="J177" s="742">
        <f t="shared" si="27"/>
        <v>8.48</v>
      </c>
      <c r="K177" s="742">
        <f t="shared" si="25"/>
        <v>624.25459031459138</v>
      </c>
      <c r="L177" s="658"/>
      <c r="M177" s="297" t="s">
        <v>1385</v>
      </c>
      <c r="N177" s="191">
        <v>42141</v>
      </c>
      <c r="O177" s="790">
        <v>5000</v>
      </c>
      <c r="P177" s="777">
        <v>7800</v>
      </c>
      <c r="Q177" s="8">
        <f t="shared" si="26"/>
        <v>39000000</v>
      </c>
    </row>
    <row r="178" spans="1:17" ht="16.5" customHeight="1">
      <c r="A178" s="774">
        <f t="shared" si="29"/>
        <v>9</v>
      </c>
      <c r="B178" s="297" t="s">
        <v>439</v>
      </c>
      <c r="C178" s="757">
        <v>42100</v>
      </c>
      <c r="D178" s="758" t="s">
        <v>608</v>
      </c>
      <c r="E178" s="853">
        <v>49</v>
      </c>
      <c r="F178" s="854">
        <v>38</v>
      </c>
      <c r="G178" s="854">
        <v>12</v>
      </c>
      <c r="H178" s="845">
        <f t="shared" si="23"/>
        <v>0.95</v>
      </c>
      <c r="I178" s="257">
        <v>300</v>
      </c>
      <c r="J178" s="742">
        <f t="shared" si="27"/>
        <v>285</v>
      </c>
      <c r="K178" s="742">
        <f t="shared" si="25"/>
        <v>7413.0232599857718</v>
      </c>
      <c r="L178" s="658"/>
      <c r="M178" s="297" t="s">
        <v>1386</v>
      </c>
      <c r="N178" s="191">
        <v>42141</v>
      </c>
      <c r="O178" s="790">
        <v>6400</v>
      </c>
      <c r="P178" s="777">
        <v>7800</v>
      </c>
      <c r="Q178" s="8">
        <f t="shared" si="26"/>
        <v>49920000</v>
      </c>
    </row>
    <row r="179" spans="1:17" ht="16.5" customHeight="1">
      <c r="A179" s="774">
        <f t="shared" si="29"/>
        <v>10</v>
      </c>
      <c r="B179" s="297" t="s">
        <v>439</v>
      </c>
      <c r="C179" s="757">
        <v>42100</v>
      </c>
      <c r="D179" s="758" t="s">
        <v>608</v>
      </c>
      <c r="E179" s="853">
        <v>49</v>
      </c>
      <c r="F179" s="854">
        <v>38</v>
      </c>
      <c r="G179" s="854">
        <v>12</v>
      </c>
      <c r="H179" s="845">
        <f t="shared" si="23"/>
        <v>0.95</v>
      </c>
      <c r="I179" s="257">
        <v>302</v>
      </c>
      <c r="J179" s="742">
        <f t="shared" si="27"/>
        <v>286.89999999999998</v>
      </c>
      <c r="K179" s="742">
        <f t="shared" si="25"/>
        <v>7413.0232599857718</v>
      </c>
      <c r="L179" s="658"/>
      <c r="M179" s="297" t="s">
        <v>1387</v>
      </c>
      <c r="N179" s="191">
        <v>42141</v>
      </c>
      <c r="O179" s="790">
        <v>4200</v>
      </c>
      <c r="P179" s="777">
        <v>10500</v>
      </c>
      <c r="Q179" s="8">
        <f t="shared" si="26"/>
        <v>44100000</v>
      </c>
    </row>
    <row r="180" spans="1:17" ht="16.5" customHeight="1">
      <c r="A180" s="774">
        <f t="shared" si="29"/>
        <v>11</v>
      </c>
      <c r="B180" s="297" t="s">
        <v>545</v>
      </c>
      <c r="C180" s="757">
        <v>42100</v>
      </c>
      <c r="D180" s="758" t="s">
        <v>609</v>
      </c>
      <c r="E180" s="853">
        <v>45</v>
      </c>
      <c r="F180" s="792">
        <v>35</v>
      </c>
      <c r="G180" s="792">
        <v>30</v>
      </c>
      <c r="H180" s="845">
        <f t="shared" si="23"/>
        <v>1.1200000000000001</v>
      </c>
      <c r="I180" s="257">
        <v>103</v>
      </c>
      <c r="J180" s="742">
        <f t="shared" si="27"/>
        <v>115.36000000000001</v>
      </c>
      <c r="K180" s="742">
        <f t="shared" si="25"/>
        <v>8739.56426440428</v>
      </c>
      <c r="L180" s="658"/>
      <c r="M180" s="297" t="s">
        <v>1388</v>
      </c>
      <c r="N180" s="191">
        <v>42141</v>
      </c>
      <c r="O180" s="790">
        <v>2152</v>
      </c>
      <c r="P180" s="777">
        <v>9100</v>
      </c>
      <c r="Q180" s="8">
        <f t="shared" si="26"/>
        <v>19583200</v>
      </c>
    </row>
    <row r="181" spans="1:17" ht="16.5" customHeight="1">
      <c r="A181" s="774">
        <f t="shared" si="29"/>
        <v>12</v>
      </c>
      <c r="B181" s="297" t="s">
        <v>544</v>
      </c>
      <c r="C181" s="757">
        <v>42100</v>
      </c>
      <c r="D181" s="758" t="s">
        <v>609</v>
      </c>
      <c r="E181" s="853">
        <v>45</v>
      </c>
      <c r="F181" s="792">
        <v>35</v>
      </c>
      <c r="G181" s="854">
        <v>25</v>
      </c>
      <c r="H181" s="845">
        <f t="shared" si="23"/>
        <v>1.04</v>
      </c>
      <c r="I181" s="257">
        <v>206</v>
      </c>
      <c r="J181" s="742">
        <f t="shared" si="27"/>
        <v>214.24</v>
      </c>
      <c r="K181" s="742">
        <f t="shared" si="25"/>
        <v>8115.3096740896872</v>
      </c>
      <c r="L181" s="658"/>
      <c r="M181" s="297" t="s">
        <v>1389</v>
      </c>
      <c r="N181" s="191">
        <v>42141</v>
      </c>
      <c r="O181" s="790">
        <v>3230</v>
      </c>
      <c r="P181" s="777">
        <v>9100</v>
      </c>
      <c r="Q181" s="8">
        <f t="shared" si="26"/>
        <v>29393000</v>
      </c>
    </row>
    <row r="182" spans="1:17" ht="16.5" customHeight="1">
      <c r="A182" s="774">
        <f t="shared" si="29"/>
        <v>13</v>
      </c>
      <c r="B182" s="297" t="s">
        <v>542</v>
      </c>
      <c r="C182" s="757">
        <v>42100</v>
      </c>
      <c r="D182" s="758" t="s">
        <v>609</v>
      </c>
      <c r="E182" s="853">
        <v>45</v>
      </c>
      <c r="F182" s="792">
        <v>35</v>
      </c>
      <c r="G182" s="854">
        <v>20</v>
      </c>
      <c r="H182" s="845">
        <f t="shared" si="23"/>
        <v>0.96</v>
      </c>
      <c r="I182" s="257">
        <v>102</v>
      </c>
      <c r="J182" s="742">
        <f t="shared" si="27"/>
        <v>97.92</v>
      </c>
      <c r="K182" s="742">
        <f t="shared" si="25"/>
        <v>7491.0550837750961</v>
      </c>
      <c r="L182" s="658"/>
      <c r="M182" s="297" t="s">
        <v>1383</v>
      </c>
      <c r="N182" s="800">
        <v>42145</v>
      </c>
      <c r="O182" s="790">
        <v>1928</v>
      </c>
      <c r="P182" s="777">
        <v>7300</v>
      </c>
      <c r="Q182" s="8">
        <f t="shared" si="26"/>
        <v>14074400</v>
      </c>
    </row>
    <row r="183" spans="1:17" ht="16.5" customHeight="1">
      <c r="A183" s="774">
        <f t="shared" si="29"/>
        <v>14</v>
      </c>
      <c r="B183" s="297" t="s">
        <v>1687</v>
      </c>
      <c r="C183" s="757">
        <v>42100</v>
      </c>
      <c r="D183" s="758" t="s">
        <v>609</v>
      </c>
      <c r="E183" s="853">
        <v>30</v>
      </c>
      <c r="F183" s="854">
        <v>20</v>
      </c>
      <c r="G183" s="854"/>
      <c r="H183" s="845">
        <f t="shared" si="23"/>
        <v>0.06</v>
      </c>
      <c r="I183" s="257">
        <v>800</v>
      </c>
      <c r="J183" s="742">
        <f t="shared" si="27"/>
        <v>48</v>
      </c>
      <c r="K183" s="742">
        <f t="shared" si="25"/>
        <v>468.19094273594351</v>
      </c>
      <c r="L183" s="658"/>
      <c r="M183" s="297" t="s">
        <v>1383</v>
      </c>
      <c r="N183" s="800">
        <v>42149</v>
      </c>
      <c r="O183" s="790">
        <v>2096</v>
      </c>
      <c r="P183" s="777">
        <v>7300</v>
      </c>
      <c r="Q183" s="8">
        <f t="shared" si="26"/>
        <v>15300800</v>
      </c>
    </row>
    <row r="184" spans="1:17" ht="16.5" customHeight="1">
      <c r="A184" s="774">
        <f t="shared" si="29"/>
        <v>15</v>
      </c>
      <c r="B184" s="297" t="s">
        <v>1724</v>
      </c>
      <c r="C184" s="757">
        <v>42101</v>
      </c>
      <c r="D184" s="758" t="s">
        <v>617</v>
      </c>
      <c r="E184" s="853">
        <v>150</v>
      </c>
      <c r="F184" s="853">
        <v>128</v>
      </c>
      <c r="G184" s="854"/>
      <c r="H184" s="845">
        <f t="shared" si="23"/>
        <v>1.92</v>
      </c>
      <c r="I184" s="257">
        <v>170</v>
      </c>
      <c r="J184" s="742">
        <f t="shared" si="27"/>
        <v>326.39999999999998</v>
      </c>
      <c r="K184" s="742">
        <f t="shared" si="25"/>
        <v>14982.110167550192</v>
      </c>
      <c r="L184" s="658"/>
      <c r="M184" s="445" t="s">
        <v>1383</v>
      </c>
      <c r="N184" s="757">
        <v>42151</v>
      </c>
      <c r="O184" s="790">
        <v>2096</v>
      </c>
      <c r="P184" s="777">
        <v>7300</v>
      </c>
      <c r="Q184" s="8">
        <f t="shared" si="26"/>
        <v>15300800</v>
      </c>
    </row>
    <row r="185" spans="1:17" ht="16.5" customHeight="1">
      <c r="A185" s="774">
        <f t="shared" si="29"/>
        <v>16</v>
      </c>
      <c r="B185" s="297" t="s">
        <v>1725</v>
      </c>
      <c r="C185" s="757">
        <v>42101</v>
      </c>
      <c r="D185" s="758" t="s">
        <v>617</v>
      </c>
      <c r="E185" s="853">
        <v>100</v>
      </c>
      <c r="F185" s="854">
        <v>172</v>
      </c>
      <c r="G185" s="792"/>
      <c r="H185" s="845">
        <f t="shared" si="23"/>
        <v>1.72</v>
      </c>
      <c r="I185" s="257">
        <v>570</v>
      </c>
      <c r="J185" s="742">
        <f t="shared" si="27"/>
        <v>980.4</v>
      </c>
      <c r="K185" s="742">
        <f t="shared" si="25"/>
        <v>13421.473691763713</v>
      </c>
      <c r="L185" s="658"/>
      <c r="M185" s="192" t="s">
        <v>1424</v>
      </c>
      <c r="N185" s="191">
        <v>42156</v>
      </c>
      <c r="O185" s="790">
        <v>1850</v>
      </c>
      <c r="P185" s="777">
        <v>9100</v>
      </c>
      <c r="Q185" s="8">
        <f t="shared" si="26"/>
        <v>16835000</v>
      </c>
    </row>
    <row r="186" spans="1:17" ht="16.5" customHeight="1">
      <c r="A186" s="774">
        <f t="shared" si="29"/>
        <v>17</v>
      </c>
      <c r="B186" s="297" t="s">
        <v>1726</v>
      </c>
      <c r="C186" s="757">
        <v>42101</v>
      </c>
      <c r="D186" s="758" t="s">
        <v>617</v>
      </c>
      <c r="E186" s="853">
        <v>85</v>
      </c>
      <c r="F186" s="854">
        <v>210</v>
      </c>
      <c r="G186" s="854"/>
      <c r="H186" s="845">
        <f t="shared" si="23"/>
        <v>1.79</v>
      </c>
      <c r="I186" s="257">
        <v>25</v>
      </c>
      <c r="J186" s="742">
        <f t="shared" si="27"/>
        <v>44.75</v>
      </c>
      <c r="K186" s="742">
        <f t="shared" si="25"/>
        <v>13967.696458288981</v>
      </c>
      <c r="L186" s="658"/>
      <c r="M186" s="192" t="s">
        <v>1428</v>
      </c>
      <c r="N186" s="191">
        <v>42160</v>
      </c>
      <c r="O186" s="790">
        <v>1808</v>
      </c>
      <c r="P186" s="777">
        <v>9000</v>
      </c>
      <c r="Q186" s="8">
        <f t="shared" si="26"/>
        <v>16272000</v>
      </c>
    </row>
    <row r="187" spans="1:17" ht="16.5" customHeight="1">
      <c r="A187" s="774">
        <f t="shared" si="29"/>
        <v>18</v>
      </c>
      <c r="B187" s="297" t="s">
        <v>1727</v>
      </c>
      <c r="C187" s="757">
        <v>42101</v>
      </c>
      <c r="D187" s="758" t="s">
        <v>617</v>
      </c>
      <c r="E187" s="853">
        <v>90</v>
      </c>
      <c r="F187" s="854">
        <v>186</v>
      </c>
      <c r="G187" s="854"/>
      <c r="H187" s="845">
        <f t="shared" si="23"/>
        <v>1.67</v>
      </c>
      <c r="I187" s="257">
        <v>330</v>
      </c>
      <c r="J187" s="742">
        <f t="shared" si="27"/>
        <v>551.1</v>
      </c>
      <c r="K187" s="742">
        <f t="shared" si="25"/>
        <v>13031.314572817093</v>
      </c>
      <c r="L187" s="658"/>
      <c r="M187" s="297" t="s">
        <v>1383</v>
      </c>
      <c r="N187" s="759">
        <v>42165</v>
      </c>
      <c r="O187" s="790">
        <v>2450</v>
      </c>
      <c r="P187" s="777">
        <v>7300</v>
      </c>
      <c r="Q187" s="8">
        <f t="shared" si="26"/>
        <v>17885000</v>
      </c>
    </row>
    <row r="188" spans="1:17" ht="16.5" customHeight="1">
      <c r="A188" s="774">
        <f t="shared" si="29"/>
        <v>19</v>
      </c>
      <c r="B188" s="297" t="s">
        <v>1728</v>
      </c>
      <c r="C188" s="757">
        <v>42101</v>
      </c>
      <c r="D188" s="758" t="s">
        <v>617</v>
      </c>
      <c r="E188" s="853">
        <v>110</v>
      </c>
      <c r="F188" s="854">
        <v>113</v>
      </c>
      <c r="G188" s="854"/>
      <c r="H188" s="845">
        <f t="shared" si="23"/>
        <v>1.24</v>
      </c>
      <c r="I188" s="257">
        <v>500</v>
      </c>
      <c r="J188" s="742">
        <f t="shared" si="27"/>
        <v>620</v>
      </c>
      <c r="K188" s="742">
        <f t="shared" si="25"/>
        <v>9675.9461498761648</v>
      </c>
      <c r="L188" s="658"/>
      <c r="M188" s="192" t="s">
        <v>1383</v>
      </c>
      <c r="N188" s="191">
        <v>42168</v>
      </c>
      <c r="O188" s="790">
        <v>2490</v>
      </c>
      <c r="P188" s="777">
        <v>7300</v>
      </c>
      <c r="Q188" s="8">
        <f t="shared" si="26"/>
        <v>18177000</v>
      </c>
    </row>
    <row r="189" spans="1:17" ht="16.5" customHeight="1">
      <c r="A189" s="774">
        <f t="shared" si="29"/>
        <v>20</v>
      </c>
      <c r="B189" s="297" t="s">
        <v>517</v>
      </c>
      <c r="C189" s="757">
        <v>42101</v>
      </c>
      <c r="D189" s="758" t="s">
        <v>610</v>
      </c>
      <c r="E189" s="853">
        <v>47</v>
      </c>
      <c r="F189" s="854">
        <v>37</v>
      </c>
      <c r="G189" s="854">
        <v>27</v>
      </c>
      <c r="H189" s="845">
        <f t="shared" si="23"/>
        <v>1.1599999999999999</v>
      </c>
      <c r="I189" s="257">
        <v>820</v>
      </c>
      <c r="J189" s="742">
        <f t="shared" si="27"/>
        <v>951.19999999999993</v>
      </c>
      <c r="K189" s="742">
        <f t="shared" si="25"/>
        <v>9051.6915595615737</v>
      </c>
      <c r="L189" s="658"/>
      <c r="M189" s="297" t="s">
        <v>1383</v>
      </c>
      <c r="N189" s="759">
        <v>42170</v>
      </c>
      <c r="O189" s="790">
        <v>2360</v>
      </c>
      <c r="P189" s="777">
        <v>7300</v>
      </c>
      <c r="Q189" s="8">
        <f t="shared" si="26"/>
        <v>17228000</v>
      </c>
    </row>
    <row r="190" spans="1:17" ht="16.5" customHeight="1">
      <c r="A190" s="774">
        <f t="shared" si="29"/>
        <v>21</v>
      </c>
      <c r="B190" s="297" t="s">
        <v>611</v>
      </c>
      <c r="C190" s="757">
        <v>42101</v>
      </c>
      <c r="D190" s="758" t="s">
        <v>610</v>
      </c>
      <c r="E190" s="853">
        <v>62</v>
      </c>
      <c r="F190" s="854">
        <v>42</v>
      </c>
      <c r="G190" s="854">
        <v>20</v>
      </c>
      <c r="H190" s="845">
        <f t="shared" si="23"/>
        <v>1.38</v>
      </c>
      <c r="I190" s="257">
        <v>505</v>
      </c>
      <c r="J190" s="742">
        <f t="shared" si="27"/>
        <v>696.9</v>
      </c>
      <c r="K190" s="742">
        <f t="shared" si="25"/>
        <v>10768.3916829267</v>
      </c>
      <c r="L190" s="658"/>
      <c r="M190" s="297" t="s">
        <v>1428</v>
      </c>
      <c r="N190" s="759">
        <v>42172</v>
      </c>
      <c r="O190" s="790">
        <v>1322</v>
      </c>
      <c r="P190" s="777">
        <v>9000</v>
      </c>
      <c r="Q190" s="8">
        <f t="shared" si="26"/>
        <v>11898000</v>
      </c>
    </row>
    <row r="191" spans="1:17" ht="16.5" customHeight="1">
      <c r="A191" s="774">
        <f t="shared" si="29"/>
        <v>22</v>
      </c>
      <c r="B191" s="297" t="s">
        <v>612</v>
      </c>
      <c r="C191" s="757">
        <v>42101</v>
      </c>
      <c r="D191" s="758" t="s">
        <v>610</v>
      </c>
      <c r="E191" s="853">
        <v>47</v>
      </c>
      <c r="F191" s="854">
        <v>41</v>
      </c>
      <c r="G191" s="854">
        <v>27</v>
      </c>
      <c r="H191" s="845">
        <f t="shared" si="23"/>
        <v>1.29</v>
      </c>
      <c r="I191" s="257">
        <v>270</v>
      </c>
      <c r="J191" s="742">
        <f t="shared" si="27"/>
        <v>348.3</v>
      </c>
      <c r="K191" s="742">
        <f t="shared" si="25"/>
        <v>10066.105268822785</v>
      </c>
      <c r="L191" s="658"/>
      <c r="M191" s="297" t="s">
        <v>1428</v>
      </c>
      <c r="N191" s="759">
        <v>42177</v>
      </c>
      <c r="O191" s="790">
        <v>860</v>
      </c>
      <c r="P191" s="777">
        <v>9000</v>
      </c>
      <c r="Q191" s="8">
        <f t="shared" si="26"/>
        <v>7740000</v>
      </c>
    </row>
    <row r="192" spans="1:17" ht="16.5" customHeight="1">
      <c r="A192" s="774">
        <f t="shared" si="29"/>
        <v>23</v>
      </c>
      <c r="B192" s="297" t="s">
        <v>613</v>
      </c>
      <c r="C192" s="757">
        <v>42101</v>
      </c>
      <c r="D192" s="758" t="s">
        <v>610</v>
      </c>
      <c r="E192" s="853">
        <v>38</v>
      </c>
      <c r="F192" s="854">
        <v>28</v>
      </c>
      <c r="G192" s="854">
        <v>27</v>
      </c>
      <c r="H192" s="845">
        <f t="shared" si="23"/>
        <v>0.79</v>
      </c>
      <c r="I192" s="257">
        <v>150</v>
      </c>
      <c r="J192" s="742">
        <f t="shared" si="27"/>
        <v>118.5</v>
      </c>
      <c r="K192" s="742">
        <f t="shared" si="25"/>
        <v>6164.5140793565897</v>
      </c>
      <c r="L192" s="658"/>
      <c r="M192" s="297" t="s">
        <v>1424</v>
      </c>
      <c r="N192" s="759">
        <v>42177</v>
      </c>
      <c r="O192" s="790">
        <v>573</v>
      </c>
      <c r="P192" s="777">
        <v>9100</v>
      </c>
      <c r="Q192" s="8">
        <f t="shared" si="26"/>
        <v>5214300</v>
      </c>
    </row>
    <row r="193" spans="1:17" ht="16.5" customHeight="1">
      <c r="A193" s="774">
        <f t="shared" si="29"/>
        <v>24</v>
      </c>
      <c r="B193" s="297" t="s">
        <v>614</v>
      </c>
      <c r="C193" s="757">
        <v>42101</v>
      </c>
      <c r="D193" s="758" t="s">
        <v>610</v>
      </c>
      <c r="E193" s="853">
        <v>37</v>
      </c>
      <c r="F193" s="853">
        <v>37</v>
      </c>
      <c r="G193" s="854">
        <v>25</v>
      </c>
      <c r="H193" s="845">
        <f t="shared" si="23"/>
        <v>0.99</v>
      </c>
      <c r="I193" s="257">
        <v>990</v>
      </c>
      <c r="J193" s="742">
        <f t="shared" si="27"/>
        <v>980.1</v>
      </c>
      <c r="K193" s="742">
        <f t="shared" si="25"/>
        <v>7725.1505551430673</v>
      </c>
      <c r="L193" s="658"/>
      <c r="M193" s="445"/>
      <c r="N193" s="757"/>
      <c r="O193" s="790"/>
      <c r="P193" s="777"/>
      <c r="Q193" s="8"/>
    </row>
    <row r="194" spans="1:17" ht="16.5" customHeight="1">
      <c r="A194" s="774">
        <f t="shared" si="29"/>
        <v>25</v>
      </c>
      <c r="B194" s="297" t="s">
        <v>615</v>
      </c>
      <c r="C194" s="757">
        <v>42101</v>
      </c>
      <c r="D194" s="758" t="s">
        <v>610</v>
      </c>
      <c r="E194" s="853">
        <v>42</v>
      </c>
      <c r="F194" s="854">
        <v>40</v>
      </c>
      <c r="G194" s="854">
        <v>24</v>
      </c>
      <c r="H194" s="845">
        <f t="shared" si="23"/>
        <v>1.1299999999999999</v>
      </c>
      <c r="I194" s="257">
        <v>620</v>
      </c>
      <c r="J194" s="742">
        <f t="shared" si="27"/>
        <v>700.59999999999991</v>
      </c>
      <c r="K194" s="742">
        <f t="shared" si="25"/>
        <v>8817.5960881936026</v>
      </c>
      <c r="L194" s="658"/>
      <c r="M194" s="841" t="s">
        <v>1878</v>
      </c>
      <c r="N194" s="842"/>
      <c r="O194" s="843"/>
      <c r="P194" s="531"/>
      <c r="Q194" s="531">
        <f>SUM(Q170:Q193)</f>
        <v>817486100</v>
      </c>
    </row>
    <row r="195" spans="1:17" ht="16.5" customHeight="1">
      <c r="A195" s="774">
        <f t="shared" si="29"/>
        <v>26</v>
      </c>
      <c r="B195" s="297" t="s">
        <v>616</v>
      </c>
      <c r="C195" s="757">
        <v>42101</v>
      </c>
      <c r="D195" s="758" t="s">
        <v>610</v>
      </c>
      <c r="E195" s="853">
        <v>47</v>
      </c>
      <c r="F195" s="854">
        <v>42</v>
      </c>
      <c r="G195" s="854">
        <v>25</v>
      </c>
      <c r="H195" s="845">
        <f t="shared" si="23"/>
        <v>1.28</v>
      </c>
      <c r="I195" s="257">
        <v>105</v>
      </c>
      <c r="J195" s="742">
        <f t="shared" si="27"/>
        <v>134.4</v>
      </c>
      <c r="K195" s="742">
        <f t="shared" si="25"/>
        <v>9988.0734450334621</v>
      </c>
      <c r="L195" s="658"/>
      <c r="M195" s="445" t="s">
        <v>337</v>
      </c>
      <c r="N195" s="757">
        <v>42104</v>
      </c>
      <c r="O195" s="790">
        <v>24</v>
      </c>
      <c r="P195" s="777">
        <v>43000</v>
      </c>
      <c r="Q195" s="8">
        <f t="shared" ref="Q195:Q199" si="30">ROUND(O195*P195,0)</f>
        <v>1032000</v>
      </c>
    </row>
    <row r="196" spans="1:17" ht="16.5" customHeight="1">
      <c r="A196" s="774">
        <f t="shared" si="29"/>
        <v>27</v>
      </c>
      <c r="B196" s="297" t="s">
        <v>1729</v>
      </c>
      <c r="C196" s="757">
        <v>42102</v>
      </c>
      <c r="D196" s="758" t="s">
        <v>618</v>
      </c>
      <c r="E196" s="853">
        <v>95</v>
      </c>
      <c r="F196" s="854">
        <v>75</v>
      </c>
      <c r="G196" s="854"/>
      <c r="H196" s="845">
        <f t="shared" si="23"/>
        <v>0.71</v>
      </c>
      <c r="I196" s="257">
        <v>124</v>
      </c>
      <c r="J196" s="742">
        <f t="shared" si="27"/>
        <v>88.039999999999992</v>
      </c>
      <c r="K196" s="742">
        <f t="shared" si="25"/>
        <v>5540.2594890419978</v>
      </c>
      <c r="L196" s="658"/>
      <c r="M196" s="445" t="s">
        <v>337</v>
      </c>
      <c r="N196" s="757">
        <v>42154</v>
      </c>
      <c r="O196" s="790">
        <v>24</v>
      </c>
      <c r="P196" s="777">
        <v>44000</v>
      </c>
      <c r="Q196" s="8">
        <f t="shared" ref="Q196:Q197" si="31">ROUND(O196*P196,0)</f>
        <v>1056000</v>
      </c>
    </row>
    <row r="197" spans="1:17" ht="16.5" customHeight="1">
      <c r="A197" s="774">
        <f t="shared" si="29"/>
        <v>28</v>
      </c>
      <c r="B197" s="297" t="s">
        <v>767</v>
      </c>
      <c r="C197" s="757">
        <v>42102</v>
      </c>
      <c r="D197" s="758" t="s">
        <v>618</v>
      </c>
      <c r="E197" s="853">
        <v>85</v>
      </c>
      <c r="F197" s="854">
        <v>116</v>
      </c>
      <c r="G197" s="854"/>
      <c r="H197" s="845">
        <f t="shared" si="23"/>
        <v>0.99</v>
      </c>
      <c r="I197" s="257">
        <v>100</v>
      </c>
      <c r="J197" s="742">
        <f t="shared" si="27"/>
        <v>99</v>
      </c>
      <c r="K197" s="742">
        <f t="shared" si="25"/>
        <v>7725.1505551430673</v>
      </c>
      <c r="L197" s="658"/>
      <c r="M197" s="189" t="s">
        <v>1897</v>
      </c>
      <c r="N197" s="757">
        <v>42095</v>
      </c>
      <c r="O197" s="777">
        <v>1000</v>
      </c>
      <c r="P197" s="777">
        <v>9800</v>
      </c>
      <c r="Q197" s="8">
        <f t="shared" si="31"/>
        <v>9800000</v>
      </c>
    </row>
    <row r="198" spans="1:17" ht="16.5" customHeight="1">
      <c r="A198" s="774">
        <f t="shared" si="29"/>
        <v>29</v>
      </c>
      <c r="B198" s="297" t="s">
        <v>718</v>
      </c>
      <c r="C198" s="757">
        <v>42102</v>
      </c>
      <c r="D198" s="758" t="s">
        <v>618</v>
      </c>
      <c r="E198" s="853">
        <v>105</v>
      </c>
      <c r="F198" s="854">
        <v>170</v>
      </c>
      <c r="G198" s="854"/>
      <c r="H198" s="845">
        <f t="shared" si="23"/>
        <v>1.79</v>
      </c>
      <c r="I198" s="257">
        <v>25</v>
      </c>
      <c r="J198" s="742">
        <f t="shared" si="27"/>
        <v>44.75</v>
      </c>
      <c r="K198" s="742">
        <f t="shared" si="25"/>
        <v>13967.696458288981</v>
      </c>
      <c r="L198" s="658"/>
      <c r="M198" s="297" t="s">
        <v>2043</v>
      </c>
      <c r="N198" s="757">
        <v>42095</v>
      </c>
      <c r="O198" s="777">
        <v>1000</v>
      </c>
      <c r="P198" s="777">
        <v>11000</v>
      </c>
      <c r="Q198" s="8">
        <f t="shared" si="30"/>
        <v>11000000</v>
      </c>
    </row>
    <row r="199" spans="1:17" ht="16.5" customHeight="1">
      <c r="A199" s="774">
        <f t="shared" si="29"/>
        <v>30</v>
      </c>
      <c r="B199" s="297" t="s">
        <v>1730</v>
      </c>
      <c r="C199" s="757">
        <v>42102</v>
      </c>
      <c r="D199" s="758" t="s">
        <v>618</v>
      </c>
      <c r="E199" s="853">
        <v>105</v>
      </c>
      <c r="F199" s="854">
        <v>158</v>
      </c>
      <c r="G199" s="854"/>
      <c r="H199" s="845">
        <f t="shared" si="23"/>
        <v>1.66</v>
      </c>
      <c r="I199" s="257">
        <v>25</v>
      </c>
      <c r="J199" s="742">
        <f t="shared" si="27"/>
        <v>41.5</v>
      </c>
      <c r="K199" s="742">
        <f t="shared" si="25"/>
        <v>12953.282749027769</v>
      </c>
      <c r="L199" s="658"/>
      <c r="M199" s="445" t="s">
        <v>356</v>
      </c>
      <c r="N199" s="757">
        <v>42095</v>
      </c>
      <c r="O199" s="790">
        <v>100</v>
      </c>
      <c r="P199" s="777">
        <v>21000</v>
      </c>
      <c r="Q199" s="8">
        <f t="shared" si="30"/>
        <v>2100000</v>
      </c>
    </row>
    <row r="200" spans="1:17" ht="16.5" customHeight="1">
      <c r="A200" s="774">
        <f t="shared" si="29"/>
        <v>31</v>
      </c>
      <c r="B200" s="297" t="s">
        <v>1731</v>
      </c>
      <c r="C200" s="757">
        <v>42102</v>
      </c>
      <c r="D200" s="758" t="s">
        <v>618</v>
      </c>
      <c r="E200" s="853">
        <v>85</v>
      </c>
      <c r="F200" s="854">
        <v>107</v>
      </c>
      <c r="G200" s="854"/>
      <c r="H200" s="845">
        <f t="shared" si="23"/>
        <v>0.91</v>
      </c>
      <c r="I200" s="257">
        <v>100</v>
      </c>
      <c r="J200" s="742">
        <f t="shared" si="27"/>
        <v>91</v>
      </c>
      <c r="K200" s="742">
        <f t="shared" si="25"/>
        <v>7100.8959648284763</v>
      </c>
      <c r="L200" s="658"/>
      <c r="M200" s="445"/>
      <c r="N200" s="757"/>
      <c r="O200" s="790"/>
      <c r="P200" s="777"/>
      <c r="Q200" s="8"/>
    </row>
    <row r="201" spans="1:17" ht="16.5" customHeight="1">
      <c r="A201" s="774">
        <f t="shared" si="29"/>
        <v>32</v>
      </c>
      <c r="B201" s="297" t="s">
        <v>1724</v>
      </c>
      <c r="C201" s="757">
        <v>42102</v>
      </c>
      <c r="D201" s="758" t="s">
        <v>618</v>
      </c>
      <c r="E201" s="853">
        <v>150</v>
      </c>
      <c r="F201" s="792">
        <v>128</v>
      </c>
      <c r="G201" s="792"/>
      <c r="H201" s="845">
        <f t="shared" si="23"/>
        <v>1.92</v>
      </c>
      <c r="I201" s="257">
        <v>553</v>
      </c>
      <c r="J201" s="742">
        <f t="shared" si="27"/>
        <v>1061.76</v>
      </c>
      <c r="K201" s="742">
        <f t="shared" si="25"/>
        <v>14982.110167550192</v>
      </c>
      <c r="L201" s="658"/>
      <c r="M201" s="841" t="s">
        <v>1879</v>
      </c>
      <c r="N201" s="842"/>
      <c r="O201" s="843"/>
      <c r="P201" s="531"/>
      <c r="Q201" s="531">
        <f>SUM(Q195:Q200)</f>
        <v>24988000</v>
      </c>
    </row>
    <row r="202" spans="1:17" ht="16.5" customHeight="1">
      <c r="A202" s="774">
        <f t="shared" si="29"/>
        <v>33</v>
      </c>
      <c r="B202" s="297" t="s">
        <v>1869</v>
      </c>
      <c r="C202" s="757">
        <v>42104</v>
      </c>
      <c r="D202" s="758" t="s">
        <v>619</v>
      </c>
      <c r="E202" s="853">
        <v>85</v>
      </c>
      <c r="F202" s="854">
        <v>111</v>
      </c>
      <c r="G202" s="854"/>
      <c r="H202" s="845">
        <f t="shared" si="23"/>
        <v>0.94</v>
      </c>
      <c r="I202" s="257">
        <v>200</v>
      </c>
      <c r="J202" s="742">
        <f t="shared" si="27"/>
        <v>188</v>
      </c>
      <c r="K202" s="742">
        <f t="shared" si="25"/>
        <v>7334.9914361964475</v>
      </c>
      <c r="L202" s="658"/>
      <c r="M202" s="445" t="s">
        <v>1880</v>
      </c>
      <c r="N202" s="757"/>
      <c r="O202" s="790"/>
      <c r="P202" s="777"/>
      <c r="Q202" s="8">
        <f>Q194</f>
        <v>817486100</v>
      </c>
    </row>
    <row r="203" spans="1:17" ht="16.5" customHeight="1">
      <c r="A203" s="774">
        <f t="shared" si="29"/>
        <v>34</v>
      </c>
      <c r="B203" s="297" t="s">
        <v>1812</v>
      </c>
      <c r="C203" s="757">
        <v>42104</v>
      </c>
      <c r="D203" s="758" t="s">
        <v>619</v>
      </c>
      <c r="E203" s="853">
        <v>145</v>
      </c>
      <c r="F203" s="854">
        <v>184</v>
      </c>
      <c r="G203" s="854"/>
      <c r="H203" s="845">
        <f t="shared" si="23"/>
        <v>2.67</v>
      </c>
      <c r="I203" s="257">
        <v>50</v>
      </c>
      <c r="J203" s="742">
        <f t="shared" si="27"/>
        <v>133.5</v>
      </c>
      <c r="K203" s="742">
        <f t="shared" si="25"/>
        <v>20834.496951749486</v>
      </c>
      <c r="L203" s="658"/>
      <c r="M203" s="445" t="s">
        <v>1881</v>
      </c>
      <c r="N203" s="757"/>
      <c r="O203" s="790"/>
      <c r="P203" s="777"/>
      <c r="Q203" s="8">
        <f>Q201</f>
        <v>24988000</v>
      </c>
    </row>
    <row r="204" spans="1:17" ht="16.5" customHeight="1">
      <c r="A204" s="774">
        <f t="shared" si="29"/>
        <v>35</v>
      </c>
      <c r="B204" s="297" t="s">
        <v>1870</v>
      </c>
      <c r="C204" s="757">
        <v>42104</v>
      </c>
      <c r="D204" s="758" t="s">
        <v>619</v>
      </c>
      <c r="E204" s="853">
        <v>130</v>
      </c>
      <c r="F204" s="792">
        <v>192</v>
      </c>
      <c r="G204" s="792"/>
      <c r="H204" s="845">
        <f t="shared" si="23"/>
        <v>2.5</v>
      </c>
      <c r="I204" s="257">
        <v>53</v>
      </c>
      <c r="J204" s="742">
        <f t="shared" si="27"/>
        <v>132.5</v>
      </c>
      <c r="K204" s="742">
        <f t="shared" si="25"/>
        <v>19507.955947330978</v>
      </c>
      <c r="L204" s="658"/>
      <c r="M204" s="445" t="s">
        <v>1883</v>
      </c>
      <c r="N204" s="757"/>
      <c r="O204" s="790"/>
      <c r="P204" s="777"/>
      <c r="Q204" s="8">
        <v>6470000</v>
      </c>
    </row>
    <row r="205" spans="1:17" ht="16.5" customHeight="1">
      <c r="A205" s="774">
        <f t="shared" si="29"/>
        <v>36</v>
      </c>
      <c r="B205" s="297" t="s">
        <v>1741</v>
      </c>
      <c r="C205" s="757">
        <v>42104</v>
      </c>
      <c r="D205" s="758" t="s">
        <v>619</v>
      </c>
      <c r="E205" s="853">
        <v>80</v>
      </c>
      <c r="F205" s="792">
        <v>186</v>
      </c>
      <c r="G205" s="792"/>
      <c r="H205" s="845">
        <f t="shared" si="23"/>
        <v>1.49</v>
      </c>
      <c r="I205" s="257">
        <v>200</v>
      </c>
      <c r="J205" s="742">
        <f t="shared" si="27"/>
        <v>298</v>
      </c>
      <c r="K205" s="742">
        <f t="shared" si="25"/>
        <v>11626.741744609264</v>
      </c>
      <c r="L205" s="658"/>
      <c r="M205" s="445" t="s">
        <v>1882</v>
      </c>
      <c r="N205" s="757"/>
      <c r="O205" s="790"/>
      <c r="P205" s="777"/>
      <c r="Q205" s="8">
        <v>30750000</v>
      </c>
    </row>
    <row r="206" spans="1:17" ht="16.5" customHeight="1">
      <c r="A206" s="774">
        <f t="shared" si="29"/>
        <v>37</v>
      </c>
      <c r="B206" s="297" t="s">
        <v>1871</v>
      </c>
      <c r="C206" s="757">
        <v>42104</v>
      </c>
      <c r="D206" s="758" t="s">
        <v>619</v>
      </c>
      <c r="E206" s="853">
        <v>105</v>
      </c>
      <c r="F206" s="792">
        <v>93</v>
      </c>
      <c r="G206" s="792"/>
      <c r="H206" s="845">
        <f t="shared" si="23"/>
        <v>0.98</v>
      </c>
      <c r="I206" s="257">
        <v>500</v>
      </c>
      <c r="J206" s="742">
        <f t="shared" si="27"/>
        <v>490</v>
      </c>
      <c r="K206" s="742">
        <f t="shared" si="25"/>
        <v>7647.1187313537439</v>
      </c>
      <c r="L206" s="658"/>
      <c r="M206" s="445" t="s">
        <v>1895</v>
      </c>
      <c r="N206" s="757"/>
      <c r="O206" s="790"/>
      <c r="P206" s="777"/>
      <c r="Q206" s="8">
        <v>103380000</v>
      </c>
    </row>
    <row r="207" spans="1:17" ht="16.5" customHeight="1">
      <c r="A207" s="774">
        <f t="shared" si="29"/>
        <v>38</v>
      </c>
      <c r="B207" s="297" t="s">
        <v>1872</v>
      </c>
      <c r="C207" s="757">
        <v>42104</v>
      </c>
      <c r="D207" s="758" t="s">
        <v>619</v>
      </c>
      <c r="E207" s="853">
        <v>110</v>
      </c>
      <c r="F207" s="854">
        <v>94</v>
      </c>
      <c r="G207" s="854"/>
      <c r="H207" s="845">
        <f t="shared" si="23"/>
        <v>1.03</v>
      </c>
      <c r="I207" s="257">
        <v>38</v>
      </c>
      <c r="J207" s="742">
        <f t="shared" si="27"/>
        <v>39.14</v>
      </c>
      <c r="K207" s="742">
        <f t="shared" si="25"/>
        <v>8037.2778503003638</v>
      </c>
      <c r="L207" s="658"/>
      <c r="M207" s="445"/>
      <c r="N207" s="757"/>
      <c r="O207" s="790"/>
      <c r="P207" s="777"/>
      <c r="Q207" s="8"/>
    </row>
    <row r="208" spans="1:17" ht="16.5" customHeight="1">
      <c r="A208" s="774">
        <f t="shared" si="29"/>
        <v>39</v>
      </c>
      <c r="B208" s="297" t="s">
        <v>564</v>
      </c>
      <c r="C208" s="757">
        <v>42104</v>
      </c>
      <c r="D208" s="758" t="s">
        <v>620</v>
      </c>
      <c r="E208" s="853">
        <v>41</v>
      </c>
      <c r="F208" s="854">
        <v>31</v>
      </c>
      <c r="G208" s="854">
        <v>25.5</v>
      </c>
      <c r="H208" s="845">
        <f t="shared" si="23"/>
        <v>0.89</v>
      </c>
      <c r="I208" s="257">
        <v>203</v>
      </c>
      <c r="J208" s="742">
        <f t="shared" si="27"/>
        <v>180.67000000000002</v>
      </c>
      <c r="K208" s="742">
        <f t="shared" si="25"/>
        <v>6944.8323172498285</v>
      </c>
      <c r="L208" s="658"/>
      <c r="M208" s="841" t="s">
        <v>1892</v>
      </c>
      <c r="N208" s="842"/>
      <c r="O208" s="843"/>
      <c r="P208" s="531"/>
      <c r="Q208" s="531">
        <f>SUM(Q202:Q207)</f>
        <v>983074100</v>
      </c>
    </row>
    <row r="209" spans="1:17" ht="16.5" customHeight="1">
      <c r="A209" s="774">
        <f t="shared" si="29"/>
        <v>40</v>
      </c>
      <c r="B209" s="297" t="s">
        <v>565</v>
      </c>
      <c r="C209" s="757">
        <v>42104</v>
      </c>
      <c r="D209" s="758" t="s">
        <v>620</v>
      </c>
      <c r="E209" s="853">
        <v>39.5</v>
      </c>
      <c r="F209" s="854">
        <v>32.299999999999997</v>
      </c>
      <c r="G209" s="854">
        <v>27.7</v>
      </c>
      <c r="H209" s="845">
        <f t="shared" si="23"/>
        <v>0.94</v>
      </c>
      <c r="I209" s="257">
        <v>208</v>
      </c>
      <c r="J209" s="742">
        <f t="shared" si="27"/>
        <v>195.51999999999998</v>
      </c>
      <c r="K209" s="742">
        <f t="shared" si="25"/>
        <v>7334.9914361964475</v>
      </c>
      <c r="L209" s="658"/>
      <c r="M209" s="446"/>
      <c r="N209" s="765"/>
      <c r="O209" s="791"/>
      <c r="P209" s="755"/>
      <c r="Q209" s="767"/>
    </row>
    <row r="210" spans="1:17" ht="16.5" customHeight="1">
      <c r="A210" s="774">
        <f t="shared" si="29"/>
        <v>41</v>
      </c>
      <c r="B210" s="297" t="s">
        <v>621</v>
      </c>
      <c r="C210" s="757">
        <v>42104</v>
      </c>
      <c r="D210" s="758" t="s">
        <v>620</v>
      </c>
      <c r="E210" s="853">
        <v>43</v>
      </c>
      <c r="F210" s="854">
        <v>27.5</v>
      </c>
      <c r="G210" s="854">
        <v>33</v>
      </c>
      <c r="H210" s="845">
        <f t="shared" si="23"/>
        <v>0.93</v>
      </c>
      <c r="I210" s="257">
        <v>203</v>
      </c>
      <c r="J210" s="742">
        <f t="shared" si="27"/>
        <v>188.79000000000002</v>
      </c>
      <c r="K210" s="742">
        <f t="shared" si="25"/>
        <v>7256.959612407125</v>
      </c>
      <c r="L210" s="658"/>
      <c r="M210" s="446"/>
      <c r="N210" s="765"/>
      <c r="O210" s="791"/>
      <c r="P210" s="755"/>
      <c r="Q210" s="767"/>
    </row>
    <row r="211" spans="1:17" ht="16.5" customHeight="1">
      <c r="A211" s="774">
        <f t="shared" si="29"/>
        <v>42</v>
      </c>
      <c r="B211" s="297" t="s">
        <v>622</v>
      </c>
      <c r="C211" s="757">
        <v>42107</v>
      </c>
      <c r="D211" s="758" t="s">
        <v>623</v>
      </c>
      <c r="E211" s="853">
        <v>58</v>
      </c>
      <c r="F211" s="854">
        <v>43</v>
      </c>
      <c r="G211" s="854">
        <v>31</v>
      </c>
      <c r="H211" s="845">
        <f t="shared" si="23"/>
        <v>1.59</v>
      </c>
      <c r="I211" s="257">
        <v>100</v>
      </c>
      <c r="J211" s="742">
        <f t="shared" si="27"/>
        <v>159</v>
      </c>
      <c r="K211" s="742">
        <f t="shared" si="25"/>
        <v>12407.059982502504</v>
      </c>
      <c r="L211" s="658"/>
      <c r="M211" s="1128" t="s">
        <v>1893</v>
      </c>
      <c r="N211" s="1129"/>
      <c r="O211" s="1129"/>
      <c r="P211" s="1130"/>
      <c r="Q211" s="846">
        <f>Q208/J544</f>
        <v>7803.1823789323917</v>
      </c>
    </row>
    <row r="212" spans="1:17" ht="16.5" customHeight="1">
      <c r="A212" s="774">
        <f t="shared" si="29"/>
        <v>43</v>
      </c>
      <c r="B212" s="297" t="s">
        <v>1732</v>
      </c>
      <c r="C212" s="757">
        <v>42107</v>
      </c>
      <c r="D212" s="758" t="s">
        <v>623</v>
      </c>
      <c r="E212" s="853">
        <v>57</v>
      </c>
      <c r="F212" s="854">
        <v>42</v>
      </c>
      <c r="G212" s="854"/>
      <c r="H212" s="845">
        <f t="shared" si="23"/>
        <v>0.24</v>
      </c>
      <c r="I212" s="257">
        <v>200</v>
      </c>
      <c r="J212" s="742">
        <f t="shared" si="27"/>
        <v>48</v>
      </c>
      <c r="K212" s="742">
        <f t="shared" si="25"/>
        <v>1872.763770943774</v>
      </c>
      <c r="L212" s="658"/>
      <c r="N212" s="737"/>
      <c r="O212" s="737"/>
      <c r="P212" s="737"/>
    </row>
    <row r="213" spans="1:17" ht="16.5" customHeight="1">
      <c r="A213" s="774">
        <f t="shared" si="29"/>
        <v>44</v>
      </c>
      <c r="B213" s="297" t="s">
        <v>624</v>
      </c>
      <c r="C213" s="757">
        <v>42110</v>
      </c>
      <c r="D213" s="758" t="s">
        <v>625</v>
      </c>
      <c r="E213" s="853">
        <v>39</v>
      </c>
      <c r="F213" s="854">
        <v>31</v>
      </c>
      <c r="G213" s="854">
        <v>27</v>
      </c>
      <c r="H213" s="845">
        <f t="shared" si="23"/>
        <v>0.88</v>
      </c>
      <c r="I213" s="257">
        <v>315</v>
      </c>
      <c r="J213" s="742">
        <f t="shared" si="27"/>
        <v>277.2</v>
      </c>
      <c r="K213" s="742">
        <f t="shared" si="25"/>
        <v>6866.8004934605051</v>
      </c>
      <c r="L213" s="658"/>
      <c r="N213" s="737"/>
      <c r="O213" s="737"/>
      <c r="P213" s="737"/>
    </row>
    <row r="214" spans="1:17" ht="16.5" customHeight="1">
      <c r="A214" s="774">
        <f t="shared" si="29"/>
        <v>45</v>
      </c>
      <c r="B214" s="297" t="s">
        <v>626</v>
      </c>
      <c r="C214" s="757">
        <v>42110</v>
      </c>
      <c r="D214" s="758" t="s">
        <v>625</v>
      </c>
      <c r="E214" s="853">
        <v>47</v>
      </c>
      <c r="F214" s="854">
        <v>42</v>
      </c>
      <c r="G214" s="854">
        <v>24.5</v>
      </c>
      <c r="H214" s="845">
        <f t="shared" si="23"/>
        <v>1.27</v>
      </c>
      <c r="I214" s="257">
        <v>160</v>
      </c>
      <c r="J214" s="742">
        <f t="shared" si="27"/>
        <v>203.2</v>
      </c>
      <c r="K214" s="742">
        <f t="shared" si="25"/>
        <v>9910.0416212441378</v>
      </c>
      <c r="L214" s="658"/>
      <c r="N214" s="737"/>
      <c r="O214" s="737"/>
      <c r="P214" s="737"/>
      <c r="Q214" s="293">
        <v>1027697700</v>
      </c>
    </row>
    <row r="215" spans="1:17" ht="16.5" customHeight="1">
      <c r="A215" s="774">
        <f t="shared" si="29"/>
        <v>46</v>
      </c>
      <c r="B215" s="297" t="s">
        <v>627</v>
      </c>
      <c r="C215" s="757">
        <v>42110</v>
      </c>
      <c r="D215" s="758" t="s">
        <v>625</v>
      </c>
      <c r="E215" s="853">
        <v>28</v>
      </c>
      <c r="F215" s="854">
        <v>28</v>
      </c>
      <c r="G215" s="854">
        <v>40</v>
      </c>
      <c r="H215" s="845">
        <f t="shared" si="23"/>
        <v>0.83</v>
      </c>
      <c r="I215" s="257">
        <v>105</v>
      </c>
      <c r="J215" s="742">
        <f t="shared" si="27"/>
        <v>87.149999999999991</v>
      </c>
      <c r="K215" s="742">
        <f t="shared" si="25"/>
        <v>6476.6413745138843</v>
      </c>
      <c r="L215" s="658"/>
      <c r="N215" s="737"/>
      <c r="O215" s="737"/>
      <c r="P215" s="737"/>
    </row>
    <row r="216" spans="1:17" ht="16.5" customHeight="1">
      <c r="A216" s="774">
        <f t="shared" si="29"/>
        <v>47</v>
      </c>
      <c r="B216" s="297" t="s">
        <v>616</v>
      </c>
      <c r="C216" s="757">
        <v>42110</v>
      </c>
      <c r="D216" s="758" t="s">
        <v>625</v>
      </c>
      <c r="E216" s="853">
        <v>47</v>
      </c>
      <c r="F216" s="854">
        <v>42</v>
      </c>
      <c r="G216" s="854">
        <v>25</v>
      </c>
      <c r="H216" s="845">
        <f t="shared" si="23"/>
        <v>1.28</v>
      </c>
      <c r="I216" s="257">
        <v>55</v>
      </c>
      <c r="J216" s="742">
        <f t="shared" si="27"/>
        <v>70.400000000000006</v>
      </c>
      <c r="K216" s="742">
        <f t="shared" si="25"/>
        <v>9988.0734450334621</v>
      </c>
      <c r="L216" s="658"/>
      <c r="N216" s="737"/>
      <c r="O216" s="737"/>
      <c r="P216" s="737"/>
    </row>
    <row r="217" spans="1:17" ht="16.5" customHeight="1">
      <c r="A217" s="774">
        <f t="shared" si="29"/>
        <v>48</v>
      </c>
      <c r="B217" s="297" t="s">
        <v>628</v>
      </c>
      <c r="C217" s="757">
        <v>42110</v>
      </c>
      <c r="D217" s="758" t="s">
        <v>625</v>
      </c>
      <c r="E217" s="853">
        <v>46</v>
      </c>
      <c r="F217" s="854">
        <v>42</v>
      </c>
      <c r="G217" s="854">
        <v>24.5</v>
      </c>
      <c r="H217" s="845">
        <f t="shared" si="23"/>
        <v>1.26</v>
      </c>
      <c r="I217" s="257">
        <v>904</v>
      </c>
      <c r="J217" s="742">
        <f t="shared" si="27"/>
        <v>1139.04</v>
      </c>
      <c r="K217" s="742">
        <f t="shared" si="25"/>
        <v>9832.0097974548135</v>
      </c>
      <c r="L217" s="658"/>
      <c r="N217" s="737"/>
      <c r="O217" s="737"/>
      <c r="P217" s="737"/>
    </row>
    <row r="218" spans="1:17" ht="16.5" customHeight="1">
      <c r="A218" s="774">
        <f t="shared" si="29"/>
        <v>49</v>
      </c>
      <c r="B218" s="297" t="s">
        <v>477</v>
      </c>
      <c r="C218" s="757">
        <v>42110</v>
      </c>
      <c r="D218" s="758" t="s">
        <v>629</v>
      </c>
      <c r="E218" s="853">
        <v>49.5</v>
      </c>
      <c r="F218" s="854">
        <v>38.5</v>
      </c>
      <c r="G218" s="854">
        <v>32.5</v>
      </c>
      <c r="H218" s="845">
        <f t="shared" si="23"/>
        <v>1.34</v>
      </c>
      <c r="I218" s="257">
        <v>302</v>
      </c>
      <c r="J218" s="742">
        <f t="shared" si="27"/>
        <v>404.68</v>
      </c>
      <c r="K218" s="742">
        <f t="shared" si="25"/>
        <v>10456.264387769406</v>
      </c>
      <c r="L218" s="658"/>
      <c r="N218" s="737"/>
      <c r="O218" s="737"/>
      <c r="P218" s="737"/>
    </row>
    <row r="219" spans="1:17" ht="16.5" customHeight="1">
      <c r="A219" s="774">
        <f t="shared" si="29"/>
        <v>50</v>
      </c>
      <c r="B219" s="297" t="s">
        <v>424</v>
      </c>
      <c r="C219" s="757">
        <v>42111</v>
      </c>
      <c r="D219" s="758" t="s">
        <v>633</v>
      </c>
      <c r="E219" s="853">
        <v>52</v>
      </c>
      <c r="F219" s="854">
        <v>24.5</v>
      </c>
      <c r="G219" s="854">
        <v>24.5</v>
      </c>
      <c r="H219" s="845">
        <f>IF(G219&lt;&gt;"",ROUND(((E219+F219)*2+5)*(F219+G219+3)/10000,2),ROUND(E219*F219/10000,2))</f>
        <v>0.82</v>
      </c>
      <c r="I219" s="257">
        <v>900</v>
      </c>
      <c r="J219" s="742">
        <f t="shared" si="27"/>
        <v>738</v>
      </c>
      <c r="K219" s="742">
        <f t="shared" si="25"/>
        <v>6398.6095507245609</v>
      </c>
      <c r="L219" s="658"/>
      <c r="N219" s="737"/>
      <c r="O219" s="737"/>
      <c r="P219" s="737"/>
    </row>
    <row r="220" spans="1:17" ht="16.5" customHeight="1">
      <c r="A220" s="774">
        <f t="shared" si="29"/>
        <v>51</v>
      </c>
      <c r="B220" s="297" t="s">
        <v>472</v>
      </c>
      <c r="C220" s="757">
        <v>42111</v>
      </c>
      <c r="D220" s="758" t="s">
        <v>633</v>
      </c>
      <c r="E220" s="853">
        <v>52</v>
      </c>
      <c r="F220" s="854">
        <v>26.5</v>
      </c>
      <c r="G220" s="854">
        <v>26.5</v>
      </c>
      <c r="H220" s="845">
        <f t="shared" si="23"/>
        <v>0.91</v>
      </c>
      <c r="I220" s="257">
        <v>315</v>
      </c>
      <c r="J220" s="742">
        <f t="shared" si="27"/>
        <v>286.65000000000003</v>
      </c>
      <c r="K220" s="742">
        <f t="shared" si="25"/>
        <v>7100.8959648284763</v>
      </c>
      <c r="L220" s="658"/>
      <c r="N220" s="737"/>
      <c r="O220" s="737"/>
      <c r="P220" s="737"/>
    </row>
    <row r="221" spans="1:17" ht="16.5" customHeight="1">
      <c r="A221" s="774">
        <f t="shared" si="29"/>
        <v>52</v>
      </c>
      <c r="B221" s="297" t="s">
        <v>634</v>
      </c>
      <c r="C221" s="757">
        <v>42111</v>
      </c>
      <c r="D221" s="758" t="s">
        <v>633</v>
      </c>
      <c r="E221" s="853">
        <v>22.5</v>
      </c>
      <c r="F221" s="854">
        <v>22.5</v>
      </c>
      <c r="G221" s="854">
        <v>52</v>
      </c>
      <c r="H221" s="845">
        <f t="shared" si="23"/>
        <v>0.74</v>
      </c>
      <c r="I221" s="257">
        <v>305</v>
      </c>
      <c r="J221" s="742">
        <f t="shared" si="27"/>
        <v>225.7</v>
      </c>
      <c r="K221" s="742">
        <f t="shared" si="25"/>
        <v>5774.3549604099699</v>
      </c>
      <c r="L221" s="658"/>
      <c r="N221" s="737"/>
      <c r="O221" s="737"/>
      <c r="P221" s="737"/>
    </row>
    <row r="222" spans="1:17" ht="16.5" customHeight="1">
      <c r="A222" s="774">
        <f t="shared" si="29"/>
        <v>53</v>
      </c>
      <c r="B222" s="297" t="s">
        <v>527</v>
      </c>
      <c r="C222" s="757">
        <v>42111</v>
      </c>
      <c r="D222" s="758" t="s">
        <v>633</v>
      </c>
      <c r="E222" s="853">
        <v>55</v>
      </c>
      <c r="F222" s="854">
        <v>45</v>
      </c>
      <c r="G222" s="854">
        <v>29</v>
      </c>
      <c r="H222" s="845">
        <f t="shared" si="23"/>
        <v>1.58</v>
      </c>
      <c r="I222" s="257">
        <v>315</v>
      </c>
      <c r="J222" s="742">
        <f t="shared" si="27"/>
        <v>497.70000000000005</v>
      </c>
      <c r="K222" s="742">
        <f t="shared" si="25"/>
        <v>12329.028158713179</v>
      </c>
      <c r="L222" s="658"/>
      <c r="N222" s="737"/>
      <c r="O222" s="737"/>
      <c r="P222" s="737"/>
    </row>
    <row r="223" spans="1:17" ht="16.5" customHeight="1">
      <c r="A223" s="774">
        <f t="shared" si="29"/>
        <v>54</v>
      </c>
      <c r="B223" s="297" t="s">
        <v>630</v>
      </c>
      <c r="C223" s="757">
        <v>42111</v>
      </c>
      <c r="D223" s="758" t="s">
        <v>631</v>
      </c>
      <c r="E223" s="853">
        <v>48.5</v>
      </c>
      <c r="F223" s="854">
        <v>23</v>
      </c>
      <c r="G223" s="854">
        <v>35.5</v>
      </c>
      <c r="H223" s="845">
        <f t="shared" si="23"/>
        <v>0.91</v>
      </c>
      <c r="I223" s="257">
        <v>722</v>
      </c>
      <c r="J223" s="742">
        <f t="shared" si="27"/>
        <v>657.02</v>
      </c>
      <c r="K223" s="742">
        <f t="shared" si="25"/>
        <v>7100.8959648284763</v>
      </c>
      <c r="L223" s="658"/>
      <c r="N223" s="737"/>
      <c r="O223" s="737"/>
      <c r="P223" s="737"/>
    </row>
    <row r="224" spans="1:17" ht="16.5" customHeight="1">
      <c r="A224" s="774">
        <f t="shared" si="29"/>
        <v>55</v>
      </c>
      <c r="B224" s="297" t="s">
        <v>635</v>
      </c>
      <c r="C224" s="757">
        <v>42112</v>
      </c>
      <c r="D224" s="758" t="s">
        <v>636</v>
      </c>
      <c r="E224" s="853">
        <v>37.799999999999997</v>
      </c>
      <c r="F224" s="854">
        <v>25.3</v>
      </c>
      <c r="G224" s="854">
        <v>23.9</v>
      </c>
      <c r="H224" s="845">
        <f t="shared" si="23"/>
        <v>0.68</v>
      </c>
      <c r="I224" s="257">
        <v>485</v>
      </c>
      <c r="J224" s="742">
        <f t="shared" si="27"/>
        <v>329.8</v>
      </c>
      <c r="K224" s="742">
        <f t="shared" si="25"/>
        <v>5306.1640176740266</v>
      </c>
      <c r="L224" s="658"/>
      <c r="N224" s="737"/>
      <c r="O224" s="737"/>
      <c r="P224" s="737"/>
    </row>
    <row r="225" spans="1:16" ht="16.5" customHeight="1">
      <c r="A225" s="774">
        <f t="shared" si="29"/>
        <v>56</v>
      </c>
      <c r="B225" s="297" t="s">
        <v>635</v>
      </c>
      <c r="C225" s="757">
        <v>42112</v>
      </c>
      <c r="D225" s="758" t="s">
        <v>636</v>
      </c>
      <c r="E225" s="853">
        <v>37.799999999999997</v>
      </c>
      <c r="F225" s="854">
        <v>25.3</v>
      </c>
      <c r="G225" s="854">
        <v>23.9</v>
      </c>
      <c r="H225" s="845">
        <f t="shared" si="23"/>
        <v>0.68</v>
      </c>
      <c r="I225" s="257">
        <v>1002</v>
      </c>
      <c r="J225" s="742">
        <f t="shared" si="27"/>
        <v>681.36</v>
      </c>
      <c r="K225" s="742">
        <f t="shared" si="25"/>
        <v>5306.1640176740266</v>
      </c>
      <c r="L225" s="658"/>
      <c r="N225" s="737"/>
      <c r="O225" s="737"/>
      <c r="P225" s="737"/>
    </row>
    <row r="226" spans="1:16" ht="16.5" customHeight="1">
      <c r="A226" s="774">
        <f t="shared" si="29"/>
        <v>57</v>
      </c>
      <c r="B226" s="297" t="s">
        <v>637</v>
      </c>
      <c r="C226" s="757">
        <v>42115</v>
      </c>
      <c r="D226" s="758" t="s">
        <v>638</v>
      </c>
      <c r="E226" s="853">
        <v>36</v>
      </c>
      <c r="F226" s="854">
        <v>24</v>
      </c>
      <c r="G226" s="854">
        <v>26.5</v>
      </c>
      <c r="H226" s="845">
        <f t="shared" si="23"/>
        <v>0.67</v>
      </c>
      <c r="I226" s="257">
        <v>61</v>
      </c>
      <c r="J226" s="742">
        <f t="shared" si="27"/>
        <v>40.870000000000005</v>
      </c>
      <c r="K226" s="742">
        <f t="shared" si="25"/>
        <v>5228.1321938847032</v>
      </c>
      <c r="L226" s="658"/>
      <c r="N226" s="737"/>
      <c r="O226" s="737"/>
      <c r="P226" s="737"/>
    </row>
    <row r="227" spans="1:16" ht="16.5" customHeight="1">
      <c r="A227" s="774">
        <f t="shared" si="29"/>
        <v>58</v>
      </c>
      <c r="B227" s="297" t="s">
        <v>544</v>
      </c>
      <c r="C227" s="757">
        <v>42117</v>
      </c>
      <c r="D227" s="758" t="s">
        <v>639</v>
      </c>
      <c r="E227" s="853">
        <v>45</v>
      </c>
      <c r="F227" s="854">
        <v>35</v>
      </c>
      <c r="G227" s="854">
        <v>25</v>
      </c>
      <c r="H227" s="845">
        <f t="shared" si="23"/>
        <v>1.04</v>
      </c>
      <c r="I227" s="257">
        <v>210</v>
      </c>
      <c r="J227" s="742">
        <f t="shared" si="27"/>
        <v>218.4</v>
      </c>
      <c r="K227" s="742">
        <f t="shared" si="25"/>
        <v>8115.3096740896872</v>
      </c>
      <c r="L227" s="658"/>
      <c r="N227" s="737"/>
      <c r="O227" s="737"/>
      <c r="P227" s="737"/>
    </row>
    <row r="228" spans="1:16" ht="16.5" customHeight="1">
      <c r="A228" s="774">
        <f t="shared" si="29"/>
        <v>59</v>
      </c>
      <c r="B228" s="297" t="s">
        <v>640</v>
      </c>
      <c r="C228" s="757">
        <v>42118</v>
      </c>
      <c r="D228" s="758" t="s">
        <v>641</v>
      </c>
      <c r="E228" s="853">
        <v>36.5</v>
      </c>
      <c r="F228" s="854">
        <v>20.5</v>
      </c>
      <c r="G228" s="854">
        <v>32</v>
      </c>
      <c r="H228" s="845">
        <f t="shared" si="23"/>
        <v>0.66</v>
      </c>
      <c r="I228" s="257">
        <v>312</v>
      </c>
      <c r="J228" s="742">
        <f t="shared" si="27"/>
        <v>205.92000000000002</v>
      </c>
      <c r="K228" s="742">
        <f t="shared" si="25"/>
        <v>5150.1003700953788</v>
      </c>
      <c r="L228" s="658"/>
      <c r="N228" s="737"/>
      <c r="O228" s="737"/>
      <c r="P228" s="737"/>
    </row>
    <row r="229" spans="1:16" ht="16.5" customHeight="1">
      <c r="A229" s="774">
        <f t="shared" si="29"/>
        <v>60</v>
      </c>
      <c r="B229" s="297" t="s">
        <v>642</v>
      </c>
      <c r="C229" s="757">
        <v>42118</v>
      </c>
      <c r="D229" s="758" t="s">
        <v>641</v>
      </c>
      <c r="E229" s="853">
        <v>37.5</v>
      </c>
      <c r="F229" s="854">
        <v>22.8</v>
      </c>
      <c r="G229" s="854">
        <v>27</v>
      </c>
      <c r="H229" s="845">
        <f t="shared" si="23"/>
        <v>0.66</v>
      </c>
      <c r="I229" s="257">
        <v>312</v>
      </c>
      <c r="J229" s="742">
        <f t="shared" si="27"/>
        <v>205.92000000000002</v>
      </c>
      <c r="K229" s="742">
        <f t="shared" si="25"/>
        <v>5150.1003700953788</v>
      </c>
      <c r="L229" s="658"/>
      <c r="N229" s="737"/>
      <c r="O229" s="737"/>
      <c r="P229" s="737"/>
    </row>
    <row r="230" spans="1:16" ht="16.5" customHeight="1">
      <c r="A230" s="774">
        <f t="shared" si="29"/>
        <v>61</v>
      </c>
      <c r="B230" s="297" t="s">
        <v>642</v>
      </c>
      <c r="C230" s="757">
        <v>42118</v>
      </c>
      <c r="D230" s="758" t="s">
        <v>641</v>
      </c>
      <c r="E230" s="853">
        <v>37.5</v>
      </c>
      <c r="F230" s="854">
        <v>22.8</v>
      </c>
      <c r="G230" s="854">
        <v>27</v>
      </c>
      <c r="H230" s="845">
        <f t="shared" si="23"/>
        <v>0.66</v>
      </c>
      <c r="I230" s="257">
        <v>200</v>
      </c>
      <c r="J230" s="742">
        <f t="shared" si="27"/>
        <v>132</v>
      </c>
      <c r="K230" s="742">
        <f t="shared" si="25"/>
        <v>5150.1003700953788</v>
      </c>
      <c r="L230" s="658"/>
      <c r="N230" s="737"/>
      <c r="O230" s="737"/>
      <c r="P230" s="737"/>
    </row>
    <row r="231" spans="1:16" ht="16.5" customHeight="1">
      <c r="A231" s="774">
        <f t="shared" si="29"/>
        <v>62</v>
      </c>
      <c r="B231" s="297" t="s">
        <v>429</v>
      </c>
      <c r="C231" s="757">
        <v>42118</v>
      </c>
      <c r="D231" s="758" t="s">
        <v>641</v>
      </c>
      <c r="E231" s="853">
        <v>43</v>
      </c>
      <c r="F231" s="854">
        <v>31</v>
      </c>
      <c r="G231" s="854">
        <v>25</v>
      </c>
      <c r="H231" s="845">
        <f t="shared" si="23"/>
        <v>0.9</v>
      </c>
      <c r="I231" s="257">
        <v>1012</v>
      </c>
      <c r="J231" s="742">
        <f t="shared" si="27"/>
        <v>910.80000000000007</v>
      </c>
      <c r="K231" s="742">
        <f t="shared" si="25"/>
        <v>7022.8641410391529</v>
      </c>
      <c r="L231" s="658"/>
      <c r="N231" s="737"/>
      <c r="O231" s="737"/>
      <c r="P231" s="737"/>
    </row>
    <row r="232" spans="1:16" ht="16.5" customHeight="1">
      <c r="A232" s="774">
        <f t="shared" si="29"/>
        <v>63</v>
      </c>
      <c r="B232" s="297" t="s">
        <v>932</v>
      </c>
      <c r="C232" s="757">
        <v>42118</v>
      </c>
      <c r="D232" s="758" t="s">
        <v>641</v>
      </c>
      <c r="E232" s="853">
        <v>43.5</v>
      </c>
      <c r="F232" s="854">
        <v>31</v>
      </c>
      <c r="G232" s="854">
        <v>24.8</v>
      </c>
      <c r="H232" s="845">
        <f t="shared" si="23"/>
        <v>0.91</v>
      </c>
      <c r="I232" s="257">
        <v>303</v>
      </c>
      <c r="J232" s="742">
        <f t="shared" si="27"/>
        <v>275.73</v>
      </c>
      <c r="K232" s="742">
        <f t="shared" si="25"/>
        <v>7100.8959648284763</v>
      </c>
      <c r="L232" s="658"/>
      <c r="N232" s="737"/>
      <c r="O232" s="737"/>
      <c r="P232" s="737"/>
    </row>
    <row r="233" spans="1:16" ht="16.5" customHeight="1">
      <c r="A233" s="774">
        <f t="shared" si="29"/>
        <v>64</v>
      </c>
      <c r="B233" s="297" t="s">
        <v>643</v>
      </c>
      <c r="C233" s="757">
        <v>42118</v>
      </c>
      <c r="D233" s="758" t="s">
        <v>644</v>
      </c>
      <c r="E233" s="853">
        <v>36</v>
      </c>
      <c r="F233" s="854">
        <v>30</v>
      </c>
      <c r="G233" s="854">
        <v>25</v>
      </c>
      <c r="H233" s="845">
        <f t="shared" si="23"/>
        <v>0.79</v>
      </c>
      <c r="I233" s="257">
        <v>303</v>
      </c>
      <c r="J233" s="742">
        <f t="shared" si="27"/>
        <v>239.37</v>
      </c>
      <c r="K233" s="742">
        <f t="shared" si="25"/>
        <v>6164.5140793565897</v>
      </c>
      <c r="L233" s="658"/>
      <c r="N233" s="737"/>
      <c r="O233" s="737"/>
      <c r="P233" s="737"/>
    </row>
    <row r="234" spans="1:16" ht="16.5" customHeight="1">
      <c r="A234" s="774">
        <f t="shared" si="29"/>
        <v>65</v>
      </c>
      <c r="B234" s="297" t="s">
        <v>1691</v>
      </c>
      <c r="C234" s="757">
        <v>42118</v>
      </c>
      <c r="D234" s="758" t="s">
        <v>644</v>
      </c>
      <c r="E234" s="853">
        <v>35</v>
      </c>
      <c r="F234" s="854">
        <v>28</v>
      </c>
      <c r="G234" s="854"/>
      <c r="H234" s="845">
        <f t="shared" ref="H234:H297" si="32">IF(G234&lt;&gt;"",ROUND(((E234+F234)*2+5)*(F234+G234+3)/10000,2),ROUND(E234*F234/10000,2))</f>
        <v>0.1</v>
      </c>
      <c r="I234" s="257">
        <v>606</v>
      </c>
      <c r="J234" s="742">
        <f t="shared" si="27"/>
        <v>60.6</v>
      </c>
      <c r="K234" s="742">
        <f t="shared" ref="K234:K297" si="33">H234*$Q$211</f>
        <v>780.31823789323926</v>
      </c>
      <c r="L234" s="658"/>
      <c r="N234" s="737"/>
      <c r="O234" s="737"/>
      <c r="P234" s="737"/>
    </row>
    <row r="235" spans="1:16" ht="16.5" customHeight="1">
      <c r="A235" s="774">
        <f t="shared" si="29"/>
        <v>66</v>
      </c>
      <c r="B235" s="297" t="s">
        <v>613</v>
      </c>
      <c r="C235" s="757">
        <v>42118</v>
      </c>
      <c r="D235" s="758" t="s">
        <v>645</v>
      </c>
      <c r="E235" s="853">
        <v>38</v>
      </c>
      <c r="F235" s="854">
        <v>28</v>
      </c>
      <c r="G235" s="854">
        <v>27</v>
      </c>
      <c r="H235" s="845">
        <f t="shared" si="32"/>
        <v>0.79</v>
      </c>
      <c r="I235" s="257">
        <v>150</v>
      </c>
      <c r="J235" s="742">
        <f t="shared" ref="J235:J298" si="34">H235*I235</f>
        <v>118.5</v>
      </c>
      <c r="K235" s="742">
        <f t="shared" si="33"/>
        <v>6164.5140793565897</v>
      </c>
      <c r="L235" s="658"/>
      <c r="N235" s="737"/>
      <c r="O235" s="737"/>
      <c r="P235" s="737"/>
    </row>
    <row r="236" spans="1:16" ht="16.5" customHeight="1">
      <c r="A236" s="774">
        <f t="shared" ref="A236:A299" si="35">IF(B236&lt;&gt;"",ROW()-169,"")</f>
        <v>67</v>
      </c>
      <c r="B236" s="297" t="s">
        <v>628</v>
      </c>
      <c r="C236" s="757">
        <v>42118</v>
      </c>
      <c r="D236" s="758" t="s">
        <v>645</v>
      </c>
      <c r="E236" s="853">
        <v>46</v>
      </c>
      <c r="F236" s="854">
        <v>42</v>
      </c>
      <c r="G236" s="854">
        <v>24.5</v>
      </c>
      <c r="H236" s="845">
        <f t="shared" si="32"/>
        <v>1.26</v>
      </c>
      <c r="I236" s="257">
        <v>1364</v>
      </c>
      <c r="J236" s="742">
        <f t="shared" si="34"/>
        <v>1718.64</v>
      </c>
      <c r="K236" s="742">
        <f t="shared" si="33"/>
        <v>9832.0097974548135</v>
      </c>
      <c r="L236" s="658"/>
      <c r="N236" s="737"/>
      <c r="O236" s="737"/>
      <c r="P236" s="737"/>
    </row>
    <row r="237" spans="1:16" ht="16.5" customHeight="1">
      <c r="A237" s="774">
        <f t="shared" si="35"/>
        <v>68</v>
      </c>
      <c r="B237" s="297" t="s">
        <v>1733</v>
      </c>
      <c r="C237" s="757">
        <v>42119</v>
      </c>
      <c r="D237" s="758" t="s">
        <v>646</v>
      </c>
      <c r="E237" s="853">
        <v>110</v>
      </c>
      <c r="F237" s="854">
        <v>182</v>
      </c>
      <c r="G237" s="854"/>
      <c r="H237" s="845">
        <f t="shared" si="32"/>
        <v>2</v>
      </c>
      <c r="I237" s="257">
        <v>50</v>
      </c>
      <c r="J237" s="742">
        <f t="shared" si="34"/>
        <v>100</v>
      </c>
      <c r="K237" s="742">
        <f t="shared" si="33"/>
        <v>15606.364757864783</v>
      </c>
      <c r="L237" s="658"/>
      <c r="N237" s="737"/>
      <c r="O237" s="737"/>
      <c r="P237" s="737"/>
    </row>
    <row r="238" spans="1:16" ht="16.5" customHeight="1">
      <c r="A238" s="774">
        <f t="shared" si="35"/>
        <v>69</v>
      </c>
      <c r="B238" s="297" t="s">
        <v>1734</v>
      </c>
      <c r="C238" s="757">
        <v>42119</v>
      </c>
      <c r="D238" s="758" t="s">
        <v>646</v>
      </c>
      <c r="E238" s="853">
        <v>100</v>
      </c>
      <c r="F238" s="854">
        <v>174</v>
      </c>
      <c r="G238" s="854"/>
      <c r="H238" s="845">
        <f t="shared" si="32"/>
        <v>1.74</v>
      </c>
      <c r="I238" s="257">
        <v>200</v>
      </c>
      <c r="J238" s="742">
        <f t="shared" si="34"/>
        <v>348</v>
      </c>
      <c r="K238" s="742">
        <f t="shared" si="33"/>
        <v>13577.537339342362</v>
      </c>
      <c r="L238" s="658"/>
      <c r="N238" s="737"/>
      <c r="O238" s="737"/>
      <c r="P238" s="737"/>
    </row>
    <row r="239" spans="1:16" ht="16.5" customHeight="1">
      <c r="A239" s="774">
        <f t="shared" si="35"/>
        <v>70</v>
      </c>
      <c r="B239" s="297" t="s">
        <v>1735</v>
      </c>
      <c r="C239" s="757">
        <v>42119</v>
      </c>
      <c r="D239" s="758" t="s">
        <v>646</v>
      </c>
      <c r="E239" s="853">
        <v>125</v>
      </c>
      <c r="F239" s="854">
        <v>67</v>
      </c>
      <c r="G239" s="854"/>
      <c r="H239" s="845">
        <f t="shared" si="32"/>
        <v>0.84</v>
      </c>
      <c r="I239" s="257">
        <v>333</v>
      </c>
      <c r="J239" s="742">
        <f t="shared" si="34"/>
        <v>279.71999999999997</v>
      </c>
      <c r="K239" s="742">
        <f t="shared" si="33"/>
        <v>6554.6731983032087</v>
      </c>
      <c r="L239" s="658"/>
      <c r="N239" s="737"/>
      <c r="O239" s="737"/>
      <c r="P239" s="737"/>
    </row>
    <row r="240" spans="1:16" ht="16.5" customHeight="1">
      <c r="A240" s="774">
        <f t="shared" si="35"/>
        <v>71</v>
      </c>
      <c r="B240" s="297" t="s">
        <v>1736</v>
      </c>
      <c r="C240" s="757">
        <v>42119</v>
      </c>
      <c r="D240" s="758" t="s">
        <v>646</v>
      </c>
      <c r="E240" s="853">
        <v>140</v>
      </c>
      <c r="F240" s="854">
        <v>149</v>
      </c>
      <c r="G240" s="854"/>
      <c r="H240" s="845">
        <f t="shared" si="32"/>
        <v>2.09</v>
      </c>
      <c r="I240" s="257">
        <v>55</v>
      </c>
      <c r="J240" s="742">
        <f t="shared" si="34"/>
        <v>114.94999999999999</v>
      </c>
      <c r="K240" s="742">
        <f t="shared" si="33"/>
        <v>16308.651171968697</v>
      </c>
      <c r="L240" s="658"/>
      <c r="N240" s="737"/>
      <c r="O240" s="737"/>
      <c r="P240" s="737"/>
    </row>
    <row r="241" spans="1:16" ht="16.5" customHeight="1">
      <c r="A241" s="774">
        <f t="shared" si="35"/>
        <v>72</v>
      </c>
      <c r="B241" s="297" t="s">
        <v>1737</v>
      </c>
      <c r="C241" s="757">
        <v>42119</v>
      </c>
      <c r="D241" s="758" t="s">
        <v>646</v>
      </c>
      <c r="E241" s="853">
        <v>130</v>
      </c>
      <c r="F241" s="854">
        <v>82</v>
      </c>
      <c r="G241" s="854"/>
      <c r="H241" s="845">
        <f t="shared" si="32"/>
        <v>1.07</v>
      </c>
      <c r="I241" s="257">
        <v>600</v>
      </c>
      <c r="J241" s="742">
        <f t="shared" si="34"/>
        <v>642</v>
      </c>
      <c r="K241" s="742">
        <f t="shared" si="33"/>
        <v>8349.4051454576602</v>
      </c>
      <c r="L241" s="658"/>
      <c r="N241" s="737"/>
      <c r="O241" s="737"/>
      <c r="P241" s="737"/>
    </row>
    <row r="242" spans="1:16" ht="16.5" customHeight="1">
      <c r="A242" s="774">
        <f t="shared" si="35"/>
        <v>73</v>
      </c>
      <c r="B242" s="297" t="s">
        <v>753</v>
      </c>
      <c r="C242" s="757">
        <v>42119</v>
      </c>
      <c r="D242" s="758" t="s">
        <v>646</v>
      </c>
      <c r="E242" s="853">
        <v>120</v>
      </c>
      <c r="F242" s="854">
        <v>82</v>
      </c>
      <c r="G242" s="854"/>
      <c r="H242" s="845">
        <f t="shared" si="32"/>
        <v>0.98</v>
      </c>
      <c r="I242" s="257">
        <v>600</v>
      </c>
      <c r="J242" s="742">
        <f t="shared" si="34"/>
        <v>588</v>
      </c>
      <c r="K242" s="742">
        <f t="shared" si="33"/>
        <v>7647.1187313537439</v>
      </c>
      <c r="L242" s="658"/>
      <c r="N242" s="737"/>
      <c r="O242" s="737"/>
      <c r="P242" s="737"/>
    </row>
    <row r="243" spans="1:16" ht="16.5" customHeight="1">
      <c r="A243" s="774">
        <f t="shared" si="35"/>
        <v>74</v>
      </c>
      <c r="B243" s="297" t="s">
        <v>520</v>
      </c>
      <c r="C243" s="757">
        <v>42119</v>
      </c>
      <c r="D243" s="758" t="s">
        <v>647</v>
      </c>
      <c r="E243" s="853">
        <v>37.5</v>
      </c>
      <c r="F243" s="854">
        <v>25.3</v>
      </c>
      <c r="G243" s="854">
        <v>23.9</v>
      </c>
      <c r="H243" s="845">
        <f t="shared" si="32"/>
        <v>0.68</v>
      </c>
      <c r="I243" s="257">
        <v>420</v>
      </c>
      <c r="J243" s="742">
        <f t="shared" si="34"/>
        <v>285.60000000000002</v>
      </c>
      <c r="K243" s="742">
        <f t="shared" si="33"/>
        <v>5306.1640176740266</v>
      </c>
      <c r="L243" s="658"/>
      <c r="N243" s="737"/>
      <c r="O243" s="737"/>
      <c r="P243" s="737"/>
    </row>
    <row r="244" spans="1:16" ht="16.5" customHeight="1">
      <c r="A244" s="774">
        <f t="shared" si="35"/>
        <v>75</v>
      </c>
      <c r="B244" s="297" t="s">
        <v>439</v>
      </c>
      <c r="C244" s="757">
        <v>42123</v>
      </c>
      <c r="D244" s="758" t="s">
        <v>648</v>
      </c>
      <c r="E244" s="853">
        <v>49</v>
      </c>
      <c r="F244" s="854">
        <v>38</v>
      </c>
      <c r="G244" s="854">
        <v>12</v>
      </c>
      <c r="H244" s="845">
        <f t="shared" si="32"/>
        <v>0.95</v>
      </c>
      <c r="I244" s="257">
        <v>410</v>
      </c>
      <c r="J244" s="742">
        <f t="shared" si="34"/>
        <v>389.5</v>
      </c>
      <c r="K244" s="742">
        <f t="shared" si="33"/>
        <v>7413.0232599857718</v>
      </c>
      <c r="L244" s="658"/>
      <c r="N244" s="737"/>
      <c r="O244" s="737"/>
      <c r="P244" s="737"/>
    </row>
    <row r="245" spans="1:16" ht="16.5" customHeight="1">
      <c r="A245" s="774">
        <f t="shared" si="35"/>
        <v>76</v>
      </c>
      <c r="B245" s="297" t="s">
        <v>1738</v>
      </c>
      <c r="C245" s="757">
        <v>42123</v>
      </c>
      <c r="D245" s="758" t="s">
        <v>649</v>
      </c>
      <c r="E245" s="853">
        <v>85</v>
      </c>
      <c r="F245" s="854">
        <v>164</v>
      </c>
      <c r="G245" s="854"/>
      <c r="H245" s="845">
        <f t="shared" si="32"/>
        <v>1.39</v>
      </c>
      <c r="I245" s="257">
        <v>50</v>
      </c>
      <c r="J245" s="742">
        <f t="shared" si="34"/>
        <v>69.5</v>
      </c>
      <c r="K245" s="742">
        <f t="shared" si="33"/>
        <v>10846.423506716024</v>
      </c>
      <c r="L245" s="658"/>
      <c r="N245" s="737"/>
      <c r="O245" s="737"/>
      <c r="P245" s="737"/>
    </row>
    <row r="246" spans="1:16" ht="16.5" customHeight="1">
      <c r="A246" s="774">
        <f t="shared" si="35"/>
        <v>77</v>
      </c>
      <c r="B246" s="297" t="s">
        <v>1739</v>
      </c>
      <c r="C246" s="757">
        <v>42123</v>
      </c>
      <c r="D246" s="758" t="s">
        <v>649</v>
      </c>
      <c r="E246" s="853">
        <v>80</v>
      </c>
      <c r="F246" s="854">
        <v>181</v>
      </c>
      <c r="G246" s="854"/>
      <c r="H246" s="845">
        <f t="shared" si="32"/>
        <v>1.45</v>
      </c>
      <c r="I246" s="257">
        <v>125</v>
      </c>
      <c r="J246" s="742">
        <f t="shared" si="34"/>
        <v>181.25</v>
      </c>
      <c r="K246" s="742">
        <f t="shared" si="33"/>
        <v>11314.614449451967</v>
      </c>
      <c r="L246" s="658"/>
      <c r="N246" s="737"/>
      <c r="O246" s="737"/>
      <c r="P246" s="737"/>
    </row>
    <row r="247" spans="1:16" ht="16.5" customHeight="1">
      <c r="A247" s="774">
        <f t="shared" si="35"/>
        <v>78</v>
      </c>
      <c r="B247" s="297" t="s">
        <v>1739</v>
      </c>
      <c r="C247" s="757">
        <v>42123</v>
      </c>
      <c r="D247" s="758" t="s">
        <v>649</v>
      </c>
      <c r="E247" s="853">
        <v>80</v>
      </c>
      <c r="F247" s="854">
        <v>181</v>
      </c>
      <c r="G247" s="854"/>
      <c r="H247" s="845">
        <f t="shared" si="32"/>
        <v>1.45</v>
      </c>
      <c r="I247" s="257">
        <v>150</v>
      </c>
      <c r="J247" s="742">
        <f t="shared" si="34"/>
        <v>217.5</v>
      </c>
      <c r="K247" s="742">
        <f t="shared" si="33"/>
        <v>11314.614449451967</v>
      </c>
      <c r="L247" s="658"/>
      <c r="N247" s="737"/>
      <c r="O247" s="737"/>
      <c r="P247" s="737"/>
    </row>
    <row r="248" spans="1:16" ht="16.5" customHeight="1">
      <c r="A248" s="774">
        <f t="shared" si="35"/>
        <v>79</v>
      </c>
      <c r="B248" s="297" t="s">
        <v>1740</v>
      </c>
      <c r="C248" s="757">
        <v>42123</v>
      </c>
      <c r="D248" s="758" t="s">
        <v>649</v>
      </c>
      <c r="E248" s="853">
        <v>80</v>
      </c>
      <c r="F248" s="854">
        <v>185</v>
      </c>
      <c r="G248" s="854"/>
      <c r="H248" s="845">
        <f t="shared" si="32"/>
        <v>1.48</v>
      </c>
      <c r="I248" s="257">
        <v>50</v>
      </c>
      <c r="J248" s="742">
        <f t="shared" si="34"/>
        <v>74</v>
      </c>
      <c r="K248" s="742">
        <f t="shared" si="33"/>
        <v>11548.70992081994</v>
      </c>
      <c r="L248" s="658"/>
      <c r="N248" s="737"/>
      <c r="O248" s="737"/>
      <c r="P248" s="737"/>
    </row>
    <row r="249" spans="1:16" ht="16.5" customHeight="1">
      <c r="A249" s="774">
        <f t="shared" si="35"/>
        <v>80</v>
      </c>
      <c r="B249" s="297" t="s">
        <v>1741</v>
      </c>
      <c r="C249" s="757">
        <v>42123</v>
      </c>
      <c r="D249" s="758" t="s">
        <v>649</v>
      </c>
      <c r="E249" s="853">
        <v>80</v>
      </c>
      <c r="F249" s="854">
        <v>186</v>
      </c>
      <c r="G249" s="854"/>
      <c r="H249" s="845">
        <f t="shared" si="32"/>
        <v>1.49</v>
      </c>
      <c r="I249" s="257">
        <v>100</v>
      </c>
      <c r="J249" s="742">
        <f t="shared" si="34"/>
        <v>149</v>
      </c>
      <c r="K249" s="742">
        <f t="shared" si="33"/>
        <v>11626.741744609264</v>
      </c>
      <c r="L249" s="658"/>
      <c r="N249" s="737"/>
      <c r="O249" s="737"/>
      <c r="P249" s="737"/>
    </row>
    <row r="250" spans="1:16" ht="16.5" customHeight="1">
      <c r="A250" s="774">
        <f t="shared" si="35"/>
        <v>81</v>
      </c>
      <c r="B250" s="297" t="s">
        <v>650</v>
      </c>
      <c r="C250" s="757">
        <v>42123</v>
      </c>
      <c r="D250" s="758" t="s">
        <v>651</v>
      </c>
      <c r="E250" s="853">
        <v>142</v>
      </c>
      <c r="F250" s="854">
        <v>72</v>
      </c>
      <c r="G250" s="854">
        <v>58</v>
      </c>
      <c r="H250" s="845">
        <f t="shared" si="32"/>
        <v>5.76</v>
      </c>
      <c r="I250" s="257">
        <v>50</v>
      </c>
      <c r="J250" s="742">
        <f t="shared" si="34"/>
        <v>288</v>
      </c>
      <c r="K250" s="742">
        <f t="shared" si="33"/>
        <v>44946.330502650577</v>
      </c>
      <c r="L250" s="658"/>
      <c r="N250" s="737"/>
      <c r="O250" s="737"/>
      <c r="P250" s="737"/>
    </row>
    <row r="251" spans="1:16" ht="16.5" customHeight="1">
      <c r="A251" s="774">
        <f t="shared" si="35"/>
        <v>82</v>
      </c>
      <c r="B251" s="297" t="s">
        <v>652</v>
      </c>
      <c r="C251" s="757">
        <v>42123</v>
      </c>
      <c r="D251" s="758" t="s">
        <v>651</v>
      </c>
      <c r="E251" s="853">
        <v>75</v>
      </c>
      <c r="F251" s="854">
        <v>49</v>
      </c>
      <c r="G251" s="854">
        <v>148</v>
      </c>
      <c r="H251" s="845">
        <f t="shared" si="32"/>
        <v>5.0599999999999996</v>
      </c>
      <c r="I251" s="257">
        <v>26</v>
      </c>
      <c r="J251" s="742">
        <f t="shared" si="34"/>
        <v>131.56</v>
      </c>
      <c r="K251" s="742">
        <f t="shared" si="33"/>
        <v>39484.102837397899</v>
      </c>
      <c r="L251" s="658"/>
      <c r="N251" s="737"/>
      <c r="O251" s="737"/>
      <c r="P251" s="737"/>
    </row>
    <row r="252" spans="1:16" ht="16.5" customHeight="1">
      <c r="A252" s="774">
        <f t="shared" si="35"/>
        <v>83</v>
      </c>
      <c r="B252" s="297" t="s">
        <v>653</v>
      </c>
      <c r="C252" s="757">
        <v>42123</v>
      </c>
      <c r="D252" s="758" t="s">
        <v>651</v>
      </c>
      <c r="E252" s="853">
        <v>64</v>
      </c>
      <c r="F252" s="854">
        <v>46</v>
      </c>
      <c r="G252" s="854">
        <v>13.4</v>
      </c>
      <c r="H252" s="845">
        <f t="shared" si="32"/>
        <v>1.4</v>
      </c>
      <c r="I252" s="257">
        <v>28</v>
      </c>
      <c r="J252" s="742">
        <f t="shared" si="34"/>
        <v>39.199999999999996</v>
      </c>
      <c r="K252" s="742">
        <f t="shared" si="33"/>
        <v>10924.455330505347</v>
      </c>
      <c r="L252" s="658"/>
      <c r="N252" s="737"/>
      <c r="O252" s="737"/>
      <c r="P252" s="737"/>
    </row>
    <row r="253" spans="1:16" ht="16.5" customHeight="1">
      <c r="A253" s="774">
        <f t="shared" si="35"/>
        <v>84</v>
      </c>
      <c r="B253" s="297" t="s">
        <v>654</v>
      </c>
      <c r="C253" s="757">
        <v>42123</v>
      </c>
      <c r="D253" s="758" t="s">
        <v>651</v>
      </c>
      <c r="E253" s="853">
        <v>102</v>
      </c>
      <c r="F253" s="854">
        <v>54</v>
      </c>
      <c r="G253" s="854">
        <v>178</v>
      </c>
      <c r="H253" s="845">
        <f t="shared" si="32"/>
        <v>7.45</v>
      </c>
      <c r="I253" s="257">
        <v>52</v>
      </c>
      <c r="J253" s="742">
        <f t="shared" si="34"/>
        <v>387.40000000000003</v>
      </c>
      <c r="K253" s="742">
        <f t="shared" si="33"/>
        <v>58133.708723046322</v>
      </c>
      <c r="L253" s="658"/>
      <c r="N253" s="737"/>
      <c r="O253" s="737"/>
      <c r="P253" s="737"/>
    </row>
    <row r="254" spans="1:16" ht="16.5" customHeight="1">
      <c r="A254" s="774">
        <f t="shared" si="35"/>
        <v>85</v>
      </c>
      <c r="B254" s="297" t="s">
        <v>654</v>
      </c>
      <c r="C254" s="757">
        <v>42123</v>
      </c>
      <c r="D254" s="758" t="s">
        <v>651</v>
      </c>
      <c r="E254" s="853">
        <v>102</v>
      </c>
      <c r="F254" s="854">
        <v>54</v>
      </c>
      <c r="G254" s="854">
        <v>178</v>
      </c>
      <c r="H254" s="845">
        <f t="shared" si="32"/>
        <v>7.45</v>
      </c>
      <c r="I254" s="257">
        <v>7</v>
      </c>
      <c r="J254" s="742">
        <f t="shared" si="34"/>
        <v>52.15</v>
      </c>
      <c r="K254" s="742">
        <f t="shared" si="33"/>
        <v>58133.708723046322</v>
      </c>
      <c r="L254" s="658"/>
      <c r="N254" s="737"/>
      <c r="O254" s="737"/>
      <c r="P254" s="737"/>
    </row>
    <row r="255" spans="1:16" ht="16.5" customHeight="1">
      <c r="A255" s="774">
        <f t="shared" si="35"/>
        <v>86</v>
      </c>
      <c r="B255" s="297" t="s">
        <v>1742</v>
      </c>
      <c r="C255" s="757">
        <v>42124</v>
      </c>
      <c r="D255" s="758" t="s">
        <v>655</v>
      </c>
      <c r="E255" s="853">
        <v>85</v>
      </c>
      <c r="F255" s="854">
        <v>165</v>
      </c>
      <c r="G255" s="854"/>
      <c r="H255" s="845">
        <f t="shared" si="32"/>
        <v>1.4</v>
      </c>
      <c r="I255" s="257">
        <v>130</v>
      </c>
      <c r="J255" s="742">
        <f t="shared" si="34"/>
        <v>182</v>
      </c>
      <c r="K255" s="742">
        <f t="shared" si="33"/>
        <v>10924.455330505347</v>
      </c>
      <c r="L255" s="658"/>
      <c r="N255" s="737"/>
      <c r="O255" s="737"/>
      <c r="P255" s="737"/>
    </row>
    <row r="256" spans="1:16" ht="16.5" customHeight="1">
      <c r="A256" s="774">
        <f t="shared" si="35"/>
        <v>87</v>
      </c>
      <c r="B256" s="297" t="s">
        <v>1743</v>
      </c>
      <c r="C256" s="757">
        <v>42124</v>
      </c>
      <c r="D256" s="758" t="s">
        <v>655</v>
      </c>
      <c r="E256" s="853">
        <v>85</v>
      </c>
      <c r="F256" s="854">
        <v>123</v>
      </c>
      <c r="G256" s="854"/>
      <c r="H256" s="845">
        <f t="shared" si="32"/>
        <v>1.05</v>
      </c>
      <c r="I256" s="257">
        <v>70</v>
      </c>
      <c r="J256" s="742">
        <f t="shared" si="34"/>
        <v>73.5</v>
      </c>
      <c r="K256" s="742">
        <f t="shared" si="33"/>
        <v>8193.3414978790115</v>
      </c>
      <c r="L256" s="658"/>
      <c r="N256" s="737"/>
      <c r="O256" s="737"/>
      <c r="P256" s="737"/>
    </row>
    <row r="257" spans="1:16" ht="16.5" customHeight="1">
      <c r="A257" s="774">
        <f t="shared" si="35"/>
        <v>88</v>
      </c>
      <c r="B257" s="297" t="s">
        <v>1744</v>
      </c>
      <c r="C257" s="757">
        <v>42124</v>
      </c>
      <c r="D257" s="758" t="s">
        <v>655</v>
      </c>
      <c r="E257" s="853">
        <v>75</v>
      </c>
      <c r="F257" s="854">
        <v>180</v>
      </c>
      <c r="G257" s="854"/>
      <c r="H257" s="845">
        <f t="shared" si="32"/>
        <v>1.35</v>
      </c>
      <c r="I257" s="257">
        <v>120</v>
      </c>
      <c r="J257" s="742">
        <f t="shared" si="34"/>
        <v>162</v>
      </c>
      <c r="K257" s="742">
        <f t="shared" si="33"/>
        <v>10534.296211558729</v>
      </c>
      <c r="L257" s="658"/>
      <c r="N257" s="737"/>
      <c r="O257" s="737"/>
      <c r="P257" s="737"/>
    </row>
    <row r="258" spans="1:16" ht="16.5" customHeight="1">
      <c r="A258" s="774">
        <f t="shared" si="35"/>
        <v>89</v>
      </c>
      <c r="B258" s="297" t="s">
        <v>1745</v>
      </c>
      <c r="C258" s="757">
        <v>42124</v>
      </c>
      <c r="D258" s="758" t="s">
        <v>655</v>
      </c>
      <c r="E258" s="853">
        <v>75</v>
      </c>
      <c r="F258" s="854">
        <v>170</v>
      </c>
      <c r="G258" s="854"/>
      <c r="H258" s="845">
        <f t="shared" si="32"/>
        <v>1.28</v>
      </c>
      <c r="I258" s="257">
        <v>110</v>
      </c>
      <c r="J258" s="742">
        <f t="shared" si="34"/>
        <v>140.80000000000001</v>
      </c>
      <c r="K258" s="742">
        <f t="shared" si="33"/>
        <v>9988.0734450334621</v>
      </c>
      <c r="L258" s="658"/>
      <c r="N258" s="737"/>
      <c r="O258" s="737"/>
      <c r="P258" s="737"/>
    </row>
    <row r="259" spans="1:16" ht="16.5" customHeight="1">
      <c r="A259" s="774">
        <f t="shared" si="35"/>
        <v>90</v>
      </c>
      <c r="B259" s="297" t="s">
        <v>1746</v>
      </c>
      <c r="C259" s="757">
        <v>42124</v>
      </c>
      <c r="D259" s="758" t="s">
        <v>655</v>
      </c>
      <c r="E259" s="853">
        <v>75</v>
      </c>
      <c r="F259" s="854">
        <v>121</v>
      </c>
      <c r="G259" s="854"/>
      <c r="H259" s="845">
        <f t="shared" si="32"/>
        <v>0.91</v>
      </c>
      <c r="I259" s="257">
        <v>110</v>
      </c>
      <c r="J259" s="742">
        <f t="shared" si="34"/>
        <v>100.10000000000001</v>
      </c>
      <c r="K259" s="742">
        <f t="shared" si="33"/>
        <v>7100.8959648284763</v>
      </c>
      <c r="L259" s="658"/>
      <c r="N259" s="737"/>
      <c r="O259" s="737"/>
      <c r="P259" s="737"/>
    </row>
    <row r="260" spans="1:16" ht="16.5" customHeight="1">
      <c r="A260" s="774">
        <f t="shared" si="35"/>
        <v>91</v>
      </c>
      <c r="B260" s="297" t="s">
        <v>1747</v>
      </c>
      <c r="C260" s="757">
        <v>42124</v>
      </c>
      <c r="D260" s="758" t="s">
        <v>655</v>
      </c>
      <c r="E260" s="853">
        <v>70</v>
      </c>
      <c r="F260" s="854">
        <v>122</v>
      </c>
      <c r="G260" s="854"/>
      <c r="H260" s="845">
        <f t="shared" si="32"/>
        <v>0.85</v>
      </c>
      <c r="I260" s="257">
        <v>2000</v>
      </c>
      <c r="J260" s="742">
        <f t="shared" si="34"/>
        <v>1700</v>
      </c>
      <c r="K260" s="742">
        <f t="shared" si="33"/>
        <v>6632.705022092533</v>
      </c>
      <c r="L260" s="658"/>
      <c r="N260" s="737"/>
      <c r="O260" s="737"/>
      <c r="P260" s="737"/>
    </row>
    <row r="261" spans="1:16" ht="16.5" customHeight="1">
      <c r="A261" s="774">
        <f t="shared" si="35"/>
        <v>92</v>
      </c>
      <c r="B261" s="297" t="s">
        <v>642</v>
      </c>
      <c r="C261" s="757">
        <v>42124</v>
      </c>
      <c r="D261" s="758" t="s">
        <v>656</v>
      </c>
      <c r="E261" s="853">
        <v>37.5</v>
      </c>
      <c r="F261" s="792">
        <v>22.8</v>
      </c>
      <c r="G261" s="792">
        <v>27</v>
      </c>
      <c r="H261" s="845">
        <f t="shared" si="32"/>
        <v>0.66</v>
      </c>
      <c r="I261" s="257">
        <v>398</v>
      </c>
      <c r="J261" s="742">
        <f t="shared" si="34"/>
        <v>262.68</v>
      </c>
      <c r="K261" s="742">
        <f t="shared" si="33"/>
        <v>5150.1003700953788</v>
      </c>
      <c r="L261" s="658"/>
      <c r="N261" s="737"/>
      <c r="O261" s="737"/>
      <c r="P261" s="737"/>
    </row>
    <row r="262" spans="1:16" ht="16.5" customHeight="1">
      <c r="A262" s="774">
        <f t="shared" si="35"/>
        <v>93</v>
      </c>
      <c r="B262" s="297" t="s">
        <v>657</v>
      </c>
      <c r="C262" s="757">
        <v>42124</v>
      </c>
      <c r="D262" s="758" t="s">
        <v>658</v>
      </c>
      <c r="E262" s="853">
        <v>51.5</v>
      </c>
      <c r="F262" s="854">
        <v>29</v>
      </c>
      <c r="G262" s="854">
        <v>19.5</v>
      </c>
      <c r="H262" s="845">
        <f t="shared" si="32"/>
        <v>0.85</v>
      </c>
      <c r="I262" s="257">
        <v>300</v>
      </c>
      <c r="J262" s="742">
        <f t="shared" si="34"/>
        <v>255</v>
      </c>
      <c r="K262" s="742">
        <f t="shared" si="33"/>
        <v>6632.705022092533</v>
      </c>
      <c r="L262" s="658"/>
      <c r="N262" s="737"/>
      <c r="O262" s="737"/>
      <c r="P262" s="737"/>
    </row>
    <row r="263" spans="1:16" ht="16.5" customHeight="1">
      <c r="A263" s="774">
        <f t="shared" si="35"/>
        <v>94</v>
      </c>
      <c r="B263" s="297" t="s">
        <v>660</v>
      </c>
      <c r="C263" s="757">
        <v>42124</v>
      </c>
      <c r="D263" s="758" t="s">
        <v>658</v>
      </c>
      <c r="E263" s="853">
        <v>49</v>
      </c>
      <c r="F263" s="854">
        <v>32.5</v>
      </c>
      <c r="G263" s="854">
        <v>31</v>
      </c>
      <c r="H263" s="845">
        <f t="shared" si="32"/>
        <v>1.1200000000000001</v>
      </c>
      <c r="I263" s="257">
        <v>108</v>
      </c>
      <c r="J263" s="742">
        <f t="shared" si="34"/>
        <v>120.96000000000001</v>
      </c>
      <c r="K263" s="742">
        <f t="shared" si="33"/>
        <v>8739.56426440428</v>
      </c>
      <c r="L263" s="658"/>
      <c r="N263" s="737"/>
      <c r="O263" s="737"/>
      <c r="P263" s="737"/>
    </row>
    <row r="264" spans="1:16" ht="16.5" customHeight="1">
      <c r="A264" s="774">
        <f t="shared" si="35"/>
        <v>95</v>
      </c>
      <c r="B264" s="297" t="s">
        <v>661</v>
      </c>
      <c r="C264" s="757">
        <v>42124</v>
      </c>
      <c r="D264" s="758" t="s">
        <v>658</v>
      </c>
      <c r="E264" s="853">
        <v>51.5</v>
      </c>
      <c r="F264" s="854">
        <v>22.5</v>
      </c>
      <c r="G264" s="854">
        <v>22.5</v>
      </c>
      <c r="H264" s="845">
        <f t="shared" si="32"/>
        <v>0.73</v>
      </c>
      <c r="I264" s="257">
        <v>407</v>
      </c>
      <c r="J264" s="742">
        <f t="shared" si="34"/>
        <v>297.11</v>
      </c>
      <c r="K264" s="742">
        <f t="shared" si="33"/>
        <v>5696.3231366206455</v>
      </c>
      <c r="L264" s="658"/>
      <c r="N264" s="737"/>
      <c r="O264" s="737"/>
      <c r="P264" s="737"/>
    </row>
    <row r="265" spans="1:16" ht="16.5" customHeight="1">
      <c r="A265" s="774">
        <f t="shared" si="35"/>
        <v>96</v>
      </c>
      <c r="B265" s="297" t="s">
        <v>662</v>
      </c>
      <c r="C265" s="757">
        <v>42124</v>
      </c>
      <c r="D265" s="758" t="s">
        <v>658</v>
      </c>
      <c r="E265" s="853">
        <v>49</v>
      </c>
      <c r="F265" s="854">
        <v>32.5</v>
      </c>
      <c r="G265" s="854">
        <v>21.5</v>
      </c>
      <c r="H265" s="845">
        <f t="shared" si="32"/>
        <v>0.96</v>
      </c>
      <c r="I265" s="257">
        <v>303</v>
      </c>
      <c r="J265" s="742">
        <f t="shared" si="34"/>
        <v>290.88</v>
      </c>
      <c r="K265" s="742">
        <f t="shared" si="33"/>
        <v>7491.0550837750961</v>
      </c>
      <c r="L265" s="658"/>
      <c r="N265" s="737"/>
      <c r="O265" s="737"/>
      <c r="P265" s="737"/>
    </row>
    <row r="266" spans="1:16" ht="16.5" customHeight="1">
      <c r="A266" s="774">
        <f t="shared" si="35"/>
        <v>97</v>
      </c>
      <c r="B266" s="297" t="s">
        <v>661</v>
      </c>
      <c r="C266" s="757">
        <v>42124</v>
      </c>
      <c r="D266" s="758" t="s">
        <v>658</v>
      </c>
      <c r="E266" s="853">
        <v>51.5</v>
      </c>
      <c r="F266" s="854">
        <v>22.5</v>
      </c>
      <c r="G266" s="854">
        <v>22.5</v>
      </c>
      <c r="H266" s="845">
        <f t="shared" si="32"/>
        <v>0.73</v>
      </c>
      <c r="I266" s="257">
        <v>521</v>
      </c>
      <c r="J266" s="742">
        <f t="shared" si="34"/>
        <v>380.33</v>
      </c>
      <c r="K266" s="742">
        <f t="shared" si="33"/>
        <v>5696.3231366206455</v>
      </c>
      <c r="L266" s="658"/>
      <c r="N266" s="737"/>
      <c r="O266" s="737"/>
      <c r="P266" s="737"/>
    </row>
    <row r="267" spans="1:16" ht="16.5" customHeight="1">
      <c r="A267" s="774">
        <f t="shared" si="35"/>
        <v>98</v>
      </c>
      <c r="B267" s="297" t="s">
        <v>663</v>
      </c>
      <c r="C267" s="757">
        <v>42124</v>
      </c>
      <c r="D267" s="758" t="s">
        <v>658</v>
      </c>
      <c r="E267" s="853">
        <v>46.5</v>
      </c>
      <c r="F267" s="854">
        <v>31</v>
      </c>
      <c r="G267" s="854">
        <v>29.5</v>
      </c>
      <c r="H267" s="845">
        <f t="shared" si="32"/>
        <v>1.02</v>
      </c>
      <c r="I267" s="257">
        <v>304</v>
      </c>
      <c r="J267" s="742">
        <f t="shared" si="34"/>
        <v>310.08</v>
      </c>
      <c r="K267" s="742">
        <f t="shared" si="33"/>
        <v>7959.2460265110394</v>
      </c>
      <c r="L267" s="658"/>
      <c r="N267" s="737"/>
      <c r="O267" s="737"/>
      <c r="P267" s="737"/>
    </row>
    <row r="268" spans="1:16" ht="16.5" customHeight="1">
      <c r="A268" s="774">
        <f t="shared" si="35"/>
        <v>99</v>
      </c>
      <c r="B268" s="297" t="s">
        <v>664</v>
      </c>
      <c r="C268" s="757">
        <v>42124</v>
      </c>
      <c r="D268" s="758" t="s">
        <v>658</v>
      </c>
      <c r="E268" s="853">
        <v>51.5</v>
      </c>
      <c r="F268" s="854">
        <v>29</v>
      </c>
      <c r="G268" s="854">
        <v>20.2</v>
      </c>
      <c r="H268" s="845">
        <f t="shared" si="32"/>
        <v>0.87</v>
      </c>
      <c r="I268" s="257">
        <v>307</v>
      </c>
      <c r="J268" s="742">
        <f t="shared" si="34"/>
        <v>267.08999999999997</v>
      </c>
      <c r="K268" s="742">
        <f t="shared" si="33"/>
        <v>6788.7686696711808</v>
      </c>
      <c r="L268" s="658"/>
      <c r="N268" s="737"/>
      <c r="O268" s="737"/>
      <c r="P268" s="737"/>
    </row>
    <row r="269" spans="1:16" ht="16.5" customHeight="1">
      <c r="A269" s="774">
        <f t="shared" si="35"/>
        <v>100</v>
      </c>
      <c r="B269" s="297" t="s">
        <v>1728</v>
      </c>
      <c r="C269" s="757">
        <v>42127</v>
      </c>
      <c r="D269" s="758" t="s">
        <v>665</v>
      </c>
      <c r="E269" s="853">
        <v>110</v>
      </c>
      <c r="F269" s="854">
        <v>113</v>
      </c>
      <c r="G269" s="854"/>
      <c r="H269" s="845">
        <f t="shared" si="32"/>
        <v>1.24</v>
      </c>
      <c r="I269" s="257">
        <v>2000</v>
      </c>
      <c r="J269" s="742">
        <f t="shared" si="34"/>
        <v>2480</v>
      </c>
      <c r="K269" s="742">
        <f t="shared" si="33"/>
        <v>9675.9461498761648</v>
      </c>
      <c r="L269" s="658"/>
      <c r="N269" s="737"/>
      <c r="O269" s="737"/>
      <c r="P269" s="737"/>
    </row>
    <row r="270" spans="1:16" ht="16.5" customHeight="1">
      <c r="A270" s="774">
        <f t="shared" si="35"/>
        <v>101</v>
      </c>
      <c r="B270" s="297" t="s">
        <v>1728</v>
      </c>
      <c r="C270" s="757">
        <v>42127</v>
      </c>
      <c r="D270" s="758" t="s">
        <v>665</v>
      </c>
      <c r="E270" s="853">
        <v>110</v>
      </c>
      <c r="F270" s="854">
        <v>113</v>
      </c>
      <c r="G270" s="854"/>
      <c r="H270" s="845">
        <f t="shared" si="32"/>
        <v>1.24</v>
      </c>
      <c r="I270" s="257">
        <v>300</v>
      </c>
      <c r="J270" s="742">
        <f t="shared" si="34"/>
        <v>372</v>
      </c>
      <c r="K270" s="742">
        <f t="shared" si="33"/>
        <v>9675.9461498761648</v>
      </c>
      <c r="L270" s="658"/>
      <c r="N270" s="737"/>
      <c r="O270" s="737"/>
      <c r="P270" s="737"/>
    </row>
    <row r="271" spans="1:16" ht="16.5" customHeight="1">
      <c r="A271" s="774">
        <f t="shared" si="35"/>
        <v>102</v>
      </c>
      <c r="B271" s="297" t="s">
        <v>544</v>
      </c>
      <c r="C271" s="757">
        <v>42133</v>
      </c>
      <c r="D271" s="758" t="s">
        <v>666</v>
      </c>
      <c r="E271" s="853">
        <v>45</v>
      </c>
      <c r="F271" s="854">
        <v>35</v>
      </c>
      <c r="G271" s="854">
        <v>25</v>
      </c>
      <c r="H271" s="845">
        <f t="shared" si="32"/>
        <v>1.04</v>
      </c>
      <c r="I271" s="257">
        <v>1063</v>
      </c>
      <c r="J271" s="742">
        <f t="shared" si="34"/>
        <v>1105.52</v>
      </c>
      <c r="K271" s="742">
        <f t="shared" si="33"/>
        <v>8115.3096740896872</v>
      </c>
      <c r="L271" s="658"/>
      <c r="N271" s="737"/>
      <c r="O271" s="737"/>
      <c r="P271" s="737"/>
    </row>
    <row r="272" spans="1:16" ht="16.5" customHeight="1">
      <c r="A272" s="774">
        <f t="shared" si="35"/>
        <v>103</v>
      </c>
      <c r="B272" s="297" t="s">
        <v>542</v>
      </c>
      <c r="C272" s="757">
        <v>42133</v>
      </c>
      <c r="D272" s="758" t="s">
        <v>666</v>
      </c>
      <c r="E272" s="853">
        <v>45</v>
      </c>
      <c r="F272" s="854">
        <v>35</v>
      </c>
      <c r="G272" s="854">
        <v>20</v>
      </c>
      <c r="H272" s="845">
        <f t="shared" si="32"/>
        <v>0.96</v>
      </c>
      <c r="I272" s="257">
        <v>406</v>
      </c>
      <c r="J272" s="742">
        <f t="shared" si="34"/>
        <v>389.76</v>
      </c>
      <c r="K272" s="742">
        <f t="shared" si="33"/>
        <v>7491.0550837750961</v>
      </c>
      <c r="L272" s="658"/>
      <c r="N272" s="737"/>
      <c r="O272" s="737"/>
      <c r="P272" s="737"/>
    </row>
    <row r="273" spans="1:16" ht="16.5" customHeight="1">
      <c r="A273" s="774">
        <f t="shared" si="35"/>
        <v>104</v>
      </c>
      <c r="B273" s="297" t="s">
        <v>439</v>
      </c>
      <c r="C273" s="757">
        <v>42133</v>
      </c>
      <c r="D273" s="758" t="s">
        <v>667</v>
      </c>
      <c r="E273" s="853">
        <v>49</v>
      </c>
      <c r="F273" s="854">
        <v>38</v>
      </c>
      <c r="G273" s="854">
        <v>12</v>
      </c>
      <c r="H273" s="845">
        <f t="shared" si="32"/>
        <v>0.95</v>
      </c>
      <c r="I273" s="257">
        <v>298</v>
      </c>
      <c r="J273" s="742">
        <f t="shared" si="34"/>
        <v>283.09999999999997</v>
      </c>
      <c r="K273" s="742">
        <f t="shared" si="33"/>
        <v>7413.0232599857718</v>
      </c>
      <c r="L273" s="658"/>
      <c r="N273" s="737"/>
      <c r="O273" s="737"/>
      <c r="P273" s="737"/>
    </row>
    <row r="274" spans="1:16" ht="16.5" customHeight="1">
      <c r="A274" s="774">
        <f t="shared" si="35"/>
        <v>105</v>
      </c>
      <c r="B274" s="297" t="s">
        <v>545</v>
      </c>
      <c r="C274" s="757">
        <v>42136</v>
      </c>
      <c r="D274" s="758" t="s">
        <v>668</v>
      </c>
      <c r="E274" s="853">
        <v>45</v>
      </c>
      <c r="F274" s="854">
        <v>35</v>
      </c>
      <c r="G274" s="854">
        <v>30</v>
      </c>
      <c r="H274" s="845">
        <f t="shared" si="32"/>
        <v>1.1200000000000001</v>
      </c>
      <c r="I274" s="257">
        <v>1161</v>
      </c>
      <c r="J274" s="742">
        <f t="shared" si="34"/>
        <v>1300.3200000000002</v>
      </c>
      <c r="K274" s="742">
        <f t="shared" si="33"/>
        <v>8739.56426440428</v>
      </c>
      <c r="L274" s="658"/>
      <c r="N274" s="737"/>
      <c r="O274" s="737"/>
      <c r="P274" s="737"/>
    </row>
    <row r="275" spans="1:16" ht="16.5" customHeight="1">
      <c r="A275" s="774">
        <f t="shared" si="35"/>
        <v>106</v>
      </c>
      <c r="B275" s="297" t="s">
        <v>1687</v>
      </c>
      <c r="C275" s="757">
        <v>42136</v>
      </c>
      <c r="D275" s="758" t="s">
        <v>668</v>
      </c>
      <c r="E275" s="853">
        <v>30</v>
      </c>
      <c r="F275" s="854">
        <v>20</v>
      </c>
      <c r="G275" s="854"/>
      <c r="H275" s="845">
        <f t="shared" si="32"/>
        <v>0.06</v>
      </c>
      <c r="I275" s="257">
        <v>2330</v>
      </c>
      <c r="J275" s="742">
        <f t="shared" si="34"/>
        <v>139.79999999999998</v>
      </c>
      <c r="K275" s="742">
        <f t="shared" si="33"/>
        <v>468.19094273594351</v>
      </c>
      <c r="L275" s="658"/>
      <c r="N275" s="737"/>
      <c r="O275" s="737"/>
      <c r="P275" s="737"/>
    </row>
    <row r="276" spans="1:16" ht="16.5" customHeight="1">
      <c r="A276" s="774">
        <f t="shared" si="35"/>
        <v>107</v>
      </c>
      <c r="B276" s="297" t="s">
        <v>669</v>
      </c>
      <c r="C276" s="757">
        <v>42137</v>
      </c>
      <c r="D276" s="758" t="s">
        <v>670</v>
      </c>
      <c r="E276" s="853">
        <v>45</v>
      </c>
      <c r="F276" s="854">
        <v>30</v>
      </c>
      <c r="G276" s="854">
        <v>31</v>
      </c>
      <c r="H276" s="845">
        <f t="shared" si="32"/>
        <v>0.99</v>
      </c>
      <c r="I276" s="257">
        <v>200</v>
      </c>
      <c r="J276" s="742">
        <f t="shared" si="34"/>
        <v>198</v>
      </c>
      <c r="K276" s="742">
        <f t="shared" si="33"/>
        <v>7725.1505551430673</v>
      </c>
      <c r="L276" s="658"/>
      <c r="N276" s="737"/>
      <c r="O276" s="737"/>
      <c r="P276" s="737"/>
    </row>
    <row r="277" spans="1:16" ht="16.5" customHeight="1">
      <c r="A277" s="774">
        <f t="shared" si="35"/>
        <v>108</v>
      </c>
      <c r="B277" s="297" t="s">
        <v>672</v>
      </c>
      <c r="C277" s="757">
        <v>42139</v>
      </c>
      <c r="D277" s="758" t="s">
        <v>673</v>
      </c>
      <c r="E277" s="853">
        <v>41</v>
      </c>
      <c r="F277" s="792">
        <v>36.5</v>
      </c>
      <c r="G277" s="792">
        <v>15</v>
      </c>
      <c r="H277" s="845">
        <f t="shared" si="32"/>
        <v>0.87</v>
      </c>
      <c r="I277" s="257">
        <v>157</v>
      </c>
      <c r="J277" s="742">
        <f t="shared" si="34"/>
        <v>136.59</v>
      </c>
      <c r="K277" s="742">
        <f t="shared" si="33"/>
        <v>6788.7686696711808</v>
      </c>
      <c r="L277" s="658"/>
      <c r="N277" s="737"/>
      <c r="O277" s="737"/>
      <c r="P277" s="737"/>
    </row>
    <row r="278" spans="1:16" ht="16.5" customHeight="1">
      <c r="A278" s="774">
        <f t="shared" si="35"/>
        <v>109</v>
      </c>
      <c r="B278" s="297" t="s">
        <v>1692</v>
      </c>
      <c r="C278" s="757">
        <v>42139</v>
      </c>
      <c r="D278" s="758" t="s">
        <v>673</v>
      </c>
      <c r="E278" s="853">
        <v>39</v>
      </c>
      <c r="F278" s="854">
        <v>34.5</v>
      </c>
      <c r="G278" s="854"/>
      <c r="H278" s="845">
        <f t="shared" si="32"/>
        <v>0.13</v>
      </c>
      <c r="I278" s="257">
        <v>314</v>
      </c>
      <c r="J278" s="742">
        <f t="shared" si="34"/>
        <v>40.82</v>
      </c>
      <c r="K278" s="742">
        <f t="shared" si="33"/>
        <v>1014.4137092612109</v>
      </c>
      <c r="L278" s="658"/>
      <c r="N278" s="737"/>
      <c r="O278" s="737"/>
      <c r="P278" s="737"/>
    </row>
    <row r="279" spans="1:16" ht="16.5" customHeight="1">
      <c r="A279" s="774">
        <f t="shared" si="35"/>
        <v>110</v>
      </c>
      <c r="B279" s="297" t="s">
        <v>674</v>
      </c>
      <c r="C279" s="757">
        <v>42144</v>
      </c>
      <c r="D279" s="758" t="s">
        <v>675</v>
      </c>
      <c r="E279" s="853">
        <v>54</v>
      </c>
      <c r="F279" s="854">
        <v>40</v>
      </c>
      <c r="G279" s="854">
        <v>38</v>
      </c>
      <c r="H279" s="845">
        <f t="shared" si="32"/>
        <v>1.56</v>
      </c>
      <c r="I279" s="257">
        <v>52</v>
      </c>
      <c r="J279" s="742">
        <f t="shared" si="34"/>
        <v>81.12</v>
      </c>
      <c r="K279" s="742">
        <f t="shared" si="33"/>
        <v>12172.964511134531</v>
      </c>
      <c r="L279" s="658"/>
      <c r="N279" s="737"/>
      <c r="O279" s="737"/>
      <c r="P279" s="737"/>
    </row>
    <row r="280" spans="1:16" ht="16.5" customHeight="1">
      <c r="A280" s="774">
        <f t="shared" si="35"/>
        <v>111</v>
      </c>
      <c r="B280" s="297" t="s">
        <v>676</v>
      </c>
      <c r="C280" s="757">
        <v>42144</v>
      </c>
      <c r="D280" s="758" t="s">
        <v>675</v>
      </c>
      <c r="E280" s="853">
        <v>46</v>
      </c>
      <c r="F280" s="792">
        <v>42</v>
      </c>
      <c r="G280" s="792">
        <v>30</v>
      </c>
      <c r="H280" s="845">
        <f t="shared" si="32"/>
        <v>1.36</v>
      </c>
      <c r="I280" s="257">
        <v>260</v>
      </c>
      <c r="J280" s="742">
        <f t="shared" si="34"/>
        <v>353.6</v>
      </c>
      <c r="K280" s="742">
        <f t="shared" si="33"/>
        <v>10612.328035348053</v>
      </c>
      <c r="L280" s="658"/>
      <c r="N280" s="737"/>
      <c r="O280" s="737"/>
      <c r="P280" s="737"/>
    </row>
    <row r="281" spans="1:16" ht="16.5" customHeight="1">
      <c r="A281" s="774">
        <f t="shared" si="35"/>
        <v>112</v>
      </c>
      <c r="B281" s="297" t="s">
        <v>628</v>
      </c>
      <c r="C281" s="757">
        <v>42144</v>
      </c>
      <c r="D281" s="758" t="s">
        <v>675</v>
      </c>
      <c r="E281" s="853">
        <v>46</v>
      </c>
      <c r="F281" s="792">
        <v>42</v>
      </c>
      <c r="G281" s="792">
        <v>24.5</v>
      </c>
      <c r="H281" s="845">
        <f t="shared" si="32"/>
        <v>1.26</v>
      </c>
      <c r="I281" s="257">
        <v>924</v>
      </c>
      <c r="J281" s="742">
        <f t="shared" si="34"/>
        <v>1164.24</v>
      </c>
      <c r="K281" s="742">
        <f t="shared" si="33"/>
        <v>9832.0097974548135</v>
      </c>
      <c r="L281" s="658"/>
      <c r="N281" s="737"/>
      <c r="O281" s="737"/>
      <c r="P281" s="737"/>
    </row>
    <row r="282" spans="1:16" ht="16.5" customHeight="1">
      <c r="A282" s="774">
        <f t="shared" si="35"/>
        <v>113</v>
      </c>
      <c r="B282" s="297" t="s">
        <v>1166</v>
      </c>
      <c r="C282" s="757">
        <v>42144</v>
      </c>
      <c r="D282" s="758" t="s">
        <v>677</v>
      </c>
      <c r="E282" s="853">
        <v>45</v>
      </c>
      <c r="F282" s="792">
        <v>37</v>
      </c>
      <c r="G282" s="792">
        <v>27.5</v>
      </c>
      <c r="H282" s="845">
        <f t="shared" si="32"/>
        <v>1.1399999999999999</v>
      </c>
      <c r="I282" s="257">
        <v>50</v>
      </c>
      <c r="J282" s="742">
        <f t="shared" si="34"/>
        <v>56.999999999999993</v>
      </c>
      <c r="K282" s="742">
        <f t="shared" si="33"/>
        <v>8895.6279119829251</v>
      </c>
      <c r="L282" s="658"/>
      <c r="N282" s="737"/>
      <c r="O282" s="737"/>
      <c r="P282" s="737"/>
    </row>
    <row r="283" spans="1:16" ht="16.5" customHeight="1">
      <c r="A283" s="774">
        <f t="shared" si="35"/>
        <v>114</v>
      </c>
      <c r="B283" s="297" t="s">
        <v>1166</v>
      </c>
      <c r="C283" s="757">
        <v>42144</v>
      </c>
      <c r="D283" s="758" t="s">
        <v>677</v>
      </c>
      <c r="E283" s="853">
        <v>45</v>
      </c>
      <c r="F283" s="854">
        <v>37</v>
      </c>
      <c r="G283" s="792">
        <v>27.5</v>
      </c>
      <c r="H283" s="845">
        <f t="shared" si="32"/>
        <v>1.1399999999999999</v>
      </c>
      <c r="I283" s="257">
        <v>669</v>
      </c>
      <c r="J283" s="742">
        <f t="shared" si="34"/>
        <v>762.66</v>
      </c>
      <c r="K283" s="742">
        <f t="shared" si="33"/>
        <v>8895.6279119829251</v>
      </c>
      <c r="L283" s="658"/>
      <c r="N283" s="737"/>
      <c r="O283" s="737"/>
      <c r="P283" s="737"/>
    </row>
    <row r="284" spans="1:16" ht="16.5" customHeight="1">
      <c r="A284" s="774">
        <f t="shared" si="35"/>
        <v>115</v>
      </c>
      <c r="B284" s="297" t="s">
        <v>1680</v>
      </c>
      <c r="C284" s="757">
        <v>42144</v>
      </c>
      <c r="D284" s="758" t="s">
        <v>677</v>
      </c>
      <c r="E284" s="853">
        <v>50</v>
      </c>
      <c r="F284" s="854">
        <v>20</v>
      </c>
      <c r="G284" s="854"/>
      <c r="H284" s="845">
        <f t="shared" si="32"/>
        <v>0.1</v>
      </c>
      <c r="I284" s="257">
        <v>1438</v>
      </c>
      <c r="J284" s="742">
        <f t="shared" si="34"/>
        <v>143.80000000000001</v>
      </c>
      <c r="K284" s="742">
        <f t="shared" si="33"/>
        <v>780.31823789323926</v>
      </c>
      <c r="L284" s="658"/>
      <c r="N284" s="737"/>
      <c r="O284" s="737"/>
      <c r="P284" s="737"/>
    </row>
    <row r="285" spans="1:16" ht="16.5" customHeight="1">
      <c r="A285" s="774">
        <f t="shared" si="35"/>
        <v>116</v>
      </c>
      <c r="B285" s="297" t="s">
        <v>520</v>
      </c>
      <c r="C285" s="757">
        <v>42144</v>
      </c>
      <c r="D285" s="758" t="s">
        <v>678</v>
      </c>
      <c r="E285" s="853">
        <v>37.5</v>
      </c>
      <c r="F285" s="854">
        <v>25.3</v>
      </c>
      <c r="G285" s="854">
        <v>23.9</v>
      </c>
      <c r="H285" s="845">
        <f t="shared" si="32"/>
        <v>0.68</v>
      </c>
      <c r="I285" s="257">
        <v>432</v>
      </c>
      <c r="J285" s="742">
        <f t="shared" si="34"/>
        <v>293.76000000000005</v>
      </c>
      <c r="K285" s="742">
        <f t="shared" si="33"/>
        <v>5306.1640176740266</v>
      </c>
      <c r="L285" s="658"/>
      <c r="N285" s="737"/>
      <c r="O285" s="737"/>
      <c r="P285" s="737"/>
    </row>
    <row r="286" spans="1:16" ht="16.5" customHeight="1">
      <c r="A286" s="774">
        <f t="shared" si="35"/>
        <v>117</v>
      </c>
      <c r="B286" s="297" t="s">
        <v>679</v>
      </c>
      <c r="C286" s="757">
        <v>42144</v>
      </c>
      <c r="D286" s="758" t="s">
        <v>682</v>
      </c>
      <c r="E286" s="853">
        <v>38.1</v>
      </c>
      <c r="F286" s="854">
        <v>35.5</v>
      </c>
      <c r="G286" s="854">
        <v>17.7</v>
      </c>
      <c r="H286" s="845">
        <f t="shared" si="32"/>
        <v>0.86</v>
      </c>
      <c r="I286" s="257">
        <v>3024</v>
      </c>
      <c r="J286" s="742">
        <f t="shared" si="34"/>
        <v>2600.64</v>
      </c>
      <c r="K286" s="742">
        <f t="shared" si="33"/>
        <v>6710.7368458818564</v>
      </c>
      <c r="L286" s="658"/>
      <c r="N286" s="737"/>
      <c r="O286" s="737"/>
      <c r="P286" s="737"/>
    </row>
    <row r="287" spans="1:16" ht="16.5" customHeight="1">
      <c r="A287" s="774">
        <f t="shared" si="35"/>
        <v>118</v>
      </c>
      <c r="B287" s="297" t="s">
        <v>680</v>
      </c>
      <c r="C287" s="757">
        <v>42144</v>
      </c>
      <c r="D287" s="758" t="s">
        <v>682</v>
      </c>
      <c r="E287" s="853">
        <v>66</v>
      </c>
      <c r="F287" s="854">
        <v>38.1</v>
      </c>
      <c r="G287" s="854">
        <v>33</v>
      </c>
      <c r="H287" s="845">
        <f t="shared" si="32"/>
        <v>1.58</v>
      </c>
      <c r="I287" s="257">
        <v>161</v>
      </c>
      <c r="J287" s="742">
        <f t="shared" si="34"/>
        <v>254.38000000000002</v>
      </c>
      <c r="K287" s="742">
        <f t="shared" si="33"/>
        <v>12329.028158713179</v>
      </c>
      <c r="L287" s="658"/>
      <c r="N287" s="737"/>
      <c r="O287" s="737"/>
      <c r="P287" s="737"/>
    </row>
    <row r="288" spans="1:16" ht="16.5" customHeight="1">
      <c r="A288" s="774">
        <f t="shared" si="35"/>
        <v>119</v>
      </c>
      <c r="B288" s="297" t="s">
        <v>681</v>
      </c>
      <c r="C288" s="757">
        <v>42144</v>
      </c>
      <c r="D288" s="758" t="s">
        <v>682</v>
      </c>
      <c r="E288" s="853">
        <v>66</v>
      </c>
      <c r="F288" s="854">
        <v>38.1</v>
      </c>
      <c r="G288" s="854">
        <v>25.4</v>
      </c>
      <c r="H288" s="845">
        <f t="shared" si="32"/>
        <v>1.42</v>
      </c>
      <c r="I288" s="257">
        <v>21</v>
      </c>
      <c r="J288" s="742">
        <f t="shared" si="34"/>
        <v>29.82</v>
      </c>
      <c r="K288" s="742">
        <f t="shared" si="33"/>
        <v>11080.518978083996</v>
      </c>
      <c r="L288" s="658"/>
      <c r="N288" s="737"/>
      <c r="O288" s="737"/>
      <c r="P288" s="737"/>
    </row>
    <row r="289" spans="1:16" ht="16.5" customHeight="1">
      <c r="A289" s="774">
        <f t="shared" si="35"/>
        <v>120</v>
      </c>
      <c r="B289" s="297" t="s">
        <v>1689</v>
      </c>
      <c r="C289" s="757">
        <v>42144</v>
      </c>
      <c r="D289" s="758" t="s">
        <v>682</v>
      </c>
      <c r="E289" s="853">
        <v>20</v>
      </c>
      <c r="F289" s="854">
        <v>20</v>
      </c>
      <c r="G289" s="854"/>
      <c r="H289" s="845">
        <f t="shared" si="32"/>
        <v>0.04</v>
      </c>
      <c r="I289" s="257">
        <v>6048</v>
      </c>
      <c r="J289" s="742">
        <f t="shared" si="34"/>
        <v>241.92000000000002</v>
      </c>
      <c r="K289" s="742">
        <f t="shared" si="33"/>
        <v>312.12729515729569</v>
      </c>
      <c r="L289" s="658"/>
      <c r="N289" s="737"/>
      <c r="O289" s="737"/>
      <c r="P289" s="737"/>
    </row>
    <row r="290" spans="1:16" ht="16.5" customHeight="1">
      <c r="A290" s="774">
        <f t="shared" si="35"/>
        <v>121</v>
      </c>
      <c r="B290" s="297" t="s">
        <v>1690</v>
      </c>
      <c r="C290" s="757">
        <v>42144</v>
      </c>
      <c r="D290" s="758" t="s">
        <v>682</v>
      </c>
      <c r="E290" s="853">
        <v>40</v>
      </c>
      <c r="F290" s="854">
        <v>20</v>
      </c>
      <c r="G290" s="854"/>
      <c r="H290" s="845">
        <f t="shared" si="32"/>
        <v>0.08</v>
      </c>
      <c r="I290" s="257">
        <v>364</v>
      </c>
      <c r="J290" s="742">
        <f t="shared" si="34"/>
        <v>29.12</v>
      </c>
      <c r="K290" s="742">
        <f t="shared" si="33"/>
        <v>624.25459031459138</v>
      </c>
      <c r="L290" s="658"/>
      <c r="N290" s="737"/>
      <c r="O290" s="737"/>
      <c r="P290" s="737"/>
    </row>
    <row r="291" spans="1:16" ht="16.5" customHeight="1">
      <c r="A291" s="774">
        <f t="shared" si="35"/>
        <v>122</v>
      </c>
      <c r="B291" s="297" t="s">
        <v>1748</v>
      </c>
      <c r="C291" s="757">
        <v>42144</v>
      </c>
      <c r="D291" s="758" t="s">
        <v>683</v>
      </c>
      <c r="E291" s="853">
        <v>90</v>
      </c>
      <c r="F291" s="854">
        <v>192</v>
      </c>
      <c r="G291" s="854"/>
      <c r="H291" s="845">
        <f t="shared" si="32"/>
        <v>1.73</v>
      </c>
      <c r="I291" s="257">
        <v>250</v>
      </c>
      <c r="J291" s="742">
        <f t="shared" si="34"/>
        <v>432.5</v>
      </c>
      <c r="K291" s="742">
        <f t="shared" si="33"/>
        <v>13499.505515553037</v>
      </c>
      <c r="L291" s="658"/>
      <c r="N291" s="737"/>
      <c r="O291" s="737"/>
      <c r="P291" s="737"/>
    </row>
    <row r="292" spans="1:16" ht="16.5" customHeight="1">
      <c r="A292" s="774">
        <f t="shared" si="35"/>
        <v>123</v>
      </c>
      <c r="B292" s="297" t="s">
        <v>1749</v>
      </c>
      <c r="C292" s="757">
        <v>42144</v>
      </c>
      <c r="D292" s="758" t="s">
        <v>683</v>
      </c>
      <c r="E292" s="853">
        <v>80</v>
      </c>
      <c r="F292" s="854">
        <v>175</v>
      </c>
      <c r="G292" s="854"/>
      <c r="H292" s="845">
        <f t="shared" si="32"/>
        <v>1.4</v>
      </c>
      <c r="I292" s="257">
        <v>75</v>
      </c>
      <c r="J292" s="742">
        <f t="shared" si="34"/>
        <v>105</v>
      </c>
      <c r="K292" s="742">
        <f t="shared" si="33"/>
        <v>10924.455330505347</v>
      </c>
      <c r="L292" s="658"/>
      <c r="N292" s="737"/>
      <c r="O292" s="737"/>
      <c r="P292" s="737"/>
    </row>
    <row r="293" spans="1:16" ht="16.5" customHeight="1">
      <c r="A293" s="774">
        <f t="shared" si="35"/>
        <v>124</v>
      </c>
      <c r="B293" s="297" t="s">
        <v>1750</v>
      </c>
      <c r="C293" s="757">
        <v>42144</v>
      </c>
      <c r="D293" s="758" t="s">
        <v>683</v>
      </c>
      <c r="E293" s="853">
        <v>100</v>
      </c>
      <c r="F293" s="854">
        <v>210</v>
      </c>
      <c r="G293" s="854"/>
      <c r="H293" s="845">
        <f t="shared" si="32"/>
        <v>2.1</v>
      </c>
      <c r="I293" s="257">
        <v>166</v>
      </c>
      <c r="J293" s="742">
        <f t="shared" si="34"/>
        <v>348.6</v>
      </c>
      <c r="K293" s="742">
        <f t="shared" si="33"/>
        <v>16386.682995758023</v>
      </c>
      <c r="L293" s="658"/>
      <c r="N293" s="737"/>
      <c r="O293" s="737"/>
      <c r="P293" s="737"/>
    </row>
    <row r="294" spans="1:16" ht="16.5" customHeight="1">
      <c r="A294" s="774">
        <f t="shared" si="35"/>
        <v>125</v>
      </c>
      <c r="B294" s="297" t="s">
        <v>1751</v>
      </c>
      <c r="C294" s="757">
        <v>42144</v>
      </c>
      <c r="D294" s="758" t="s">
        <v>683</v>
      </c>
      <c r="E294" s="853">
        <v>110</v>
      </c>
      <c r="F294" s="854">
        <v>147</v>
      </c>
      <c r="G294" s="854"/>
      <c r="H294" s="845">
        <f t="shared" si="32"/>
        <v>1.62</v>
      </c>
      <c r="I294" s="257">
        <v>140</v>
      </c>
      <c r="J294" s="742">
        <f t="shared" si="34"/>
        <v>226.8</v>
      </c>
      <c r="K294" s="742">
        <f t="shared" si="33"/>
        <v>12641.155453870475</v>
      </c>
      <c r="L294" s="658"/>
      <c r="N294" s="737"/>
      <c r="O294" s="737"/>
      <c r="P294" s="737"/>
    </row>
    <row r="295" spans="1:16" ht="16.5" customHeight="1">
      <c r="A295" s="774">
        <f t="shared" si="35"/>
        <v>126</v>
      </c>
      <c r="B295" s="297" t="s">
        <v>1752</v>
      </c>
      <c r="C295" s="757">
        <v>42144</v>
      </c>
      <c r="D295" s="758" t="s">
        <v>683</v>
      </c>
      <c r="E295" s="853">
        <v>100</v>
      </c>
      <c r="F295" s="854">
        <v>199</v>
      </c>
      <c r="G295" s="854"/>
      <c r="H295" s="845">
        <f t="shared" si="32"/>
        <v>1.99</v>
      </c>
      <c r="I295" s="257">
        <v>250</v>
      </c>
      <c r="J295" s="742">
        <f t="shared" si="34"/>
        <v>497.5</v>
      </c>
      <c r="K295" s="742">
        <f t="shared" si="33"/>
        <v>15528.332934075459</v>
      </c>
      <c r="L295" s="658"/>
      <c r="N295" s="737"/>
      <c r="O295" s="737"/>
      <c r="P295" s="737"/>
    </row>
    <row r="296" spans="1:16" ht="16.5" customHeight="1">
      <c r="A296" s="774">
        <f t="shared" si="35"/>
        <v>127</v>
      </c>
      <c r="B296" s="297" t="s">
        <v>1753</v>
      </c>
      <c r="C296" s="757">
        <v>42144</v>
      </c>
      <c r="D296" s="758" t="s">
        <v>683</v>
      </c>
      <c r="E296" s="853">
        <v>120</v>
      </c>
      <c r="F296" s="854">
        <v>156</v>
      </c>
      <c r="G296" s="854"/>
      <c r="H296" s="845">
        <f t="shared" si="32"/>
        <v>1.87</v>
      </c>
      <c r="I296" s="257">
        <v>25</v>
      </c>
      <c r="J296" s="742">
        <f t="shared" si="34"/>
        <v>46.75</v>
      </c>
      <c r="K296" s="742">
        <f t="shared" si="33"/>
        <v>14591.951048603572</v>
      </c>
      <c r="L296" s="658"/>
      <c r="N296" s="737"/>
      <c r="O296" s="737"/>
      <c r="P296" s="737"/>
    </row>
    <row r="297" spans="1:16" ht="16.5" customHeight="1">
      <c r="A297" s="774">
        <f t="shared" si="35"/>
        <v>128</v>
      </c>
      <c r="B297" s="297" t="s">
        <v>1754</v>
      </c>
      <c r="C297" s="757">
        <v>42144</v>
      </c>
      <c r="D297" s="758" t="s">
        <v>683</v>
      </c>
      <c r="E297" s="853">
        <v>110</v>
      </c>
      <c r="F297" s="854">
        <v>156</v>
      </c>
      <c r="G297" s="854"/>
      <c r="H297" s="845">
        <f t="shared" si="32"/>
        <v>1.72</v>
      </c>
      <c r="I297" s="257">
        <v>25</v>
      </c>
      <c r="J297" s="742">
        <f t="shared" si="34"/>
        <v>43</v>
      </c>
      <c r="K297" s="742">
        <f t="shared" si="33"/>
        <v>13421.473691763713</v>
      </c>
      <c r="L297" s="658"/>
      <c r="N297" s="737"/>
      <c r="O297" s="737"/>
      <c r="P297" s="737"/>
    </row>
    <row r="298" spans="1:16" ht="16.5" customHeight="1">
      <c r="A298" s="774">
        <f t="shared" si="35"/>
        <v>129</v>
      </c>
      <c r="B298" s="297" t="s">
        <v>1755</v>
      </c>
      <c r="C298" s="757">
        <v>42144</v>
      </c>
      <c r="D298" s="758" t="s">
        <v>683</v>
      </c>
      <c r="E298" s="853">
        <v>90</v>
      </c>
      <c r="F298" s="854">
        <v>210</v>
      </c>
      <c r="G298" s="854"/>
      <c r="H298" s="845">
        <f t="shared" ref="H298:H361" si="36">IF(G298&lt;&gt;"",ROUND(((E298+F298)*2+5)*(F298+G298+3)/10000,2),ROUND(E298*F298/10000,2))</f>
        <v>1.89</v>
      </c>
      <c r="I298" s="257">
        <v>40</v>
      </c>
      <c r="J298" s="742">
        <f t="shared" si="34"/>
        <v>75.599999999999994</v>
      </c>
      <c r="K298" s="742">
        <f t="shared" ref="K298:K361" si="37">H298*$Q$211</f>
        <v>14748.014696182219</v>
      </c>
      <c r="L298" s="658"/>
      <c r="N298" s="737"/>
      <c r="O298" s="737"/>
      <c r="P298" s="737"/>
    </row>
    <row r="299" spans="1:16" ht="16.5" customHeight="1">
      <c r="A299" s="774">
        <f t="shared" si="35"/>
        <v>130</v>
      </c>
      <c r="B299" s="297" t="s">
        <v>1756</v>
      </c>
      <c r="C299" s="757">
        <v>42144</v>
      </c>
      <c r="D299" s="758" t="s">
        <v>683</v>
      </c>
      <c r="E299" s="853">
        <v>90</v>
      </c>
      <c r="F299" s="854">
        <v>185</v>
      </c>
      <c r="G299" s="854"/>
      <c r="H299" s="845">
        <f t="shared" si="36"/>
        <v>1.67</v>
      </c>
      <c r="I299" s="257">
        <v>40</v>
      </c>
      <c r="J299" s="742">
        <f t="shared" ref="J299:J362" si="38">H299*I299</f>
        <v>66.8</v>
      </c>
      <c r="K299" s="742">
        <f t="shared" si="37"/>
        <v>13031.314572817093</v>
      </c>
      <c r="L299" s="658"/>
      <c r="N299" s="737"/>
      <c r="O299" s="737"/>
      <c r="P299" s="737"/>
    </row>
    <row r="300" spans="1:16" ht="16.5" customHeight="1">
      <c r="A300" s="774">
        <f t="shared" ref="A300:A363" si="39">IF(B300&lt;&gt;"",ROW()-169,"")</f>
        <v>131</v>
      </c>
      <c r="B300" s="297" t="s">
        <v>1751</v>
      </c>
      <c r="C300" s="757">
        <v>42144</v>
      </c>
      <c r="D300" s="758" t="s">
        <v>683</v>
      </c>
      <c r="E300" s="853">
        <v>110</v>
      </c>
      <c r="F300" s="854">
        <v>147</v>
      </c>
      <c r="G300" s="854"/>
      <c r="H300" s="845">
        <f t="shared" si="36"/>
        <v>1.62</v>
      </c>
      <c r="I300" s="257">
        <v>140</v>
      </c>
      <c r="J300" s="742">
        <f t="shared" si="38"/>
        <v>226.8</v>
      </c>
      <c r="K300" s="742">
        <f t="shared" si="37"/>
        <v>12641.155453870475</v>
      </c>
      <c r="L300" s="658"/>
      <c r="N300" s="737"/>
      <c r="O300" s="737"/>
      <c r="P300" s="737"/>
    </row>
    <row r="301" spans="1:16" ht="16.5" customHeight="1">
      <c r="A301" s="774">
        <f t="shared" si="39"/>
        <v>132</v>
      </c>
      <c r="B301" s="297" t="s">
        <v>611</v>
      </c>
      <c r="C301" s="757">
        <v>42144</v>
      </c>
      <c r="D301" s="758" t="s">
        <v>690</v>
      </c>
      <c r="E301" s="853">
        <v>62</v>
      </c>
      <c r="F301" s="854">
        <v>42</v>
      </c>
      <c r="G301" s="854">
        <v>20</v>
      </c>
      <c r="H301" s="845">
        <f t="shared" si="36"/>
        <v>1.38</v>
      </c>
      <c r="I301" s="257">
        <v>102</v>
      </c>
      <c r="J301" s="742">
        <f t="shared" si="38"/>
        <v>140.76</v>
      </c>
      <c r="K301" s="742">
        <f t="shared" si="37"/>
        <v>10768.3916829267</v>
      </c>
      <c r="L301" s="658"/>
      <c r="N301" s="737"/>
      <c r="O301" s="737"/>
      <c r="P301" s="737"/>
    </row>
    <row r="302" spans="1:16" ht="16.5" customHeight="1">
      <c r="A302" s="774">
        <f t="shared" si="39"/>
        <v>133</v>
      </c>
      <c r="B302" s="297" t="s">
        <v>626</v>
      </c>
      <c r="C302" s="757">
        <v>42144</v>
      </c>
      <c r="D302" s="758" t="s">
        <v>690</v>
      </c>
      <c r="E302" s="853">
        <v>47</v>
      </c>
      <c r="F302" s="854">
        <v>42</v>
      </c>
      <c r="G302" s="854">
        <v>24.5</v>
      </c>
      <c r="H302" s="845">
        <f t="shared" si="36"/>
        <v>1.27</v>
      </c>
      <c r="I302" s="257">
        <v>106</v>
      </c>
      <c r="J302" s="742">
        <f t="shared" si="38"/>
        <v>134.62</v>
      </c>
      <c r="K302" s="742">
        <f t="shared" si="37"/>
        <v>9910.0416212441378</v>
      </c>
      <c r="L302" s="658"/>
      <c r="N302" s="737"/>
      <c r="O302" s="737"/>
      <c r="P302" s="737"/>
    </row>
    <row r="303" spans="1:16" ht="16.5" customHeight="1">
      <c r="A303" s="774">
        <f t="shared" si="39"/>
        <v>134</v>
      </c>
      <c r="B303" s="297" t="s">
        <v>684</v>
      </c>
      <c r="C303" s="757">
        <v>42144</v>
      </c>
      <c r="D303" s="758" t="s">
        <v>690</v>
      </c>
      <c r="E303" s="853">
        <v>37</v>
      </c>
      <c r="F303" s="853">
        <v>37</v>
      </c>
      <c r="G303" s="854">
        <v>24.5</v>
      </c>
      <c r="H303" s="845">
        <f t="shared" si="36"/>
        <v>0.99</v>
      </c>
      <c r="I303" s="257">
        <v>90</v>
      </c>
      <c r="J303" s="742">
        <f t="shared" si="38"/>
        <v>89.1</v>
      </c>
      <c r="K303" s="742">
        <f t="shared" si="37"/>
        <v>7725.1505551430673</v>
      </c>
      <c r="L303" s="658"/>
      <c r="N303" s="737"/>
      <c r="O303" s="737"/>
      <c r="P303" s="737"/>
    </row>
    <row r="304" spans="1:16" ht="16.5" customHeight="1">
      <c r="A304" s="774">
        <f t="shared" si="39"/>
        <v>135</v>
      </c>
      <c r="B304" s="297" t="s">
        <v>685</v>
      </c>
      <c r="C304" s="757">
        <v>42144</v>
      </c>
      <c r="D304" s="758" t="s">
        <v>690</v>
      </c>
      <c r="E304" s="853">
        <v>45</v>
      </c>
      <c r="F304" s="854">
        <v>39</v>
      </c>
      <c r="G304" s="854">
        <v>24.5</v>
      </c>
      <c r="H304" s="845">
        <f t="shared" si="36"/>
        <v>1.1499999999999999</v>
      </c>
      <c r="I304" s="257">
        <v>660</v>
      </c>
      <c r="J304" s="742">
        <f t="shared" si="38"/>
        <v>758.99999999999989</v>
      </c>
      <c r="K304" s="742">
        <f t="shared" si="37"/>
        <v>8973.6597357722494</v>
      </c>
      <c r="L304" s="658"/>
      <c r="N304" s="737"/>
      <c r="O304" s="737"/>
      <c r="P304" s="737"/>
    </row>
    <row r="305" spans="1:16" ht="16.5" customHeight="1">
      <c r="A305" s="774">
        <f t="shared" si="39"/>
        <v>136</v>
      </c>
      <c r="B305" s="297" t="s">
        <v>686</v>
      </c>
      <c r="C305" s="757">
        <v>42144</v>
      </c>
      <c r="D305" s="758" t="s">
        <v>690</v>
      </c>
      <c r="E305" s="853">
        <v>73</v>
      </c>
      <c r="F305" s="854">
        <v>27</v>
      </c>
      <c r="G305" s="854">
        <v>30</v>
      </c>
      <c r="H305" s="845">
        <f t="shared" si="36"/>
        <v>1.23</v>
      </c>
      <c r="I305" s="257">
        <v>55</v>
      </c>
      <c r="J305" s="742">
        <f t="shared" si="38"/>
        <v>67.650000000000006</v>
      </c>
      <c r="K305" s="742">
        <f t="shared" si="37"/>
        <v>9597.9143260868423</v>
      </c>
      <c r="L305" s="658"/>
      <c r="N305" s="737"/>
      <c r="O305" s="737"/>
      <c r="P305" s="737"/>
    </row>
    <row r="306" spans="1:16" ht="16.5" customHeight="1">
      <c r="A306" s="774">
        <f t="shared" si="39"/>
        <v>137</v>
      </c>
      <c r="B306" s="297" t="s">
        <v>687</v>
      </c>
      <c r="C306" s="757">
        <v>42144</v>
      </c>
      <c r="D306" s="758" t="s">
        <v>690</v>
      </c>
      <c r="E306" s="853">
        <v>57</v>
      </c>
      <c r="F306" s="854">
        <v>37</v>
      </c>
      <c r="G306" s="854">
        <v>16</v>
      </c>
      <c r="H306" s="845">
        <f t="shared" si="36"/>
        <v>1.08</v>
      </c>
      <c r="I306" s="257">
        <v>21</v>
      </c>
      <c r="J306" s="742">
        <f t="shared" si="38"/>
        <v>22.68</v>
      </c>
      <c r="K306" s="742">
        <f t="shared" si="37"/>
        <v>8427.4369692469827</v>
      </c>
      <c r="L306" s="658"/>
      <c r="N306" s="737"/>
      <c r="O306" s="737"/>
      <c r="P306" s="737"/>
    </row>
    <row r="307" spans="1:16" ht="16.5" customHeight="1">
      <c r="A307" s="774">
        <f t="shared" si="39"/>
        <v>138</v>
      </c>
      <c r="B307" s="297" t="s">
        <v>458</v>
      </c>
      <c r="C307" s="757">
        <v>42144</v>
      </c>
      <c r="D307" s="758" t="s">
        <v>690</v>
      </c>
      <c r="E307" s="853">
        <v>47</v>
      </c>
      <c r="F307" s="854">
        <v>42</v>
      </c>
      <c r="G307" s="854">
        <v>27</v>
      </c>
      <c r="H307" s="845">
        <f t="shared" si="36"/>
        <v>1.32</v>
      </c>
      <c r="I307" s="257">
        <v>63</v>
      </c>
      <c r="J307" s="742">
        <f t="shared" si="38"/>
        <v>83.160000000000011</v>
      </c>
      <c r="K307" s="742">
        <f t="shared" si="37"/>
        <v>10300.200740190758</v>
      </c>
      <c r="L307" s="658"/>
      <c r="N307" s="737"/>
      <c r="O307" s="737"/>
      <c r="P307" s="737"/>
    </row>
    <row r="308" spans="1:16" ht="16.5" customHeight="1">
      <c r="A308" s="774">
        <f t="shared" si="39"/>
        <v>139</v>
      </c>
      <c r="B308" s="297" t="s">
        <v>688</v>
      </c>
      <c r="C308" s="757">
        <v>42144</v>
      </c>
      <c r="D308" s="758" t="s">
        <v>690</v>
      </c>
      <c r="E308" s="853">
        <v>41</v>
      </c>
      <c r="F308" s="854">
        <v>37</v>
      </c>
      <c r="G308" s="854">
        <v>37</v>
      </c>
      <c r="H308" s="845">
        <f t="shared" si="36"/>
        <v>1.24</v>
      </c>
      <c r="I308" s="257">
        <v>11</v>
      </c>
      <c r="J308" s="742">
        <f t="shared" si="38"/>
        <v>13.64</v>
      </c>
      <c r="K308" s="742">
        <f t="shared" si="37"/>
        <v>9675.9461498761648</v>
      </c>
      <c r="L308" s="658"/>
      <c r="N308" s="737"/>
      <c r="O308" s="737"/>
      <c r="P308" s="737"/>
    </row>
    <row r="309" spans="1:16" ht="16.5" customHeight="1">
      <c r="A309" s="774">
        <f t="shared" si="39"/>
        <v>140</v>
      </c>
      <c r="B309" s="297" t="s">
        <v>689</v>
      </c>
      <c r="C309" s="757">
        <v>42144</v>
      </c>
      <c r="D309" s="758" t="s">
        <v>690</v>
      </c>
      <c r="E309" s="853">
        <v>42</v>
      </c>
      <c r="F309" s="854">
        <v>37</v>
      </c>
      <c r="G309" s="854">
        <v>40</v>
      </c>
      <c r="H309" s="845">
        <f t="shared" si="36"/>
        <v>1.3</v>
      </c>
      <c r="I309" s="257">
        <v>11</v>
      </c>
      <c r="J309" s="742">
        <f t="shared" si="38"/>
        <v>14.3</v>
      </c>
      <c r="K309" s="742">
        <f t="shared" si="37"/>
        <v>10144.137092612109</v>
      </c>
      <c r="L309" s="658"/>
      <c r="N309" s="737"/>
      <c r="O309" s="737"/>
      <c r="P309" s="737"/>
    </row>
    <row r="310" spans="1:16" ht="16.5" customHeight="1">
      <c r="A310" s="774">
        <f t="shared" si="39"/>
        <v>141</v>
      </c>
      <c r="B310" s="297" t="s">
        <v>628</v>
      </c>
      <c r="C310" s="757">
        <v>42144</v>
      </c>
      <c r="D310" s="758" t="s">
        <v>690</v>
      </c>
      <c r="E310" s="853">
        <v>46</v>
      </c>
      <c r="F310" s="854">
        <v>42</v>
      </c>
      <c r="G310" s="854">
        <v>24.5</v>
      </c>
      <c r="H310" s="845">
        <f t="shared" si="36"/>
        <v>1.26</v>
      </c>
      <c r="I310" s="257">
        <v>202</v>
      </c>
      <c r="J310" s="742">
        <f t="shared" si="38"/>
        <v>254.52</v>
      </c>
      <c r="K310" s="742">
        <f t="shared" si="37"/>
        <v>9832.0097974548135</v>
      </c>
      <c r="L310" s="658"/>
      <c r="N310" s="737"/>
      <c r="O310" s="737"/>
      <c r="P310" s="737"/>
    </row>
    <row r="311" spans="1:16" ht="16.5" customHeight="1">
      <c r="A311" s="774">
        <f t="shared" si="39"/>
        <v>142</v>
      </c>
      <c r="B311" s="297" t="s">
        <v>691</v>
      </c>
      <c r="C311" s="757">
        <v>42146</v>
      </c>
      <c r="D311" s="758" t="s">
        <v>692</v>
      </c>
      <c r="E311" s="853">
        <v>100</v>
      </c>
      <c r="F311" s="854">
        <v>133</v>
      </c>
      <c r="G311" s="854"/>
      <c r="H311" s="845">
        <f t="shared" si="36"/>
        <v>1.33</v>
      </c>
      <c r="I311" s="257">
        <v>1235</v>
      </c>
      <c r="J311" s="742">
        <f t="shared" si="38"/>
        <v>1642.5500000000002</v>
      </c>
      <c r="K311" s="742">
        <f t="shared" si="37"/>
        <v>10378.232563980082</v>
      </c>
      <c r="L311" s="658"/>
      <c r="N311" s="737"/>
      <c r="O311" s="737"/>
      <c r="P311" s="737"/>
    </row>
    <row r="312" spans="1:16" ht="16.5" customHeight="1">
      <c r="A312" s="774">
        <f t="shared" si="39"/>
        <v>143</v>
      </c>
      <c r="B312" s="297" t="s">
        <v>693</v>
      </c>
      <c r="C312" s="757">
        <v>42146</v>
      </c>
      <c r="D312" s="758" t="s">
        <v>692</v>
      </c>
      <c r="E312" s="853">
        <v>80</v>
      </c>
      <c r="F312" s="854">
        <v>186</v>
      </c>
      <c r="G312" s="854"/>
      <c r="H312" s="845">
        <f t="shared" si="36"/>
        <v>1.49</v>
      </c>
      <c r="I312" s="257">
        <v>200</v>
      </c>
      <c r="J312" s="742">
        <f t="shared" si="38"/>
        <v>298</v>
      </c>
      <c r="K312" s="742">
        <f t="shared" si="37"/>
        <v>11626.741744609264</v>
      </c>
      <c r="L312" s="658"/>
      <c r="N312" s="737"/>
      <c r="O312" s="737"/>
      <c r="P312" s="737"/>
    </row>
    <row r="313" spans="1:16" ht="16.5" customHeight="1">
      <c r="A313" s="774">
        <f t="shared" si="39"/>
        <v>144</v>
      </c>
      <c r="B313" s="297" t="s">
        <v>694</v>
      </c>
      <c r="C313" s="757">
        <v>42146</v>
      </c>
      <c r="D313" s="758" t="s">
        <v>692</v>
      </c>
      <c r="E313" s="853">
        <v>115</v>
      </c>
      <c r="F313" s="854">
        <v>194</v>
      </c>
      <c r="G313" s="854"/>
      <c r="H313" s="845">
        <f t="shared" si="36"/>
        <v>2.23</v>
      </c>
      <c r="I313" s="257">
        <v>65</v>
      </c>
      <c r="J313" s="742">
        <f t="shared" si="38"/>
        <v>144.94999999999999</v>
      </c>
      <c r="K313" s="742">
        <f t="shared" si="37"/>
        <v>17401.096705019234</v>
      </c>
      <c r="L313" s="658"/>
      <c r="N313" s="737"/>
      <c r="O313" s="737"/>
      <c r="P313" s="737"/>
    </row>
    <row r="314" spans="1:16" ht="16.5" customHeight="1">
      <c r="A314" s="774">
        <f t="shared" si="39"/>
        <v>145</v>
      </c>
      <c r="B314" s="297" t="s">
        <v>695</v>
      </c>
      <c r="C314" s="757">
        <v>42146</v>
      </c>
      <c r="D314" s="758" t="s">
        <v>692</v>
      </c>
      <c r="E314" s="853">
        <v>90</v>
      </c>
      <c r="F314" s="854">
        <v>84</v>
      </c>
      <c r="G314" s="854"/>
      <c r="H314" s="845">
        <f t="shared" si="36"/>
        <v>0.76</v>
      </c>
      <c r="I314" s="257">
        <v>35</v>
      </c>
      <c r="J314" s="742">
        <f t="shared" si="38"/>
        <v>26.6</v>
      </c>
      <c r="K314" s="742">
        <f t="shared" si="37"/>
        <v>5930.4186079886176</v>
      </c>
      <c r="L314" s="658"/>
      <c r="N314" s="737"/>
      <c r="O314" s="737"/>
      <c r="P314" s="737"/>
    </row>
    <row r="315" spans="1:16" ht="16.5" customHeight="1">
      <c r="A315" s="774">
        <f t="shared" si="39"/>
        <v>146</v>
      </c>
      <c r="B315" s="297" t="s">
        <v>696</v>
      </c>
      <c r="C315" s="757">
        <v>42146</v>
      </c>
      <c r="D315" s="758" t="s">
        <v>692</v>
      </c>
      <c r="E315" s="853">
        <v>90</v>
      </c>
      <c r="F315" s="854">
        <v>63</v>
      </c>
      <c r="G315" s="854"/>
      <c r="H315" s="845">
        <f t="shared" si="36"/>
        <v>0.56999999999999995</v>
      </c>
      <c r="I315" s="257">
        <v>73</v>
      </c>
      <c r="J315" s="742">
        <f t="shared" si="38"/>
        <v>41.61</v>
      </c>
      <c r="K315" s="742">
        <f t="shared" si="37"/>
        <v>4447.8139559914625</v>
      </c>
      <c r="L315" s="658"/>
      <c r="N315" s="737"/>
      <c r="O315" s="737"/>
      <c r="P315" s="737"/>
    </row>
    <row r="316" spans="1:16" ht="16.5" customHeight="1">
      <c r="A316" s="774">
        <f t="shared" si="39"/>
        <v>147</v>
      </c>
      <c r="B316" s="297" t="s">
        <v>697</v>
      </c>
      <c r="C316" s="757">
        <v>42146</v>
      </c>
      <c r="D316" s="758" t="s">
        <v>692</v>
      </c>
      <c r="E316" s="853">
        <v>90</v>
      </c>
      <c r="F316" s="854">
        <v>81</v>
      </c>
      <c r="G316" s="854"/>
      <c r="H316" s="845">
        <f t="shared" si="36"/>
        <v>0.73</v>
      </c>
      <c r="I316" s="257">
        <v>63</v>
      </c>
      <c r="J316" s="742">
        <f t="shared" si="38"/>
        <v>45.99</v>
      </c>
      <c r="K316" s="742">
        <f t="shared" si="37"/>
        <v>5696.3231366206455</v>
      </c>
      <c r="L316" s="658"/>
      <c r="N316" s="737"/>
      <c r="O316" s="737"/>
      <c r="P316" s="737"/>
    </row>
    <row r="317" spans="1:16" ht="16.5" customHeight="1">
      <c r="A317" s="774">
        <f t="shared" si="39"/>
        <v>148</v>
      </c>
      <c r="B317" s="297" t="s">
        <v>698</v>
      </c>
      <c r="C317" s="757">
        <v>42146</v>
      </c>
      <c r="D317" s="758" t="s">
        <v>692</v>
      </c>
      <c r="E317" s="853">
        <v>85</v>
      </c>
      <c r="F317" s="854">
        <v>177</v>
      </c>
      <c r="G317" s="854"/>
      <c r="H317" s="845">
        <f t="shared" si="36"/>
        <v>1.5</v>
      </c>
      <c r="I317" s="257">
        <v>70</v>
      </c>
      <c r="J317" s="742">
        <f t="shared" si="38"/>
        <v>105</v>
      </c>
      <c r="K317" s="742">
        <f t="shared" si="37"/>
        <v>11704.773568398588</v>
      </c>
      <c r="L317" s="658"/>
      <c r="N317" s="737"/>
      <c r="O317" s="737"/>
      <c r="P317" s="737"/>
    </row>
    <row r="318" spans="1:16" ht="16.5" customHeight="1">
      <c r="A318" s="774">
        <f t="shared" si="39"/>
        <v>149</v>
      </c>
      <c r="B318" s="297" t="s">
        <v>699</v>
      </c>
      <c r="C318" s="757">
        <v>42146</v>
      </c>
      <c r="D318" s="758" t="s">
        <v>692</v>
      </c>
      <c r="E318" s="853">
        <v>80</v>
      </c>
      <c r="F318" s="854">
        <v>182</v>
      </c>
      <c r="G318" s="854"/>
      <c r="H318" s="845">
        <f t="shared" si="36"/>
        <v>1.46</v>
      </c>
      <c r="I318" s="257">
        <v>50</v>
      </c>
      <c r="J318" s="742">
        <f t="shared" si="38"/>
        <v>73</v>
      </c>
      <c r="K318" s="742">
        <f t="shared" si="37"/>
        <v>11392.646273241291</v>
      </c>
      <c r="L318" s="658"/>
      <c r="N318" s="737"/>
      <c r="O318" s="737"/>
      <c r="P318" s="737"/>
    </row>
    <row r="319" spans="1:16" ht="16.5" customHeight="1">
      <c r="A319" s="774">
        <f t="shared" si="39"/>
        <v>150</v>
      </c>
      <c r="B319" s="297" t="s">
        <v>700</v>
      </c>
      <c r="C319" s="757">
        <v>42146</v>
      </c>
      <c r="D319" s="758" t="s">
        <v>692</v>
      </c>
      <c r="E319" s="853">
        <v>85</v>
      </c>
      <c r="F319" s="854">
        <v>107</v>
      </c>
      <c r="G319" s="854"/>
      <c r="H319" s="845">
        <f t="shared" si="36"/>
        <v>0.91</v>
      </c>
      <c r="I319" s="257">
        <v>100</v>
      </c>
      <c r="J319" s="742">
        <f t="shared" si="38"/>
        <v>91</v>
      </c>
      <c r="K319" s="742">
        <f t="shared" si="37"/>
        <v>7100.8959648284763</v>
      </c>
      <c r="L319" s="658"/>
      <c r="N319" s="737"/>
      <c r="O319" s="737"/>
      <c r="P319" s="737"/>
    </row>
    <row r="320" spans="1:16" ht="16.5" customHeight="1">
      <c r="A320" s="774">
        <f t="shared" si="39"/>
        <v>151</v>
      </c>
      <c r="B320" s="297" t="s">
        <v>701</v>
      </c>
      <c r="C320" s="757">
        <v>42146</v>
      </c>
      <c r="D320" s="758" t="s">
        <v>692</v>
      </c>
      <c r="E320" s="853">
        <v>110</v>
      </c>
      <c r="F320" s="854">
        <v>194</v>
      </c>
      <c r="G320" s="854"/>
      <c r="H320" s="845">
        <f t="shared" si="36"/>
        <v>2.13</v>
      </c>
      <c r="I320" s="257">
        <v>25</v>
      </c>
      <c r="J320" s="742">
        <f t="shared" si="38"/>
        <v>53.25</v>
      </c>
      <c r="K320" s="742">
        <f t="shared" si="37"/>
        <v>16620.778467125994</v>
      </c>
      <c r="L320" s="658"/>
      <c r="N320" s="737"/>
      <c r="O320" s="737"/>
      <c r="P320" s="737"/>
    </row>
    <row r="321" spans="1:16" ht="16.5" customHeight="1">
      <c r="A321" s="774">
        <f t="shared" si="39"/>
        <v>152</v>
      </c>
      <c r="B321" s="297" t="s">
        <v>424</v>
      </c>
      <c r="C321" s="757">
        <v>42146</v>
      </c>
      <c r="D321" s="758" t="s">
        <v>703</v>
      </c>
      <c r="E321" s="853">
        <v>52</v>
      </c>
      <c r="F321" s="854">
        <v>24.5</v>
      </c>
      <c r="G321" s="854">
        <v>24.5</v>
      </c>
      <c r="H321" s="845">
        <f t="shared" si="36"/>
        <v>0.82</v>
      </c>
      <c r="I321" s="257">
        <v>1220</v>
      </c>
      <c r="J321" s="742">
        <f t="shared" si="38"/>
        <v>1000.4</v>
      </c>
      <c r="K321" s="742">
        <f t="shared" si="37"/>
        <v>6398.6095507245609</v>
      </c>
      <c r="L321" s="658"/>
      <c r="N321" s="737"/>
      <c r="O321" s="737"/>
      <c r="P321" s="737"/>
    </row>
    <row r="322" spans="1:16" ht="16.5" customHeight="1">
      <c r="A322" s="774">
        <f t="shared" si="39"/>
        <v>153</v>
      </c>
      <c r="B322" s="297" t="s">
        <v>472</v>
      </c>
      <c r="C322" s="757">
        <v>42146</v>
      </c>
      <c r="D322" s="758" t="s">
        <v>703</v>
      </c>
      <c r="E322" s="853">
        <v>52</v>
      </c>
      <c r="F322" s="854">
        <v>26.5</v>
      </c>
      <c r="G322" s="854">
        <v>26.5</v>
      </c>
      <c r="H322" s="845">
        <f t="shared" si="36"/>
        <v>0.91</v>
      </c>
      <c r="I322" s="257">
        <v>611</v>
      </c>
      <c r="J322" s="742">
        <f t="shared" si="38"/>
        <v>556.01</v>
      </c>
      <c r="K322" s="742">
        <f t="shared" si="37"/>
        <v>7100.8959648284763</v>
      </c>
      <c r="L322" s="658"/>
      <c r="N322" s="737"/>
      <c r="O322" s="737"/>
      <c r="P322" s="737"/>
    </row>
    <row r="323" spans="1:16" ht="16.5" customHeight="1">
      <c r="A323" s="774">
        <f t="shared" si="39"/>
        <v>154</v>
      </c>
      <c r="B323" s="297" t="s">
        <v>427</v>
      </c>
      <c r="C323" s="757">
        <v>42146</v>
      </c>
      <c r="D323" s="758" t="s">
        <v>703</v>
      </c>
      <c r="E323" s="853">
        <v>52</v>
      </c>
      <c r="F323" s="854">
        <v>32</v>
      </c>
      <c r="G323" s="854">
        <v>21</v>
      </c>
      <c r="H323" s="845">
        <f t="shared" si="36"/>
        <v>0.97</v>
      </c>
      <c r="I323" s="257">
        <v>302</v>
      </c>
      <c r="J323" s="742">
        <f t="shared" si="38"/>
        <v>292.94</v>
      </c>
      <c r="K323" s="742">
        <f t="shared" si="37"/>
        <v>7569.0869075644196</v>
      </c>
      <c r="L323" s="658"/>
      <c r="N323" s="737"/>
      <c r="O323" s="737"/>
      <c r="P323" s="737"/>
    </row>
    <row r="324" spans="1:16" ht="16.5" customHeight="1">
      <c r="A324" s="774">
        <f t="shared" si="39"/>
        <v>155</v>
      </c>
      <c r="B324" s="297" t="s">
        <v>527</v>
      </c>
      <c r="C324" s="757">
        <v>42146</v>
      </c>
      <c r="D324" s="758" t="s">
        <v>703</v>
      </c>
      <c r="E324" s="853">
        <v>55</v>
      </c>
      <c r="F324" s="854">
        <v>45</v>
      </c>
      <c r="G324" s="854">
        <v>29</v>
      </c>
      <c r="H324" s="845">
        <f t="shared" si="36"/>
        <v>1.58</v>
      </c>
      <c r="I324" s="257">
        <v>303</v>
      </c>
      <c r="J324" s="742">
        <f t="shared" si="38"/>
        <v>478.74</v>
      </c>
      <c r="K324" s="742">
        <f t="shared" si="37"/>
        <v>12329.028158713179</v>
      </c>
      <c r="L324" s="658"/>
      <c r="N324" s="737"/>
      <c r="O324" s="737"/>
      <c r="P324" s="737"/>
    </row>
    <row r="325" spans="1:16" ht="16.5" customHeight="1">
      <c r="A325" s="774">
        <f t="shared" si="39"/>
        <v>156</v>
      </c>
      <c r="B325" s="297" t="s">
        <v>704</v>
      </c>
      <c r="C325" s="757">
        <v>42147</v>
      </c>
      <c r="D325" s="758" t="s">
        <v>705</v>
      </c>
      <c r="E325" s="853">
        <v>45</v>
      </c>
      <c r="F325" s="854">
        <v>24.5</v>
      </c>
      <c r="G325" s="854">
        <v>7.2</v>
      </c>
      <c r="H325" s="845">
        <f t="shared" si="36"/>
        <v>0.5</v>
      </c>
      <c r="I325" s="257">
        <v>109</v>
      </c>
      <c r="J325" s="742">
        <f t="shared" si="38"/>
        <v>54.5</v>
      </c>
      <c r="K325" s="742">
        <f t="shared" si="37"/>
        <v>3901.5911894661958</v>
      </c>
      <c r="L325" s="658"/>
      <c r="N325" s="737"/>
      <c r="O325" s="737"/>
      <c r="P325" s="737"/>
    </row>
    <row r="326" spans="1:16" ht="16.5" customHeight="1">
      <c r="A326" s="774">
        <f t="shared" si="39"/>
        <v>157</v>
      </c>
      <c r="B326" s="297" t="s">
        <v>465</v>
      </c>
      <c r="C326" s="757">
        <v>42147</v>
      </c>
      <c r="D326" s="758" t="s">
        <v>705</v>
      </c>
      <c r="E326" s="853">
        <v>51.5</v>
      </c>
      <c r="F326" s="854">
        <v>28.5</v>
      </c>
      <c r="G326" s="854">
        <v>7.2</v>
      </c>
      <c r="H326" s="845">
        <f t="shared" si="36"/>
        <v>0.64</v>
      </c>
      <c r="I326" s="257">
        <v>219</v>
      </c>
      <c r="J326" s="742">
        <f t="shared" si="38"/>
        <v>140.16</v>
      </c>
      <c r="K326" s="742">
        <f t="shared" si="37"/>
        <v>4994.0367225167311</v>
      </c>
      <c r="L326" s="658"/>
      <c r="N326" s="737"/>
      <c r="O326" s="737"/>
      <c r="P326" s="737"/>
    </row>
    <row r="327" spans="1:16" ht="16.5" customHeight="1">
      <c r="A327" s="774">
        <f t="shared" si="39"/>
        <v>158</v>
      </c>
      <c r="B327" s="297" t="s">
        <v>467</v>
      </c>
      <c r="C327" s="757">
        <v>42147</v>
      </c>
      <c r="D327" s="758" t="s">
        <v>705</v>
      </c>
      <c r="E327" s="853">
        <v>22</v>
      </c>
      <c r="F327" s="854">
        <v>22</v>
      </c>
      <c r="G327" s="854">
        <v>29.5</v>
      </c>
      <c r="H327" s="845">
        <f t="shared" si="36"/>
        <v>0.51</v>
      </c>
      <c r="I327" s="257">
        <v>494</v>
      </c>
      <c r="J327" s="742">
        <f t="shared" si="38"/>
        <v>251.94</v>
      </c>
      <c r="K327" s="742">
        <f t="shared" si="37"/>
        <v>3979.6230132555197</v>
      </c>
      <c r="L327" s="658"/>
      <c r="N327" s="737"/>
      <c r="O327" s="737"/>
      <c r="P327" s="737"/>
    </row>
    <row r="328" spans="1:16" ht="16.5" customHeight="1">
      <c r="A328" s="774">
        <f t="shared" si="39"/>
        <v>159</v>
      </c>
      <c r="B328" s="297" t="s">
        <v>706</v>
      </c>
      <c r="C328" s="757">
        <v>42147</v>
      </c>
      <c r="D328" s="758" t="s">
        <v>705</v>
      </c>
      <c r="E328" s="853">
        <v>25.5</v>
      </c>
      <c r="F328" s="854">
        <v>25</v>
      </c>
      <c r="G328" s="854">
        <v>29.5</v>
      </c>
      <c r="H328" s="845">
        <f t="shared" si="36"/>
        <v>0.61</v>
      </c>
      <c r="I328" s="257">
        <v>303</v>
      </c>
      <c r="J328" s="742">
        <f t="shared" si="38"/>
        <v>184.82999999999998</v>
      </c>
      <c r="K328" s="742">
        <f t="shared" si="37"/>
        <v>4759.941251148759</v>
      </c>
      <c r="L328" s="658"/>
      <c r="N328" s="737"/>
      <c r="O328" s="737"/>
      <c r="P328" s="737"/>
    </row>
    <row r="329" spans="1:16" ht="16.5" customHeight="1">
      <c r="A329" s="774">
        <f t="shared" si="39"/>
        <v>160</v>
      </c>
      <c r="B329" s="297" t="s">
        <v>462</v>
      </c>
      <c r="C329" s="757">
        <v>42147</v>
      </c>
      <c r="D329" s="758" t="s">
        <v>705</v>
      </c>
      <c r="E329" s="853">
        <v>32.5</v>
      </c>
      <c r="F329" s="854">
        <v>32.5</v>
      </c>
      <c r="G329" s="854">
        <v>29.5</v>
      </c>
      <c r="H329" s="845">
        <f t="shared" si="36"/>
        <v>0.88</v>
      </c>
      <c r="I329" s="257">
        <v>156</v>
      </c>
      <c r="J329" s="742">
        <f t="shared" si="38"/>
        <v>137.28</v>
      </c>
      <c r="K329" s="742">
        <f t="shared" si="37"/>
        <v>6866.8004934605051</v>
      </c>
      <c r="L329" s="658"/>
      <c r="N329" s="737"/>
      <c r="O329" s="737"/>
      <c r="P329" s="737"/>
    </row>
    <row r="330" spans="1:16" ht="16.5" customHeight="1">
      <c r="A330" s="774">
        <f t="shared" si="39"/>
        <v>161</v>
      </c>
      <c r="B330" s="297" t="s">
        <v>439</v>
      </c>
      <c r="C330" s="757">
        <v>42147</v>
      </c>
      <c r="D330" s="758" t="s">
        <v>707</v>
      </c>
      <c r="E330" s="853">
        <v>49</v>
      </c>
      <c r="F330" s="854">
        <v>38</v>
      </c>
      <c r="G330" s="854">
        <v>12</v>
      </c>
      <c r="H330" s="845">
        <f t="shared" si="36"/>
        <v>0.95</v>
      </c>
      <c r="I330" s="257">
        <v>512</v>
      </c>
      <c r="J330" s="742">
        <f t="shared" si="38"/>
        <v>486.4</v>
      </c>
      <c r="K330" s="742">
        <f t="shared" si="37"/>
        <v>7413.0232599857718</v>
      </c>
      <c r="L330" s="658"/>
      <c r="N330" s="737"/>
      <c r="O330" s="737"/>
      <c r="P330" s="737"/>
    </row>
    <row r="331" spans="1:16" ht="16.5" customHeight="1">
      <c r="A331" s="774">
        <f t="shared" si="39"/>
        <v>162</v>
      </c>
      <c r="B331" s="297" t="s">
        <v>708</v>
      </c>
      <c r="C331" s="757">
        <v>42149</v>
      </c>
      <c r="D331" s="758" t="s">
        <v>709</v>
      </c>
      <c r="E331" s="853">
        <v>33.700000000000003</v>
      </c>
      <c r="F331" s="854">
        <v>22.7</v>
      </c>
      <c r="G331" s="854">
        <v>19.3</v>
      </c>
      <c r="H331" s="845">
        <f t="shared" si="36"/>
        <v>0.53</v>
      </c>
      <c r="I331" s="257">
        <v>371</v>
      </c>
      <c r="J331" s="742">
        <f t="shared" si="38"/>
        <v>196.63000000000002</v>
      </c>
      <c r="K331" s="742">
        <f t="shared" si="37"/>
        <v>4135.6866608341679</v>
      </c>
      <c r="L331" s="658"/>
      <c r="N331" s="737"/>
      <c r="O331" s="737"/>
      <c r="P331" s="737"/>
    </row>
    <row r="332" spans="1:16" ht="16.5" customHeight="1">
      <c r="A332" s="774">
        <f t="shared" si="39"/>
        <v>163</v>
      </c>
      <c r="B332" s="297" t="s">
        <v>542</v>
      </c>
      <c r="C332" s="757">
        <v>42150</v>
      </c>
      <c r="D332" s="758" t="s">
        <v>710</v>
      </c>
      <c r="E332" s="853">
        <v>45</v>
      </c>
      <c r="F332" s="854">
        <v>35</v>
      </c>
      <c r="G332" s="854">
        <v>20</v>
      </c>
      <c r="H332" s="845">
        <f t="shared" si="36"/>
        <v>0.96</v>
      </c>
      <c r="I332" s="257">
        <v>750</v>
      </c>
      <c r="J332" s="742">
        <f t="shared" si="38"/>
        <v>720</v>
      </c>
      <c r="K332" s="742">
        <f t="shared" si="37"/>
        <v>7491.0550837750961</v>
      </c>
      <c r="L332" s="658"/>
      <c r="N332" s="737"/>
      <c r="O332" s="737"/>
      <c r="P332" s="737"/>
    </row>
    <row r="333" spans="1:16" ht="16.5" customHeight="1">
      <c r="A333" s="774">
        <f t="shared" si="39"/>
        <v>164</v>
      </c>
      <c r="B333" s="297" t="s">
        <v>711</v>
      </c>
      <c r="C333" s="757">
        <v>42151</v>
      </c>
      <c r="D333" s="758" t="s">
        <v>712</v>
      </c>
      <c r="E333" s="853">
        <v>140</v>
      </c>
      <c r="F333" s="854">
        <v>104</v>
      </c>
      <c r="G333" s="854"/>
      <c r="H333" s="845">
        <f t="shared" si="36"/>
        <v>1.46</v>
      </c>
      <c r="I333" s="257">
        <v>300</v>
      </c>
      <c r="J333" s="742">
        <f t="shared" si="38"/>
        <v>438</v>
      </c>
      <c r="K333" s="742">
        <f t="shared" si="37"/>
        <v>11392.646273241291</v>
      </c>
      <c r="L333" s="658"/>
      <c r="N333" s="737"/>
      <c r="O333" s="737"/>
      <c r="P333" s="737"/>
    </row>
    <row r="334" spans="1:16" ht="16.5" customHeight="1">
      <c r="A334" s="774">
        <f t="shared" si="39"/>
        <v>165</v>
      </c>
      <c r="B334" s="297" t="s">
        <v>713</v>
      </c>
      <c r="C334" s="757">
        <v>42151</v>
      </c>
      <c r="D334" s="758" t="s">
        <v>712</v>
      </c>
      <c r="E334" s="853">
        <v>95</v>
      </c>
      <c r="F334" s="854">
        <v>138</v>
      </c>
      <c r="G334" s="854"/>
      <c r="H334" s="845">
        <f t="shared" si="36"/>
        <v>1.31</v>
      </c>
      <c r="I334" s="257">
        <v>440</v>
      </c>
      <c r="J334" s="742">
        <f t="shared" si="38"/>
        <v>576.4</v>
      </c>
      <c r="K334" s="742">
        <f t="shared" si="37"/>
        <v>10222.168916401433</v>
      </c>
      <c r="L334" s="658"/>
      <c r="N334" s="737"/>
      <c r="O334" s="737"/>
      <c r="P334" s="737"/>
    </row>
    <row r="335" spans="1:16" ht="16.5" customHeight="1">
      <c r="A335" s="774">
        <f t="shared" si="39"/>
        <v>166</v>
      </c>
      <c r="B335" s="297" t="s">
        <v>714</v>
      </c>
      <c r="C335" s="757">
        <v>42151</v>
      </c>
      <c r="D335" s="758" t="s">
        <v>712</v>
      </c>
      <c r="E335" s="853">
        <v>130</v>
      </c>
      <c r="F335" s="854">
        <v>113</v>
      </c>
      <c r="G335" s="854"/>
      <c r="H335" s="845">
        <f t="shared" si="36"/>
        <v>1.47</v>
      </c>
      <c r="I335" s="257">
        <v>200</v>
      </c>
      <c r="J335" s="742">
        <f t="shared" si="38"/>
        <v>294</v>
      </c>
      <c r="K335" s="742">
        <f t="shared" si="37"/>
        <v>11470.678097030615</v>
      </c>
      <c r="L335" s="658"/>
      <c r="N335" s="737"/>
      <c r="O335" s="737"/>
      <c r="P335" s="737"/>
    </row>
    <row r="336" spans="1:16" ht="16.5" customHeight="1">
      <c r="A336" s="774">
        <f t="shared" si="39"/>
        <v>167</v>
      </c>
      <c r="B336" s="297" t="s">
        <v>715</v>
      </c>
      <c r="C336" s="757">
        <v>42151</v>
      </c>
      <c r="D336" s="758" t="s">
        <v>712</v>
      </c>
      <c r="E336" s="853">
        <v>100</v>
      </c>
      <c r="F336" s="854">
        <v>130</v>
      </c>
      <c r="G336" s="854"/>
      <c r="H336" s="845">
        <f t="shared" si="36"/>
        <v>1.3</v>
      </c>
      <c r="I336" s="257">
        <v>25</v>
      </c>
      <c r="J336" s="742">
        <f t="shared" si="38"/>
        <v>32.5</v>
      </c>
      <c r="K336" s="742">
        <f t="shared" si="37"/>
        <v>10144.137092612109</v>
      </c>
      <c r="L336" s="658"/>
      <c r="N336" s="737"/>
      <c r="O336" s="737"/>
      <c r="P336" s="737"/>
    </row>
    <row r="337" spans="1:16" ht="16.5" customHeight="1">
      <c r="A337" s="774">
        <f t="shared" si="39"/>
        <v>168</v>
      </c>
      <c r="B337" s="297" t="s">
        <v>716</v>
      </c>
      <c r="C337" s="757">
        <v>42151</v>
      </c>
      <c r="D337" s="758" t="s">
        <v>712</v>
      </c>
      <c r="E337" s="853">
        <v>130</v>
      </c>
      <c r="F337" s="792">
        <v>154</v>
      </c>
      <c r="G337" s="792"/>
      <c r="H337" s="845">
        <f t="shared" si="36"/>
        <v>2</v>
      </c>
      <c r="I337" s="257">
        <v>25</v>
      </c>
      <c r="J337" s="742">
        <f t="shared" si="38"/>
        <v>50</v>
      </c>
      <c r="K337" s="742">
        <f t="shared" si="37"/>
        <v>15606.364757864783</v>
      </c>
      <c r="L337" s="658"/>
      <c r="N337" s="737"/>
      <c r="O337" s="737"/>
      <c r="P337" s="737"/>
    </row>
    <row r="338" spans="1:16" ht="16.5" customHeight="1">
      <c r="A338" s="774">
        <f t="shared" si="39"/>
        <v>169</v>
      </c>
      <c r="B338" s="297" t="s">
        <v>717</v>
      </c>
      <c r="C338" s="757">
        <v>42151</v>
      </c>
      <c r="D338" s="758" t="s">
        <v>712</v>
      </c>
      <c r="E338" s="853">
        <v>130</v>
      </c>
      <c r="F338" s="854">
        <v>146</v>
      </c>
      <c r="G338" s="854"/>
      <c r="H338" s="845">
        <f t="shared" si="36"/>
        <v>1.9</v>
      </c>
      <c r="I338" s="257">
        <v>20</v>
      </c>
      <c r="J338" s="742">
        <f t="shared" si="38"/>
        <v>38</v>
      </c>
      <c r="K338" s="742">
        <f t="shared" si="37"/>
        <v>14826.046519971544</v>
      </c>
      <c r="L338" s="658"/>
      <c r="N338" s="737"/>
      <c r="O338" s="737"/>
      <c r="P338" s="737"/>
    </row>
    <row r="339" spans="1:16" ht="16.5" customHeight="1">
      <c r="A339" s="774">
        <f t="shared" si="39"/>
        <v>170</v>
      </c>
      <c r="B339" s="297" t="s">
        <v>718</v>
      </c>
      <c r="C339" s="757">
        <v>42151</v>
      </c>
      <c r="D339" s="758" t="s">
        <v>712</v>
      </c>
      <c r="E339" s="853">
        <v>105</v>
      </c>
      <c r="F339" s="854">
        <v>170</v>
      </c>
      <c r="G339" s="854"/>
      <c r="H339" s="845">
        <f t="shared" si="36"/>
        <v>1.79</v>
      </c>
      <c r="I339" s="257">
        <v>50</v>
      </c>
      <c r="J339" s="742">
        <f t="shared" si="38"/>
        <v>89.5</v>
      </c>
      <c r="K339" s="742">
        <f t="shared" si="37"/>
        <v>13967.696458288981</v>
      </c>
      <c r="L339" s="658"/>
      <c r="N339" s="737"/>
      <c r="O339" s="737"/>
      <c r="P339" s="737"/>
    </row>
    <row r="340" spans="1:16" ht="16.5" customHeight="1">
      <c r="A340" s="774">
        <f t="shared" si="39"/>
        <v>171</v>
      </c>
      <c r="B340" s="297" t="s">
        <v>719</v>
      </c>
      <c r="C340" s="757">
        <v>42151</v>
      </c>
      <c r="D340" s="758" t="s">
        <v>712</v>
      </c>
      <c r="E340" s="853">
        <v>105</v>
      </c>
      <c r="F340" s="854">
        <v>144</v>
      </c>
      <c r="G340" s="854"/>
      <c r="H340" s="845">
        <f t="shared" si="36"/>
        <v>1.51</v>
      </c>
      <c r="I340" s="257">
        <v>25</v>
      </c>
      <c r="J340" s="742">
        <f t="shared" si="38"/>
        <v>37.75</v>
      </c>
      <c r="K340" s="742">
        <f t="shared" si="37"/>
        <v>11782.805392187911</v>
      </c>
      <c r="L340" s="658"/>
      <c r="N340" s="737"/>
      <c r="O340" s="737"/>
      <c r="P340" s="737"/>
    </row>
    <row r="341" spans="1:16" ht="16.5" customHeight="1">
      <c r="A341" s="774">
        <f t="shared" si="39"/>
        <v>172</v>
      </c>
      <c r="B341" s="297" t="s">
        <v>720</v>
      </c>
      <c r="C341" s="757">
        <v>42151</v>
      </c>
      <c r="D341" s="758" t="s">
        <v>712</v>
      </c>
      <c r="E341" s="853">
        <v>105</v>
      </c>
      <c r="F341" s="854">
        <v>140</v>
      </c>
      <c r="G341" s="854"/>
      <c r="H341" s="845">
        <f t="shared" si="36"/>
        <v>1.47</v>
      </c>
      <c r="I341" s="257">
        <v>25</v>
      </c>
      <c r="J341" s="742">
        <f t="shared" si="38"/>
        <v>36.75</v>
      </c>
      <c r="K341" s="742">
        <f t="shared" si="37"/>
        <v>11470.678097030615</v>
      </c>
      <c r="L341" s="658"/>
      <c r="N341" s="737"/>
      <c r="O341" s="737"/>
      <c r="P341" s="737"/>
    </row>
    <row r="342" spans="1:16" ht="16.5" customHeight="1">
      <c r="A342" s="774">
        <f t="shared" si="39"/>
        <v>173</v>
      </c>
      <c r="B342" s="297" t="s">
        <v>721</v>
      </c>
      <c r="C342" s="757">
        <v>42151</v>
      </c>
      <c r="D342" s="758" t="s">
        <v>712</v>
      </c>
      <c r="E342" s="853">
        <v>105</v>
      </c>
      <c r="F342" s="854">
        <v>168</v>
      </c>
      <c r="G342" s="854"/>
      <c r="H342" s="845">
        <f t="shared" si="36"/>
        <v>1.76</v>
      </c>
      <c r="I342" s="257">
        <v>40</v>
      </c>
      <c r="J342" s="742">
        <f t="shared" si="38"/>
        <v>70.400000000000006</v>
      </c>
      <c r="K342" s="742">
        <f t="shared" si="37"/>
        <v>13733.60098692101</v>
      </c>
      <c r="L342" s="658"/>
      <c r="N342" s="737"/>
      <c r="O342" s="737"/>
      <c r="P342" s="737"/>
    </row>
    <row r="343" spans="1:16" ht="16.5" customHeight="1">
      <c r="A343" s="774">
        <f t="shared" si="39"/>
        <v>174</v>
      </c>
      <c r="B343" s="297" t="s">
        <v>722</v>
      </c>
      <c r="C343" s="757">
        <v>42151</v>
      </c>
      <c r="D343" s="758" t="s">
        <v>723</v>
      </c>
      <c r="E343" s="853">
        <v>140</v>
      </c>
      <c r="F343" s="854">
        <v>122</v>
      </c>
      <c r="G343" s="854"/>
      <c r="H343" s="845">
        <f t="shared" si="36"/>
        <v>1.71</v>
      </c>
      <c r="I343" s="257">
        <v>1112</v>
      </c>
      <c r="J343" s="742">
        <f t="shared" si="38"/>
        <v>1901.52</v>
      </c>
      <c r="K343" s="742">
        <f t="shared" si="37"/>
        <v>13343.44186797439</v>
      </c>
      <c r="L343" s="658"/>
      <c r="N343" s="737"/>
      <c r="O343" s="737"/>
      <c r="P343" s="737"/>
    </row>
    <row r="344" spans="1:16" ht="16.5" customHeight="1">
      <c r="A344" s="774">
        <f t="shared" si="39"/>
        <v>175</v>
      </c>
      <c r="B344" s="297" t="s">
        <v>724</v>
      </c>
      <c r="C344" s="757">
        <v>42151</v>
      </c>
      <c r="D344" s="758" t="s">
        <v>725</v>
      </c>
      <c r="E344" s="853">
        <v>48</v>
      </c>
      <c r="F344" s="854">
        <v>32</v>
      </c>
      <c r="G344" s="854">
        <v>28.5</v>
      </c>
      <c r="H344" s="845">
        <f t="shared" si="36"/>
        <v>1.05</v>
      </c>
      <c r="I344" s="257">
        <v>331</v>
      </c>
      <c r="J344" s="742">
        <f t="shared" si="38"/>
        <v>347.55</v>
      </c>
      <c r="K344" s="742">
        <f t="shared" si="37"/>
        <v>8193.3414978790115</v>
      </c>
      <c r="L344" s="658"/>
      <c r="N344" s="737"/>
      <c r="O344" s="737"/>
      <c r="P344" s="737"/>
    </row>
    <row r="345" spans="1:16" ht="16.5" customHeight="1">
      <c r="A345" s="774">
        <f t="shared" si="39"/>
        <v>176</v>
      </c>
      <c r="B345" s="297" t="s">
        <v>726</v>
      </c>
      <c r="C345" s="757">
        <v>42151</v>
      </c>
      <c r="D345" s="758" t="s">
        <v>725</v>
      </c>
      <c r="E345" s="853">
        <v>52</v>
      </c>
      <c r="F345" s="854">
        <v>31.5</v>
      </c>
      <c r="G345" s="854">
        <v>21.5</v>
      </c>
      <c r="H345" s="845">
        <f t="shared" si="36"/>
        <v>0.96</v>
      </c>
      <c r="I345" s="257">
        <v>308</v>
      </c>
      <c r="J345" s="742">
        <f t="shared" si="38"/>
        <v>295.68</v>
      </c>
      <c r="K345" s="742">
        <f t="shared" si="37"/>
        <v>7491.0550837750961</v>
      </c>
      <c r="L345" s="658"/>
      <c r="N345" s="737"/>
      <c r="O345" s="737"/>
      <c r="P345" s="737"/>
    </row>
    <row r="346" spans="1:16" ht="16.5" customHeight="1">
      <c r="A346" s="774">
        <f t="shared" si="39"/>
        <v>177</v>
      </c>
      <c r="B346" s="297" t="s">
        <v>727</v>
      </c>
      <c r="C346" s="757">
        <v>42151</v>
      </c>
      <c r="D346" s="758" t="s">
        <v>725</v>
      </c>
      <c r="E346" s="853">
        <v>49</v>
      </c>
      <c r="F346" s="854">
        <v>32</v>
      </c>
      <c r="G346" s="854">
        <v>21.5</v>
      </c>
      <c r="H346" s="845">
        <f t="shared" si="36"/>
        <v>0.94</v>
      </c>
      <c r="I346" s="257">
        <v>312</v>
      </c>
      <c r="J346" s="742">
        <f t="shared" si="38"/>
        <v>293.27999999999997</v>
      </c>
      <c r="K346" s="742">
        <f t="shared" si="37"/>
        <v>7334.9914361964475</v>
      </c>
      <c r="L346" s="658"/>
      <c r="N346" s="737"/>
      <c r="O346" s="737"/>
      <c r="P346" s="737"/>
    </row>
    <row r="347" spans="1:16" ht="16.5" customHeight="1">
      <c r="A347" s="774">
        <f t="shared" si="39"/>
        <v>178</v>
      </c>
      <c r="B347" s="297" t="s">
        <v>728</v>
      </c>
      <c r="C347" s="757">
        <v>42151</v>
      </c>
      <c r="D347" s="758" t="s">
        <v>725</v>
      </c>
      <c r="E347" s="853">
        <v>52</v>
      </c>
      <c r="F347" s="854">
        <v>38.799999999999997</v>
      </c>
      <c r="G347" s="854">
        <v>28.8</v>
      </c>
      <c r="H347" s="845">
        <f t="shared" si="36"/>
        <v>1.32</v>
      </c>
      <c r="I347" s="257">
        <v>313</v>
      </c>
      <c r="J347" s="742">
        <f t="shared" si="38"/>
        <v>413.16</v>
      </c>
      <c r="K347" s="742">
        <f t="shared" si="37"/>
        <v>10300.200740190758</v>
      </c>
      <c r="L347" s="658"/>
      <c r="N347" s="737"/>
      <c r="O347" s="737"/>
      <c r="P347" s="737"/>
    </row>
    <row r="348" spans="1:16" ht="16.5" customHeight="1">
      <c r="A348" s="774">
        <f t="shared" si="39"/>
        <v>179</v>
      </c>
      <c r="B348" s="297" t="s">
        <v>729</v>
      </c>
      <c r="C348" s="757">
        <v>42151</v>
      </c>
      <c r="D348" s="758" t="s">
        <v>725</v>
      </c>
      <c r="E348" s="853">
        <v>52</v>
      </c>
      <c r="F348" s="854">
        <v>23</v>
      </c>
      <c r="G348" s="854">
        <v>22.8</v>
      </c>
      <c r="H348" s="845">
        <f t="shared" si="36"/>
        <v>0.76</v>
      </c>
      <c r="I348" s="257">
        <v>507</v>
      </c>
      <c r="J348" s="742">
        <f t="shared" si="38"/>
        <v>385.32</v>
      </c>
      <c r="K348" s="742">
        <f t="shared" si="37"/>
        <v>5930.4186079886176</v>
      </c>
      <c r="L348" s="658"/>
      <c r="N348" s="737"/>
      <c r="O348" s="737"/>
      <c r="P348" s="737"/>
    </row>
    <row r="349" spans="1:16" ht="16.5" customHeight="1">
      <c r="A349" s="774">
        <f t="shared" si="39"/>
        <v>180</v>
      </c>
      <c r="B349" s="297" t="s">
        <v>477</v>
      </c>
      <c r="C349" s="757">
        <v>42151</v>
      </c>
      <c r="D349" s="758" t="s">
        <v>730</v>
      </c>
      <c r="E349" s="853">
        <v>49.5</v>
      </c>
      <c r="F349" s="854">
        <v>38.5</v>
      </c>
      <c r="G349" s="854">
        <v>32.5</v>
      </c>
      <c r="H349" s="845">
        <f t="shared" si="36"/>
        <v>1.34</v>
      </c>
      <c r="I349" s="257">
        <v>338</v>
      </c>
      <c r="J349" s="742">
        <f t="shared" si="38"/>
        <v>452.92</v>
      </c>
      <c r="K349" s="742">
        <f t="shared" si="37"/>
        <v>10456.264387769406</v>
      </c>
      <c r="L349" s="658"/>
      <c r="N349" s="737"/>
      <c r="O349" s="737"/>
      <c r="P349" s="737"/>
    </row>
    <row r="350" spans="1:16" ht="16.5" customHeight="1">
      <c r="A350" s="774">
        <f t="shared" si="39"/>
        <v>181</v>
      </c>
      <c r="B350" s="297" t="s">
        <v>621</v>
      </c>
      <c r="C350" s="757">
        <v>42151</v>
      </c>
      <c r="D350" s="758" t="s">
        <v>730</v>
      </c>
      <c r="E350" s="853">
        <v>43</v>
      </c>
      <c r="F350" s="854">
        <v>27.5</v>
      </c>
      <c r="G350" s="854">
        <v>33</v>
      </c>
      <c r="H350" s="845">
        <f t="shared" si="36"/>
        <v>0.93</v>
      </c>
      <c r="I350" s="257">
        <v>240</v>
      </c>
      <c r="J350" s="742">
        <f t="shared" si="38"/>
        <v>223.20000000000002</v>
      </c>
      <c r="K350" s="742">
        <f t="shared" si="37"/>
        <v>7256.959612407125</v>
      </c>
      <c r="L350" s="658"/>
      <c r="N350" s="737"/>
      <c r="O350" s="737"/>
      <c r="P350" s="737"/>
    </row>
    <row r="351" spans="1:16" ht="16.5" customHeight="1">
      <c r="A351" s="774">
        <f t="shared" si="39"/>
        <v>182</v>
      </c>
      <c r="B351" s="297" t="s">
        <v>565</v>
      </c>
      <c r="C351" s="757">
        <v>42151</v>
      </c>
      <c r="D351" s="758" t="s">
        <v>730</v>
      </c>
      <c r="E351" s="853">
        <v>39.5</v>
      </c>
      <c r="F351" s="854">
        <v>32.299999999999997</v>
      </c>
      <c r="G351" s="854">
        <v>27.7</v>
      </c>
      <c r="H351" s="845">
        <f t="shared" si="36"/>
        <v>0.94</v>
      </c>
      <c r="I351" s="257">
        <v>213</v>
      </c>
      <c r="J351" s="742">
        <f t="shared" si="38"/>
        <v>200.22</v>
      </c>
      <c r="K351" s="742">
        <f t="shared" si="37"/>
        <v>7334.9914361964475</v>
      </c>
      <c r="L351" s="658"/>
      <c r="N351" s="737"/>
      <c r="O351" s="737"/>
      <c r="P351" s="737"/>
    </row>
    <row r="352" spans="1:16" ht="16.5" customHeight="1">
      <c r="A352" s="774">
        <f t="shared" si="39"/>
        <v>183</v>
      </c>
      <c r="B352" s="297" t="s">
        <v>564</v>
      </c>
      <c r="C352" s="757">
        <v>42151</v>
      </c>
      <c r="D352" s="758" t="s">
        <v>730</v>
      </c>
      <c r="E352" s="853">
        <v>41</v>
      </c>
      <c r="F352" s="854">
        <v>31</v>
      </c>
      <c r="G352" s="854">
        <v>25.5</v>
      </c>
      <c r="H352" s="845">
        <f t="shared" si="36"/>
        <v>0.89</v>
      </c>
      <c r="I352" s="257">
        <v>300</v>
      </c>
      <c r="J352" s="742">
        <f t="shared" si="38"/>
        <v>267</v>
      </c>
      <c r="K352" s="742">
        <f t="shared" si="37"/>
        <v>6944.8323172498285</v>
      </c>
      <c r="L352" s="658"/>
      <c r="N352" s="737"/>
      <c r="O352" s="737"/>
      <c r="P352" s="737"/>
    </row>
    <row r="353" spans="1:16" ht="16.5" customHeight="1">
      <c r="A353" s="774">
        <f t="shared" si="39"/>
        <v>184</v>
      </c>
      <c r="B353" s="297" t="s">
        <v>731</v>
      </c>
      <c r="C353" s="757">
        <v>42151</v>
      </c>
      <c r="D353" s="758" t="s">
        <v>732</v>
      </c>
      <c r="E353" s="853">
        <v>44</v>
      </c>
      <c r="F353" s="792">
        <v>34.5</v>
      </c>
      <c r="G353" s="792">
        <v>26.5</v>
      </c>
      <c r="H353" s="845">
        <f t="shared" si="36"/>
        <v>1.04</v>
      </c>
      <c r="I353" s="257">
        <v>204</v>
      </c>
      <c r="J353" s="742">
        <f t="shared" si="38"/>
        <v>212.16</v>
      </c>
      <c r="K353" s="742">
        <f t="shared" si="37"/>
        <v>8115.3096740896872</v>
      </c>
      <c r="L353" s="658"/>
      <c r="N353" s="737"/>
      <c r="O353" s="737"/>
      <c r="P353" s="737"/>
    </row>
    <row r="354" spans="1:16" ht="16.5" customHeight="1">
      <c r="A354" s="774">
        <f t="shared" si="39"/>
        <v>185</v>
      </c>
      <c r="B354" s="297" t="s">
        <v>734</v>
      </c>
      <c r="C354" s="757">
        <v>42151</v>
      </c>
      <c r="D354" s="758" t="s">
        <v>732</v>
      </c>
      <c r="E354" s="853">
        <v>41.5</v>
      </c>
      <c r="F354" s="854">
        <v>31.5</v>
      </c>
      <c r="G354" s="854">
        <v>33.5</v>
      </c>
      <c r="H354" s="845">
        <f t="shared" si="36"/>
        <v>1.03</v>
      </c>
      <c r="I354" s="257">
        <v>200</v>
      </c>
      <c r="J354" s="742">
        <f t="shared" si="38"/>
        <v>206</v>
      </c>
      <c r="K354" s="742">
        <f t="shared" si="37"/>
        <v>8037.2778503003638</v>
      </c>
      <c r="L354" s="658"/>
      <c r="N354" s="737"/>
      <c r="O354" s="737"/>
      <c r="P354" s="737"/>
    </row>
    <row r="355" spans="1:16" ht="16.5" customHeight="1">
      <c r="A355" s="774">
        <f t="shared" si="39"/>
        <v>186</v>
      </c>
      <c r="B355" s="297" t="s">
        <v>735</v>
      </c>
      <c r="C355" s="757">
        <v>42152</v>
      </c>
      <c r="D355" s="758" t="s">
        <v>736</v>
      </c>
      <c r="E355" s="853">
        <v>36.5</v>
      </c>
      <c r="F355" s="854">
        <v>32.5</v>
      </c>
      <c r="G355" s="854">
        <v>33</v>
      </c>
      <c r="H355" s="845">
        <f t="shared" si="36"/>
        <v>0.98</v>
      </c>
      <c r="I355" s="257">
        <v>200</v>
      </c>
      <c r="J355" s="742">
        <f t="shared" si="38"/>
        <v>196</v>
      </c>
      <c r="K355" s="742">
        <f t="shared" si="37"/>
        <v>7647.1187313537439</v>
      </c>
      <c r="L355" s="658"/>
      <c r="N355" s="737"/>
      <c r="O355" s="737"/>
      <c r="P355" s="737"/>
    </row>
    <row r="356" spans="1:16" ht="16.5" customHeight="1">
      <c r="A356" s="774">
        <f t="shared" si="39"/>
        <v>187</v>
      </c>
      <c r="B356" s="297" t="s">
        <v>737</v>
      </c>
      <c r="C356" s="757">
        <v>42152</v>
      </c>
      <c r="D356" s="758" t="s">
        <v>738</v>
      </c>
      <c r="E356" s="853">
        <v>55</v>
      </c>
      <c r="F356" s="792">
        <v>41</v>
      </c>
      <c r="G356" s="792">
        <v>27</v>
      </c>
      <c r="H356" s="845">
        <f t="shared" si="36"/>
        <v>1.4</v>
      </c>
      <c r="I356" s="257">
        <v>250</v>
      </c>
      <c r="J356" s="742">
        <f t="shared" si="38"/>
        <v>350</v>
      </c>
      <c r="K356" s="742">
        <f t="shared" si="37"/>
        <v>10924.455330505347</v>
      </c>
      <c r="L356" s="658"/>
      <c r="N356" s="737"/>
      <c r="O356" s="737"/>
      <c r="P356" s="737"/>
    </row>
    <row r="357" spans="1:16" ht="16.5" customHeight="1">
      <c r="A357" s="774">
        <f t="shared" si="39"/>
        <v>188</v>
      </c>
      <c r="B357" s="297" t="s">
        <v>739</v>
      </c>
      <c r="C357" s="757">
        <v>42154</v>
      </c>
      <c r="D357" s="758" t="s">
        <v>740</v>
      </c>
      <c r="E357" s="853">
        <v>60</v>
      </c>
      <c r="F357" s="792">
        <v>30</v>
      </c>
      <c r="G357" s="792">
        <v>25</v>
      </c>
      <c r="H357" s="845">
        <f t="shared" si="36"/>
        <v>1.07</v>
      </c>
      <c r="I357" s="257">
        <v>595</v>
      </c>
      <c r="J357" s="742">
        <f t="shared" si="38"/>
        <v>636.65000000000009</v>
      </c>
      <c r="K357" s="742">
        <f t="shared" si="37"/>
        <v>8349.4051454576602</v>
      </c>
      <c r="L357" s="658"/>
      <c r="N357" s="737"/>
      <c r="O357" s="737"/>
      <c r="P357" s="737"/>
    </row>
    <row r="358" spans="1:16" ht="16.5" customHeight="1">
      <c r="A358" s="774">
        <f t="shared" si="39"/>
        <v>189</v>
      </c>
      <c r="B358" s="297" t="s">
        <v>742</v>
      </c>
      <c r="C358" s="757">
        <v>42154</v>
      </c>
      <c r="D358" s="758" t="s">
        <v>740</v>
      </c>
      <c r="E358" s="853">
        <v>38.5</v>
      </c>
      <c r="F358" s="792">
        <v>30</v>
      </c>
      <c r="G358" s="792">
        <v>23</v>
      </c>
      <c r="H358" s="845">
        <f t="shared" si="36"/>
        <v>0.8</v>
      </c>
      <c r="I358" s="257">
        <v>297</v>
      </c>
      <c r="J358" s="742">
        <f t="shared" si="38"/>
        <v>237.60000000000002</v>
      </c>
      <c r="K358" s="742">
        <f t="shared" si="37"/>
        <v>6242.5459031459141</v>
      </c>
      <c r="L358" s="658"/>
      <c r="N358" s="737"/>
      <c r="O358" s="737"/>
      <c r="P358" s="737"/>
    </row>
    <row r="359" spans="1:16" ht="16.5" customHeight="1">
      <c r="A359" s="774">
        <f t="shared" si="39"/>
        <v>190</v>
      </c>
      <c r="B359" s="297" t="s">
        <v>743</v>
      </c>
      <c r="C359" s="757">
        <v>42154</v>
      </c>
      <c r="D359" s="758" t="s">
        <v>740</v>
      </c>
      <c r="E359" s="853">
        <v>41</v>
      </c>
      <c r="F359" s="854">
        <v>33.5</v>
      </c>
      <c r="G359" s="854">
        <v>23</v>
      </c>
      <c r="H359" s="845">
        <f t="shared" si="36"/>
        <v>0.92</v>
      </c>
      <c r="I359" s="257">
        <v>306</v>
      </c>
      <c r="J359" s="742">
        <f t="shared" si="38"/>
        <v>281.52000000000004</v>
      </c>
      <c r="K359" s="742">
        <f t="shared" si="37"/>
        <v>7178.9277886178006</v>
      </c>
      <c r="L359" s="658"/>
      <c r="N359" s="737"/>
      <c r="O359" s="737"/>
      <c r="P359" s="737"/>
    </row>
    <row r="360" spans="1:16" ht="16.5" customHeight="1">
      <c r="A360" s="774">
        <f t="shared" si="39"/>
        <v>191</v>
      </c>
      <c r="B360" s="297" t="s">
        <v>412</v>
      </c>
      <c r="C360" s="757">
        <v>42154</v>
      </c>
      <c r="D360" s="758" t="s">
        <v>740</v>
      </c>
      <c r="E360" s="853">
        <v>60</v>
      </c>
      <c r="F360" s="854">
        <v>30</v>
      </c>
      <c r="G360" s="854">
        <v>40</v>
      </c>
      <c r="H360" s="845">
        <f t="shared" si="36"/>
        <v>1.35</v>
      </c>
      <c r="I360" s="257">
        <v>207</v>
      </c>
      <c r="J360" s="742">
        <f t="shared" si="38"/>
        <v>279.45000000000005</v>
      </c>
      <c r="K360" s="742">
        <f t="shared" si="37"/>
        <v>10534.296211558729</v>
      </c>
      <c r="L360" s="658"/>
      <c r="N360" s="737"/>
      <c r="O360" s="737"/>
      <c r="P360" s="737"/>
    </row>
    <row r="361" spans="1:16" ht="16.5" customHeight="1">
      <c r="A361" s="774">
        <f t="shared" si="39"/>
        <v>192</v>
      </c>
      <c r="B361" s="297" t="s">
        <v>744</v>
      </c>
      <c r="C361" s="757">
        <v>42154</v>
      </c>
      <c r="D361" s="758" t="s">
        <v>740</v>
      </c>
      <c r="E361" s="853">
        <v>60</v>
      </c>
      <c r="F361" s="854">
        <v>30</v>
      </c>
      <c r="G361" s="854">
        <v>28</v>
      </c>
      <c r="H361" s="845">
        <f t="shared" si="36"/>
        <v>1.1299999999999999</v>
      </c>
      <c r="I361" s="257">
        <v>177</v>
      </c>
      <c r="J361" s="742">
        <f t="shared" si="38"/>
        <v>200.01</v>
      </c>
      <c r="K361" s="742">
        <f t="shared" si="37"/>
        <v>8817.5960881936026</v>
      </c>
      <c r="L361" s="658"/>
      <c r="N361" s="737"/>
      <c r="O361" s="737"/>
      <c r="P361" s="737"/>
    </row>
    <row r="362" spans="1:16" ht="16.5" customHeight="1">
      <c r="A362" s="774">
        <f t="shared" si="39"/>
        <v>193</v>
      </c>
      <c r="B362" s="297" t="s">
        <v>628</v>
      </c>
      <c r="C362" s="757">
        <v>42154</v>
      </c>
      <c r="D362" s="758" t="s">
        <v>745</v>
      </c>
      <c r="E362" s="853">
        <v>46</v>
      </c>
      <c r="F362" s="854">
        <v>42</v>
      </c>
      <c r="G362" s="854">
        <v>24.5</v>
      </c>
      <c r="H362" s="845">
        <f t="shared" ref="H362:H425" si="40">IF(G362&lt;&gt;"",ROUND(((E362+F362)*2+5)*(F362+G362+3)/10000,2),ROUND(E362*F362/10000,2))</f>
        <v>1.26</v>
      </c>
      <c r="I362" s="257">
        <v>473</v>
      </c>
      <c r="J362" s="742">
        <f t="shared" si="38"/>
        <v>595.98</v>
      </c>
      <c r="K362" s="742">
        <f t="shared" ref="K362:K425" si="41">H362*$Q$211</f>
        <v>9832.0097974548135</v>
      </c>
      <c r="L362" s="658"/>
      <c r="N362" s="737"/>
      <c r="O362" s="737"/>
      <c r="P362" s="737"/>
    </row>
    <row r="363" spans="1:16" ht="16.5" customHeight="1">
      <c r="A363" s="774">
        <f t="shared" si="39"/>
        <v>194</v>
      </c>
      <c r="B363" s="297" t="s">
        <v>746</v>
      </c>
      <c r="C363" s="757">
        <v>42154</v>
      </c>
      <c r="D363" s="758" t="s">
        <v>747</v>
      </c>
      <c r="E363" s="853">
        <v>90</v>
      </c>
      <c r="F363" s="854">
        <v>194</v>
      </c>
      <c r="G363" s="854"/>
      <c r="H363" s="845">
        <f t="shared" si="40"/>
        <v>1.75</v>
      </c>
      <c r="I363" s="257">
        <v>50</v>
      </c>
      <c r="J363" s="742">
        <f t="shared" ref="J363:J426" si="42">H363*I363</f>
        <v>87.5</v>
      </c>
      <c r="K363" s="742">
        <f t="shared" si="41"/>
        <v>13655.569163131686</v>
      </c>
      <c r="L363" s="658"/>
      <c r="N363" s="737"/>
      <c r="O363" s="737"/>
      <c r="P363" s="737"/>
    </row>
    <row r="364" spans="1:16" ht="16.5" customHeight="1">
      <c r="A364" s="774">
        <f t="shared" ref="A364:A427" si="43">IF(B364&lt;&gt;"",ROW()-169,"")</f>
        <v>195</v>
      </c>
      <c r="B364" s="297" t="s">
        <v>748</v>
      </c>
      <c r="C364" s="757">
        <v>42154</v>
      </c>
      <c r="D364" s="758" t="s">
        <v>747</v>
      </c>
      <c r="E364" s="853">
        <v>90</v>
      </c>
      <c r="F364" s="854">
        <v>160</v>
      </c>
      <c r="G364" s="854"/>
      <c r="H364" s="845">
        <f t="shared" si="40"/>
        <v>1.44</v>
      </c>
      <c r="I364" s="257">
        <v>50</v>
      </c>
      <c r="J364" s="742">
        <f t="shared" si="42"/>
        <v>72</v>
      </c>
      <c r="K364" s="742">
        <f t="shared" si="41"/>
        <v>11236.582625662644</v>
      </c>
      <c r="L364" s="658"/>
      <c r="N364" s="737"/>
      <c r="O364" s="737"/>
      <c r="P364" s="737"/>
    </row>
    <row r="365" spans="1:16" ht="16.5" customHeight="1">
      <c r="A365" s="774">
        <f t="shared" si="43"/>
        <v>196</v>
      </c>
      <c r="B365" s="297" t="s">
        <v>749</v>
      </c>
      <c r="C365" s="757">
        <v>42154</v>
      </c>
      <c r="D365" s="758" t="s">
        <v>747</v>
      </c>
      <c r="E365" s="853">
        <v>125</v>
      </c>
      <c r="F365" s="854">
        <v>131</v>
      </c>
      <c r="G365" s="854"/>
      <c r="H365" s="845">
        <f t="shared" si="40"/>
        <v>1.64</v>
      </c>
      <c r="I365" s="257">
        <v>34</v>
      </c>
      <c r="J365" s="742">
        <f t="shared" si="42"/>
        <v>55.76</v>
      </c>
      <c r="K365" s="742">
        <f t="shared" si="41"/>
        <v>12797.219101449122</v>
      </c>
      <c r="L365" s="658"/>
      <c r="N365" s="737"/>
      <c r="O365" s="737"/>
      <c r="P365" s="737"/>
    </row>
    <row r="366" spans="1:16" ht="16.5" customHeight="1">
      <c r="A366" s="774">
        <f t="shared" si="43"/>
        <v>197</v>
      </c>
      <c r="B366" s="297" t="s">
        <v>750</v>
      </c>
      <c r="C366" s="757">
        <v>42154</v>
      </c>
      <c r="D366" s="758" t="s">
        <v>747</v>
      </c>
      <c r="E366" s="853">
        <v>125</v>
      </c>
      <c r="F366" s="854">
        <v>190</v>
      </c>
      <c r="G366" s="854"/>
      <c r="H366" s="845">
        <f t="shared" si="40"/>
        <v>2.38</v>
      </c>
      <c r="I366" s="257">
        <v>183</v>
      </c>
      <c r="J366" s="742">
        <f t="shared" si="42"/>
        <v>435.53999999999996</v>
      </c>
      <c r="K366" s="742">
        <f t="shared" si="41"/>
        <v>18571.57406185909</v>
      </c>
      <c r="L366" s="658"/>
      <c r="N366" s="737"/>
      <c r="O366" s="737"/>
      <c r="P366" s="737"/>
    </row>
    <row r="367" spans="1:16" ht="16.5" customHeight="1">
      <c r="A367" s="774">
        <f t="shared" si="43"/>
        <v>198</v>
      </c>
      <c r="B367" s="297" t="s">
        <v>751</v>
      </c>
      <c r="C367" s="757">
        <v>42154</v>
      </c>
      <c r="D367" s="758" t="s">
        <v>747</v>
      </c>
      <c r="E367" s="853">
        <v>145</v>
      </c>
      <c r="F367" s="854">
        <v>114</v>
      </c>
      <c r="G367" s="854"/>
      <c r="H367" s="845">
        <f t="shared" si="40"/>
        <v>1.65</v>
      </c>
      <c r="I367" s="257">
        <v>450</v>
      </c>
      <c r="J367" s="742">
        <f t="shared" si="42"/>
        <v>742.5</v>
      </c>
      <c r="K367" s="742">
        <f t="shared" si="41"/>
        <v>12875.250925238446</v>
      </c>
      <c r="L367" s="658"/>
      <c r="N367" s="737"/>
      <c r="O367" s="737"/>
      <c r="P367" s="737"/>
    </row>
    <row r="368" spans="1:16" ht="16.5" customHeight="1">
      <c r="A368" s="774">
        <f t="shared" si="43"/>
        <v>199</v>
      </c>
      <c r="B368" s="297" t="s">
        <v>752</v>
      </c>
      <c r="C368" s="757">
        <v>42154</v>
      </c>
      <c r="D368" s="758" t="s">
        <v>747</v>
      </c>
      <c r="E368" s="853">
        <v>90</v>
      </c>
      <c r="F368" s="854">
        <v>114</v>
      </c>
      <c r="G368" s="854"/>
      <c r="H368" s="845">
        <f t="shared" si="40"/>
        <v>1.03</v>
      </c>
      <c r="I368" s="257">
        <v>40</v>
      </c>
      <c r="J368" s="742">
        <f t="shared" si="42"/>
        <v>41.2</v>
      </c>
      <c r="K368" s="742">
        <f t="shared" si="41"/>
        <v>8037.2778503003638</v>
      </c>
      <c r="L368" s="658"/>
      <c r="N368" s="737"/>
      <c r="O368" s="737"/>
      <c r="P368" s="737"/>
    </row>
    <row r="369" spans="1:16" ht="16.5" customHeight="1">
      <c r="A369" s="774">
        <f t="shared" si="43"/>
        <v>200</v>
      </c>
      <c r="B369" s="297" t="s">
        <v>753</v>
      </c>
      <c r="C369" s="757">
        <v>42154</v>
      </c>
      <c r="D369" s="758" t="s">
        <v>747</v>
      </c>
      <c r="E369" s="853">
        <v>120</v>
      </c>
      <c r="F369" s="854">
        <v>82</v>
      </c>
      <c r="G369" s="854"/>
      <c r="H369" s="845">
        <f t="shared" si="40"/>
        <v>0.98</v>
      </c>
      <c r="I369" s="257">
        <v>167</v>
      </c>
      <c r="J369" s="742">
        <f t="shared" si="42"/>
        <v>163.66</v>
      </c>
      <c r="K369" s="742">
        <f t="shared" si="41"/>
        <v>7647.1187313537439</v>
      </c>
      <c r="L369" s="658"/>
      <c r="N369" s="737"/>
      <c r="O369" s="737"/>
      <c r="P369" s="737"/>
    </row>
    <row r="370" spans="1:16" ht="16.5" customHeight="1">
      <c r="A370" s="774">
        <f t="shared" si="43"/>
        <v>201</v>
      </c>
      <c r="B370" s="297" t="s">
        <v>754</v>
      </c>
      <c r="C370" s="757">
        <v>42154</v>
      </c>
      <c r="D370" s="758" t="s">
        <v>747</v>
      </c>
      <c r="E370" s="853">
        <v>80</v>
      </c>
      <c r="F370" s="854">
        <v>212</v>
      </c>
      <c r="G370" s="854"/>
      <c r="H370" s="845">
        <f t="shared" si="40"/>
        <v>1.7</v>
      </c>
      <c r="I370" s="257">
        <v>500</v>
      </c>
      <c r="J370" s="742">
        <f t="shared" si="42"/>
        <v>850</v>
      </c>
      <c r="K370" s="742">
        <f t="shared" si="41"/>
        <v>13265.410044185066</v>
      </c>
      <c r="L370" s="658"/>
      <c r="N370" s="737"/>
      <c r="O370" s="737"/>
      <c r="P370" s="737"/>
    </row>
    <row r="371" spans="1:16" ht="16.5" customHeight="1">
      <c r="A371" s="774">
        <f t="shared" si="43"/>
        <v>202</v>
      </c>
      <c r="B371" s="297" t="s">
        <v>755</v>
      </c>
      <c r="C371" s="757">
        <v>42154</v>
      </c>
      <c r="D371" s="758" t="s">
        <v>747</v>
      </c>
      <c r="E371" s="853">
        <v>75</v>
      </c>
      <c r="F371" s="854">
        <v>194</v>
      </c>
      <c r="G371" s="854"/>
      <c r="H371" s="845">
        <f t="shared" si="40"/>
        <v>1.46</v>
      </c>
      <c r="I371" s="257">
        <v>20</v>
      </c>
      <c r="J371" s="742">
        <f t="shared" si="42"/>
        <v>29.2</v>
      </c>
      <c r="K371" s="742">
        <f t="shared" si="41"/>
        <v>11392.646273241291</v>
      </c>
      <c r="L371" s="658"/>
      <c r="N371" s="737"/>
      <c r="O371" s="737"/>
      <c r="P371" s="737"/>
    </row>
    <row r="372" spans="1:16" ht="16.5" customHeight="1">
      <c r="A372" s="774">
        <f t="shared" si="43"/>
        <v>203</v>
      </c>
      <c r="B372" s="297" t="s">
        <v>756</v>
      </c>
      <c r="C372" s="757">
        <v>42154</v>
      </c>
      <c r="D372" s="758" t="s">
        <v>747</v>
      </c>
      <c r="E372" s="853">
        <v>100</v>
      </c>
      <c r="F372" s="854">
        <v>73</v>
      </c>
      <c r="G372" s="854"/>
      <c r="H372" s="845">
        <f t="shared" si="40"/>
        <v>0.73</v>
      </c>
      <c r="I372" s="257">
        <v>100</v>
      </c>
      <c r="J372" s="742">
        <f t="shared" si="42"/>
        <v>73</v>
      </c>
      <c r="K372" s="742">
        <f t="shared" si="41"/>
        <v>5696.3231366206455</v>
      </c>
      <c r="L372" s="658"/>
      <c r="N372" s="737"/>
      <c r="O372" s="737"/>
      <c r="P372" s="737"/>
    </row>
    <row r="373" spans="1:16" ht="16.5" customHeight="1">
      <c r="A373" s="774">
        <f t="shared" si="43"/>
        <v>204</v>
      </c>
      <c r="B373" s="297" t="s">
        <v>480</v>
      </c>
      <c r="C373" s="757">
        <v>42154</v>
      </c>
      <c r="D373" s="758" t="s">
        <v>758</v>
      </c>
      <c r="E373" s="853">
        <v>103</v>
      </c>
      <c r="F373" s="854">
        <v>50</v>
      </c>
      <c r="G373" s="854">
        <v>180</v>
      </c>
      <c r="H373" s="845">
        <f t="shared" si="40"/>
        <v>7.25</v>
      </c>
      <c r="I373" s="257">
        <v>295</v>
      </c>
      <c r="J373" s="742">
        <f t="shared" si="42"/>
        <v>2138.75</v>
      </c>
      <c r="K373" s="742">
        <f t="shared" si="41"/>
        <v>56573.072247259843</v>
      </c>
      <c r="L373" s="658"/>
      <c r="N373" s="737"/>
      <c r="O373" s="737"/>
      <c r="P373" s="737"/>
    </row>
    <row r="374" spans="1:16" ht="16.5" customHeight="1">
      <c r="A374" s="774">
        <f t="shared" si="43"/>
        <v>205</v>
      </c>
      <c r="B374" s="297" t="s">
        <v>760</v>
      </c>
      <c r="C374" s="757">
        <v>42155</v>
      </c>
      <c r="D374" s="758" t="s">
        <v>761</v>
      </c>
      <c r="E374" s="853">
        <v>161</v>
      </c>
      <c r="F374" s="854">
        <v>81</v>
      </c>
      <c r="G374" s="854">
        <v>60</v>
      </c>
      <c r="H374" s="845">
        <f t="shared" si="40"/>
        <v>7.04</v>
      </c>
      <c r="I374" s="257">
        <v>102</v>
      </c>
      <c r="J374" s="742">
        <f t="shared" si="42"/>
        <v>718.08</v>
      </c>
      <c r="K374" s="742">
        <f t="shared" si="41"/>
        <v>54934.403947684041</v>
      </c>
      <c r="L374" s="658"/>
      <c r="N374" s="737"/>
      <c r="O374" s="737"/>
      <c r="P374" s="737"/>
    </row>
    <row r="375" spans="1:16" ht="16.5" customHeight="1">
      <c r="A375" s="774">
        <f t="shared" si="43"/>
        <v>206</v>
      </c>
      <c r="B375" s="297" t="s">
        <v>762</v>
      </c>
      <c r="C375" s="757">
        <v>42155</v>
      </c>
      <c r="D375" s="758" t="s">
        <v>761</v>
      </c>
      <c r="E375" s="853">
        <v>47</v>
      </c>
      <c r="F375" s="854">
        <v>31</v>
      </c>
      <c r="G375" s="854">
        <v>31</v>
      </c>
      <c r="H375" s="845">
        <f t="shared" si="40"/>
        <v>1.05</v>
      </c>
      <c r="I375" s="257">
        <v>418</v>
      </c>
      <c r="J375" s="742">
        <f t="shared" si="42"/>
        <v>438.90000000000003</v>
      </c>
      <c r="K375" s="742">
        <f t="shared" si="41"/>
        <v>8193.3414978790115</v>
      </c>
      <c r="L375" s="658"/>
      <c r="N375" s="737"/>
      <c r="O375" s="737"/>
      <c r="P375" s="737"/>
    </row>
    <row r="376" spans="1:16" ht="16.5" customHeight="1">
      <c r="A376" s="774">
        <f t="shared" si="43"/>
        <v>207</v>
      </c>
      <c r="B376" s="297" t="s">
        <v>763</v>
      </c>
      <c r="C376" s="757">
        <v>42155</v>
      </c>
      <c r="D376" s="758" t="s">
        <v>761</v>
      </c>
      <c r="E376" s="853">
        <v>46</v>
      </c>
      <c r="F376" s="854">
        <v>46</v>
      </c>
      <c r="G376" s="854">
        <v>30</v>
      </c>
      <c r="H376" s="845">
        <f t="shared" si="40"/>
        <v>1.49</v>
      </c>
      <c r="I376" s="257">
        <v>28</v>
      </c>
      <c r="J376" s="742">
        <f t="shared" si="42"/>
        <v>41.72</v>
      </c>
      <c r="K376" s="742">
        <f t="shared" si="41"/>
        <v>11626.741744609264</v>
      </c>
      <c r="L376" s="658"/>
      <c r="N376" s="737"/>
      <c r="O376" s="737"/>
      <c r="P376" s="737"/>
    </row>
    <row r="377" spans="1:16" ht="16.5" customHeight="1">
      <c r="A377" s="774">
        <f t="shared" si="43"/>
        <v>208</v>
      </c>
      <c r="B377" s="297" t="s">
        <v>764</v>
      </c>
      <c r="C377" s="757">
        <v>42155</v>
      </c>
      <c r="D377" s="758" t="s">
        <v>761</v>
      </c>
      <c r="E377" s="853">
        <v>46</v>
      </c>
      <c r="F377" s="854">
        <v>39</v>
      </c>
      <c r="G377" s="854">
        <v>44</v>
      </c>
      <c r="H377" s="845">
        <f t="shared" si="40"/>
        <v>1.51</v>
      </c>
      <c r="I377" s="257">
        <v>25</v>
      </c>
      <c r="J377" s="742">
        <f t="shared" si="42"/>
        <v>37.75</v>
      </c>
      <c r="K377" s="742">
        <f t="shared" si="41"/>
        <v>11782.805392187911</v>
      </c>
      <c r="L377" s="658"/>
      <c r="N377" s="737"/>
      <c r="O377" s="737"/>
      <c r="P377" s="737"/>
    </row>
    <row r="378" spans="1:16" ht="16.5" customHeight="1">
      <c r="A378" s="774">
        <f t="shared" si="43"/>
        <v>209</v>
      </c>
      <c r="B378" s="297" t="s">
        <v>765</v>
      </c>
      <c r="C378" s="757">
        <v>42155</v>
      </c>
      <c r="D378" s="758" t="s">
        <v>766</v>
      </c>
      <c r="E378" s="853">
        <v>125</v>
      </c>
      <c r="F378" s="854">
        <v>125</v>
      </c>
      <c r="G378" s="854"/>
      <c r="H378" s="845">
        <f t="shared" si="40"/>
        <v>1.56</v>
      </c>
      <c r="I378" s="257">
        <v>400</v>
      </c>
      <c r="J378" s="742">
        <f t="shared" si="42"/>
        <v>624</v>
      </c>
      <c r="K378" s="742">
        <f t="shared" si="41"/>
        <v>12172.964511134531</v>
      </c>
      <c r="L378" s="658"/>
      <c r="N378" s="737"/>
      <c r="O378" s="737"/>
      <c r="P378" s="737"/>
    </row>
    <row r="379" spans="1:16" ht="16.5" customHeight="1">
      <c r="A379" s="774">
        <f t="shared" si="43"/>
        <v>210</v>
      </c>
      <c r="B379" s="297" t="s">
        <v>767</v>
      </c>
      <c r="C379" s="757">
        <v>42155</v>
      </c>
      <c r="D379" s="758" t="s">
        <v>766</v>
      </c>
      <c r="E379" s="853">
        <v>85</v>
      </c>
      <c r="F379" s="854">
        <v>116</v>
      </c>
      <c r="G379" s="854"/>
      <c r="H379" s="845">
        <f t="shared" si="40"/>
        <v>0.99</v>
      </c>
      <c r="I379" s="257">
        <v>100</v>
      </c>
      <c r="J379" s="742">
        <f t="shared" si="42"/>
        <v>99</v>
      </c>
      <c r="K379" s="742">
        <f t="shared" si="41"/>
        <v>7725.1505551430673</v>
      </c>
      <c r="L379" s="658"/>
      <c r="N379" s="737"/>
      <c r="O379" s="737"/>
      <c r="P379" s="737"/>
    </row>
    <row r="380" spans="1:16" ht="16.5" customHeight="1">
      <c r="A380" s="774">
        <f t="shared" si="43"/>
        <v>211</v>
      </c>
      <c r="B380" s="297" t="s">
        <v>768</v>
      </c>
      <c r="C380" s="757">
        <v>42155</v>
      </c>
      <c r="D380" s="758" t="s">
        <v>766</v>
      </c>
      <c r="E380" s="853">
        <v>140</v>
      </c>
      <c r="F380" s="854">
        <v>140</v>
      </c>
      <c r="G380" s="854"/>
      <c r="H380" s="845">
        <f t="shared" si="40"/>
        <v>1.96</v>
      </c>
      <c r="I380" s="257">
        <v>70</v>
      </c>
      <c r="J380" s="742">
        <f t="shared" si="42"/>
        <v>137.19999999999999</v>
      </c>
      <c r="K380" s="742">
        <f t="shared" si="41"/>
        <v>15294.237462707488</v>
      </c>
      <c r="L380" s="658"/>
      <c r="N380" s="737"/>
      <c r="O380" s="737"/>
      <c r="P380" s="737"/>
    </row>
    <row r="381" spans="1:16" ht="16.5" customHeight="1">
      <c r="A381" s="774">
        <f t="shared" si="43"/>
        <v>212</v>
      </c>
      <c r="B381" s="297" t="s">
        <v>769</v>
      </c>
      <c r="C381" s="757">
        <v>42155</v>
      </c>
      <c r="D381" s="758" t="s">
        <v>766</v>
      </c>
      <c r="E381" s="853">
        <v>110</v>
      </c>
      <c r="F381" s="854">
        <v>46</v>
      </c>
      <c r="G381" s="854"/>
      <c r="H381" s="845">
        <f t="shared" si="40"/>
        <v>0.51</v>
      </c>
      <c r="I381" s="257">
        <v>60</v>
      </c>
      <c r="J381" s="742">
        <f t="shared" si="42"/>
        <v>30.6</v>
      </c>
      <c r="K381" s="742">
        <f t="shared" si="41"/>
        <v>3979.6230132555197</v>
      </c>
      <c r="L381" s="658"/>
      <c r="N381" s="737"/>
      <c r="O381" s="737"/>
      <c r="P381" s="737"/>
    </row>
    <row r="382" spans="1:16" ht="16.5" customHeight="1">
      <c r="A382" s="774">
        <f t="shared" si="43"/>
        <v>213</v>
      </c>
      <c r="B382" s="297" t="s">
        <v>770</v>
      </c>
      <c r="C382" s="757">
        <v>42155</v>
      </c>
      <c r="D382" s="758" t="s">
        <v>766</v>
      </c>
      <c r="E382" s="853">
        <v>110</v>
      </c>
      <c r="F382" s="854">
        <v>122</v>
      </c>
      <c r="G382" s="854"/>
      <c r="H382" s="845">
        <f t="shared" si="40"/>
        <v>1.34</v>
      </c>
      <c r="I382" s="257">
        <v>27</v>
      </c>
      <c r="J382" s="742">
        <f t="shared" si="42"/>
        <v>36.18</v>
      </c>
      <c r="K382" s="742">
        <f t="shared" si="41"/>
        <v>10456.264387769406</v>
      </c>
      <c r="L382" s="658"/>
      <c r="N382" s="737"/>
      <c r="O382" s="737"/>
      <c r="P382" s="737"/>
    </row>
    <row r="383" spans="1:16" ht="16.5" customHeight="1">
      <c r="A383" s="774">
        <f t="shared" si="43"/>
        <v>214</v>
      </c>
      <c r="B383" s="297" t="s">
        <v>771</v>
      </c>
      <c r="C383" s="757">
        <v>42155</v>
      </c>
      <c r="D383" s="758" t="s">
        <v>766</v>
      </c>
      <c r="E383" s="853">
        <v>85</v>
      </c>
      <c r="F383" s="854">
        <v>125</v>
      </c>
      <c r="G383" s="854"/>
      <c r="H383" s="845">
        <f t="shared" si="40"/>
        <v>1.06</v>
      </c>
      <c r="I383" s="257">
        <v>200</v>
      </c>
      <c r="J383" s="742">
        <f t="shared" si="42"/>
        <v>212</v>
      </c>
      <c r="K383" s="742">
        <f t="shared" si="41"/>
        <v>8271.3733216683358</v>
      </c>
      <c r="L383" s="658"/>
      <c r="N383" s="737"/>
      <c r="O383" s="737"/>
      <c r="P383" s="737"/>
    </row>
    <row r="384" spans="1:16" ht="16.5" customHeight="1">
      <c r="A384" s="774">
        <f t="shared" si="43"/>
        <v>215</v>
      </c>
      <c r="B384" s="297" t="s">
        <v>772</v>
      </c>
      <c r="C384" s="757">
        <v>42155</v>
      </c>
      <c r="D384" s="758" t="s">
        <v>766</v>
      </c>
      <c r="E384" s="853">
        <v>125</v>
      </c>
      <c r="F384" s="854">
        <v>185</v>
      </c>
      <c r="G384" s="854"/>
      <c r="H384" s="845">
        <f t="shared" si="40"/>
        <v>2.31</v>
      </c>
      <c r="I384" s="257">
        <v>300</v>
      </c>
      <c r="J384" s="742">
        <f t="shared" si="42"/>
        <v>693</v>
      </c>
      <c r="K384" s="742">
        <f t="shared" si="41"/>
        <v>18025.351295333825</v>
      </c>
      <c r="L384" s="658"/>
      <c r="N384" s="737"/>
      <c r="O384" s="737"/>
      <c r="P384" s="737"/>
    </row>
    <row r="385" spans="1:16" ht="16.5" customHeight="1">
      <c r="A385" s="774">
        <f t="shared" si="43"/>
        <v>216</v>
      </c>
      <c r="B385" s="297" t="s">
        <v>773</v>
      </c>
      <c r="C385" s="757">
        <v>42155</v>
      </c>
      <c r="D385" s="758" t="s">
        <v>766</v>
      </c>
      <c r="E385" s="853">
        <v>73</v>
      </c>
      <c r="F385" s="854">
        <v>73</v>
      </c>
      <c r="G385" s="854"/>
      <c r="H385" s="845">
        <f t="shared" si="40"/>
        <v>0.53</v>
      </c>
      <c r="I385" s="257">
        <v>300</v>
      </c>
      <c r="J385" s="742">
        <f t="shared" si="42"/>
        <v>159</v>
      </c>
      <c r="K385" s="742">
        <f t="shared" si="41"/>
        <v>4135.6866608341679</v>
      </c>
      <c r="L385" s="658"/>
      <c r="N385" s="737"/>
      <c r="O385" s="737"/>
      <c r="P385" s="737"/>
    </row>
    <row r="386" spans="1:16" ht="16.5" customHeight="1">
      <c r="A386" s="774">
        <f t="shared" si="43"/>
        <v>217</v>
      </c>
      <c r="B386" s="297" t="s">
        <v>774</v>
      </c>
      <c r="C386" s="757">
        <v>42155</v>
      </c>
      <c r="D386" s="758" t="s">
        <v>766</v>
      </c>
      <c r="E386" s="853">
        <v>115</v>
      </c>
      <c r="F386" s="854">
        <v>163</v>
      </c>
      <c r="G386" s="854"/>
      <c r="H386" s="845">
        <f t="shared" si="40"/>
        <v>1.87</v>
      </c>
      <c r="I386" s="257">
        <v>100</v>
      </c>
      <c r="J386" s="742">
        <f t="shared" si="42"/>
        <v>187</v>
      </c>
      <c r="K386" s="742">
        <f t="shared" si="41"/>
        <v>14591.951048603572</v>
      </c>
      <c r="L386" s="658"/>
      <c r="N386" s="737"/>
      <c r="O386" s="737"/>
      <c r="P386" s="737"/>
    </row>
    <row r="387" spans="1:16" ht="16.5" customHeight="1">
      <c r="A387" s="774">
        <f t="shared" si="43"/>
        <v>218</v>
      </c>
      <c r="B387" s="297" t="s">
        <v>774</v>
      </c>
      <c r="C387" s="757">
        <v>42155</v>
      </c>
      <c r="D387" s="758" t="s">
        <v>766</v>
      </c>
      <c r="E387" s="853">
        <v>115</v>
      </c>
      <c r="F387" s="854">
        <v>163</v>
      </c>
      <c r="G387" s="854"/>
      <c r="H387" s="845">
        <f t="shared" si="40"/>
        <v>1.87</v>
      </c>
      <c r="I387" s="257">
        <v>125</v>
      </c>
      <c r="J387" s="742">
        <f t="shared" si="42"/>
        <v>233.75</v>
      </c>
      <c r="K387" s="742">
        <f t="shared" si="41"/>
        <v>14591.951048603572</v>
      </c>
      <c r="L387" s="658"/>
      <c r="N387" s="737"/>
      <c r="O387" s="737"/>
      <c r="P387" s="737"/>
    </row>
    <row r="388" spans="1:16" ht="16.5" customHeight="1">
      <c r="A388" s="774">
        <f t="shared" si="43"/>
        <v>219</v>
      </c>
      <c r="B388" s="297" t="s">
        <v>562</v>
      </c>
      <c r="C388" s="757">
        <v>42156</v>
      </c>
      <c r="D388" s="758" t="s">
        <v>775</v>
      </c>
      <c r="E388" s="853">
        <v>61</v>
      </c>
      <c r="F388" s="854">
        <v>51</v>
      </c>
      <c r="G388" s="854">
        <v>30</v>
      </c>
      <c r="H388" s="845">
        <f t="shared" si="40"/>
        <v>1.92</v>
      </c>
      <c r="I388" s="257">
        <v>300</v>
      </c>
      <c r="J388" s="742">
        <f t="shared" si="42"/>
        <v>576</v>
      </c>
      <c r="K388" s="742">
        <f t="shared" si="41"/>
        <v>14982.110167550192</v>
      </c>
      <c r="L388" s="658"/>
      <c r="N388" s="737"/>
      <c r="O388" s="737"/>
      <c r="P388" s="737"/>
    </row>
    <row r="389" spans="1:16" ht="16.5" customHeight="1">
      <c r="A389" s="774">
        <f t="shared" si="43"/>
        <v>220</v>
      </c>
      <c r="B389" s="297" t="s">
        <v>424</v>
      </c>
      <c r="C389" s="757">
        <v>42156</v>
      </c>
      <c r="D389" s="758" t="s">
        <v>775</v>
      </c>
      <c r="E389" s="853">
        <v>52</v>
      </c>
      <c r="F389" s="854">
        <v>24.5</v>
      </c>
      <c r="G389" s="854">
        <v>24.5</v>
      </c>
      <c r="H389" s="845">
        <f t="shared" si="40"/>
        <v>0.82</v>
      </c>
      <c r="I389" s="257">
        <v>907</v>
      </c>
      <c r="J389" s="742">
        <f t="shared" si="42"/>
        <v>743.74</v>
      </c>
      <c r="K389" s="742">
        <f t="shared" si="41"/>
        <v>6398.6095507245609</v>
      </c>
      <c r="L389" s="658"/>
      <c r="N389" s="737"/>
      <c r="O389" s="737"/>
      <c r="P389" s="737"/>
    </row>
    <row r="390" spans="1:16" ht="16.5" customHeight="1">
      <c r="A390" s="774">
        <f t="shared" si="43"/>
        <v>221</v>
      </c>
      <c r="B390" s="297" t="s">
        <v>708</v>
      </c>
      <c r="C390" s="757">
        <v>42157</v>
      </c>
      <c r="D390" s="758" t="s">
        <v>776</v>
      </c>
      <c r="E390" s="853">
        <v>33.700000000000003</v>
      </c>
      <c r="F390" s="854">
        <v>22.7</v>
      </c>
      <c r="G390" s="854">
        <v>19.3</v>
      </c>
      <c r="H390" s="845">
        <f t="shared" si="40"/>
        <v>0.53</v>
      </c>
      <c r="I390" s="257">
        <v>534</v>
      </c>
      <c r="J390" s="742">
        <f t="shared" si="42"/>
        <v>283.02000000000004</v>
      </c>
      <c r="K390" s="742">
        <f t="shared" si="41"/>
        <v>4135.6866608341679</v>
      </c>
      <c r="L390" s="658"/>
      <c r="N390" s="737"/>
      <c r="O390" s="737"/>
      <c r="P390" s="737"/>
    </row>
    <row r="391" spans="1:16" ht="16.5" customHeight="1">
      <c r="A391" s="774">
        <f t="shared" si="43"/>
        <v>222</v>
      </c>
      <c r="B391" s="297" t="s">
        <v>520</v>
      </c>
      <c r="C391" s="757">
        <v>42157</v>
      </c>
      <c r="D391" s="758" t="s">
        <v>776</v>
      </c>
      <c r="E391" s="853">
        <v>37.5</v>
      </c>
      <c r="F391" s="854">
        <v>25.3</v>
      </c>
      <c r="G391" s="854">
        <v>23.9</v>
      </c>
      <c r="H391" s="845">
        <f t="shared" si="40"/>
        <v>0.68</v>
      </c>
      <c r="I391" s="257">
        <v>504</v>
      </c>
      <c r="J391" s="742">
        <f t="shared" si="42"/>
        <v>342.72</v>
      </c>
      <c r="K391" s="742">
        <f t="shared" si="41"/>
        <v>5306.1640176740266</v>
      </c>
      <c r="L391" s="658"/>
      <c r="N391" s="737"/>
      <c r="O391" s="737"/>
      <c r="P391" s="737"/>
    </row>
    <row r="392" spans="1:16" ht="16.5" customHeight="1">
      <c r="A392" s="774">
        <f t="shared" si="43"/>
        <v>223</v>
      </c>
      <c r="B392" s="297" t="s">
        <v>520</v>
      </c>
      <c r="C392" s="757">
        <v>42157</v>
      </c>
      <c r="D392" s="758" t="s">
        <v>776</v>
      </c>
      <c r="E392" s="853">
        <v>37.5</v>
      </c>
      <c r="F392" s="854">
        <v>25.3</v>
      </c>
      <c r="G392" s="854">
        <v>23.9</v>
      </c>
      <c r="H392" s="845">
        <f t="shared" si="40"/>
        <v>0.68</v>
      </c>
      <c r="I392" s="257">
        <v>1060</v>
      </c>
      <c r="J392" s="742">
        <f t="shared" si="42"/>
        <v>720.80000000000007</v>
      </c>
      <c r="K392" s="742">
        <f t="shared" si="41"/>
        <v>5306.1640176740266</v>
      </c>
      <c r="L392" s="658"/>
      <c r="N392" s="737"/>
      <c r="O392" s="737"/>
      <c r="P392" s="737"/>
    </row>
    <row r="393" spans="1:16" ht="16.5" customHeight="1">
      <c r="A393" s="774">
        <f t="shared" si="43"/>
        <v>224</v>
      </c>
      <c r="B393" s="297" t="s">
        <v>520</v>
      </c>
      <c r="C393" s="757">
        <v>42157</v>
      </c>
      <c r="D393" s="758" t="s">
        <v>776</v>
      </c>
      <c r="E393" s="853">
        <v>37.5</v>
      </c>
      <c r="F393" s="854">
        <v>25.3</v>
      </c>
      <c r="G393" s="854">
        <v>23.9</v>
      </c>
      <c r="H393" s="845">
        <f t="shared" si="40"/>
        <v>0.68</v>
      </c>
      <c r="I393" s="257">
        <v>500</v>
      </c>
      <c r="J393" s="742">
        <f t="shared" si="42"/>
        <v>340</v>
      </c>
      <c r="K393" s="742">
        <f t="shared" si="41"/>
        <v>5306.1640176740266</v>
      </c>
      <c r="L393" s="658"/>
      <c r="N393" s="737"/>
      <c r="O393" s="737"/>
      <c r="P393" s="737"/>
    </row>
    <row r="394" spans="1:16" ht="16.5" customHeight="1">
      <c r="A394" s="774">
        <f t="shared" si="43"/>
        <v>225</v>
      </c>
      <c r="B394" s="297" t="s">
        <v>1757</v>
      </c>
      <c r="C394" s="757">
        <v>42157</v>
      </c>
      <c r="D394" s="758" t="s">
        <v>777</v>
      </c>
      <c r="E394" s="853">
        <v>46</v>
      </c>
      <c r="F394" s="854">
        <v>37</v>
      </c>
      <c r="G394" s="854"/>
      <c r="H394" s="845">
        <f t="shared" si="40"/>
        <v>0.17</v>
      </c>
      <c r="I394" s="257">
        <v>500</v>
      </c>
      <c r="J394" s="742">
        <f t="shared" si="42"/>
        <v>85</v>
      </c>
      <c r="K394" s="742">
        <f t="shared" si="41"/>
        <v>1326.5410044185066</v>
      </c>
      <c r="L394" s="658"/>
      <c r="N394" s="737"/>
      <c r="O394" s="737"/>
      <c r="P394" s="737"/>
    </row>
    <row r="395" spans="1:16" ht="16.5" customHeight="1">
      <c r="A395" s="774">
        <f t="shared" si="43"/>
        <v>226</v>
      </c>
      <c r="B395" s="297" t="s">
        <v>1716</v>
      </c>
      <c r="C395" s="757">
        <v>42157</v>
      </c>
      <c r="D395" s="758" t="s">
        <v>777</v>
      </c>
      <c r="E395" s="853">
        <v>42</v>
      </c>
      <c r="F395" s="854">
        <v>57</v>
      </c>
      <c r="G395" s="854"/>
      <c r="H395" s="845">
        <f t="shared" si="40"/>
        <v>0.24</v>
      </c>
      <c r="I395" s="257">
        <v>500</v>
      </c>
      <c r="J395" s="742">
        <f t="shared" si="42"/>
        <v>120</v>
      </c>
      <c r="K395" s="742">
        <f t="shared" si="41"/>
        <v>1872.763770943774</v>
      </c>
      <c r="L395" s="658"/>
      <c r="N395" s="737"/>
      <c r="O395" s="737"/>
      <c r="P395" s="737"/>
    </row>
    <row r="396" spans="1:16" ht="16.5" customHeight="1">
      <c r="A396" s="774">
        <f t="shared" si="43"/>
        <v>227</v>
      </c>
      <c r="B396" s="297" t="s">
        <v>778</v>
      </c>
      <c r="C396" s="757">
        <v>42157</v>
      </c>
      <c r="D396" s="758" t="s">
        <v>777</v>
      </c>
      <c r="E396" s="853">
        <v>29</v>
      </c>
      <c r="F396" s="854">
        <v>24</v>
      </c>
      <c r="G396" s="854">
        <v>27.5</v>
      </c>
      <c r="H396" s="845">
        <f t="shared" si="40"/>
        <v>0.6</v>
      </c>
      <c r="I396" s="257">
        <v>506</v>
      </c>
      <c r="J396" s="742">
        <f t="shared" si="42"/>
        <v>303.59999999999997</v>
      </c>
      <c r="K396" s="742">
        <f t="shared" si="41"/>
        <v>4681.9094273594346</v>
      </c>
      <c r="L396" s="658"/>
      <c r="N396" s="737"/>
      <c r="O396" s="737"/>
      <c r="P396" s="737"/>
    </row>
    <row r="397" spans="1:16" ht="16.5" customHeight="1">
      <c r="A397" s="774">
        <f t="shared" si="43"/>
        <v>228</v>
      </c>
      <c r="B397" s="297" t="s">
        <v>779</v>
      </c>
      <c r="C397" s="757">
        <v>42157</v>
      </c>
      <c r="D397" s="758" t="s">
        <v>777</v>
      </c>
      <c r="E397" s="853">
        <v>34.5</v>
      </c>
      <c r="F397" s="854">
        <v>24.5</v>
      </c>
      <c r="G397" s="854">
        <v>30</v>
      </c>
      <c r="H397" s="845">
        <f t="shared" si="40"/>
        <v>0.71</v>
      </c>
      <c r="I397" s="257">
        <v>512</v>
      </c>
      <c r="J397" s="742">
        <f t="shared" si="42"/>
        <v>363.52</v>
      </c>
      <c r="K397" s="742">
        <f t="shared" si="41"/>
        <v>5540.2594890419978</v>
      </c>
      <c r="L397" s="658"/>
      <c r="N397" s="737"/>
      <c r="O397" s="737"/>
      <c r="P397" s="737"/>
    </row>
    <row r="398" spans="1:16" ht="16.5" customHeight="1">
      <c r="A398" s="774">
        <f t="shared" si="43"/>
        <v>229</v>
      </c>
      <c r="B398" s="192" t="s">
        <v>1961</v>
      </c>
      <c r="C398" s="757">
        <v>42157</v>
      </c>
      <c r="D398" s="758" t="s">
        <v>780</v>
      </c>
      <c r="E398" s="853">
        <v>40</v>
      </c>
      <c r="F398" s="854">
        <v>30</v>
      </c>
      <c r="G398" s="854">
        <v>18.5</v>
      </c>
      <c r="H398" s="845">
        <f t="shared" si="40"/>
        <v>0.75</v>
      </c>
      <c r="I398" s="257">
        <v>1000</v>
      </c>
      <c r="J398" s="742">
        <f t="shared" si="42"/>
        <v>750</v>
      </c>
      <c r="K398" s="742">
        <f t="shared" si="41"/>
        <v>5852.3867841992942</v>
      </c>
      <c r="L398" s="658"/>
      <c r="N398" s="737"/>
      <c r="O398" s="737"/>
      <c r="P398" s="737"/>
    </row>
    <row r="399" spans="1:16" ht="16.5" customHeight="1">
      <c r="A399" s="774">
        <f t="shared" si="43"/>
        <v>230</v>
      </c>
      <c r="B399" s="297" t="s">
        <v>704</v>
      </c>
      <c r="C399" s="757">
        <v>42158</v>
      </c>
      <c r="D399" s="758" t="s">
        <v>783</v>
      </c>
      <c r="E399" s="853">
        <v>45</v>
      </c>
      <c r="F399" s="854">
        <v>34.5</v>
      </c>
      <c r="G399" s="854">
        <v>7.2</v>
      </c>
      <c r="H399" s="845">
        <f t="shared" si="40"/>
        <v>0.73</v>
      </c>
      <c r="I399" s="257">
        <v>303</v>
      </c>
      <c r="J399" s="742">
        <f t="shared" si="42"/>
        <v>221.19</v>
      </c>
      <c r="K399" s="742">
        <f t="shared" si="41"/>
        <v>5696.3231366206455</v>
      </c>
      <c r="L399" s="658"/>
      <c r="N399" s="737"/>
      <c r="O399" s="737"/>
      <c r="P399" s="737"/>
    </row>
    <row r="400" spans="1:16" ht="16.5" customHeight="1">
      <c r="A400" s="774">
        <f t="shared" si="43"/>
        <v>231</v>
      </c>
      <c r="B400" s="297" t="s">
        <v>467</v>
      </c>
      <c r="C400" s="757">
        <v>42158</v>
      </c>
      <c r="D400" s="758" t="s">
        <v>783</v>
      </c>
      <c r="E400" s="853">
        <v>22</v>
      </c>
      <c r="F400" s="854">
        <v>22</v>
      </c>
      <c r="G400" s="854">
        <v>29.5</v>
      </c>
      <c r="H400" s="845">
        <f t="shared" si="40"/>
        <v>0.51</v>
      </c>
      <c r="I400" s="257">
        <v>1016</v>
      </c>
      <c r="J400" s="742">
        <f t="shared" si="42"/>
        <v>518.16</v>
      </c>
      <c r="K400" s="742">
        <f t="shared" si="41"/>
        <v>3979.6230132555197</v>
      </c>
      <c r="L400" s="658"/>
      <c r="N400" s="737"/>
      <c r="O400" s="737"/>
      <c r="P400" s="737"/>
    </row>
    <row r="401" spans="1:16" ht="16.5" customHeight="1">
      <c r="A401" s="774">
        <f t="shared" si="43"/>
        <v>232</v>
      </c>
      <c r="B401" s="297" t="s">
        <v>784</v>
      </c>
      <c r="C401" s="757">
        <v>42158</v>
      </c>
      <c r="D401" s="758" t="s">
        <v>785</v>
      </c>
      <c r="E401" s="853">
        <v>40</v>
      </c>
      <c r="F401" s="854">
        <v>30.5</v>
      </c>
      <c r="G401" s="854">
        <v>13</v>
      </c>
      <c r="H401" s="845">
        <f t="shared" si="40"/>
        <v>0.68</v>
      </c>
      <c r="I401" s="257">
        <v>200</v>
      </c>
      <c r="J401" s="742">
        <f t="shared" si="42"/>
        <v>136</v>
      </c>
      <c r="K401" s="742">
        <f t="shared" si="41"/>
        <v>5306.1640176740266</v>
      </c>
      <c r="L401" s="658"/>
      <c r="N401" s="737"/>
      <c r="O401" s="737"/>
      <c r="P401" s="737"/>
    </row>
    <row r="402" spans="1:16" ht="16.5" customHeight="1">
      <c r="A402" s="774">
        <f t="shared" si="43"/>
        <v>233</v>
      </c>
      <c r="B402" s="297" t="s">
        <v>439</v>
      </c>
      <c r="C402" s="757">
        <v>42158</v>
      </c>
      <c r="D402" s="758" t="s">
        <v>785</v>
      </c>
      <c r="E402" s="853">
        <v>49</v>
      </c>
      <c r="F402" s="854">
        <v>38</v>
      </c>
      <c r="G402" s="854">
        <v>12</v>
      </c>
      <c r="H402" s="845">
        <f t="shared" si="40"/>
        <v>0.95</v>
      </c>
      <c r="I402" s="257">
        <v>500</v>
      </c>
      <c r="J402" s="742">
        <f t="shared" si="42"/>
        <v>475</v>
      </c>
      <c r="K402" s="742">
        <f t="shared" si="41"/>
        <v>7413.0232599857718</v>
      </c>
      <c r="L402" s="658"/>
      <c r="N402" s="737"/>
      <c r="O402" s="737"/>
      <c r="P402" s="737"/>
    </row>
    <row r="403" spans="1:16" ht="16.5" customHeight="1">
      <c r="A403" s="774">
        <f t="shared" si="43"/>
        <v>234</v>
      </c>
      <c r="B403" s="297" t="s">
        <v>786</v>
      </c>
      <c r="C403" s="757">
        <v>42159</v>
      </c>
      <c r="D403" s="758" t="s">
        <v>787</v>
      </c>
      <c r="E403" s="853">
        <v>52</v>
      </c>
      <c r="F403" s="854">
        <v>38</v>
      </c>
      <c r="G403" s="854">
        <v>28</v>
      </c>
      <c r="H403" s="845">
        <f t="shared" si="40"/>
        <v>1.28</v>
      </c>
      <c r="I403" s="257">
        <v>500</v>
      </c>
      <c r="J403" s="742">
        <f t="shared" si="42"/>
        <v>640</v>
      </c>
      <c r="K403" s="742">
        <f t="shared" si="41"/>
        <v>9988.0734450334621</v>
      </c>
      <c r="L403" s="658"/>
      <c r="N403" s="737"/>
      <c r="O403" s="737"/>
      <c r="P403" s="737"/>
    </row>
    <row r="404" spans="1:16" ht="16.5" customHeight="1">
      <c r="A404" s="774">
        <f t="shared" si="43"/>
        <v>235</v>
      </c>
      <c r="B404" s="297" t="s">
        <v>500</v>
      </c>
      <c r="C404" s="757">
        <v>42159</v>
      </c>
      <c r="D404" s="758" t="s">
        <v>789</v>
      </c>
      <c r="E404" s="853">
        <v>51</v>
      </c>
      <c r="F404" s="854">
        <v>37</v>
      </c>
      <c r="G404" s="854">
        <v>27</v>
      </c>
      <c r="H404" s="845">
        <f t="shared" si="40"/>
        <v>1.21</v>
      </c>
      <c r="I404" s="257">
        <v>330</v>
      </c>
      <c r="J404" s="742">
        <f t="shared" si="42"/>
        <v>399.3</v>
      </c>
      <c r="K404" s="742">
        <f t="shared" si="41"/>
        <v>9441.8506785081936</v>
      </c>
      <c r="L404" s="658"/>
      <c r="N404" s="737"/>
      <c r="O404" s="737"/>
      <c r="P404" s="737"/>
    </row>
    <row r="405" spans="1:16" ht="16.5" customHeight="1">
      <c r="A405" s="774">
        <f t="shared" si="43"/>
        <v>236</v>
      </c>
      <c r="B405" s="297" t="s">
        <v>791</v>
      </c>
      <c r="C405" s="757">
        <v>42161</v>
      </c>
      <c r="D405" s="758" t="s">
        <v>792</v>
      </c>
      <c r="E405" s="853">
        <v>110</v>
      </c>
      <c r="F405" s="854">
        <v>42</v>
      </c>
      <c r="G405" s="854">
        <v>35</v>
      </c>
      <c r="H405" s="845">
        <f t="shared" si="40"/>
        <v>2.4700000000000002</v>
      </c>
      <c r="I405" s="257">
        <v>70</v>
      </c>
      <c r="J405" s="742">
        <f t="shared" si="42"/>
        <v>172.9</v>
      </c>
      <c r="K405" s="742">
        <f t="shared" si="41"/>
        <v>19273.860475963011</v>
      </c>
      <c r="L405" s="658"/>
      <c r="N405" s="737"/>
      <c r="O405" s="737"/>
      <c r="P405" s="737"/>
    </row>
    <row r="406" spans="1:16" ht="16.5" customHeight="1">
      <c r="A406" s="774">
        <f t="shared" si="43"/>
        <v>237</v>
      </c>
      <c r="B406" s="297" t="s">
        <v>794</v>
      </c>
      <c r="C406" s="757">
        <v>42161</v>
      </c>
      <c r="D406" s="758" t="s">
        <v>792</v>
      </c>
      <c r="E406" s="853">
        <v>110</v>
      </c>
      <c r="F406" s="854">
        <v>45</v>
      </c>
      <c r="G406" s="854">
        <v>40</v>
      </c>
      <c r="H406" s="845">
        <f t="shared" si="40"/>
        <v>2.77</v>
      </c>
      <c r="I406" s="257">
        <v>92</v>
      </c>
      <c r="J406" s="742">
        <f t="shared" si="42"/>
        <v>254.84</v>
      </c>
      <c r="K406" s="742">
        <f t="shared" si="41"/>
        <v>21614.815189642726</v>
      </c>
      <c r="L406" s="658"/>
      <c r="N406" s="737"/>
      <c r="O406" s="737"/>
      <c r="P406" s="737"/>
    </row>
    <row r="407" spans="1:16" ht="16.5" customHeight="1">
      <c r="A407" s="774">
        <f t="shared" si="43"/>
        <v>238</v>
      </c>
      <c r="B407" s="297" t="s">
        <v>795</v>
      </c>
      <c r="C407" s="757">
        <v>42161</v>
      </c>
      <c r="D407" s="758" t="s">
        <v>792</v>
      </c>
      <c r="E407" s="853">
        <v>110</v>
      </c>
      <c r="F407" s="854">
        <v>50</v>
      </c>
      <c r="G407" s="854">
        <v>43</v>
      </c>
      <c r="H407" s="845">
        <f t="shared" si="40"/>
        <v>3.12</v>
      </c>
      <c r="I407" s="257">
        <v>67</v>
      </c>
      <c r="J407" s="742">
        <f t="shared" si="42"/>
        <v>209.04000000000002</v>
      </c>
      <c r="K407" s="742">
        <f t="shared" si="41"/>
        <v>24345.929022269062</v>
      </c>
      <c r="L407" s="658"/>
      <c r="N407" s="737"/>
      <c r="O407" s="737"/>
      <c r="P407" s="737"/>
    </row>
    <row r="408" spans="1:16" ht="16.5" customHeight="1">
      <c r="A408" s="774">
        <f t="shared" si="43"/>
        <v>239</v>
      </c>
      <c r="B408" s="297" t="s">
        <v>796</v>
      </c>
      <c r="C408" s="757">
        <v>42161</v>
      </c>
      <c r="D408" s="758" t="s">
        <v>792</v>
      </c>
      <c r="E408" s="853">
        <v>130</v>
      </c>
      <c r="F408" s="854">
        <v>36</v>
      </c>
      <c r="G408" s="854">
        <v>47</v>
      </c>
      <c r="H408" s="845">
        <f t="shared" si="40"/>
        <v>2.9</v>
      </c>
      <c r="I408" s="257">
        <v>100</v>
      </c>
      <c r="J408" s="742">
        <f t="shared" si="42"/>
        <v>290</v>
      </c>
      <c r="K408" s="742">
        <f t="shared" si="41"/>
        <v>22629.228898903933</v>
      </c>
      <c r="L408" s="658"/>
      <c r="N408" s="737"/>
      <c r="O408" s="737"/>
      <c r="P408" s="737"/>
    </row>
    <row r="409" spans="1:16" ht="16.5" customHeight="1">
      <c r="A409" s="774">
        <f t="shared" si="43"/>
        <v>240</v>
      </c>
      <c r="B409" s="297" t="s">
        <v>439</v>
      </c>
      <c r="C409" s="757">
        <v>42163</v>
      </c>
      <c r="D409" s="758" t="s">
        <v>797</v>
      </c>
      <c r="E409" s="853">
        <v>49</v>
      </c>
      <c r="F409" s="854">
        <v>38</v>
      </c>
      <c r="G409" s="854">
        <v>12</v>
      </c>
      <c r="H409" s="845">
        <f t="shared" si="40"/>
        <v>0.95</v>
      </c>
      <c r="I409" s="257">
        <v>309</v>
      </c>
      <c r="J409" s="742">
        <f t="shared" si="42"/>
        <v>293.55</v>
      </c>
      <c r="K409" s="742">
        <f t="shared" si="41"/>
        <v>7413.0232599857718</v>
      </c>
      <c r="L409" s="658"/>
      <c r="N409" s="737"/>
      <c r="O409" s="737"/>
      <c r="P409" s="737"/>
    </row>
    <row r="410" spans="1:16" ht="16.5" customHeight="1">
      <c r="A410" s="774">
        <f t="shared" si="43"/>
        <v>241</v>
      </c>
      <c r="B410" s="297" t="s">
        <v>439</v>
      </c>
      <c r="C410" s="757">
        <v>42163</v>
      </c>
      <c r="D410" s="758" t="s">
        <v>797</v>
      </c>
      <c r="E410" s="853">
        <v>49</v>
      </c>
      <c r="F410" s="854">
        <v>38</v>
      </c>
      <c r="G410" s="854">
        <v>12</v>
      </c>
      <c r="H410" s="845">
        <f t="shared" si="40"/>
        <v>0.95</v>
      </c>
      <c r="I410" s="257">
        <v>300</v>
      </c>
      <c r="J410" s="742">
        <f t="shared" si="42"/>
        <v>285</v>
      </c>
      <c r="K410" s="742">
        <f t="shared" si="41"/>
        <v>7413.0232599857718</v>
      </c>
      <c r="L410" s="658"/>
      <c r="N410" s="737"/>
      <c r="O410" s="737"/>
      <c r="P410" s="737"/>
    </row>
    <row r="411" spans="1:16" ht="16.5" customHeight="1">
      <c r="A411" s="774">
        <f t="shared" si="43"/>
        <v>242</v>
      </c>
      <c r="B411" s="297" t="s">
        <v>439</v>
      </c>
      <c r="C411" s="757">
        <v>42163</v>
      </c>
      <c r="D411" s="758" t="s">
        <v>797</v>
      </c>
      <c r="E411" s="853">
        <v>49</v>
      </c>
      <c r="F411" s="854">
        <v>38</v>
      </c>
      <c r="G411" s="854">
        <v>12</v>
      </c>
      <c r="H411" s="845">
        <f t="shared" si="40"/>
        <v>0.95</v>
      </c>
      <c r="I411" s="257">
        <v>300</v>
      </c>
      <c r="J411" s="742">
        <f t="shared" si="42"/>
        <v>285</v>
      </c>
      <c r="K411" s="742">
        <f t="shared" si="41"/>
        <v>7413.0232599857718</v>
      </c>
      <c r="L411" s="658"/>
      <c r="N411" s="737"/>
      <c r="O411" s="737"/>
      <c r="P411" s="737"/>
    </row>
    <row r="412" spans="1:16" ht="16.5" customHeight="1">
      <c r="A412" s="774">
        <f t="shared" si="43"/>
        <v>243</v>
      </c>
      <c r="B412" s="297" t="s">
        <v>798</v>
      </c>
      <c r="C412" s="757">
        <v>42163</v>
      </c>
      <c r="D412" s="758" t="s">
        <v>799</v>
      </c>
      <c r="E412" s="853">
        <v>35</v>
      </c>
      <c r="F412" s="854">
        <v>18</v>
      </c>
      <c r="G412" s="854">
        <v>22</v>
      </c>
      <c r="H412" s="845">
        <f t="shared" si="40"/>
        <v>0.48</v>
      </c>
      <c r="I412" s="257">
        <v>502</v>
      </c>
      <c r="J412" s="742">
        <f t="shared" si="42"/>
        <v>240.95999999999998</v>
      </c>
      <c r="K412" s="742">
        <f t="shared" si="41"/>
        <v>3745.5275418875481</v>
      </c>
      <c r="L412" s="658"/>
      <c r="N412" s="737"/>
      <c r="O412" s="737"/>
      <c r="P412" s="737"/>
    </row>
    <row r="413" spans="1:16" ht="16.5" customHeight="1">
      <c r="A413" s="774">
        <f t="shared" si="43"/>
        <v>244</v>
      </c>
      <c r="B413" s="297" t="s">
        <v>798</v>
      </c>
      <c r="C413" s="757">
        <v>42163</v>
      </c>
      <c r="D413" s="758" t="s">
        <v>799</v>
      </c>
      <c r="E413" s="853">
        <v>35</v>
      </c>
      <c r="F413" s="854">
        <v>18</v>
      </c>
      <c r="G413" s="854">
        <v>22</v>
      </c>
      <c r="H413" s="845">
        <f t="shared" si="40"/>
        <v>0.48</v>
      </c>
      <c r="I413" s="257">
        <v>516</v>
      </c>
      <c r="J413" s="742">
        <f t="shared" si="42"/>
        <v>247.67999999999998</v>
      </c>
      <c r="K413" s="742">
        <f t="shared" si="41"/>
        <v>3745.5275418875481</v>
      </c>
      <c r="L413" s="658"/>
      <c r="N413" s="737"/>
      <c r="O413" s="737"/>
      <c r="P413" s="737"/>
    </row>
    <row r="414" spans="1:16" ht="16.5" customHeight="1">
      <c r="A414" s="774">
        <f t="shared" si="43"/>
        <v>245</v>
      </c>
      <c r="B414" s="297" t="s">
        <v>520</v>
      </c>
      <c r="C414" s="757">
        <v>42167</v>
      </c>
      <c r="D414" s="758" t="s">
        <v>801</v>
      </c>
      <c r="E414" s="853">
        <v>37.5</v>
      </c>
      <c r="F414" s="854">
        <v>25.3</v>
      </c>
      <c r="G414" s="854">
        <v>23.9</v>
      </c>
      <c r="H414" s="845">
        <f t="shared" si="40"/>
        <v>0.68</v>
      </c>
      <c r="I414" s="257">
        <v>1080</v>
      </c>
      <c r="J414" s="742">
        <f t="shared" si="42"/>
        <v>734.40000000000009</v>
      </c>
      <c r="K414" s="742">
        <f t="shared" si="41"/>
        <v>5306.1640176740266</v>
      </c>
      <c r="L414" s="658"/>
      <c r="N414" s="737"/>
      <c r="O414" s="737"/>
      <c r="P414" s="737"/>
    </row>
    <row r="415" spans="1:16" ht="16.5" customHeight="1">
      <c r="A415" s="774">
        <f t="shared" si="43"/>
        <v>246</v>
      </c>
      <c r="B415" s="297" t="s">
        <v>500</v>
      </c>
      <c r="C415" s="757">
        <v>42170</v>
      </c>
      <c r="D415" s="758" t="s">
        <v>802</v>
      </c>
      <c r="E415" s="853">
        <v>51</v>
      </c>
      <c r="F415" s="854">
        <v>37</v>
      </c>
      <c r="G415" s="854">
        <v>27</v>
      </c>
      <c r="H415" s="845">
        <f t="shared" si="40"/>
        <v>1.21</v>
      </c>
      <c r="I415" s="257">
        <v>282</v>
      </c>
      <c r="J415" s="742">
        <f t="shared" si="42"/>
        <v>341.21999999999997</v>
      </c>
      <c r="K415" s="742">
        <f t="shared" si="41"/>
        <v>9441.8506785081936</v>
      </c>
      <c r="L415" s="658"/>
      <c r="N415" s="737"/>
      <c r="O415" s="737"/>
      <c r="P415" s="737"/>
    </row>
    <row r="416" spans="1:16" ht="16.5" customHeight="1">
      <c r="A416" s="774">
        <f t="shared" si="43"/>
        <v>247</v>
      </c>
      <c r="B416" s="297" t="s">
        <v>803</v>
      </c>
      <c r="C416" s="757">
        <v>42170</v>
      </c>
      <c r="D416" s="758" t="s">
        <v>804</v>
      </c>
      <c r="E416" s="853">
        <v>40.5</v>
      </c>
      <c r="F416" s="854">
        <v>27</v>
      </c>
      <c r="G416" s="854">
        <v>36.5</v>
      </c>
      <c r="H416" s="845">
        <f t="shared" si="40"/>
        <v>0.93</v>
      </c>
      <c r="I416" s="257">
        <v>500</v>
      </c>
      <c r="J416" s="742">
        <f t="shared" si="42"/>
        <v>465</v>
      </c>
      <c r="K416" s="742">
        <f t="shared" si="41"/>
        <v>7256.959612407125</v>
      </c>
      <c r="L416" s="658"/>
      <c r="N416" s="737"/>
      <c r="O416" s="737"/>
      <c r="P416" s="737"/>
    </row>
    <row r="417" spans="1:16" ht="16.5" customHeight="1">
      <c r="A417" s="774">
        <f t="shared" si="43"/>
        <v>248</v>
      </c>
      <c r="B417" s="297" t="s">
        <v>544</v>
      </c>
      <c r="C417" s="757">
        <v>42171</v>
      </c>
      <c r="D417" s="758" t="s">
        <v>806</v>
      </c>
      <c r="E417" s="853">
        <v>45</v>
      </c>
      <c r="F417" s="854">
        <v>35</v>
      </c>
      <c r="G417" s="854">
        <v>25</v>
      </c>
      <c r="H417" s="845">
        <f t="shared" si="40"/>
        <v>1.04</v>
      </c>
      <c r="I417" s="257">
        <v>205</v>
      </c>
      <c r="J417" s="742">
        <f t="shared" si="42"/>
        <v>213.20000000000002</v>
      </c>
      <c r="K417" s="742">
        <f t="shared" si="41"/>
        <v>8115.3096740896872</v>
      </c>
      <c r="L417" s="658"/>
      <c r="N417" s="737"/>
      <c r="O417" s="737"/>
      <c r="P417" s="737"/>
    </row>
    <row r="418" spans="1:16" ht="16.5" customHeight="1">
      <c r="A418" s="774">
        <f t="shared" si="43"/>
        <v>249</v>
      </c>
      <c r="B418" s="297" t="s">
        <v>1687</v>
      </c>
      <c r="C418" s="757">
        <v>42171</v>
      </c>
      <c r="D418" s="758" t="s">
        <v>806</v>
      </c>
      <c r="E418" s="853">
        <v>30</v>
      </c>
      <c r="F418" s="854">
        <v>20</v>
      </c>
      <c r="G418" s="854"/>
      <c r="H418" s="845">
        <f t="shared" si="40"/>
        <v>0.06</v>
      </c>
      <c r="I418" s="257">
        <v>205</v>
      </c>
      <c r="J418" s="742">
        <f t="shared" si="42"/>
        <v>12.299999999999999</v>
      </c>
      <c r="K418" s="742">
        <f t="shared" si="41"/>
        <v>468.19094273594351</v>
      </c>
      <c r="L418" s="658"/>
      <c r="N418" s="737"/>
      <c r="O418" s="737"/>
      <c r="P418" s="737"/>
    </row>
    <row r="419" spans="1:16" ht="16.5" customHeight="1">
      <c r="A419" s="774">
        <f t="shared" si="43"/>
        <v>250</v>
      </c>
      <c r="B419" s="297" t="s">
        <v>807</v>
      </c>
      <c r="C419" s="757">
        <v>42171</v>
      </c>
      <c r="D419" s="758" t="s">
        <v>808</v>
      </c>
      <c r="E419" s="853">
        <v>57</v>
      </c>
      <c r="F419" s="854">
        <v>36</v>
      </c>
      <c r="G419" s="854">
        <v>34</v>
      </c>
      <c r="H419" s="845">
        <f t="shared" si="40"/>
        <v>1.39</v>
      </c>
      <c r="I419" s="257">
        <v>308</v>
      </c>
      <c r="J419" s="742">
        <f t="shared" si="42"/>
        <v>428.11999999999995</v>
      </c>
      <c r="K419" s="742">
        <f t="shared" si="41"/>
        <v>10846.423506716024</v>
      </c>
      <c r="L419" s="658"/>
      <c r="N419" s="737"/>
      <c r="O419" s="737"/>
      <c r="P419" s="737"/>
    </row>
    <row r="420" spans="1:16" ht="16.5" customHeight="1">
      <c r="A420" s="774">
        <f t="shared" si="43"/>
        <v>251</v>
      </c>
      <c r="B420" s="297" t="s">
        <v>810</v>
      </c>
      <c r="C420" s="757">
        <v>42172</v>
      </c>
      <c r="D420" s="758" t="s">
        <v>811</v>
      </c>
      <c r="E420" s="853">
        <v>101</v>
      </c>
      <c r="F420" s="854">
        <v>20</v>
      </c>
      <c r="G420" s="854">
        <v>20</v>
      </c>
      <c r="H420" s="845">
        <f t="shared" si="40"/>
        <v>1.06</v>
      </c>
      <c r="I420" s="257">
        <v>286</v>
      </c>
      <c r="J420" s="742">
        <f t="shared" si="42"/>
        <v>303.16000000000003</v>
      </c>
      <c r="K420" s="742">
        <f t="shared" si="41"/>
        <v>8271.3733216683358</v>
      </c>
      <c r="L420" s="658"/>
      <c r="N420" s="737"/>
      <c r="O420" s="737"/>
      <c r="P420" s="737"/>
    </row>
    <row r="421" spans="1:16" ht="16.5" customHeight="1">
      <c r="A421" s="774">
        <f t="shared" si="43"/>
        <v>252</v>
      </c>
      <c r="B421" s="297" t="s">
        <v>1758</v>
      </c>
      <c r="C421" s="757">
        <v>42172</v>
      </c>
      <c r="D421" s="758" t="s">
        <v>813</v>
      </c>
      <c r="E421" s="853">
        <v>80</v>
      </c>
      <c r="F421" s="854">
        <v>173</v>
      </c>
      <c r="G421" s="854"/>
      <c r="H421" s="845">
        <f t="shared" si="40"/>
        <v>1.38</v>
      </c>
      <c r="I421" s="257">
        <v>80</v>
      </c>
      <c r="J421" s="742">
        <f t="shared" si="42"/>
        <v>110.39999999999999</v>
      </c>
      <c r="K421" s="742">
        <f t="shared" si="41"/>
        <v>10768.3916829267</v>
      </c>
      <c r="L421" s="658"/>
      <c r="N421" s="737"/>
      <c r="O421" s="737"/>
      <c r="P421" s="737"/>
    </row>
    <row r="422" spans="1:16" ht="16.5" customHeight="1">
      <c r="A422" s="774">
        <f t="shared" si="43"/>
        <v>253</v>
      </c>
      <c r="B422" s="297" t="s">
        <v>1759</v>
      </c>
      <c r="C422" s="757">
        <v>42172</v>
      </c>
      <c r="D422" s="758" t="s">
        <v>813</v>
      </c>
      <c r="E422" s="853">
        <v>140</v>
      </c>
      <c r="F422" s="854">
        <v>180</v>
      </c>
      <c r="G422" s="854"/>
      <c r="H422" s="845">
        <f t="shared" si="40"/>
        <v>2.52</v>
      </c>
      <c r="I422" s="257">
        <v>74</v>
      </c>
      <c r="J422" s="742">
        <f t="shared" si="42"/>
        <v>186.48</v>
      </c>
      <c r="K422" s="742">
        <f t="shared" si="41"/>
        <v>19664.019594909627</v>
      </c>
      <c r="L422" s="658"/>
      <c r="N422" s="737"/>
      <c r="O422" s="737"/>
      <c r="P422" s="737"/>
    </row>
    <row r="423" spans="1:16" ht="16.5" customHeight="1">
      <c r="A423" s="774">
        <f t="shared" si="43"/>
        <v>254</v>
      </c>
      <c r="B423" s="297" t="s">
        <v>1760</v>
      </c>
      <c r="C423" s="757">
        <v>42172</v>
      </c>
      <c r="D423" s="758" t="s">
        <v>813</v>
      </c>
      <c r="E423" s="853">
        <v>125</v>
      </c>
      <c r="F423" s="854">
        <v>140</v>
      </c>
      <c r="G423" s="854"/>
      <c r="H423" s="845">
        <f t="shared" si="40"/>
        <v>1.75</v>
      </c>
      <c r="I423" s="257">
        <v>205</v>
      </c>
      <c r="J423" s="742">
        <f t="shared" si="42"/>
        <v>358.75</v>
      </c>
      <c r="K423" s="742">
        <f t="shared" si="41"/>
        <v>13655.569163131686</v>
      </c>
      <c r="L423" s="658"/>
      <c r="N423" s="737"/>
      <c r="O423" s="737"/>
      <c r="P423" s="737"/>
    </row>
    <row r="424" spans="1:16" ht="16.5" customHeight="1">
      <c r="A424" s="774">
        <f t="shared" si="43"/>
        <v>255</v>
      </c>
      <c r="B424" s="297" t="s">
        <v>1761</v>
      </c>
      <c r="C424" s="757">
        <v>42172</v>
      </c>
      <c r="D424" s="758" t="s">
        <v>814</v>
      </c>
      <c r="E424" s="853">
        <v>75</v>
      </c>
      <c r="F424" s="854">
        <v>115</v>
      </c>
      <c r="G424" s="854"/>
      <c r="H424" s="845">
        <f t="shared" si="40"/>
        <v>0.86</v>
      </c>
      <c r="I424" s="257">
        <v>100</v>
      </c>
      <c r="J424" s="742">
        <f t="shared" si="42"/>
        <v>86</v>
      </c>
      <c r="K424" s="742">
        <f t="shared" si="41"/>
        <v>6710.7368458818564</v>
      </c>
      <c r="L424" s="658"/>
      <c r="N424" s="737"/>
      <c r="O424" s="737"/>
      <c r="P424" s="737"/>
    </row>
    <row r="425" spans="1:16" ht="16.5" customHeight="1">
      <c r="A425" s="774">
        <f t="shared" si="43"/>
        <v>256</v>
      </c>
      <c r="B425" s="297" t="s">
        <v>767</v>
      </c>
      <c r="C425" s="757">
        <v>42172</v>
      </c>
      <c r="D425" s="758" t="s">
        <v>814</v>
      </c>
      <c r="E425" s="853">
        <v>85</v>
      </c>
      <c r="F425" s="854">
        <v>116</v>
      </c>
      <c r="G425" s="854"/>
      <c r="H425" s="845">
        <f t="shared" si="40"/>
        <v>0.99</v>
      </c>
      <c r="I425" s="257">
        <v>200</v>
      </c>
      <c r="J425" s="742">
        <f t="shared" si="42"/>
        <v>198</v>
      </c>
      <c r="K425" s="742">
        <f t="shared" si="41"/>
        <v>7725.1505551430673</v>
      </c>
      <c r="L425" s="658"/>
      <c r="N425" s="737"/>
      <c r="O425" s="737"/>
      <c r="P425" s="737"/>
    </row>
    <row r="426" spans="1:16" ht="16.5" customHeight="1">
      <c r="A426" s="774">
        <f t="shared" si="43"/>
        <v>257</v>
      </c>
      <c r="B426" s="297" t="s">
        <v>718</v>
      </c>
      <c r="C426" s="757">
        <v>42172</v>
      </c>
      <c r="D426" s="758" t="s">
        <v>814</v>
      </c>
      <c r="E426" s="853">
        <v>105</v>
      </c>
      <c r="F426" s="854">
        <v>170</v>
      </c>
      <c r="G426" s="854"/>
      <c r="H426" s="845">
        <f t="shared" ref="H426:H489" si="44">IF(G426&lt;&gt;"",ROUND(((E426+F426)*2+5)*(F426+G426+3)/10000,2),ROUND(E426*F426/10000,2))</f>
        <v>1.79</v>
      </c>
      <c r="I426" s="257">
        <v>75</v>
      </c>
      <c r="J426" s="742">
        <f t="shared" si="42"/>
        <v>134.25</v>
      </c>
      <c r="K426" s="742">
        <f t="shared" ref="K426:K489" si="45">H426*$Q$211</f>
        <v>13967.696458288981</v>
      </c>
      <c r="L426" s="658"/>
      <c r="N426" s="737"/>
      <c r="O426" s="737"/>
      <c r="P426" s="737"/>
    </row>
    <row r="427" spans="1:16" ht="16.5" customHeight="1">
      <c r="A427" s="774">
        <f t="shared" si="43"/>
        <v>258</v>
      </c>
      <c r="B427" s="297" t="s">
        <v>718</v>
      </c>
      <c r="C427" s="757">
        <v>42172</v>
      </c>
      <c r="D427" s="758" t="s">
        <v>814</v>
      </c>
      <c r="E427" s="853">
        <v>105</v>
      </c>
      <c r="F427" s="854">
        <v>170</v>
      </c>
      <c r="G427" s="854"/>
      <c r="H427" s="845">
        <f t="shared" si="44"/>
        <v>1.79</v>
      </c>
      <c r="I427" s="257">
        <v>30</v>
      </c>
      <c r="J427" s="742">
        <f t="shared" ref="J427:J490" si="46">H427*I427</f>
        <v>53.7</v>
      </c>
      <c r="K427" s="742">
        <f t="shared" si="45"/>
        <v>13967.696458288981</v>
      </c>
      <c r="L427" s="658"/>
      <c r="N427" s="737"/>
      <c r="O427" s="737"/>
      <c r="P427" s="737"/>
    </row>
    <row r="428" spans="1:16" ht="16.5" customHeight="1">
      <c r="A428" s="774">
        <f t="shared" ref="A428:A491" si="47">IF(B428&lt;&gt;"",ROW()-169,"")</f>
        <v>259</v>
      </c>
      <c r="B428" s="297" t="s">
        <v>1730</v>
      </c>
      <c r="C428" s="757">
        <v>42172</v>
      </c>
      <c r="D428" s="758" t="s">
        <v>814</v>
      </c>
      <c r="E428" s="853">
        <v>105</v>
      </c>
      <c r="F428" s="854">
        <v>158</v>
      </c>
      <c r="G428" s="854"/>
      <c r="H428" s="845">
        <f t="shared" si="44"/>
        <v>1.66</v>
      </c>
      <c r="I428" s="257">
        <v>25</v>
      </c>
      <c r="J428" s="742">
        <f t="shared" si="46"/>
        <v>41.5</v>
      </c>
      <c r="K428" s="742">
        <f t="shared" si="45"/>
        <v>12953.282749027769</v>
      </c>
      <c r="L428" s="658"/>
      <c r="N428" s="737"/>
      <c r="O428" s="737"/>
      <c r="P428" s="737"/>
    </row>
    <row r="429" spans="1:16" ht="16.5" customHeight="1">
      <c r="A429" s="774">
        <f t="shared" si="47"/>
        <v>260</v>
      </c>
      <c r="B429" s="297" t="s">
        <v>1762</v>
      </c>
      <c r="C429" s="757">
        <v>42172</v>
      </c>
      <c r="D429" s="758" t="s">
        <v>814</v>
      </c>
      <c r="E429" s="853">
        <v>100</v>
      </c>
      <c r="F429" s="792">
        <v>180</v>
      </c>
      <c r="G429" s="792"/>
      <c r="H429" s="845">
        <f t="shared" si="44"/>
        <v>1.8</v>
      </c>
      <c r="I429" s="257">
        <v>40</v>
      </c>
      <c r="J429" s="742">
        <f t="shared" si="46"/>
        <v>72</v>
      </c>
      <c r="K429" s="742">
        <f t="shared" si="45"/>
        <v>14045.728282078306</v>
      </c>
      <c r="L429" s="658"/>
      <c r="N429" s="737"/>
      <c r="O429" s="737"/>
      <c r="P429" s="737"/>
    </row>
    <row r="430" spans="1:16" ht="16.5" customHeight="1">
      <c r="A430" s="774">
        <f t="shared" si="47"/>
        <v>261</v>
      </c>
      <c r="B430" s="297" t="s">
        <v>721</v>
      </c>
      <c r="C430" s="757">
        <v>42172</v>
      </c>
      <c r="D430" s="758" t="s">
        <v>814</v>
      </c>
      <c r="E430" s="853">
        <v>105</v>
      </c>
      <c r="F430" s="854">
        <v>168</v>
      </c>
      <c r="G430" s="854"/>
      <c r="H430" s="845">
        <f t="shared" si="44"/>
        <v>1.76</v>
      </c>
      <c r="I430" s="257">
        <v>25</v>
      </c>
      <c r="J430" s="742">
        <f t="shared" si="46"/>
        <v>44</v>
      </c>
      <c r="K430" s="742">
        <f t="shared" si="45"/>
        <v>13733.60098692101</v>
      </c>
      <c r="L430" s="658"/>
      <c r="N430" s="737"/>
      <c r="O430" s="737"/>
      <c r="P430" s="737"/>
    </row>
    <row r="431" spans="1:16" ht="16.5" customHeight="1">
      <c r="A431" s="774">
        <f t="shared" si="47"/>
        <v>262</v>
      </c>
      <c r="B431" s="297" t="s">
        <v>1763</v>
      </c>
      <c r="C431" s="757">
        <v>42172</v>
      </c>
      <c r="D431" s="758" t="s">
        <v>814</v>
      </c>
      <c r="E431" s="853">
        <v>85</v>
      </c>
      <c r="F431" s="854">
        <v>194</v>
      </c>
      <c r="G431" s="854"/>
      <c r="H431" s="845">
        <f t="shared" si="44"/>
        <v>1.65</v>
      </c>
      <c r="I431" s="257">
        <v>50</v>
      </c>
      <c r="J431" s="742">
        <f t="shared" si="46"/>
        <v>82.5</v>
      </c>
      <c r="K431" s="742">
        <f t="shared" si="45"/>
        <v>12875.250925238446</v>
      </c>
      <c r="L431" s="658"/>
      <c r="N431" s="737"/>
      <c r="O431" s="737"/>
      <c r="P431" s="737"/>
    </row>
    <row r="432" spans="1:16" ht="16.5" customHeight="1">
      <c r="A432" s="774">
        <f t="shared" si="47"/>
        <v>263</v>
      </c>
      <c r="B432" s="297" t="s">
        <v>1764</v>
      </c>
      <c r="C432" s="757">
        <v>42172</v>
      </c>
      <c r="D432" s="758" t="s">
        <v>814</v>
      </c>
      <c r="E432" s="853">
        <v>105</v>
      </c>
      <c r="F432" s="792">
        <v>126</v>
      </c>
      <c r="G432" s="792"/>
      <c r="H432" s="845">
        <f t="shared" si="44"/>
        <v>1.32</v>
      </c>
      <c r="I432" s="257">
        <v>25</v>
      </c>
      <c r="J432" s="742">
        <f t="shared" si="46"/>
        <v>33</v>
      </c>
      <c r="K432" s="742">
        <f t="shared" si="45"/>
        <v>10300.200740190758</v>
      </c>
      <c r="L432" s="658"/>
      <c r="N432" s="737"/>
      <c r="O432" s="737"/>
      <c r="P432" s="737"/>
    </row>
    <row r="433" spans="1:16" ht="16.5" customHeight="1">
      <c r="A433" s="774">
        <f t="shared" si="47"/>
        <v>264</v>
      </c>
      <c r="B433" s="297" t="s">
        <v>1731</v>
      </c>
      <c r="C433" s="757">
        <v>42172</v>
      </c>
      <c r="D433" s="758" t="s">
        <v>814</v>
      </c>
      <c r="E433" s="853">
        <v>85</v>
      </c>
      <c r="F433" s="792">
        <v>107</v>
      </c>
      <c r="G433" s="792"/>
      <c r="H433" s="845">
        <f t="shared" si="44"/>
        <v>0.91</v>
      </c>
      <c r="I433" s="257">
        <v>100</v>
      </c>
      <c r="J433" s="742">
        <f t="shared" si="46"/>
        <v>91</v>
      </c>
      <c r="K433" s="742">
        <f t="shared" si="45"/>
        <v>7100.8959648284763</v>
      </c>
      <c r="L433" s="658"/>
      <c r="N433" s="737"/>
      <c r="O433" s="737"/>
      <c r="P433" s="737"/>
    </row>
    <row r="434" spans="1:16" ht="16.5" customHeight="1">
      <c r="A434" s="774">
        <f t="shared" si="47"/>
        <v>265</v>
      </c>
      <c r="B434" s="297" t="s">
        <v>1765</v>
      </c>
      <c r="C434" s="757">
        <v>42173</v>
      </c>
      <c r="D434" s="758" t="s">
        <v>815</v>
      </c>
      <c r="E434" s="853">
        <v>100</v>
      </c>
      <c r="F434" s="792">
        <v>134</v>
      </c>
      <c r="G434" s="792"/>
      <c r="H434" s="845">
        <f t="shared" si="44"/>
        <v>1.34</v>
      </c>
      <c r="I434" s="257">
        <v>17</v>
      </c>
      <c r="J434" s="742">
        <f t="shared" si="46"/>
        <v>22.78</v>
      </c>
      <c r="K434" s="742">
        <f t="shared" si="45"/>
        <v>10456.264387769406</v>
      </c>
      <c r="L434" s="658"/>
      <c r="N434" s="737"/>
      <c r="O434" s="737"/>
      <c r="P434" s="737"/>
    </row>
    <row r="435" spans="1:16" ht="16.5" customHeight="1">
      <c r="A435" s="774">
        <f t="shared" si="47"/>
        <v>266</v>
      </c>
      <c r="B435" s="297" t="s">
        <v>1741</v>
      </c>
      <c r="C435" s="757">
        <v>42173</v>
      </c>
      <c r="D435" s="758" t="s">
        <v>815</v>
      </c>
      <c r="E435" s="853">
        <v>80</v>
      </c>
      <c r="F435" s="854">
        <v>186</v>
      </c>
      <c r="G435" s="854"/>
      <c r="H435" s="845">
        <f t="shared" si="44"/>
        <v>1.49</v>
      </c>
      <c r="I435" s="257">
        <v>200</v>
      </c>
      <c r="J435" s="742">
        <f t="shared" si="46"/>
        <v>298</v>
      </c>
      <c r="K435" s="742">
        <f t="shared" si="45"/>
        <v>11626.741744609264</v>
      </c>
      <c r="L435" s="658"/>
      <c r="N435" s="737"/>
      <c r="O435" s="737"/>
      <c r="P435" s="737"/>
    </row>
    <row r="436" spans="1:16" ht="16.5" customHeight="1">
      <c r="A436" s="774">
        <f t="shared" si="47"/>
        <v>267</v>
      </c>
      <c r="B436" s="297" t="s">
        <v>1766</v>
      </c>
      <c r="C436" s="757">
        <v>42173</v>
      </c>
      <c r="D436" s="758" t="s">
        <v>815</v>
      </c>
      <c r="E436" s="853">
        <v>80</v>
      </c>
      <c r="F436" s="854">
        <v>148</v>
      </c>
      <c r="G436" s="854"/>
      <c r="H436" s="845">
        <f t="shared" si="44"/>
        <v>1.18</v>
      </c>
      <c r="I436" s="257">
        <v>85</v>
      </c>
      <c r="J436" s="742">
        <f t="shared" si="46"/>
        <v>100.3</v>
      </c>
      <c r="K436" s="742">
        <f t="shared" si="45"/>
        <v>9207.7552071402224</v>
      </c>
      <c r="L436" s="658"/>
      <c r="N436" s="737"/>
      <c r="O436" s="737"/>
      <c r="P436" s="737"/>
    </row>
    <row r="437" spans="1:16" ht="16.5" customHeight="1">
      <c r="A437" s="774">
        <f t="shared" si="47"/>
        <v>268</v>
      </c>
      <c r="B437" s="297" t="s">
        <v>713</v>
      </c>
      <c r="C437" s="757">
        <v>42173</v>
      </c>
      <c r="D437" s="758" t="s">
        <v>815</v>
      </c>
      <c r="E437" s="853">
        <v>95</v>
      </c>
      <c r="F437" s="854">
        <v>138</v>
      </c>
      <c r="G437" s="854"/>
      <c r="H437" s="845">
        <f t="shared" si="44"/>
        <v>1.31</v>
      </c>
      <c r="I437" s="257">
        <v>360</v>
      </c>
      <c r="J437" s="742">
        <f t="shared" si="46"/>
        <v>471.6</v>
      </c>
      <c r="K437" s="742">
        <f t="shared" si="45"/>
        <v>10222.168916401433</v>
      </c>
      <c r="L437" s="658"/>
      <c r="N437" s="737"/>
      <c r="O437" s="737"/>
      <c r="P437" s="737"/>
    </row>
    <row r="438" spans="1:16" ht="16.5" customHeight="1">
      <c r="A438" s="774">
        <f t="shared" si="47"/>
        <v>269</v>
      </c>
      <c r="B438" s="297" t="s">
        <v>1767</v>
      </c>
      <c r="C438" s="757">
        <v>42173</v>
      </c>
      <c r="D438" s="758" t="s">
        <v>815</v>
      </c>
      <c r="E438" s="853">
        <v>85</v>
      </c>
      <c r="F438" s="854">
        <v>130</v>
      </c>
      <c r="G438" s="854"/>
      <c r="H438" s="845">
        <f t="shared" si="44"/>
        <v>1.1100000000000001</v>
      </c>
      <c r="I438" s="257">
        <v>25</v>
      </c>
      <c r="J438" s="742">
        <f t="shared" si="46"/>
        <v>27.750000000000004</v>
      </c>
      <c r="K438" s="742">
        <f t="shared" si="45"/>
        <v>8661.5324406149557</v>
      </c>
      <c r="L438" s="658"/>
      <c r="N438" s="737"/>
      <c r="O438" s="737"/>
      <c r="P438" s="737"/>
    </row>
    <row r="439" spans="1:16" ht="16.5" customHeight="1">
      <c r="A439" s="774">
        <f t="shared" si="47"/>
        <v>270</v>
      </c>
      <c r="B439" s="297" t="s">
        <v>694</v>
      </c>
      <c r="C439" s="757">
        <v>42173</v>
      </c>
      <c r="D439" s="758" t="s">
        <v>815</v>
      </c>
      <c r="E439" s="853">
        <v>115</v>
      </c>
      <c r="F439" s="854">
        <v>194</v>
      </c>
      <c r="G439" s="854"/>
      <c r="H439" s="845">
        <f t="shared" si="44"/>
        <v>2.23</v>
      </c>
      <c r="I439" s="257">
        <v>50</v>
      </c>
      <c r="J439" s="742">
        <f t="shared" si="46"/>
        <v>111.5</v>
      </c>
      <c r="K439" s="742">
        <f t="shared" si="45"/>
        <v>17401.096705019234</v>
      </c>
      <c r="L439" s="658"/>
      <c r="N439" s="737"/>
      <c r="O439" s="737"/>
      <c r="P439" s="737"/>
    </row>
    <row r="440" spans="1:16" ht="16.5" customHeight="1">
      <c r="A440" s="774">
        <f t="shared" si="47"/>
        <v>271</v>
      </c>
      <c r="B440" s="297" t="s">
        <v>716</v>
      </c>
      <c r="C440" s="757">
        <v>42173</v>
      </c>
      <c r="D440" s="758" t="s">
        <v>815</v>
      </c>
      <c r="E440" s="853">
        <v>130</v>
      </c>
      <c r="F440" s="854">
        <v>154</v>
      </c>
      <c r="G440" s="854"/>
      <c r="H440" s="845">
        <f t="shared" si="44"/>
        <v>2</v>
      </c>
      <c r="I440" s="257">
        <v>30</v>
      </c>
      <c r="J440" s="742">
        <f t="shared" si="46"/>
        <v>60</v>
      </c>
      <c r="K440" s="742">
        <f t="shared" si="45"/>
        <v>15606.364757864783</v>
      </c>
      <c r="L440" s="658"/>
      <c r="N440" s="737"/>
      <c r="O440" s="737"/>
      <c r="P440" s="737"/>
    </row>
    <row r="441" spans="1:16" ht="16.5" customHeight="1">
      <c r="A441" s="774">
        <f t="shared" si="47"/>
        <v>272</v>
      </c>
      <c r="B441" s="297" t="s">
        <v>1768</v>
      </c>
      <c r="C441" s="757">
        <v>42173</v>
      </c>
      <c r="D441" s="758" t="s">
        <v>815</v>
      </c>
      <c r="E441" s="853">
        <v>85</v>
      </c>
      <c r="F441" s="854">
        <v>156</v>
      </c>
      <c r="G441" s="854"/>
      <c r="H441" s="845">
        <f t="shared" si="44"/>
        <v>1.33</v>
      </c>
      <c r="I441" s="257">
        <v>25</v>
      </c>
      <c r="J441" s="742">
        <f t="shared" si="46"/>
        <v>33.25</v>
      </c>
      <c r="K441" s="742">
        <f t="shared" si="45"/>
        <v>10378.232563980082</v>
      </c>
      <c r="L441" s="658"/>
      <c r="N441" s="737"/>
      <c r="O441" s="737"/>
      <c r="P441" s="737"/>
    </row>
    <row r="442" spans="1:16" ht="16.5" customHeight="1">
      <c r="A442" s="774">
        <f t="shared" si="47"/>
        <v>273</v>
      </c>
      <c r="B442" s="297" t="s">
        <v>768</v>
      </c>
      <c r="C442" s="757">
        <v>42173</v>
      </c>
      <c r="D442" s="758" t="s">
        <v>815</v>
      </c>
      <c r="E442" s="853">
        <v>140</v>
      </c>
      <c r="F442" s="854">
        <v>140</v>
      </c>
      <c r="G442" s="854"/>
      <c r="H442" s="845">
        <f t="shared" si="44"/>
        <v>1.96</v>
      </c>
      <c r="I442" s="257">
        <v>50</v>
      </c>
      <c r="J442" s="742">
        <f t="shared" si="46"/>
        <v>98</v>
      </c>
      <c r="K442" s="742">
        <f t="shared" si="45"/>
        <v>15294.237462707488</v>
      </c>
      <c r="L442" s="658"/>
      <c r="N442" s="737"/>
      <c r="O442" s="737"/>
      <c r="P442" s="737"/>
    </row>
    <row r="443" spans="1:16" ht="16.5" customHeight="1">
      <c r="A443" s="774">
        <f t="shared" si="47"/>
        <v>274</v>
      </c>
      <c r="B443" s="297" t="s">
        <v>1769</v>
      </c>
      <c r="C443" s="757">
        <v>42173</v>
      </c>
      <c r="D443" s="758" t="s">
        <v>815</v>
      </c>
      <c r="E443" s="853">
        <v>100</v>
      </c>
      <c r="F443" s="854">
        <v>86</v>
      </c>
      <c r="G443" s="854"/>
      <c r="H443" s="845">
        <f t="shared" si="44"/>
        <v>0.86</v>
      </c>
      <c r="I443" s="257">
        <v>85</v>
      </c>
      <c r="J443" s="742">
        <f t="shared" si="46"/>
        <v>73.099999999999994</v>
      </c>
      <c r="K443" s="742">
        <f t="shared" si="45"/>
        <v>6710.7368458818564</v>
      </c>
      <c r="L443" s="658"/>
      <c r="N443" s="737"/>
      <c r="O443" s="737"/>
      <c r="P443" s="737"/>
    </row>
    <row r="444" spans="1:16" ht="16.5" customHeight="1">
      <c r="A444" s="774">
        <f t="shared" si="47"/>
        <v>275</v>
      </c>
      <c r="B444" s="297" t="s">
        <v>429</v>
      </c>
      <c r="C444" s="757">
        <v>42173</v>
      </c>
      <c r="D444" s="758" t="s">
        <v>816</v>
      </c>
      <c r="E444" s="853">
        <v>43</v>
      </c>
      <c r="F444" s="854">
        <v>31</v>
      </c>
      <c r="G444" s="854">
        <v>25</v>
      </c>
      <c r="H444" s="845">
        <f t="shared" si="44"/>
        <v>0.9</v>
      </c>
      <c r="I444" s="257">
        <v>1206</v>
      </c>
      <c r="J444" s="742">
        <f t="shared" si="46"/>
        <v>1085.4000000000001</v>
      </c>
      <c r="K444" s="742">
        <f t="shared" si="45"/>
        <v>7022.8641410391529</v>
      </c>
      <c r="L444" s="658"/>
      <c r="N444" s="737"/>
      <c r="O444" s="737"/>
      <c r="P444" s="737"/>
    </row>
    <row r="445" spans="1:16" ht="16.5" customHeight="1">
      <c r="A445" s="774">
        <f t="shared" si="47"/>
        <v>276</v>
      </c>
      <c r="B445" s="297" t="s">
        <v>817</v>
      </c>
      <c r="C445" s="757">
        <v>42174</v>
      </c>
      <c r="D445" s="758" t="s">
        <v>818</v>
      </c>
      <c r="E445" s="853">
        <v>53</v>
      </c>
      <c r="F445" s="854">
        <v>42.5</v>
      </c>
      <c r="G445" s="854">
        <v>15</v>
      </c>
      <c r="H445" s="845">
        <f t="shared" si="44"/>
        <v>1.19</v>
      </c>
      <c r="I445" s="257">
        <v>252</v>
      </c>
      <c r="J445" s="742">
        <f t="shared" si="46"/>
        <v>299.88</v>
      </c>
      <c r="K445" s="742">
        <f t="shared" si="45"/>
        <v>9285.7870309295449</v>
      </c>
      <c r="L445" s="658"/>
      <c r="N445" s="737"/>
      <c r="O445" s="737"/>
      <c r="P445" s="737"/>
    </row>
    <row r="446" spans="1:16" ht="16.5" customHeight="1">
      <c r="A446" s="774">
        <f t="shared" si="47"/>
        <v>277</v>
      </c>
      <c r="B446" s="297" t="s">
        <v>1693</v>
      </c>
      <c r="C446" s="757">
        <v>42174</v>
      </c>
      <c r="D446" s="758" t="s">
        <v>818</v>
      </c>
      <c r="E446" s="853">
        <v>51</v>
      </c>
      <c r="F446" s="854">
        <v>41</v>
      </c>
      <c r="G446" s="854"/>
      <c r="H446" s="845">
        <f t="shared" si="44"/>
        <v>0.21</v>
      </c>
      <c r="I446" s="257">
        <v>504</v>
      </c>
      <c r="J446" s="742">
        <f t="shared" si="46"/>
        <v>105.83999999999999</v>
      </c>
      <c r="K446" s="742">
        <f t="shared" si="45"/>
        <v>1638.6682995758022</v>
      </c>
      <c r="L446" s="658"/>
      <c r="N446" s="737"/>
      <c r="O446" s="737"/>
      <c r="P446" s="737"/>
    </row>
    <row r="447" spans="1:16" ht="16.5" customHeight="1">
      <c r="A447" s="774">
        <f t="shared" si="47"/>
        <v>278</v>
      </c>
      <c r="B447" s="297" t="s">
        <v>672</v>
      </c>
      <c r="C447" s="757">
        <v>42174</v>
      </c>
      <c r="D447" s="758" t="s">
        <v>818</v>
      </c>
      <c r="E447" s="853">
        <v>41</v>
      </c>
      <c r="F447" s="854">
        <v>36.5</v>
      </c>
      <c r="G447" s="854">
        <v>15</v>
      </c>
      <c r="H447" s="845">
        <f t="shared" si="44"/>
        <v>0.87</v>
      </c>
      <c r="I447" s="257">
        <v>100</v>
      </c>
      <c r="J447" s="742">
        <f t="shared" si="46"/>
        <v>87</v>
      </c>
      <c r="K447" s="742">
        <f t="shared" si="45"/>
        <v>6788.7686696711808</v>
      </c>
      <c r="L447" s="658"/>
      <c r="N447" s="737"/>
      <c r="O447" s="737"/>
      <c r="P447" s="737"/>
    </row>
    <row r="448" spans="1:16" ht="16.5" customHeight="1">
      <c r="A448" s="774">
        <f t="shared" si="47"/>
        <v>279</v>
      </c>
      <c r="B448" s="297" t="s">
        <v>1694</v>
      </c>
      <c r="C448" s="757">
        <v>42174</v>
      </c>
      <c r="D448" s="758" t="s">
        <v>818</v>
      </c>
      <c r="E448" s="853">
        <v>39</v>
      </c>
      <c r="F448" s="854">
        <v>35</v>
      </c>
      <c r="G448" s="854"/>
      <c r="H448" s="845">
        <f t="shared" si="44"/>
        <v>0.14000000000000001</v>
      </c>
      <c r="I448" s="257">
        <v>200</v>
      </c>
      <c r="J448" s="742">
        <f t="shared" si="46"/>
        <v>28.000000000000004</v>
      </c>
      <c r="K448" s="742">
        <f t="shared" si="45"/>
        <v>1092.445533050535</v>
      </c>
      <c r="L448" s="658"/>
      <c r="N448" s="737"/>
      <c r="O448" s="737"/>
      <c r="P448" s="737"/>
    </row>
    <row r="449" spans="1:16" ht="16.5" customHeight="1">
      <c r="A449" s="774">
        <f t="shared" si="47"/>
        <v>280</v>
      </c>
      <c r="B449" s="297" t="s">
        <v>820</v>
      </c>
      <c r="C449" s="757">
        <v>42174</v>
      </c>
      <c r="D449" s="758" t="s">
        <v>818</v>
      </c>
      <c r="E449" s="853">
        <v>56</v>
      </c>
      <c r="F449" s="854">
        <v>36</v>
      </c>
      <c r="G449" s="854">
        <v>22</v>
      </c>
      <c r="H449" s="845">
        <f t="shared" si="44"/>
        <v>1.1499999999999999</v>
      </c>
      <c r="I449" s="257">
        <v>160</v>
      </c>
      <c r="J449" s="742">
        <f t="shared" si="46"/>
        <v>184</v>
      </c>
      <c r="K449" s="742">
        <f t="shared" si="45"/>
        <v>8973.6597357722494</v>
      </c>
      <c r="L449" s="658"/>
      <c r="N449" s="737"/>
      <c r="O449" s="737"/>
      <c r="P449" s="737"/>
    </row>
    <row r="450" spans="1:16" ht="16.5" customHeight="1">
      <c r="A450" s="774">
        <f t="shared" si="47"/>
        <v>281</v>
      </c>
      <c r="B450" s="297" t="s">
        <v>1695</v>
      </c>
      <c r="C450" s="757">
        <v>42174</v>
      </c>
      <c r="D450" s="758" t="s">
        <v>818</v>
      </c>
      <c r="E450" s="853">
        <v>54</v>
      </c>
      <c r="F450" s="854">
        <v>34</v>
      </c>
      <c r="G450" s="854"/>
      <c r="H450" s="845">
        <f t="shared" si="44"/>
        <v>0.18</v>
      </c>
      <c r="I450" s="257">
        <v>320</v>
      </c>
      <c r="J450" s="742">
        <f t="shared" si="46"/>
        <v>57.599999999999994</v>
      </c>
      <c r="K450" s="742">
        <f t="shared" si="45"/>
        <v>1404.5728282078305</v>
      </c>
      <c r="L450" s="658"/>
      <c r="N450" s="737"/>
      <c r="O450" s="737"/>
      <c r="P450" s="737"/>
    </row>
    <row r="451" spans="1:16" ht="16.5" customHeight="1">
      <c r="A451" s="774">
        <f t="shared" si="47"/>
        <v>282</v>
      </c>
      <c r="B451" s="297" t="s">
        <v>821</v>
      </c>
      <c r="C451" s="757">
        <v>42174</v>
      </c>
      <c r="D451" s="758" t="s">
        <v>818</v>
      </c>
      <c r="E451" s="853">
        <v>57.5</v>
      </c>
      <c r="F451" s="854">
        <v>49</v>
      </c>
      <c r="G451" s="854">
        <v>15</v>
      </c>
      <c r="H451" s="845">
        <f t="shared" si="44"/>
        <v>1.46</v>
      </c>
      <c r="I451" s="257">
        <v>160</v>
      </c>
      <c r="J451" s="742">
        <f t="shared" si="46"/>
        <v>233.6</v>
      </c>
      <c r="K451" s="742">
        <f t="shared" si="45"/>
        <v>11392.646273241291</v>
      </c>
      <c r="L451" s="658"/>
      <c r="N451" s="737"/>
      <c r="O451" s="737"/>
      <c r="P451" s="737"/>
    </row>
    <row r="452" spans="1:16" ht="16.5" customHeight="1">
      <c r="A452" s="774">
        <f t="shared" si="47"/>
        <v>283</v>
      </c>
      <c r="B452" s="297" t="s">
        <v>1696</v>
      </c>
      <c r="C452" s="757">
        <v>42174</v>
      </c>
      <c r="D452" s="758" t="s">
        <v>818</v>
      </c>
      <c r="E452" s="853">
        <v>56</v>
      </c>
      <c r="F452" s="854">
        <v>47</v>
      </c>
      <c r="G452" s="854"/>
      <c r="H452" s="845">
        <f t="shared" si="44"/>
        <v>0.26</v>
      </c>
      <c r="I452" s="257">
        <v>320</v>
      </c>
      <c r="J452" s="742">
        <f t="shared" si="46"/>
        <v>83.2</v>
      </c>
      <c r="K452" s="742">
        <f t="shared" si="45"/>
        <v>2028.8274185224218</v>
      </c>
      <c r="L452" s="658"/>
      <c r="N452" s="737"/>
      <c r="O452" s="737"/>
      <c r="P452" s="737"/>
    </row>
    <row r="453" spans="1:16" ht="16.5" customHeight="1">
      <c r="A453" s="774">
        <f t="shared" si="47"/>
        <v>284</v>
      </c>
      <c r="B453" s="297" t="s">
        <v>722</v>
      </c>
      <c r="C453" s="757">
        <v>42174</v>
      </c>
      <c r="D453" s="758" t="s">
        <v>822</v>
      </c>
      <c r="E453" s="853">
        <v>140</v>
      </c>
      <c r="F453" s="854">
        <v>122</v>
      </c>
      <c r="G453" s="854"/>
      <c r="H453" s="845">
        <f t="shared" si="44"/>
        <v>1.71</v>
      </c>
      <c r="I453" s="257">
        <v>1050</v>
      </c>
      <c r="J453" s="742">
        <f t="shared" si="46"/>
        <v>1795.5</v>
      </c>
      <c r="K453" s="742">
        <f t="shared" si="45"/>
        <v>13343.44186797439</v>
      </c>
      <c r="L453" s="658"/>
      <c r="N453" s="737"/>
      <c r="O453" s="737"/>
      <c r="P453" s="737"/>
    </row>
    <row r="454" spans="1:16" ht="16.5" customHeight="1">
      <c r="A454" s="774">
        <f t="shared" si="47"/>
        <v>285</v>
      </c>
      <c r="B454" s="297" t="s">
        <v>1759</v>
      </c>
      <c r="C454" s="757">
        <v>42174</v>
      </c>
      <c r="D454" s="758" t="s">
        <v>822</v>
      </c>
      <c r="E454" s="853">
        <v>140</v>
      </c>
      <c r="F454" s="854">
        <v>180</v>
      </c>
      <c r="G454" s="854"/>
      <c r="H454" s="845">
        <f t="shared" si="44"/>
        <v>2.52</v>
      </c>
      <c r="I454" s="257">
        <v>200</v>
      </c>
      <c r="J454" s="742">
        <f t="shared" si="46"/>
        <v>504</v>
      </c>
      <c r="K454" s="742">
        <f t="shared" si="45"/>
        <v>19664.019594909627</v>
      </c>
      <c r="L454" s="658"/>
      <c r="N454" s="737"/>
      <c r="O454" s="737"/>
      <c r="P454" s="737"/>
    </row>
    <row r="455" spans="1:16" ht="16.5" customHeight="1">
      <c r="A455" s="774">
        <f t="shared" si="47"/>
        <v>286</v>
      </c>
      <c r="B455" s="297" t="s">
        <v>823</v>
      </c>
      <c r="C455" s="757">
        <v>42174</v>
      </c>
      <c r="D455" s="758" t="s">
        <v>824</v>
      </c>
      <c r="E455" s="853">
        <v>60</v>
      </c>
      <c r="F455" s="854">
        <v>52</v>
      </c>
      <c r="G455" s="854">
        <v>52</v>
      </c>
      <c r="H455" s="845">
        <f t="shared" si="44"/>
        <v>2.4500000000000002</v>
      </c>
      <c r="I455" s="257">
        <v>29</v>
      </c>
      <c r="J455" s="742">
        <f t="shared" si="46"/>
        <v>71.050000000000011</v>
      </c>
      <c r="K455" s="742">
        <f t="shared" si="45"/>
        <v>19117.796828384362</v>
      </c>
      <c r="L455" s="658"/>
      <c r="N455" s="737"/>
      <c r="O455" s="737"/>
      <c r="P455" s="737"/>
    </row>
    <row r="456" spans="1:16" ht="16.5" customHeight="1">
      <c r="A456" s="774">
        <f t="shared" si="47"/>
        <v>287</v>
      </c>
      <c r="B456" s="297" t="s">
        <v>826</v>
      </c>
      <c r="C456" s="757">
        <v>42174</v>
      </c>
      <c r="D456" s="758" t="s">
        <v>824</v>
      </c>
      <c r="E456" s="853">
        <v>60</v>
      </c>
      <c r="F456" s="854">
        <v>60</v>
      </c>
      <c r="G456" s="854">
        <v>62</v>
      </c>
      <c r="H456" s="845">
        <f t="shared" si="44"/>
        <v>3.06</v>
      </c>
      <c r="I456" s="257">
        <v>30</v>
      </c>
      <c r="J456" s="742">
        <f t="shared" si="46"/>
        <v>91.8</v>
      </c>
      <c r="K456" s="742">
        <f t="shared" si="45"/>
        <v>23877.738079533119</v>
      </c>
      <c r="L456" s="658"/>
      <c r="N456" s="737"/>
      <c r="O456" s="737"/>
      <c r="P456" s="737"/>
    </row>
    <row r="457" spans="1:16" ht="16.5" customHeight="1">
      <c r="A457" s="774">
        <f t="shared" si="47"/>
        <v>288</v>
      </c>
      <c r="B457" s="297" t="s">
        <v>827</v>
      </c>
      <c r="C457" s="757">
        <v>42174</v>
      </c>
      <c r="D457" s="758" t="s">
        <v>824</v>
      </c>
      <c r="E457" s="853">
        <v>60</v>
      </c>
      <c r="F457" s="854">
        <v>50</v>
      </c>
      <c r="G457" s="854">
        <v>60</v>
      </c>
      <c r="H457" s="845">
        <f t="shared" si="44"/>
        <v>2.54</v>
      </c>
      <c r="I457" s="257">
        <v>30</v>
      </c>
      <c r="J457" s="742">
        <f t="shared" si="46"/>
        <v>76.2</v>
      </c>
      <c r="K457" s="742">
        <f t="shared" si="45"/>
        <v>19820.083242488276</v>
      </c>
      <c r="L457" s="658"/>
      <c r="N457" s="737"/>
      <c r="O457" s="737"/>
      <c r="P457" s="737"/>
    </row>
    <row r="458" spans="1:16" ht="16.5" customHeight="1">
      <c r="A458" s="774">
        <f t="shared" si="47"/>
        <v>289</v>
      </c>
      <c r="B458" s="297" t="s">
        <v>828</v>
      </c>
      <c r="C458" s="757">
        <v>42174</v>
      </c>
      <c r="D458" s="758" t="s">
        <v>824</v>
      </c>
      <c r="E458" s="853">
        <v>76</v>
      </c>
      <c r="F458" s="854">
        <v>6</v>
      </c>
      <c r="G458" s="854">
        <v>49</v>
      </c>
      <c r="H458" s="845">
        <f t="shared" si="44"/>
        <v>0.98</v>
      </c>
      <c r="I458" s="257">
        <v>104</v>
      </c>
      <c r="J458" s="742">
        <f t="shared" si="46"/>
        <v>101.92</v>
      </c>
      <c r="K458" s="742">
        <f t="shared" si="45"/>
        <v>7647.1187313537439</v>
      </c>
      <c r="L458" s="658"/>
      <c r="N458" s="737"/>
      <c r="O458" s="737"/>
      <c r="P458" s="737"/>
    </row>
    <row r="459" spans="1:16" ht="16.5" customHeight="1">
      <c r="A459" s="774">
        <f t="shared" si="47"/>
        <v>290</v>
      </c>
      <c r="B459" s="297" t="s">
        <v>767</v>
      </c>
      <c r="C459" s="757">
        <v>42174</v>
      </c>
      <c r="D459" s="758" t="s">
        <v>824</v>
      </c>
      <c r="E459" s="853">
        <v>85</v>
      </c>
      <c r="F459" s="854">
        <v>116</v>
      </c>
      <c r="G459" s="854"/>
      <c r="H459" s="845">
        <f t="shared" si="44"/>
        <v>0.99</v>
      </c>
      <c r="I459" s="257">
        <v>263</v>
      </c>
      <c r="J459" s="742">
        <f t="shared" si="46"/>
        <v>260.37</v>
      </c>
      <c r="K459" s="742">
        <f t="shared" si="45"/>
        <v>7725.1505551430673</v>
      </c>
      <c r="L459" s="658"/>
      <c r="N459" s="737"/>
      <c r="O459" s="737"/>
      <c r="P459" s="737"/>
    </row>
    <row r="460" spans="1:16" ht="16.5" customHeight="1">
      <c r="A460" s="774">
        <f t="shared" si="47"/>
        <v>291</v>
      </c>
      <c r="B460" s="297" t="s">
        <v>829</v>
      </c>
      <c r="C460" s="757">
        <v>42174</v>
      </c>
      <c r="D460" s="758" t="s">
        <v>824</v>
      </c>
      <c r="E460" s="853">
        <v>52</v>
      </c>
      <c r="F460" s="854">
        <v>46</v>
      </c>
      <c r="G460" s="854">
        <v>6</v>
      </c>
      <c r="H460" s="845">
        <f t="shared" si="44"/>
        <v>1.1100000000000001</v>
      </c>
      <c r="I460" s="257">
        <v>51</v>
      </c>
      <c r="J460" s="742">
        <f t="shared" si="46"/>
        <v>56.610000000000007</v>
      </c>
      <c r="K460" s="742">
        <f t="shared" si="45"/>
        <v>8661.5324406149557</v>
      </c>
      <c r="L460" s="658"/>
      <c r="N460" s="737"/>
      <c r="O460" s="737"/>
      <c r="P460" s="737"/>
    </row>
    <row r="461" spans="1:16" ht="16.5" customHeight="1">
      <c r="A461" s="774">
        <f t="shared" si="47"/>
        <v>292</v>
      </c>
      <c r="B461" s="297" t="s">
        <v>830</v>
      </c>
      <c r="C461" s="757">
        <v>42174</v>
      </c>
      <c r="D461" s="758" t="s">
        <v>824</v>
      </c>
      <c r="E461" s="853">
        <v>72</v>
      </c>
      <c r="F461" s="854">
        <v>51</v>
      </c>
      <c r="G461" s="854">
        <v>6</v>
      </c>
      <c r="H461" s="845">
        <f t="shared" si="44"/>
        <v>1.51</v>
      </c>
      <c r="I461" s="257">
        <v>55</v>
      </c>
      <c r="J461" s="742">
        <f t="shared" si="46"/>
        <v>83.05</v>
      </c>
      <c r="K461" s="742">
        <f t="shared" si="45"/>
        <v>11782.805392187911</v>
      </c>
      <c r="L461" s="658"/>
      <c r="N461" s="737"/>
      <c r="O461" s="737"/>
      <c r="P461" s="737"/>
    </row>
    <row r="462" spans="1:16" ht="16.5" customHeight="1">
      <c r="A462" s="774">
        <f t="shared" si="47"/>
        <v>293</v>
      </c>
      <c r="B462" s="297" t="s">
        <v>831</v>
      </c>
      <c r="C462" s="757">
        <v>42174</v>
      </c>
      <c r="D462" s="758" t="s">
        <v>824</v>
      </c>
      <c r="E462" s="853">
        <v>80</v>
      </c>
      <c r="F462" s="854">
        <v>51</v>
      </c>
      <c r="G462" s="854">
        <v>6</v>
      </c>
      <c r="H462" s="845">
        <f t="shared" si="44"/>
        <v>1.6</v>
      </c>
      <c r="I462" s="257">
        <v>50</v>
      </c>
      <c r="J462" s="742">
        <f t="shared" si="46"/>
        <v>80</v>
      </c>
      <c r="K462" s="742">
        <f t="shared" si="45"/>
        <v>12485.091806291828</v>
      </c>
      <c r="L462" s="658"/>
      <c r="N462" s="737"/>
      <c r="O462" s="737"/>
      <c r="P462" s="737"/>
    </row>
    <row r="463" spans="1:16" ht="16.5" customHeight="1">
      <c r="A463" s="774">
        <f t="shared" si="47"/>
        <v>294</v>
      </c>
      <c r="B463" s="297" t="s">
        <v>832</v>
      </c>
      <c r="C463" s="757">
        <v>42174</v>
      </c>
      <c r="D463" s="758" t="s">
        <v>824</v>
      </c>
      <c r="E463" s="853">
        <v>61</v>
      </c>
      <c r="F463" s="853">
        <v>61</v>
      </c>
      <c r="G463" s="854">
        <v>79</v>
      </c>
      <c r="H463" s="845">
        <f t="shared" si="44"/>
        <v>3.56</v>
      </c>
      <c r="I463" s="257">
        <v>30</v>
      </c>
      <c r="J463" s="742">
        <f t="shared" si="46"/>
        <v>106.8</v>
      </c>
      <c r="K463" s="742">
        <f t="shared" si="45"/>
        <v>27779.329268999314</v>
      </c>
      <c r="L463" s="658"/>
      <c r="N463" s="737"/>
      <c r="O463" s="737"/>
      <c r="P463" s="737"/>
    </row>
    <row r="464" spans="1:16" ht="16.5" customHeight="1">
      <c r="A464" s="774">
        <f t="shared" si="47"/>
        <v>295</v>
      </c>
      <c r="B464" s="297" t="s">
        <v>833</v>
      </c>
      <c r="C464" s="757">
        <v>42174</v>
      </c>
      <c r="D464" s="758" t="s">
        <v>824</v>
      </c>
      <c r="E464" s="853">
        <v>61</v>
      </c>
      <c r="F464" s="853">
        <v>61</v>
      </c>
      <c r="G464" s="854">
        <v>102</v>
      </c>
      <c r="H464" s="845">
        <f t="shared" si="44"/>
        <v>4.13</v>
      </c>
      <c r="I464" s="257">
        <v>31</v>
      </c>
      <c r="J464" s="742">
        <f t="shared" si="46"/>
        <v>128.03</v>
      </c>
      <c r="K464" s="742">
        <f t="shared" si="45"/>
        <v>32227.143224990778</v>
      </c>
      <c r="L464" s="658"/>
      <c r="N464" s="737"/>
      <c r="O464" s="737"/>
      <c r="P464" s="737"/>
    </row>
    <row r="465" spans="1:16" ht="16.5" customHeight="1">
      <c r="A465" s="774">
        <f t="shared" si="47"/>
        <v>296</v>
      </c>
      <c r="B465" s="297" t="s">
        <v>834</v>
      </c>
      <c r="C465" s="757">
        <v>42175</v>
      </c>
      <c r="D465" s="758" t="s">
        <v>835</v>
      </c>
      <c r="E465" s="853">
        <v>60.5</v>
      </c>
      <c r="F465" s="854">
        <v>49</v>
      </c>
      <c r="G465" s="854">
        <v>45.5</v>
      </c>
      <c r="H465" s="845">
        <f t="shared" si="44"/>
        <v>2.1800000000000002</v>
      </c>
      <c r="I465" s="257">
        <v>206</v>
      </c>
      <c r="J465" s="742">
        <f t="shared" si="46"/>
        <v>449.08000000000004</v>
      </c>
      <c r="K465" s="742">
        <f t="shared" si="45"/>
        <v>17010.937586072614</v>
      </c>
      <c r="L465" s="658"/>
      <c r="N465" s="737"/>
      <c r="O465" s="737"/>
      <c r="P465" s="737"/>
    </row>
    <row r="466" spans="1:16" ht="16.5" customHeight="1">
      <c r="A466" s="774">
        <f t="shared" si="47"/>
        <v>297</v>
      </c>
      <c r="B466" s="297" t="s">
        <v>836</v>
      </c>
      <c r="C466" s="757">
        <v>42175</v>
      </c>
      <c r="D466" s="758" t="s">
        <v>835</v>
      </c>
      <c r="E466" s="853">
        <v>69</v>
      </c>
      <c r="F466" s="854">
        <v>62</v>
      </c>
      <c r="G466" s="854">
        <v>202</v>
      </c>
      <c r="H466" s="845">
        <f t="shared" si="44"/>
        <v>7.13</v>
      </c>
      <c r="I466" s="257">
        <v>20</v>
      </c>
      <c r="J466" s="742">
        <f t="shared" si="46"/>
        <v>142.6</v>
      </c>
      <c r="K466" s="742">
        <f t="shared" si="45"/>
        <v>55636.690361787951</v>
      </c>
      <c r="L466" s="658"/>
      <c r="N466" s="737"/>
      <c r="O466" s="737"/>
      <c r="P466" s="737"/>
    </row>
    <row r="467" spans="1:16" ht="16.5" customHeight="1">
      <c r="A467" s="774">
        <f t="shared" si="47"/>
        <v>298</v>
      </c>
      <c r="B467" s="297" t="s">
        <v>837</v>
      </c>
      <c r="C467" s="757">
        <v>42175</v>
      </c>
      <c r="D467" s="758" t="s">
        <v>835</v>
      </c>
      <c r="E467" s="853">
        <v>109</v>
      </c>
      <c r="F467" s="854">
        <v>62</v>
      </c>
      <c r="G467" s="854">
        <v>202</v>
      </c>
      <c r="H467" s="845">
        <f t="shared" si="44"/>
        <v>9.26</v>
      </c>
      <c r="I467" s="257">
        <v>20</v>
      </c>
      <c r="J467" s="742">
        <f t="shared" si="46"/>
        <v>185.2</v>
      </c>
      <c r="K467" s="742">
        <f t="shared" si="45"/>
        <v>72257.468828913945</v>
      </c>
      <c r="L467" s="658"/>
      <c r="N467" s="737"/>
      <c r="O467" s="737"/>
      <c r="P467" s="737"/>
    </row>
    <row r="468" spans="1:16" ht="16.5" customHeight="1">
      <c r="A468" s="774">
        <f t="shared" si="47"/>
        <v>299</v>
      </c>
      <c r="B468" s="297" t="s">
        <v>838</v>
      </c>
      <c r="C468" s="757">
        <v>42175</v>
      </c>
      <c r="D468" s="758" t="s">
        <v>835</v>
      </c>
      <c r="E468" s="853">
        <v>109</v>
      </c>
      <c r="F468" s="854">
        <v>62</v>
      </c>
      <c r="G468" s="854">
        <v>173</v>
      </c>
      <c r="H468" s="845">
        <f t="shared" si="44"/>
        <v>8.26</v>
      </c>
      <c r="I468" s="257">
        <v>20</v>
      </c>
      <c r="J468" s="742">
        <f t="shared" si="46"/>
        <v>165.2</v>
      </c>
      <c r="K468" s="742">
        <f t="shared" si="45"/>
        <v>64454.286449981555</v>
      </c>
      <c r="L468" s="658"/>
      <c r="N468" s="737"/>
      <c r="O468" s="737"/>
      <c r="P468" s="737"/>
    </row>
    <row r="469" spans="1:16" ht="16.5" customHeight="1">
      <c r="A469" s="774">
        <f t="shared" si="47"/>
        <v>300</v>
      </c>
      <c r="B469" s="297" t="s">
        <v>839</v>
      </c>
      <c r="C469" s="757">
        <v>42175</v>
      </c>
      <c r="D469" s="758" t="s">
        <v>835</v>
      </c>
      <c r="E469" s="853">
        <v>61</v>
      </c>
      <c r="F469" s="853">
        <v>61</v>
      </c>
      <c r="G469" s="854">
        <v>67</v>
      </c>
      <c r="H469" s="845">
        <f t="shared" si="44"/>
        <v>3.26</v>
      </c>
      <c r="I469" s="257">
        <v>30</v>
      </c>
      <c r="J469" s="742">
        <f t="shared" si="46"/>
        <v>97.8</v>
      </c>
      <c r="K469" s="742">
        <f t="shared" si="45"/>
        <v>25438.374555319595</v>
      </c>
      <c r="L469" s="658"/>
      <c r="N469" s="737"/>
      <c r="O469" s="737"/>
      <c r="P469" s="737"/>
    </row>
    <row r="470" spans="1:16" ht="16.5" customHeight="1">
      <c r="A470" s="774">
        <f t="shared" si="47"/>
        <v>301</v>
      </c>
      <c r="B470" s="297" t="s">
        <v>840</v>
      </c>
      <c r="C470" s="757">
        <v>42175</v>
      </c>
      <c r="D470" s="758" t="s">
        <v>835</v>
      </c>
      <c r="E470" s="853">
        <v>6.1</v>
      </c>
      <c r="F470" s="854">
        <v>3.5</v>
      </c>
      <c r="G470" s="854">
        <v>50</v>
      </c>
      <c r="H470" s="845">
        <f t="shared" si="44"/>
        <v>0.14000000000000001</v>
      </c>
      <c r="I470" s="257">
        <v>251</v>
      </c>
      <c r="J470" s="742">
        <f t="shared" si="46"/>
        <v>35.14</v>
      </c>
      <c r="K470" s="742">
        <f t="shared" si="45"/>
        <v>1092.445533050535</v>
      </c>
      <c r="L470" s="658"/>
      <c r="N470" s="737"/>
      <c r="O470" s="737"/>
      <c r="P470" s="737"/>
    </row>
    <row r="471" spans="1:16" ht="16.5" customHeight="1">
      <c r="A471" s="774">
        <f t="shared" si="47"/>
        <v>302</v>
      </c>
      <c r="B471" s="297" t="s">
        <v>841</v>
      </c>
      <c r="C471" s="757">
        <v>42175</v>
      </c>
      <c r="D471" s="758" t="s">
        <v>835</v>
      </c>
      <c r="E471" s="853">
        <v>81</v>
      </c>
      <c r="F471" s="854">
        <v>61</v>
      </c>
      <c r="G471" s="854">
        <v>97</v>
      </c>
      <c r="H471" s="845">
        <f t="shared" si="44"/>
        <v>4.6500000000000004</v>
      </c>
      <c r="I471" s="257">
        <v>31</v>
      </c>
      <c r="J471" s="742">
        <f t="shared" si="46"/>
        <v>144.15</v>
      </c>
      <c r="K471" s="742">
        <f t="shared" si="45"/>
        <v>36284.798062035625</v>
      </c>
      <c r="L471" s="658"/>
      <c r="N471" s="737"/>
      <c r="O471" s="737"/>
      <c r="P471" s="737"/>
    </row>
    <row r="472" spans="1:16" ht="16.5" customHeight="1">
      <c r="A472" s="774">
        <f t="shared" si="47"/>
        <v>303</v>
      </c>
      <c r="B472" s="297" t="s">
        <v>842</v>
      </c>
      <c r="C472" s="757">
        <v>42175</v>
      </c>
      <c r="D472" s="758" t="s">
        <v>835</v>
      </c>
      <c r="E472" s="853">
        <v>81</v>
      </c>
      <c r="F472" s="854">
        <v>61</v>
      </c>
      <c r="G472" s="854">
        <v>83</v>
      </c>
      <c r="H472" s="845">
        <f t="shared" si="44"/>
        <v>4.25</v>
      </c>
      <c r="I472" s="257">
        <v>30</v>
      </c>
      <c r="J472" s="742">
        <f t="shared" si="46"/>
        <v>127.5</v>
      </c>
      <c r="K472" s="742">
        <f t="shared" si="45"/>
        <v>33163.525110462666</v>
      </c>
      <c r="L472" s="658"/>
      <c r="N472" s="737"/>
      <c r="O472" s="737"/>
      <c r="P472" s="737"/>
    </row>
    <row r="473" spans="1:16" ht="16.5" customHeight="1">
      <c r="A473" s="774">
        <f t="shared" si="47"/>
        <v>304</v>
      </c>
      <c r="B473" s="297" t="s">
        <v>843</v>
      </c>
      <c r="C473" s="757">
        <v>42175</v>
      </c>
      <c r="D473" s="758" t="s">
        <v>835</v>
      </c>
      <c r="E473" s="853">
        <v>60.5</v>
      </c>
      <c r="F473" s="854">
        <v>35.5</v>
      </c>
      <c r="G473" s="854">
        <v>42.5</v>
      </c>
      <c r="H473" s="845">
        <f t="shared" si="44"/>
        <v>1.6</v>
      </c>
      <c r="I473" s="257">
        <v>207</v>
      </c>
      <c r="J473" s="742">
        <f t="shared" si="46"/>
        <v>331.20000000000005</v>
      </c>
      <c r="K473" s="742">
        <f t="shared" si="45"/>
        <v>12485.091806291828</v>
      </c>
      <c r="L473" s="658"/>
      <c r="N473" s="737"/>
      <c r="O473" s="737"/>
      <c r="P473" s="737"/>
    </row>
    <row r="474" spans="1:16" ht="16.5" customHeight="1">
      <c r="A474" s="774">
        <f t="shared" si="47"/>
        <v>305</v>
      </c>
      <c r="B474" s="297" t="s">
        <v>844</v>
      </c>
      <c r="C474" s="757">
        <v>42175</v>
      </c>
      <c r="D474" s="758" t="s">
        <v>835</v>
      </c>
      <c r="E474" s="853">
        <v>56</v>
      </c>
      <c r="F474" s="854">
        <v>49</v>
      </c>
      <c r="G474" s="854">
        <v>6</v>
      </c>
      <c r="H474" s="845">
        <f t="shared" si="44"/>
        <v>1.25</v>
      </c>
      <c r="I474" s="257">
        <v>103</v>
      </c>
      <c r="J474" s="742">
        <f t="shared" si="46"/>
        <v>128.75</v>
      </c>
      <c r="K474" s="742">
        <f t="shared" si="45"/>
        <v>9753.9779736654891</v>
      </c>
      <c r="L474" s="658"/>
      <c r="N474" s="737"/>
      <c r="O474" s="737"/>
      <c r="P474" s="737"/>
    </row>
    <row r="475" spans="1:16" ht="16.5" customHeight="1">
      <c r="A475" s="774">
        <f t="shared" si="47"/>
        <v>306</v>
      </c>
      <c r="B475" s="297" t="s">
        <v>424</v>
      </c>
      <c r="C475" s="757">
        <v>42177</v>
      </c>
      <c r="D475" s="758" t="s">
        <v>845</v>
      </c>
      <c r="E475" s="853">
        <v>52</v>
      </c>
      <c r="F475" s="854">
        <v>24.5</v>
      </c>
      <c r="G475" s="854">
        <v>24.5</v>
      </c>
      <c r="H475" s="845">
        <f t="shared" si="44"/>
        <v>0.82</v>
      </c>
      <c r="I475" s="257">
        <v>905</v>
      </c>
      <c r="J475" s="742">
        <f t="shared" si="46"/>
        <v>742.09999999999991</v>
      </c>
      <c r="K475" s="742">
        <f t="shared" si="45"/>
        <v>6398.6095507245609</v>
      </c>
      <c r="L475" s="658"/>
      <c r="N475" s="737"/>
      <c r="O475" s="737"/>
      <c r="P475" s="737"/>
    </row>
    <row r="476" spans="1:16" ht="16.5" customHeight="1">
      <c r="A476" s="774">
        <f t="shared" si="47"/>
        <v>307</v>
      </c>
      <c r="B476" s="297" t="s">
        <v>472</v>
      </c>
      <c r="C476" s="757">
        <v>42177</v>
      </c>
      <c r="D476" s="758" t="s">
        <v>845</v>
      </c>
      <c r="E476" s="853">
        <v>52</v>
      </c>
      <c r="F476" s="854">
        <v>26.5</v>
      </c>
      <c r="G476" s="854">
        <v>26.5</v>
      </c>
      <c r="H476" s="845">
        <f t="shared" si="44"/>
        <v>0.91</v>
      </c>
      <c r="I476" s="257">
        <v>307</v>
      </c>
      <c r="J476" s="742">
        <f t="shared" si="46"/>
        <v>279.37</v>
      </c>
      <c r="K476" s="742">
        <f t="shared" si="45"/>
        <v>7100.8959648284763</v>
      </c>
      <c r="L476" s="658"/>
      <c r="N476" s="737"/>
      <c r="O476" s="737"/>
      <c r="P476" s="737"/>
    </row>
    <row r="477" spans="1:16" ht="16.5" customHeight="1">
      <c r="A477" s="774">
        <f t="shared" si="47"/>
        <v>308</v>
      </c>
      <c r="B477" s="297" t="s">
        <v>527</v>
      </c>
      <c r="C477" s="757">
        <v>42177</v>
      </c>
      <c r="D477" s="758" t="s">
        <v>845</v>
      </c>
      <c r="E477" s="853">
        <v>55</v>
      </c>
      <c r="F477" s="854">
        <v>45</v>
      </c>
      <c r="G477" s="854">
        <v>29</v>
      </c>
      <c r="H477" s="845">
        <f t="shared" si="44"/>
        <v>1.58</v>
      </c>
      <c r="I477" s="257">
        <v>134</v>
      </c>
      <c r="J477" s="742">
        <f t="shared" si="46"/>
        <v>211.72</v>
      </c>
      <c r="K477" s="742">
        <f t="shared" si="45"/>
        <v>12329.028158713179</v>
      </c>
      <c r="L477" s="658"/>
      <c r="N477" s="737"/>
      <c r="O477" s="737"/>
      <c r="P477" s="737"/>
    </row>
    <row r="478" spans="1:16" ht="16.5" customHeight="1">
      <c r="A478" s="774">
        <f t="shared" si="47"/>
        <v>309</v>
      </c>
      <c r="B478" s="297" t="s">
        <v>1770</v>
      </c>
      <c r="C478" s="757">
        <v>42177</v>
      </c>
      <c r="D478" s="758" t="s">
        <v>846</v>
      </c>
      <c r="E478" s="853">
        <v>95</v>
      </c>
      <c r="F478" s="854">
        <v>83</v>
      </c>
      <c r="G478" s="854"/>
      <c r="H478" s="845">
        <f t="shared" si="44"/>
        <v>0.79</v>
      </c>
      <c r="I478" s="257">
        <v>85</v>
      </c>
      <c r="J478" s="742">
        <f t="shared" si="46"/>
        <v>67.150000000000006</v>
      </c>
      <c r="K478" s="742">
        <f t="shared" si="45"/>
        <v>6164.5140793565897</v>
      </c>
      <c r="L478" s="658"/>
      <c r="N478" s="737"/>
      <c r="O478" s="737"/>
      <c r="P478" s="737"/>
    </row>
    <row r="479" spans="1:16" ht="16.5" customHeight="1">
      <c r="A479" s="774">
        <f t="shared" si="47"/>
        <v>310</v>
      </c>
      <c r="B479" s="297" t="s">
        <v>1771</v>
      </c>
      <c r="C479" s="757">
        <v>42177</v>
      </c>
      <c r="D479" s="758" t="s">
        <v>846</v>
      </c>
      <c r="E479" s="853">
        <v>100</v>
      </c>
      <c r="F479" s="854">
        <v>116</v>
      </c>
      <c r="G479" s="854"/>
      <c r="H479" s="845">
        <f t="shared" si="44"/>
        <v>1.1599999999999999</v>
      </c>
      <c r="I479" s="257">
        <v>185</v>
      </c>
      <c r="J479" s="742">
        <f t="shared" si="46"/>
        <v>214.6</v>
      </c>
      <c r="K479" s="742">
        <f t="shared" si="45"/>
        <v>9051.6915595615737</v>
      </c>
      <c r="L479" s="658"/>
      <c r="N479" s="737"/>
      <c r="O479" s="737"/>
      <c r="P479" s="737"/>
    </row>
    <row r="480" spans="1:16" ht="16.5" customHeight="1">
      <c r="A480" s="774">
        <f t="shared" si="47"/>
        <v>311</v>
      </c>
      <c r="B480" s="297" t="s">
        <v>1772</v>
      </c>
      <c r="C480" s="757">
        <v>42177</v>
      </c>
      <c r="D480" s="758" t="s">
        <v>846</v>
      </c>
      <c r="E480" s="853">
        <v>95</v>
      </c>
      <c r="F480" s="854">
        <v>113</v>
      </c>
      <c r="G480" s="854"/>
      <c r="H480" s="845">
        <f t="shared" si="44"/>
        <v>1.07</v>
      </c>
      <c r="I480" s="257">
        <v>185</v>
      </c>
      <c r="J480" s="742">
        <f t="shared" si="46"/>
        <v>197.95000000000002</v>
      </c>
      <c r="K480" s="742">
        <f t="shared" si="45"/>
        <v>8349.4051454576602</v>
      </c>
      <c r="L480" s="658"/>
      <c r="N480" s="737"/>
      <c r="O480" s="737"/>
      <c r="P480" s="737"/>
    </row>
    <row r="481" spans="1:16" ht="16.5" customHeight="1">
      <c r="A481" s="774">
        <f t="shared" si="47"/>
        <v>312</v>
      </c>
      <c r="B481" s="297" t="s">
        <v>1741</v>
      </c>
      <c r="C481" s="757">
        <v>42177</v>
      </c>
      <c r="D481" s="758" t="s">
        <v>846</v>
      </c>
      <c r="E481" s="853">
        <v>80</v>
      </c>
      <c r="F481" s="854">
        <v>186</v>
      </c>
      <c r="G481" s="854"/>
      <c r="H481" s="845">
        <f t="shared" si="44"/>
        <v>1.49</v>
      </c>
      <c r="I481" s="257">
        <v>500</v>
      </c>
      <c r="J481" s="742">
        <f t="shared" si="46"/>
        <v>745</v>
      </c>
      <c r="K481" s="742">
        <f t="shared" si="45"/>
        <v>11626.741744609264</v>
      </c>
      <c r="L481" s="658"/>
      <c r="N481" s="737"/>
      <c r="O481" s="737"/>
      <c r="P481" s="737"/>
    </row>
    <row r="482" spans="1:16" ht="16.5" customHeight="1">
      <c r="A482" s="774">
        <f t="shared" si="47"/>
        <v>313</v>
      </c>
      <c r="B482" s="297" t="s">
        <v>1773</v>
      </c>
      <c r="C482" s="757">
        <v>42177</v>
      </c>
      <c r="D482" s="758" t="s">
        <v>846</v>
      </c>
      <c r="E482" s="853">
        <v>85</v>
      </c>
      <c r="F482" s="854">
        <v>84</v>
      </c>
      <c r="G482" s="854"/>
      <c r="H482" s="845">
        <f t="shared" si="44"/>
        <v>0.71</v>
      </c>
      <c r="I482" s="257">
        <v>50</v>
      </c>
      <c r="J482" s="742">
        <f t="shared" si="46"/>
        <v>35.5</v>
      </c>
      <c r="K482" s="742">
        <f t="shared" si="45"/>
        <v>5540.2594890419978</v>
      </c>
      <c r="L482" s="658"/>
      <c r="N482" s="737"/>
      <c r="O482" s="737"/>
      <c r="P482" s="737"/>
    </row>
    <row r="483" spans="1:16" ht="16.5" customHeight="1">
      <c r="A483" s="774">
        <f t="shared" si="47"/>
        <v>314</v>
      </c>
      <c r="B483" s="297" t="s">
        <v>1774</v>
      </c>
      <c r="C483" s="757">
        <v>42177</v>
      </c>
      <c r="D483" s="758" t="s">
        <v>846</v>
      </c>
      <c r="E483" s="853">
        <v>85</v>
      </c>
      <c r="F483" s="854">
        <v>136</v>
      </c>
      <c r="G483" s="854"/>
      <c r="H483" s="845">
        <f t="shared" si="44"/>
        <v>1.1599999999999999</v>
      </c>
      <c r="I483" s="257">
        <v>150</v>
      </c>
      <c r="J483" s="742">
        <f t="shared" si="46"/>
        <v>174</v>
      </c>
      <c r="K483" s="742">
        <f t="shared" si="45"/>
        <v>9051.6915595615737</v>
      </c>
      <c r="L483" s="658"/>
      <c r="N483" s="737"/>
      <c r="O483" s="737"/>
      <c r="P483" s="737"/>
    </row>
    <row r="484" spans="1:16" ht="16.5" customHeight="1">
      <c r="A484" s="774">
        <f t="shared" si="47"/>
        <v>315</v>
      </c>
      <c r="B484" s="297" t="s">
        <v>847</v>
      </c>
      <c r="C484" s="757">
        <v>42177</v>
      </c>
      <c r="D484" s="758" t="s">
        <v>848</v>
      </c>
      <c r="E484" s="853">
        <v>49</v>
      </c>
      <c r="F484" s="854">
        <v>40</v>
      </c>
      <c r="G484" s="854">
        <v>6</v>
      </c>
      <c r="H484" s="845">
        <f t="shared" si="44"/>
        <v>0.9</v>
      </c>
      <c r="I484" s="257">
        <v>107</v>
      </c>
      <c r="J484" s="742">
        <f t="shared" si="46"/>
        <v>96.3</v>
      </c>
      <c r="K484" s="742">
        <f t="shared" si="45"/>
        <v>7022.8641410391529</v>
      </c>
      <c r="L484" s="658"/>
      <c r="N484" s="737"/>
      <c r="O484" s="737"/>
      <c r="P484" s="737"/>
    </row>
    <row r="485" spans="1:16" ht="16.5" customHeight="1">
      <c r="A485" s="774">
        <f t="shared" si="47"/>
        <v>316</v>
      </c>
      <c r="B485" s="297" t="s">
        <v>849</v>
      </c>
      <c r="C485" s="757">
        <v>42177</v>
      </c>
      <c r="D485" s="758" t="s">
        <v>848</v>
      </c>
      <c r="E485" s="853">
        <v>68</v>
      </c>
      <c r="F485" s="854">
        <v>61</v>
      </c>
      <c r="G485" s="854">
        <v>132</v>
      </c>
      <c r="H485" s="845">
        <f t="shared" si="44"/>
        <v>5.15</v>
      </c>
      <c r="I485" s="257">
        <v>31</v>
      </c>
      <c r="J485" s="742">
        <f t="shared" si="46"/>
        <v>159.65</v>
      </c>
      <c r="K485" s="742">
        <f t="shared" si="45"/>
        <v>40186.389251501823</v>
      </c>
      <c r="L485" s="658"/>
      <c r="N485" s="737"/>
      <c r="O485" s="737"/>
      <c r="P485" s="737"/>
    </row>
    <row r="486" spans="1:16" ht="16.5" customHeight="1">
      <c r="A486" s="774">
        <f t="shared" si="47"/>
        <v>317</v>
      </c>
      <c r="B486" s="297" t="s">
        <v>850</v>
      </c>
      <c r="C486" s="757">
        <v>42177</v>
      </c>
      <c r="D486" s="758" t="s">
        <v>848</v>
      </c>
      <c r="E486" s="853">
        <v>89</v>
      </c>
      <c r="F486" s="854">
        <v>62</v>
      </c>
      <c r="G486" s="854">
        <v>132</v>
      </c>
      <c r="H486" s="845">
        <f t="shared" si="44"/>
        <v>6.05</v>
      </c>
      <c r="I486" s="257">
        <v>31</v>
      </c>
      <c r="J486" s="742">
        <f t="shared" si="46"/>
        <v>187.54999999999998</v>
      </c>
      <c r="K486" s="742">
        <f t="shared" si="45"/>
        <v>47209.253392540966</v>
      </c>
      <c r="L486" s="658"/>
      <c r="N486" s="737"/>
      <c r="O486" s="737"/>
      <c r="P486" s="737"/>
    </row>
    <row r="487" spans="1:16" ht="16.5" customHeight="1">
      <c r="A487" s="774">
        <f t="shared" si="47"/>
        <v>318</v>
      </c>
      <c r="B487" s="297" t="s">
        <v>851</v>
      </c>
      <c r="C487" s="757">
        <v>42177</v>
      </c>
      <c r="D487" s="758" t="s">
        <v>848</v>
      </c>
      <c r="E487" s="853">
        <v>6</v>
      </c>
      <c r="F487" s="854">
        <v>3</v>
      </c>
      <c r="G487" s="854">
        <v>101.1</v>
      </c>
      <c r="H487" s="845">
        <f t="shared" si="44"/>
        <v>0.25</v>
      </c>
      <c r="I487" s="257">
        <v>60</v>
      </c>
      <c r="J487" s="742">
        <f t="shared" si="46"/>
        <v>15</v>
      </c>
      <c r="K487" s="742">
        <f t="shared" si="45"/>
        <v>1950.7955947330979</v>
      </c>
      <c r="L487" s="658"/>
      <c r="N487" s="737"/>
      <c r="O487" s="737"/>
      <c r="P487" s="737"/>
    </row>
    <row r="488" spans="1:16" ht="16.5" customHeight="1">
      <c r="A488" s="774">
        <f t="shared" si="47"/>
        <v>319</v>
      </c>
      <c r="B488" s="297" t="s">
        <v>852</v>
      </c>
      <c r="C488" s="757">
        <v>42177</v>
      </c>
      <c r="D488" s="758" t="s">
        <v>848</v>
      </c>
      <c r="E488" s="853">
        <v>89</v>
      </c>
      <c r="F488" s="854">
        <v>62</v>
      </c>
      <c r="G488" s="854">
        <v>202</v>
      </c>
      <c r="H488" s="845">
        <f t="shared" si="44"/>
        <v>8.1999999999999993</v>
      </c>
      <c r="I488" s="257">
        <v>20</v>
      </c>
      <c r="J488" s="742">
        <f t="shared" si="46"/>
        <v>164</v>
      </c>
      <c r="K488" s="742">
        <f t="shared" si="45"/>
        <v>63986.095507245605</v>
      </c>
      <c r="L488" s="658"/>
      <c r="N488" s="737"/>
      <c r="O488" s="737"/>
      <c r="P488" s="737"/>
    </row>
    <row r="489" spans="1:16" ht="16.5" customHeight="1">
      <c r="A489" s="774">
        <f t="shared" si="47"/>
        <v>320</v>
      </c>
      <c r="B489" s="297" t="s">
        <v>853</v>
      </c>
      <c r="C489" s="757">
        <v>42177</v>
      </c>
      <c r="D489" s="758" t="s">
        <v>848</v>
      </c>
      <c r="E489" s="853">
        <v>89</v>
      </c>
      <c r="F489" s="854">
        <v>62</v>
      </c>
      <c r="G489" s="854">
        <v>173</v>
      </c>
      <c r="H489" s="845">
        <f t="shared" si="44"/>
        <v>7.31</v>
      </c>
      <c r="I489" s="257">
        <v>10</v>
      </c>
      <c r="J489" s="742">
        <f t="shared" si="46"/>
        <v>73.099999999999994</v>
      </c>
      <c r="K489" s="742">
        <f t="shared" si="45"/>
        <v>57041.263189995778</v>
      </c>
      <c r="L489" s="658"/>
      <c r="N489" s="737"/>
      <c r="O489" s="737"/>
      <c r="P489" s="737"/>
    </row>
    <row r="490" spans="1:16" ht="16.5" customHeight="1">
      <c r="A490" s="774">
        <f t="shared" si="47"/>
        <v>321</v>
      </c>
      <c r="B490" s="297" t="s">
        <v>853</v>
      </c>
      <c r="C490" s="757">
        <v>42177</v>
      </c>
      <c r="D490" s="758" t="s">
        <v>848</v>
      </c>
      <c r="E490" s="853">
        <v>89</v>
      </c>
      <c r="F490" s="854">
        <v>62</v>
      </c>
      <c r="G490" s="854">
        <v>173</v>
      </c>
      <c r="H490" s="845">
        <f t="shared" ref="H490:H540" si="48">IF(G490&lt;&gt;"",ROUND(((E490+F490)*2+5)*(F490+G490+3)/10000,2),ROUND(E490*F490/10000,2))</f>
        <v>7.31</v>
      </c>
      <c r="I490" s="257">
        <v>10</v>
      </c>
      <c r="J490" s="742">
        <f t="shared" si="46"/>
        <v>73.099999999999994</v>
      </c>
      <c r="K490" s="742">
        <f t="shared" ref="K490:K542" si="49">H490*$Q$211</f>
        <v>57041.263189995778</v>
      </c>
      <c r="L490" s="658"/>
      <c r="N490" s="737"/>
      <c r="O490" s="737"/>
      <c r="P490" s="737"/>
    </row>
    <row r="491" spans="1:16" ht="16.5" customHeight="1">
      <c r="A491" s="774">
        <f t="shared" si="47"/>
        <v>322</v>
      </c>
      <c r="B491" s="297" t="s">
        <v>852</v>
      </c>
      <c r="C491" s="757">
        <v>42177</v>
      </c>
      <c r="D491" s="758" t="s">
        <v>848</v>
      </c>
      <c r="E491" s="853">
        <v>89</v>
      </c>
      <c r="F491" s="854">
        <v>62</v>
      </c>
      <c r="G491" s="854">
        <v>202</v>
      </c>
      <c r="H491" s="845">
        <f t="shared" si="48"/>
        <v>8.1999999999999993</v>
      </c>
      <c r="I491" s="257">
        <v>223</v>
      </c>
      <c r="J491" s="742">
        <f t="shared" ref="J491:J540" si="50">H491*I491</f>
        <v>1828.6</v>
      </c>
      <c r="K491" s="742">
        <f t="shared" si="49"/>
        <v>63986.095507245605</v>
      </c>
      <c r="L491" s="658"/>
      <c r="N491" s="737"/>
      <c r="O491" s="737"/>
      <c r="P491" s="737"/>
    </row>
    <row r="492" spans="1:16" ht="16.5" customHeight="1">
      <c r="A492" s="774">
        <f t="shared" ref="A492:A542" si="51">IF(B492&lt;&gt;"",ROW()-169,"")</f>
        <v>323</v>
      </c>
      <c r="B492" s="297" t="s">
        <v>853</v>
      </c>
      <c r="C492" s="757">
        <v>42177</v>
      </c>
      <c r="D492" s="758" t="s">
        <v>848</v>
      </c>
      <c r="E492" s="853">
        <v>89</v>
      </c>
      <c r="F492" s="854">
        <v>62</v>
      </c>
      <c r="G492" s="854">
        <v>173</v>
      </c>
      <c r="H492" s="845">
        <f t="shared" si="48"/>
        <v>7.31</v>
      </c>
      <c r="I492" s="257">
        <v>15</v>
      </c>
      <c r="J492" s="742">
        <f t="shared" si="50"/>
        <v>109.64999999999999</v>
      </c>
      <c r="K492" s="742">
        <f t="shared" si="49"/>
        <v>57041.263189995778</v>
      </c>
      <c r="L492" s="658"/>
      <c r="N492" s="737"/>
      <c r="O492" s="737"/>
      <c r="P492" s="737"/>
    </row>
    <row r="493" spans="1:16" ht="16.5" customHeight="1">
      <c r="A493" s="774">
        <f t="shared" si="51"/>
        <v>324</v>
      </c>
      <c r="B493" s="297" t="s">
        <v>854</v>
      </c>
      <c r="C493" s="757">
        <v>42177</v>
      </c>
      <c r="D493" s="758" t="s">
        <v>848</v>
      </c>
      <c r="E493" s="853">
        <v>109</v>
      </c>
      <c r="F493" s="854">
        <v>62</v>
      </c>
      <c r="G493" s="854">
        <v>132</v>
      </c>
      <c r="H493" s="845">
        <f t="shared" si="48"/>
        <v>6.84</v>
      </c>
      <c r="I493" s="257">
        <v>21</v>
      </c>
      <c r="J493" s="742">
        <f t="shared" si="50"/>
        <v>143.63999999999999</v>
      </c>
      <c r="K493" s="742">
        <f t="shared" si="49"/>
        <v>53373.767471897561</v>
      </c>
      <c r="L493" s="658"/>
      <c r="N493" s="737"/>
      <c r="O493" s="737"/>
      <c r="P493" s="737"/>
    </row>
    <row r="494" spans="1:16" ht="16.5" customHeight="1">
      <c r="A494" s="774">
        <f t="shared" si="51"/>
        <v>325</v>
      </c>
      <c r="B494" s="297" t="s">
        <v>621</v>
      </c>
      <c r="C494" s="757">
        <v>42178</v>
      </c>
      <c r="D494" s="758" t="s">
        <v>855</v>
      </c>
      <c r="E494" s="853">
        <v>43</v>
      </c>
      <c r="F494" s="854">
        <v>27.5</v>
      </c>
      <c r="G494" s="854">
        <v>33</v>
      </c>
      <c r="H494" s="845">
        <f t="shared" si="48"/>
        <v>0.93</v>
      </c>
      <c r="I494" s="257">
        <v>205</v>
      </c>
      <c r="J494" s="742">
        <f t="shared" si="50"/>
        <v>190.65</v>
      </c>
      <c r="K494" s="742">
        <f t="shared" si="49"/>
        <v>7256.959612407125</v>
      </c>
      <c r="L494" s="658"/>
      <c r="N494" s="737"/>
      <c r="O494" s="737"/>
      <c r="P494" s="737"/>
    </row>
    <row r="495" spans="1:16" ht="16.5" customHeight="1">
      <c r="A495" s="774">
        <f t="shared" si="51"/>
        <v>326</v>
      </c>
      <c r="B495" s="297" t="s">
        <v>856</v>
      </c>
      <c r="C495" s="757">
        <v>42179</v>
      </c>
      <c r="D495" s="758" t="s">
        <v>857</v>
      </c>
      <c r="E495" s="853">
        <v>55</v>
      </c>
      <c r="F495" s="854">
        <v>41.5</v>
      </c>
      <c r="G495" s="854">
        <v>27</v>
      </c>
      <c r="H495" s="845">
        <f t="shared" si="48"/>
        <v>1.42</v>
      </c>
      <c r="I495" s="257">
        <v>280</v>
      </c>
      <c r="J495" s="742">
        <f t="shared" si="50"/>
        <v>397.59999999999997</v>
      </c>
      <c r="K495" s="742">
        <f t="shared" si="49"/>
        <v>11080.518978083996</v>
      </c>
      <c r="L495" s="658"/>
      <c r="N495" s="737"/>
      <c r="O495" s="737"/>
      <c r="P495" s="737"/>
    </row>
    <row r="496" spans="1:16" ht="16.5" customHeight="1">
      <c r="A496" s="774">
        <f t="shared" si="51"/>
        <v>327</v>
      </c>
      <c r="B496" s="297" t="s">
        <v>520</v>
      </c>
      <c r="C496" s="757">
        <v>42180</v>
      </c>
      <c r="D496" s="758" t="s">
        <v>859</v>
      </c>
      <c r="E496" s="853">
        <v>37.5</v>
      </c>
      <c r="F496" s="854">
        <v>25.3</v>
      </c>
      <c r="G496" s="854">
        <v>23.9</v>
      </c>
      <c r="H496" s="845">
        <f t="shared" si="48"/>
        <v>0.68</v>
      </c>
      <c r="I496" s="257">
        <v>502</v>
      </c>
      <c r="J496" s="742">
        <f t="shared" si="50"/>
        <v>341.36</v>
      </c>
      <c r="K496" s="742">
        <f t="shared" si="49"/>
        <v>5306.1640176740266</v>
      </c>
      <c r="L496" s="658"/>
      <c r="N496" s="737"/>
      <c r="O496" s="737"/>
      <c r="P496" s="737"/>
    </row>
    <row r="497" spans="1:16" ht="16.5" customHeight="1">
      <c r="A497" s="774">
        <f t="shared" si="51"/>
        <v>328</v>
      </c>
      <c r="B497" s="297" t="s">
        <v>520</v>
      </c>
      <c r="C497" s="757">
        <v>42180</v>
      </c>
      <c r="D497" s="758" t="s">
        <v>859</v>
      </c>
      <c r="E497" s="853">
        <v>37.5</v>
      </c>
      <c r="F497" s="854">
        <v>25.3</v>
      </c>
      <c r="G497" s="854">
        <v>23.9</v>
      </c>
      <c r="H497" s="845">
        <f t="shared" si="48"/>
        <v>0.68</v>
      </c>
      <c r="I497" s="257">
        <v>504</v>
      </c>
      <c r="J497" s="742">
        <f t="shared" si="50"/>
        <v>342.72</v>
      </c>
      <c r="K497" s="742">
        <f t="shared" si="49"/>
        <v>5306.1640176740266</v>
      </c>
      <c r="L497" s="658"/>
      <c r="N497" s="737"/>
      <c r="O497" s="737"/>
      <c r="P497" s="737"/>
    </row>
    <row r="498" spans="1:16" ht="16.5" customHeight="1">
      <c r="A498" s="774">
        <f t="shared" si="51"/>
        <v>329</v>
      </c>
      <c r="B498" s="192" t="s">
        <v>1961</v>
      </c>
      <c r="C498" s="757">
        <v>42180</v>
      </c>
      <c r="D498" s="758" t="s">
        <v>861</v>
      </c>
      <c r="E498" s="853">
        <v>40</v>
      </c>
      <c r="F498" s="854">
        <v>30</v>
      </c>
      <c r="G498" s="854">
        <v>18.5</v>
      </c>
      <c r="H498" s="845">
        <f t="shared" si="48"/>
        <v>0.75</v>
      </c>
      <c r="I498" s="257">
        <v>5457</v>
      </c>
      <c r="J498" s="742">
        <f t="shared" si="50"/>
        <v>4092.75</v>
      </c>
      <c r="K498" s="742">
        <f t="shared" si="49"/>
        <v>5852.3867841992942</v>
      </c>
      <c r="L498" s="658"/>
      <c r="N498" s="737"/>
      <c r="O498" s="737"/>
      <c r="P498" s="737"/>
    </row>
    <row r="499" spans="1:16" ht="16.5" customHeight="1">
      <c r="A499" s="774">
        <f t="shared" si="51"/>
        <v>330</v>
      </c>
      <c r="B499" s="297" t="s">
        <v>435</v>
      </c>
      <c r="C499" s="757">
        <v>42180</v>
      </c>
      <c r="D499" s="758" t="s">
        <v>862</v>
      </c>
      <c r="E499" s="853">
        <v>36.5</v>
      </c>
      <c r="F499" s="854">
        <v>27.3</v>
      </c>
      <c r="G499" s="854">
        <v>25.5</v>
      </c>
      <c r="H499" s="845">
        <f t="shared" si="48"/>
        <v>0.74</v>
      </c>
      <c r="I499" s="257">
        <v>1000</v>
      </c>
      <c r="J499" s="742">
        <f t="shared" si="50"/>
        <v>740</v>
      </c>
      <c r="K499" s="742">
        <f t="shared" si="49"/>
        <v>5774.3549604099699</v>
      </c>
      <c r="L499" s="658"/>
      <c r="N499" s="737"/>
      <c r="O499" s="737"/>
      <c r="P499" s="737"/>
    </row>
    <row r="500" spans="1:16" ht="16.5" customHeight="1">
      <c r="A500" s="774">
        <f t="shared" si="51"/>
        <v>331</v>
      </c>
      <c r="B500" s="297" t="s">
        <v>1728</v>
      </c>
      <c r="C500" s="757">
        <v>42180</v>
      </c>
      <c r="D500" s="758" t="s">
        <v>864</v>
      </c>
      <c r="E500" s="853">
        <v>110</v>
      </c>
      <c r="F500" s="854">
        <v>113</v>
      </c>
      <c r="G500" s="854"/>
      <c r="H500" s="845">
        <f t="shared" si="48"/>
        <v>1.24</v>
      </c>
      <c r="I500" s="257">
        <v>2000</v>
      </c>
      <c r="J500" s="742">
        <f t="shared" si="50"/>
        <v>2480</v>
      </c>
      <c r="K500" s="742">
        <f t="shared" si="49"/>
        <v>9675.9461498761648</v>
      </c>
      <c r="L500" s="658"/>
      <c r="N500" s="737"/>
      <c r="O500" s="737"/>
      <c r="P500" s="737"/>
    </row>
    <row r="501" spans="1:16" ht="16.5" customHeight="1">
      <c r="A501" s="774">
        <f t="shared" si="51"/>
        <v>332</v>
      </c>
      <c r="B501" s="297" t="s">
        <v>865</v>
      </c>
      <c r="C501" s="757">
        <v>42180</v>
      </c>
      <c r="D501" s="758" t="s">
        <v>866</v>
      </c>
      <c r="E501" s="853">
        <v>70</v>
      </c>
      <c r="F501" s="854">
        <v>67</v>
      </c>
      <c r="G501" s="854">
        <v>130</v>
      </c>
      <c r="H501" s="845">
        <f t="shared" si="48"/>
        <v>5.58</v>
      </c>
      <c r="I501" s="257">
        <v>27</v>
      </c>
      <c r="J501" s="742">
        <f t="shared" si="50"/>
        <v>150.66</v>
      </c>
      <c r="K501" s="742">
        <f t="shared" si="49"/>
        <v>43541.757674442742</v>
      </c>
      <c r="L501" s="658"/>
      <c r="N501" s="737"/>
      <c r="O501" s="737"/>
      <c r="P501" s="737"/>
    </row>
    <row r="502" spans="1:16" ht="16.5" customHeight="1">
      <c r="A502" s="774">
        <f t="shared" si="51"/>
        <v>333</v>
      </c>
      <c r="B502" s="297" t="s">
        <v>867</v>
      </c>
      <c r="C502" s="757">
        <v>42180</v>
      </c>
      <c r="D502" s="758" t="s">
        <v>866</v>
      </c>
      <c r="E502" s="853">
        <v>70</v>
      </c>
      <c r="F502" s="854">
        <v>67</v>
      </c>
      <c r="G502" s="854">
        <v>152</v>
      </c>
      <c r="H502" s="845">
        <f t="shared" si="48"/>
        <v>6.19</v>
      </c>
      <c r="I502" s="257">
        <v>45</v>
      </c>
      <c r="J502" s="742">
        <f t="shared" si="50"/>
        <v>278.55</v>
      </c>
      <c r="K502" s="742">
        <f t="shared" si="49"/>
        <v>48301.69892559151</v>
      </c>
      <c r="L502" s="658"/>
      <c r="N502" s="737"/>
      <c r="O502" s="737"/>
      <c r="P502" s="737"/>
    </row>
    <row r="503" spans="1:16" ht="16.5" customHeight="1">
      <c r="A503" s="774">
        <f t="shared" si="51"/>
        <v>334</v>
      </c>
      <c r="B503" s="297" t="s">
        <v>480</v>
      </c>
      <c r="C503" s="757">
        <v>42180</v>
      </c>
      <c r="D503" s="758" t="s">
        <v>866</v>
      </c>
      <c r="E503" s="853">
        <v>103</v>
      </c>
      <c r="F503" s="854">
        <v>50</v>
      </c>
      <c r="G503" s="854">
        <v>180</v>
      </c>
      <c r="H503" s="845">
        <f t="shared" si="48"/>
        <v>7.25</v>
      </c>
      <c r="I503" s="257">
        <v>149</v>
      </c>
      <c r="J503" s="742">
        <f t="shared" si="50"/>
        <v>1080.25</v>
      </c>
      <c r="K503" s="742">
        <f t="shared" si="49"/>
        <v>56573.072247259843</v>
      </c>
      <c r="L503" s="658"/>
      <c r="N503" s="737"/>
      <c r="O503" s="737"/>
      <c r="P503" s="737"/>
    </row>
    <row r="504" spans="1:16" ht="16.5" customHeight="1">
      <c r="A504" s="774">
        <f t="shared" si="51"/>
        <v>335</v>
      </c>
      <c r="B504" s="297" t="s">
        <v>868</v>
      </c>
      <c r="C504" s="757">
        <v>42180</v>
      </c>
      <c r="D504" s="758" t="s">
        <v>866</v>
      </c>
      <c r="E504" s="853">
        <v>78</v>
      </c>
      <c r="F504" s="854">
        <v>56</v>
      </c>
      <c r="G504" s="854">
        <v>190</v>
      </c>
      <c r="H504" s="845">
        <f t="shared" si="48"/>
        <v>6.8</v>
      </c>
      <c r="I504" s="257">
        <v>11</v>
      </c>
      <c r="J504" s="742">
        <f t="shared" si="50"/>
        <v>74.8</v>
      </c>
      <c r="K504" s="742">
        <f t="shared" si="49"/>
        <v>53061.640176740264</v>
      </c>
      <c r="L504" s="658"/>
      <c r="N504" s="737"/>
      <c r="O504" s="737"/>
      <c r="P504" s="737"/>
    </row>
    <row r="505" spans="1:16" ht="16.5" customHeight="1">
      <c r="A505" s="774">
        <f t="shared" si="51"/>
        <v>336</v>
      </c>
      <c r="B505" s="297" t="s">
        <v>869</v>
      </c>
      <c r="C505" s="757">
        <v>42180</v>
      </c>
      <c r="D505" s="758" t="s">
        <v>866</v>
      </c>
      <c r="E505" s="853">
        <v>70</v>
      </c>
      <c r="F505" s="854">
        <v>54</v>
      </c>
      <c r="G505" s="854">
        <v>135</v>
      </c>
      <c r="H505" s="845">
        <f t="shared" si="48"/>
        <v>4.8600000000000003</v>
      </c>
      <c r="I505" s="257">
        <v>30</v>
      </c>
      <c r="J505" s="742">
        <f t="shared" si="50"/>
        <v>145.80000000000001</v>
      </c>
      <c r="K505" s="742">
        <f t="shared" si="49"/>
        <v>37923.466361611427</v>
      </c>
      <c r="L505" s="658"/>
      <c r="N505" s="737"/>
      <c r="O505" s="737"/>
      <c r="P505" s="737"/>
    </row>
    <row r="506" spans="1:16" ht="16.5" customHeight="1">
      <c r="A506" s="774">
        <f t="shared" si="51"/>
        <v>337</v>
      </c>
      <c r="B506" s="297" t="s">
        <v>870</v>
      </c>
      <c r="C506" s="757">
        <v>42180</v>
      </c>
      <c r="D506" s="758" t="s">
        <v>866</v>
      </c>
      <c r="E506" s="853">
        <v>58</v>
      </c>
      <c r="F506" s="854">
        <v>38</v>
      </c>
      <c r="G506" s="854">
        <v>17</v>
      </c>
      <c r="H506" s="845">
        <f t="shared" si="48"/>
        <v>1.1399999999999999</v>
      </c>
      <c r="I506" s="257">
        <v>383</v>
      </c>
      <c r="J506" s="742">
        <f t="shared" si="50"/>
        <v>436.61999999999995</v>
      </c>
      <c r="K506" s="742">
        <f t="shared" si="49"/>
        <v>8895.6279119829251</v>
      </c>
      <c r="L506" s="658"/>
      <c r="N506" s="737"/>
      <c r="O506" s="737"/>
      <c r="P506" s="737"/>
    </row>
    <row r="507" spans="1:16" ht="16.5" customHeight="1">
      <c r="A507" s="774">
        <f t="shared" si="51"/>
        <v>338</v>
      </c>
      <c r="B507" s="297" t="s">
        <v>871</v>
      </c>
      <c r="C507" s="757">
        <v>42180</v>
      </c>
      <c r="D507" s="758" t="s">
        <v>866</v>
      </c>
      <c r="E507" s="853">
        <v>63</v>
      </c>
      <c r="F507" s="854">
        <v>60</v>
      </c>
      <c r="G507" s="854">
        <v>134</v>
      </c>
      <c r="H507" s="845">
        <f t="shared" si="48"/>
        <v>4.9400000000000004</v>
      </c>
      <c r="I507" s="257">
        <v>25</v>
      </c>
      <c r="J507" s="742">
        <f t="shared" si="50"/>
        <v>123.50000000000001</v>
      </c>
      <c r="K507" s="742">
        <f t="shared" si="49"/>
        <v>38547.720951926021</v>
      </c>
      <c r="L507" s="658"/>
      <c r="N507" s="737"/>
      <c r="O507" s="737"/>
      <c r="P507" s="737"/>
    </row>
    <row r="508" spans="1:16" ht="16.5" customHeight="1">
      <c r="A508" s="774">
        <f t="shared" si="51"/>
        <v>339</v>
      </c>
      <c r="B508" s="297" t="s">
        <v>872</v>
      </c>
      <c r="C508" s="757">
        <v>42180</v>
      </c>
      <c r="D508" s="758" t="s">
        <v>866</v>
      </c>
      <c r="E508" s="853">
        <v>70</v>
      </c>
      <c r="F508" s="854">
        <v>58</v>
      </c>
      <c r="G508" s="854">
        <v>190</v>
      </c>
      <c r="H508" s="845">
        <f t="shared" si="48"/>
        <v>6.55</v>
      </c>
      <c r="I508" s="257">
        <v>11</v>
      </c>
      <c r="J508" s="742">
        <f t="shared" si="50"/>
        <v>72.05</v>
      </c>
      <c r="K508" s="742">
        <f t="shared" si="49"/>
        <v>51110.844582007165</v>
      </c>
      <c r="L508" s="658"/>
      <c r="N508" s="737"/>
      <c r="O508" s="737"/>
      <c r="P508" s="737"/>
    </row>
    <row r="509" spans="1:16" ht="16.5" customHeight="1">
      <c r="A509" s="774">
        <f t="shared" si="51"/>
        <v>340</v>
      </c>
      <c r="B509" s="297" t="s">
        <v>873</v>
      </c>
      <c r="C509" s="757">
        <v>42180</v>
      </c>
      <c r="D509" s="758" t="s">
        <v>866</v>
      </c>
      <c r="E509" s="853">
        <v>84</v>
      </c>
      <c r="F509" s="854">
        <v>46</v>
      </c>
      <c r="G509" s="854">
        <v>146</v>
      </c>
      <c r="H509" s="845">
        <f t="shared" si="48"/>
        <v>5.17</v>
      </c>
      <c r="I509" s="257">
        <v>28</v>
      </c>
      <c r="J509" s="742">
        <f t="shared" si="50"/>
        <v>144.76</v>
      </c>
      <c r="K509" s="742">
        <f t="shared" si="49"/>
        <v>40342.452899080461</v>
      </c>
      <c r="L509" s="658"/>
      <c r="N509" s="737"/>
      <c r="O509" s="737"/>
      <c r="P509" s="737"/>
    </row>
    <row r="510" spans="1:16" ht="16.5" customHeight="1">
      <c r="A510" s="774">
        <f t="shared" si="51"/>
        <v>341</v>
      </c>
      <c r="B510" s="297" t="s">
        <v>1775</v>
      </c>
      <c r="C510" s="757">
        <v>42181</v>
      </c>
      <c r="D510" s="758" t="s">
        <v>874</v>
      </c>
      <c r="E510" s="853">
        <v>125</v>
      </c>
      <c r="F510" s="854">
        <v>148</v>
      </c>
      <c r="G510" s="854"/>
      <c r="H510" s="845">
        <f t="shared" si="48"/>
        <v>1.85</v>
      </c>
      <c r="I510" s="257">
        <v>354</v>
      </c>
      <c r="J510" s="742">
        <f t="shared" si="50"/>
        <v>654.9</v>
      </c>
      <c r="K510" s="742">
        <f t="shared" si="49"/>
        <v>14435.887401024926</v>
      </c>
      <c r="L510" s="658"/>
      <c r="N510" s="737"/>
      <c r="O510" s="737"/>
      <c r="P510" s="737"/>
    </row>
    <row r="511" spans="1:16" ht="16.5" customHeight="1">
      <c r="A511" s="774">
        <f t="shared" si="51"/>
        <v>342</v>
      </c>
      <c r="B511" s="297" t="s">
        <v>1774</v>
      </c>
      <c r="C511" s="757">
        <v>42181</v>
      </c>
      <c r="D511" s="758" t="s">
        <v>874</v>
      </c>
      <c r="E511" s="853">
        <v>85</v>
      </c>
      <c r="F511" s="854">
        <v>136</v>
      </c>
      <c r="G511" s="854"/>
      <c r="H511" s="845">
        <f t="shared" si="48"/>
        <v>1.1599999999999999</v>
      </c>
      <c r="I511" s="257">
        <v>80</v>
      </c>
      <c r="J511" s="742">
        <f t="shared" si="50"/>
        <v>92.8</v>
      </c>
      <c r="K511" s="742">
        <f t="shared" si="49"/>
        <v>9051.6915595615737</v>
      </c>
      <c r="L511" s="658"/>
      <c r="N511" s="737"/>
      <c r="O511" s="737"/>
      <c r="P511" s="737"/>
    </row>
    <row r="512" spans="1:16" ht="16.5" customHeight="1">
      <c r="A512" s="774">
        <f t="shared" si="51"/>
        <v>343</v>
      </c>
      <c r="B512" s="297" t="s">
        <v>875</v>
      </c>
      <c r="C512" s="757">
        <v>42183</v>
      </c>
      <c r="D512" s="758" t="s">
        <v>876</v>
      </c>
      <c r="E512" s="853">
        <v>58.5</v>
      </c>
      <c r="F512" s="854">
        <v>45</v>
      </c>
      <c r="G512" s="854">
        <v>31</v>
      </c>
      <c r="H512" s="845">
        <f t="shared" si="48"/>
        <v>1.67</v>
      </c>
      <c r="I512" s="257">
        <v>120</v>
      </c>
      <c r="J512" s="742">
        <f t="shared" si="50"/>
        <v>200.39999999999998</v>
      </c>
      <c r="K512" s="742">
        <f t="shared" si="49"/>
        <v>13031.314572817093</v>
      </c>
      <c r="L512" s="658"/>
      <c r="N512" s="737"/>
      <c r="O512" s="737"/>
      <c r="P512" s="737"/>
    </row>
    <row r="513" spans="1:16" ht="16.5" customHeight="1">
      <c r="A513" s="774">
        <f t="shared" si="51"/>
        <v>344</v>
      </c>
      <c r="B513" s="297" t="s">
        <v>878</v>
      </c>
      <c r="C513" s="757">
        <v>42183</v>
      </c>
      <c r="D513" s="758" t="s">
        <v>876</v>
      </c>
      <c r="E513" s="853">
        <v>61</v>
      </c>
      <c r="F513" s="854">
        <v>49</v>
      </c>
      <c r="G513" s="854">
        <v>33</v>
      </c>
      <c r="H513" s="845">
        <f t="shared" si="48"/>
        <v>1.91</v>
      </c>
      <c r="I513" s="257">
        <v>471</v>
      </c>
      <c r="J513" s="742">
        <f t="shared" si="50"/>
        <v>899.61</v>
      </c>
      <c r="K513" s="742">
        <f t="shared" si="49"/>
        <v>14904.078343760868</v>
      </c>
      <c r="L513" s="658"/>
      <c r="N513" s="737"/>
      <c r="O513" s="737"/>
      <c r="P513" s="737"/>
    </row>
    <row r="514" spans="1:16" ht="16.5" customHeight="1">
      <c r="A514" s="774">
        <f t="shared" si="51"/>
        <v>345</v>
      </c>
      <c r="B514" s="297" t="s">
        <v>879</v>
      </c>
      <c r="C514" s="757">
        <v>42183</v>
      </c>
      <c r="D514" s="758" t="s">
        <v>876</v>
      </c>
      <c r="E514" s="853">
        <v>65</v>
      </c>
      <c r="F514" s="854">
        <v>52</v>
      </c>
      <c r="G514" s="854">
        <v>34.5</v>
      </c>
      <c r="H514" s="845">
        <f t="shared" si="48"/>
        <v>2.14</v>
      </c>
      <c r="I514" s="257">
        <v>289</v>
      </c>
      <c r="J514" s="742">
        <f t="shared" si="50"/>
        <v>618.46</v>
      </c>
      <c r="K514" s="742">
        <f t="shared" si="49"/>
        <v>16698.81029091532</v>
      </c>
      <c r="L514" s="658"/>
      <c r="N514" s="737"/>
      <c r="O514" s="737"/>
      <c r="P514" s="737"/>
    </row>
    <row r="515" spans="1:16" ht="16.5" customHeight="1">
      <c r="A515" s="774">
        <f t="shared" si="51"/>
        <v>346</v>
      </c>
      <c r="B515" s="297" t="s">
        <v>880</v>
      </c>
      <c r="C515" s="757">
        <v>42183</v>
      </c>
      <c r="D515" s="758" t="s">
        <v>876</v>
      </c>
      <c r="E515" s="853">
        <v>59</v>
      </c>
      <c r="F515" s="854">
        <v>33</v>
      </c>
      <c r="G515" s="854">
        <v>25</v>
      </c>
      <c r="H515" s="845">
        <f t="shared" si="48"/>
        <v>1.1499999999999999</v>
      </c>
      <c r="I515" s="257">
        <v>500</v>
      </c>
      <c r="J515" s="742">
        <f t="shared" si="50"/>
        <v>575</v>
      </c>
      <c r="K515" s="742">
        <f t="shared" si="49"/>
        <v>8973.6597357722494</v>
      </c>
      <c r="L515" s="658"/>
      <c r="N515" s="737"/>
      <c r="O515" s="737"/>
      <c r="P515" s="737"/>
    </row>
    <row r="516" spans="1:16" ht="16.5" customHeight="1">
      <c r="A516" s="774">
        <f t="shared" si="51"/>
        <v>347</v>
      </c>
      <c r="B516" s="297" t="s">
        <v>881</v>
      </c>
      <c r="C516" s="757">
        <v>42183</v>
      </c>
      <c r="D516" s="758" t="s">
        <v>876</v>
      </c>
      <c r="E516" s="853">
        <v>59</v>
      </c>
      <c r="F516" s="854">
        <v>33</v>
      </c>
      <c r="G516" s="854">
        <v>32</v>
      </c>
      <c r="H516" s="845">
        <f t="shared" si="48"/>
        <v>1.29</v>
      </c>
      <c r="I516" s="257">
        <v>500</v>
      </c>
      <c r="J516" s="742">
        <f t="shared" si="50"/>
        <v>645</v>
      </c>
      <c r="K516" s="742">
        <f t="shared" si="49"/>
        <v>10066.105268822785</v>
      </c>
      <c r="L516" s="658"/>
      <c r="N516" s="737"/>
      <c r="O516" s="737"/>
      <c r="P516" s="737"/>
    </row>
    <row r="517" spans="1:16" ht="16.5" customHeight="1">
      <c r="A517" s="774">
        <f t="shared" si="51"/>
        <v>348</v>
      </c>
      <c r="B517" s="297" t="s">
        <v>882</v>
      </c>
      <c r="C517" s="757">
        <v>42183</v>
      </c>
      <c r="D517" s="758" t="s">
        <v>883</v>
      </c>
      <c r="E517" s="853">
        <v>59</v>
      </c>
      <c r="F517" s="854">
        <v>39</v>
      </c>
      <c r="G517" s="854">
        <v>29</v>
      </c>
      <c r="H517" s="845">
        <f t="shared" si="48"/>
        <v>1.43</v>
      </c>
      <c r="I517" s="257">
        <v>365</v>
      </c>
      <c r="J517" s="742">
        <f t="shared" si="50"/>
        <v>521.94999999999993</v>
      </c>
      <c r="K517" s="742">
        <f t="shared" si="49"/>
        <v>11158.55080187332</v>
      </c>
      <c r="L517" s="658"/>
      <c r="N517" s="737"/>
      <c r="O517" s="737"/>
      <c r="P517" s="737"/>
    </row>
    <row r="518" spans="1:16" ht="16.5" customHeight="1">
      <c r="A518" s="774">
        <f t="shared" si="51"/>
        <v>349</v>
      </c>
      <c r="B518" s="297" t="s">
        <v>1690</v>
      </c>
      <c r="C518" s="757">
        <v>42183</v>
      </c>
      <c r="D518" s="758" t="s">
        <v>883</v>
      </c>
      <c r="E518" s="853">
        <v>40</v>
      </c>
      <c r="F518" s="854">
        <v>20</v>
      </c>
      <c r="G518" s="854"/>
      <c r="H518" s="845">
        <f t="shared" si="48"/>
        <v>0.08</v>
      </c>
      <c r="I518" s="257">
        <v>730</v>
      </c>
      <c r="J518" s="742">
        <f t="shared" si="50"/>
        <v>58.4</v>
      </c>
      <c r="K518" s="742">
        <f t="shared" si="49"/>
        <v>624.25459031459138</v>
      </c>
      <c r="L518" s="658"/>
      <c r="N518" s="737"/>
      <c r="O518" s="737"/>
      <c r="P518" s="737"/>
    </row>
    <row r="519" spans="1:16" ht="16.5" customHeight="1">
      <c r="A519" s="774">
        <f t="shared" si="51"/>
        <v>350</v>
      </c>
      <c r="B519" s="297" t="s">
        <v>439</v>
      </c>
      <c r="C519" s="757">
        <v>42183</v>
      </c>
      <c r="D519" s="758" t="s">
        <v>891</v>
      </c>
      <c r="E519" s="853">
        <v>49</v>
      </c>
      <c r="F519" s="854">
        <v>38</v>
      </c>
      <c r="G519" s="854">
        <v>12</v>
      </c>
      <c r="H519" s="845">
        <f t="shared" si="48"/>
        <v>0.95</v>
      </c>
      <c r="I519" s="257">
        <v>632</v>
      </c>
      <c r="J519" s="742">
        <f t="shared" si="50"/>
        <v>600.4</v>
      </c>
      <c r="K519" s="742">
        <f t="shared" si="49"/>
        <v>7413.0232599857718</v>
      </c>
      <c r="L519" s="658"/>
      <c r="N519" s="737"/>
      <c r="O519" s="737"/>
      <c r="P519" s="737"/>
    </row>
    <row r="520" spans="1:16" ht="16.5" customHeight="1">
      <c r="A520" s="774">
        <f t="shared" si="51"/>
        <v>351</v>
      </c>
      <c r="B520" s="297" t="s">
        <v>884</v>
      </c>
      <c r="C520" s="757">
        <v>42184</v>
      </c>
      <c r="D520" s="758" t="s">
        <v>885</v>
      </c>
      <c r="E520" s="853">
        <v>45.5</v>
      </c>
      <c r="F520" s="854">
        <v>38.1</v>
      </c>
      <c r="G520" s="854">
        <v>40.6</v>
      </c>
      <c r="H520" s="845">
        <f t="shared" si="48"/>
        <v>1.41</v>
      </c>
      <c r="I520" s="257">
        <v>320</v>
      </c>
      <c r="J520" s="742">
        <f t="shared" si="50"/>
        <v>451.2</v>
      </c>
      <c r="K520" s="742">
        <f t="shared" si="49"/>
        <v>11002.487154294671</v>
      </c>
      <c r="L520" s="658"/>
      <c r="N520" s="737"/>
      <c r="O520" s="737"/>
      <c r="P520" s="737"/>
    </row>
    <row r="521" spans="1:16" ht="16.5" customHeight="1">
      <c r="A521" s="774">
        <f t="shared" si="51"/>
        <v>352</v>
      </c>
      <c r="B521" s="297" t="s">
        <v>886</v>
      </c>
      <c r="C521" s="757">
        <v>42184</v>
      </c>
      <c r="D521" s="758" t="s">
        <v>885</v>
      </c>
      <c r="E521" s="853">
        <v>45.5</v>
      </c>
      <c r="F521" s="854">
        <v>38.1</v>
      </c>
      <c r="G521" s="854">
        <v>27.9</v>
      </c>
      <c r="H521" s="845">
        <f t="shared" si="48"/>
        <v>1.19</v>
      </c>
      <c r="I521" s="257">
        <v>1371</v>
      </c>
      <c r="J521" s="742">
        <f t="shared" si="50"/>
        <v>1631.49</v>
      </c>
      <c r="K521" s="742">
        <f t="shared" si="49"/>
        <v>9285.7870309295449</v>
      </c>
      <c r="L521" s="658"/>
      <c r="N521" s="737"/>
      <c r="O521" s="737"/>
      <c r="P521" s="737"/>
    </row>
    <row r="522" spans="1:16" ht="16.5" customHeight="1">
      <c r="A522" s="774">
        <f t="shared" si="51"/>
        <v>353</v>
      </c>
      <c r="B522" s="297" t="s">
        <v>887</v>
      </c>
      <c r="C522" s="757">
        <v>42184</v>
      </c>
      <c r="D522" s="758" t="s">
        <v>885</v>
      </c>
      <c r="E522" s="853">
        <v>66</v>
      </c>
      <c r="F522" s="854">
        <v>38.1</v>
      </c>
      <c r="G522" s="854">
        <v>30.4</v>
      </c>
      <c r="H522" s="845">
        <f t="shared" si="48"/>
        <v>1.52</v>
      </c>
      <c r="I522" s="257">
        <v>185</v>
      </c>
      <c r="J522" s="742">
        <f t="shared" si="50"/>
        <v>281.2</v>
      </c>
      <c r="K522" s="742">
        <f t="shared" si="49"/>
        <v>11860.837215977235</v>
      </c>
      <c r="L522" s="658"/>
      <c r="N522" s="737"/>
      <c r="O522" s="737"/>
      <c r="P522" s="737"/>
    </row>
    <row r="523" spans="1:16" ht="16.5" customHeight="1">
      <c r="A523" s="774">
        <f t="shared" si="51"/>
        <v>354</v>
      </c>
      <c r="B523" s="297" t="s">
        <v>1697</v>
      </c>
      <c r="C523" s="757">
        <v>42184</v>
      </c>
      <c r="D523" s="758" t="s">
        <v>885</v>
      </c>
      <c r="E523" s="853">
        <v>35</v>
      </c>
      <c r="F523" s="854">
        <v>20</v>
      </c>
      <c r="G523" s="854"/>
      <c r="H523" s="845">
        <f t="shared" si="48"/>
        <v>7.0000000000000007E-2</v>
      </c>
      <c r="I523" s="257">
        <v>3752</v>
      </c>
      <c r="J523" s="742">
        <f t="shared" si="50"/>
        <v>262.64000000000004</v>
      </c>
      <c r="K523" s="742">
        <f t="shared" si="49"/>
        <v>546.2227665252675</v>
      </c>
      <c r="L523" s="658"/>
      <c r="N523" s="737"/>
      <c r="O523" s="737"/>
      <c r="P523" s="737"/>
    </row>
    <row r="524" spans="1:16" ht="16.5" customHeight="1">
      <c r="A524" s="774">
        <f t="shared" si="51"/>
        <v>355</v>
      </c>
      <c r="B524" s="297" t="s">
        <v>888</v>
      </c>
      <c r="C524" s="757">
        <v>42184</v>
      </c>
      <c r="D524" s="758" t="s">
        <v>885</v>
      </c>
      <c r="E524" s="853">
        <v>35.5</v>
      </c>
      <c r="F524" s="854">
        <v>35.5</v>
      </c>
      <c r="G524" s="854">
        <v>27.9</v>
      </c>
      <c r="H524" s="845">
        <f t="shared" si="48"/>
        <v>0.98</v>
      </c>
      <c r="I524" s="257">
        <v>201</v>
      </c>
      <c r="J524" s="742">
        <f t="shared" si="50"/>
        <v>196.98</v>
      </c>
      <c r="K524" s="742">
        <f t="shared" si="49"/>
        <v>7647.1187313537439</v>
      </c>
      <c r="L524" s="658"/>
      <c r="N524" s="737"/>
      <c r="O524" s="737"/>
      <c r="P524" s="737"/>
    </row>
    <row r="525" spans="1:16" ht="16.5" customHeight="1">
      <c r="A525" s="774">
        <f t="shared" si="51"/>
        <v>356</v>
      </c>
      <c r="B525" s="297" t="s">
        <v>889</v>
      </c>
      <c r="C525" s="757">
        <v>42184</v>
      </c>
      <c r="D525" s="758" t="s">
        <v>885</v>
      </c>
      <c r="E525" s="853">
        <v>71</v>
      </c>
      <c r="F525" s="854">
        <v>35.5</v>
      </c>
      <c r="G525" s="854">
        <v>27.9</v>
      </c>
      <c r="H525" s="845">
        <f t="shared" si="48"/>
        <v>1.45</v>
      </c>
      <c r="I525" s="257">
        <v>248</v>
      </c>
      <c r="J525" s="742">
        <f t="shared" si="50"/>
        <v>359.59999999999997</v>
      </c>
      <c r="K525" s="742">
        <f t="shared" si="49"/>
        <v>11314.614449451967</v>
      </c>
      <c r="L525" s="658"/>
      <c r="N525" s="737"/>
      <c r="O525" s="737"/>
      <c r="P525" s="737"/>
    </row>
    <row r="526" spans="1:16" ht="16.5" customHeight="1">
      <c r="A526" s="774">
        <f t="shared" si="51"/>
        <v>357</v>
      </c>
      <c r="B526" s="297" t="s">
        <v>1689</v>
      </c>
      <c r="C526" s="757">
        <v>42184</v>
      </c>
      <c r="D526" s="758" t="s">
        <v>885</v>
      </c>
      <c r="E526" s="853">
        <v>20</v>
      </c>
      <c r="F526" s="854">
        <v>20</v>
      </c>
      <c r="G526" s="854"/>
      <c r="H526" s="845">
        <f t="shared" si="48"/>
        <v>0.04</v>
      </c>
      <c r="I526" s="257">
        <v>402</v>
      </c>
      <c r="J526" s="742">
        <f t="shared" si="50"/>
        <v>16.080000000000002</v>
      </c>
      <c r="K526" s="742">
        <f t="shared" si="49"/>
        <v>312.12729515729569</v>
      </c>
      <c r="L526" s="658"/>
      <c r="N526" s="737"/>
      <c r="O526" s="737"/>
      <c r="P526" s="737"/>
    </row>
    <row r="527" spans="1:16" ht="16.5" customHeight="1">
      <c r="A527" s="774">
        <f t="shared" si="51"/>
        <v>358</v>
      </c>
      <c r="B527" s="297" t="s">
        <v>1690</v>
      </c>
      <c r="C527" s="757">
        <v>42184</v>
      </c>
      <c r="D527" s="758" t="s">
        <v>885</v>
      </c>
      <c r="E527" s="853">
        <v>40</v>
      </c>
      <c r="F527" s="854">
        <v>20</v>
      </c>
      <c r="G527" s="854"/>
      <c r="H527" s="845">
        <f t="shared" si="48"/>
        <v>0.08</v>
      </c>
      <c r="I527" s="257">
        <v>496</v>
      </c>
      <c r="J527" s="742">
        <f t="shared" si="50"/>
        <v>39.68</v>
      </c>
      <c r="K527" s="742">
        <f t="shared" si="49"/>
        <v>624.25459031459138</v>
      </c>
      <c r="L527" s="658"/>
      <c r="N527" s="737"/>
      <c r="O527" s="737"/>
      <c r="P527" s="737"/>
    </row>
    <row r="528" spans="1:16" ht="16.5" customHeight="1">
      <c r="A528" s="774">
        <f t="shared" si="51"/>
        <v>359</v>
      </c>
      <c r="B528" s="297" t="s">
        <v>1166</v>
      </c>
      <c r="C528" s="757">
        <v>42184</v>
      </c>
      <c r="D528" s="758" t="s">
        <v>890</v>
      </c>
      <c r="E528" s="853">
        <v>45</v>
      </c>
      <c r="F528" s="854">
        <v>37</v>
      </c>
      <c r="G528" s="854">
        <v>27.5</v>
      </c>
      <c r="H528" s="845">
        <f t="shared" si="48"/>
        <v>1.1399999999999999</v>
      </c>
      <c r="I528" s="257">
        <v>1005</v>
      </c>
      <c r="J528" s="742">
        <f t="shared" si="50"/>
        <v>1145.6999999999998</v>
      </c>
      <c r="K528" s="742">
        <f t="shared" si="49"/>
        <v>8895.6279119829251</v>
      </c>
      <c r="L528" s="658"/>
      <c r="N528" s="737"/>
      <c r="O528" s="737"/>
      <c r="P528" s="737"/>
    </row>
    <row r="529" spans="1:17" ht="16.5" customHeight="1">
      <c r="A529" s="774">
        <f t="shared" si="51"/>
        <v>360</v>
      </c>
      <c r="B529" s="297" t="s">
        <v>1166</v>
      </c>
      <c r="C529" s="757">
        <v>42184</v>
      </c>
      <c r="D529" s="758" t="s">
        <v>890</v>
      </c>
      <c r="E529" s="853">
        <v>45</v>
      </c>
      <c r="F529" s="854">
        <v>37</v>
      </c>
      <c r="G529" s="854">
        <v>27.5</v>
      </c>
      <c r="H529" s="845">
        <f t="shared" si="48"/>
        <v>1.1399999999999999</v>
      </c>
      <c r="I529" s="257">
        <v>103</v>
      </c>
      <c r="J529" s="742">
        <f t="shared" si="50"/>
        <v>117.41999999999999</v>
      </c>
      <c r="K529" s="742">
        <f t="shared" si="49"/>
        <v>8895.6279119829251</v>
      </c>
      <c r="L529" s="658"/>
      <c r="N529" s="737"/>
      <c r="O529" s="737"/>
      <c r="P529" s="737"/>
    </row>
    <row r="530" spans="1:17" ht="16.5" customHeight="1">
      <c r="A530" s="774">
        <f t="shared" si="51"/>
        <v>361</v>
      </c>
      <c r="B530" s="297" t="s">
        <v>1680</v>
      </c>
      <c r="C530" s="757">
        <v>42184</v>
      </c>
      <c r="D530" s="758" t="s">
        <v>890</v>
      </c>
      <c r="E530" s="853">
        <v>50</v>
      </c>
      <c r="F530" s="854">
        <v>20</v>
      </c>
      <c r="G530" s="854"/>
      <c r="H530" s="845">
        <f t="shared" si="48"/>
        <v>0.1</v>
      </c>
      <c r="I530" s="257">
        <v>2216</v>
      </c>
      <c r="J530" s="742">
        <f t="shared" si="50"/>
        <v>221.60000000000002</v>
      </c>
      <c r="K530" s="742">
        <f t="shared" si="49"/>
        <v>780.31823789323926</v>
      </c>
      <c r="L530" s="658"/>
      <c r="N530" s="737"/>
      <c r="O530" s="737"/>
      <c r="P530" s="737"/>
    </row>
    <row r="531" spans="1:17" ht="16.5" customHeight="1">
      <c r="A531" s="774">
        <f t="shared" si="51"/>
        <v>362</v>
      </c>
      <c r="B531" s="297" t="s">
        <v>1776</v>
      </c>
      <c r="C531" s="757">
        <v>42184</v>
      </c>
      <c r="D531" s="758" t="s">
        <v>892</v>
      </c>
      <c r="E531" s="853">
        <v>125</v>
      </c>
      <c r="F531" s="854">
        <v>113</v>
      </c>
      <c r="G531" s="854"/>
      <c r="H531" s="845">
        <f t="shared" si="48"/>
        <v>1.41</v>
      </c>
      <c r="I531" s="257">
        <v>230</v>
      </c>
      <c r="J531" s="742">
        <f t="shared" si="50"/>
        <v>324.29999999999995</v>
      </c>
      <c r="K531" s="742">
        <f t="shared" si="49"/>
        <v>11002.487154294671</v>
      </c>
      <c r="L531" s="658"/>
      <c r="N531" s="737"/>
      <c r="O531" s="737"/>
      <c r="P531" s="737"/>
    </row>
    <row r="532" spans="1:17" ht="16.5" customHeight="1">
      <c r="A532" s="774">
        <f t="shared" si="51"/>
        <v>363</v>
      </c>
      <c r="B532" s="297" t="s">
        <v>520</v>
      </c>
      <c r="C532" s="757">
        <v>42185</v>
      </c>
      <c r="D532" s="758" t="s">
        <v>893</v>
      </c>
      <c r="E532" s="853">
        <v>37.5</v>
      </c>
      <c r="F532" s="854">
        <v>25.3</v>
      </c>
      <c r="G532" s="854">
        <v>23.9</v>
      </c>
      <c r="H532" s="845">
        <f t="shared" si="48"/>
        <v>0.68</v>
      </c>
      <c r="I532" s="257">
        <v>2016</v>
      </c>
      <c r="J532" s="742">
        <f t="shared" si="50"/>
        <v>1370.88</v>
      </c>
      <c r="K532" s="742">
        <f t="shared" si="49"/>
        <v>5306.1640176740266</v>
      </c>
      <c r="L532" s="658"/>
      <c r="N532" s="737"/>
      <c r="O532" s="737"/>
      <c r="P532" s="737"/>
    </row>
    <row r="533" spans="1:17" ht="15.75" customHeight="1">
      <c r="A533" s="774">
        <f t="shared" si="51"/>
        <v>364</v>
      </c>
      <c r="B533" s="297" t="s">
        <v>536</v>
      </c>
      <c r="C533" s="757">
        <v>42185</v>
      </c>
      <c r="D533" s="758" t="s">
        <v>894</v>
      </c>
      <c r="E533" s="850">
        <v>55.8</v>
      </c>
      <c r="F533" s="849">
        <v>35.5</v>
      </c>
      <c r="G533" s="849">
        <v>20.3</v>
      </c>
      <c r="H533" s="845">
        <f t="shared" si="48"/>
        <v>1.1000000000000001</v>
      </c>
      <c r="I533" s="742">
        <v>250</v>
      </c>
      <c r="J533" s="742">
        <f t="shared" si="50"/>
        <v>275</v>
      </c>
      <c r="K533" s="742">
        <f t="shared" si="49"/>
        <v>8583.5006168256314</v>
      </c>
      <c r="L533" s="658"/>
      <c r="M533" s="293"/>
      <c r="N533" s="733"/>
    </row>
    <row r="534" spans="1:17" ht="15.75" customHeight="1">
      <c r="A534" s="774">
        <f t="shared" si="51"/>
        <v>365</v>
      </c>
      <c r="B534" s="297" t="s">
        <v>538</v>
      </c>
      <c r="C534" s="757">
        <v>42185</v>
      </c>
      <c r="D534" s="758" t="s">
        <v>894</v>
      </c>
      <c r="E534" s="850">
        <v>55.8</v>
      </c>
      <c r="F534" s="849">
        <v>35.5</v>
      </c>
      <c r="G534" s="849">
        <v>21.5</v>
      </c>
      <c r="H534" s="845">
        <f t="shared" si="48"/>
        <v>1.1299999999999999</v>
      </c>
      <c r="I534" s="742">
        <v>570</v>
      </c>
      <c r="J534" s="742">
        <f t="shared" si="50"/>
        <v>644.09999999999991</v>
      </c>
      <c r="K534" s="742">
        <f t="shared" si="49"/>
        <v>8817.5960881936026</v>
      </c>
      <c r="L534" s="658"/>
      <c r="M534" s="293"/>
      <c r="N534" s="733"/>
    </row>
    <row r="535" spans="1:17" ht="15.75" customHeight="1">
      <c r="A535" s="774">
        <f t="shared" si="51"/>
        <v>366</v>
      </c>
      <c r="B535" s="297" t="s">
        <v>539</v>
      </c>
      <c r="C535" s="757">
        <v>42185</v>
      </c>
      <c r="D535" s="758" t="s">
        <v>894</v>
      </c>
      <c r="E535" s="850">
        <v>55.8</v>
      </c>
      <c r="F535" s="849">
        <v>35.5</v>
      </c>
      <c r="G535" s="849">
        <v>22.8</v>
      </c>
      <c r="H535" s="845">
        <f t="shared" si="48"/>
        <v>1.1499999999999999</v>
      </c>
      <c r="I535" s="742">
        <v>1050</v>
      </c>
      <c r="J535" s="742">
        <f t="shared" si="50"/>
        <v>1207.5</v>
      </c>
      <c r="K535" s="742">
        <f t="shared" si="49"/>
        <v>8973.6597357722494</v>
      </c>
      <c r="L535" s="658"/>
      <c r="M535" s="293"/>
      <c r="N535" s="733"/>
    </row>
    <row r="536" spans="1:17" ht="15.75" customHeight="1">
      <c r="A536" s="774">
        <f t="shared" si="51"/>
        <v>367</v>
      </c>
      <c r="B536" s="297" t="s">
        <v>540</v>
      </c>
      <c r="C536" s="757">
        <v>42185</v>
      </c>
      <c r="D536" s="758" t="s">
        <v>894</v>
      </c>
      <c r="E536" s="850">
        <v>55.8</v>
      </c>
      <c r="F536" s="849">
        <v>35.5</v>
      </c>
      <c r="G536" s="849">
        <v>12.7</v>
      </c>
      <c r="H536" s="845">
        <f t="shared" si="48"/>
        <v>0.96</v>
      </c>
      <c r="I536" s="742">
        <v>537</v>
      </c>
      <c r="J536" s="742">
        <f t="shared" si="50"/>
        <v>515.52</v>
      </c>
      <c r="K536" s="742">
        <f t="shared" si="49"/>
        <v>7491.0550837750961</v>
      </c>
      <c r="L536" s="658"/>
      <c r="M536" s="293"/>
      <c r="N536" s="733"/>
    </row>
    <row r="537" spans="1:17" ht="15.75" customHeight="1">
      <c r="A537" s="774">
        <f t="shared" si="51"/>
        <v>368</v>
      </c>
      <c r="B537" s="297" t="s">
        <v>536</v>
      </c>
      <c r="C537" s="757">
        <v>42185</v>
      </c>
      <c r="D537" s="758" t="s">
        <v>894</v>
      </c>
      <c r="E537" s="850">
        <v>55.8</v>
      </c>
      <c r="F537" s="849">
        <v>35.5</v>
      </c>
      <c r="G537" s="849">
        <v>20.3</v>
      </c>
      <c r="H537" s="845">
        <f t="shared" si="48"/>
        <v>1.1000000000000001</v>
      </c>
      <c r="I537" s="742">
        <v>150</v>
      </c>
      <c r="J537" s="742">
        <f t="shared" si="50"/>
        <v>165</v>
      </c>
      <c r="K537" s="742">
        <f t="shared" si="49"/>
        <v>8583.5006168256314</v>
      </c>
      <c r="L537" s="658"/>
      <c r="M537" s="293"/>
      <c r="N537" s="733"/>
    </row>
    <row r="538" spans="1:17" ht="15.75" customHeight="1">
      <c r="A538" s="774">
        <f t="shared" si="51"/>
        <v>369</v>
      </c>
      <c r="B538" s="297" t="s">
        <v>538</v>
      </c>
      <c r="C538" s="757">
        <v>42185</v>
      </c>
      <c r="D538" s="758" t="s">
        <v>894</v>
      </c>
      <c r="E538" s="850">
        <v>55.8</v>
      </c>
      <c r="F538" s="849">
        <v>35.5</v>
      </c>
      <c r="G538" s="849">
        <v>21.5</v>
      </c>
      <c r="H538" s="845">
        <f t="shared" si="48"/>
        <v>1.1299999999999999</v>
      </c>
      <c r="I538" s="742">
        <v>980</v>
      </c>
      <c r="J538" s="742">
        <f t="shared" si="50"/>
        <v>1107.3999999999999</v>
      </c>
      <c r="K538" s="742">
        <f t="shared" si="49"/>
        <v>8817.5960881936026</v>
      </c>
      <c r="L538" s="658"/>
      <c r="M538" s="293"/>
      <c r="N538" s="733"/>
    </row>
    <row r="539" spans="1:17" ht="15.75" customHeight="1">
      <c r="A539" s="774">
        <f t="shared" si="51"/>
        <v>370</v>
      </c>
      <c r="B539" s="297" t="s">
        <v>539</v>
      </c>
      <c r="C539" s="757">
        <v>42185</v>
      </c>
      <c r="D539" s="758" t="s">
        <v>894</v>
      </c>
      <c r="E539" s="850">
        <v>55.8</v>
      </c>
      <c r="F539" s="849">
        <v>35.5</v>
      </c>
      <c r="G539" s="849">
        <v>22.8</v>
      </c>
      <c r="H539" s="845">
        <f t="shared" si="48"/>
        <v>1.1499999999999999</v>
      </c>
      <c r="I539" s="742">
        <v>290</v>
      </c>
      <c r="J539" s="742">
        <f t="shared" si="50"/>
        <v>333.5</v>
      </c>
      <c r="K539" s="742">
        <f t="shared" si="49"/>
        <v>8973.6597357722494</v>
      </c>
      <c r="L539" s="658"/>
      <c r="M539" s="293"/>
      <c r="N539" s="733"/>
    </row>
    <row r="540" spans="1:17" ht="15.75" customHeight="1">
      <c r="A540" s="774">
        <f t="shared" si="51"/>
        <v>371</v>
      </c>
      <c r="B540" s="297" t="s">
        <v>540</v>
      </c>
      <c r="C540" s="757">
        <v>42185</v>
      </c>
      <c r="D540" s="758" t="s">
        <v>894</v>
      </c>
      <c r="E540" s="850">
        <v>55.8</v>
      </c>
      <c r="F540" s="849">
        <v>35.5</v>
      </c>
      <c r="G540" s="849">
        <v>12.7</v>
      </c>
      <c r="H540" s="845">
        <f t="shared" si="48"/>
        <v>0.96</v>
      </c>
      <c r="I540" s="742">
        <v>409</v>
      </c>
      <c r="J540" s="742">
        <f t="shared" si="50"/>
        <v>392.64</v>
      </c>
      <c r="K540" s="742">
        <f t="shared" si="49"/>
        <v>7491.0550837750961</v>
      </c>
      <c r="L540" s="658"/>
      <c r="M540" s="293"/>
      <c r="N540" s="733"/>
    </row>
    <row r="541" spans="1:17" ht="15.75" customHeight="1">
      <c r="A541" s="774">
        <f t="shared" si="51"/>
        <v>372</v>
      </c>
      <c r="B541" s="297" t="s">
        <v>536</v>
      </c>
      <c r="C541" s="757">
        <v>42185</v>
      </c>
      <c r="D541" s="758" t="s">
        <v>894</v>
      </c>
      <c r="E541" s="850">
        <v>55.8</v>
      </c>
      <c r="F541" s="849">
        <v>35.5</v>
      </c>
      <c r="G541" s="849">
        <v>20.3</v>
      </c>
      <c r="H541" s="845">
        <f t="shared" ref="H541:H542" si="52">IF(G541&lt;&gt;"",ROUND(((E541+F541)*2+5)*(F541+G541+3)/10000,2),ROUND(E541*F541/10000,2))</f>
        <v>1.1000000000000001</v>
      </c>
      <c r="I541" s="742">
        <v>400</v>
      </c>
      <c r="J541" s="742">
        <f t="shared" ref="J541:J542" si="53">H541*I541</f>
        <v>440.00000000000006</v>
      </c>
      <c r="K541" s="742">
        <f t="shared" si="49"/>
        <v>8583.5006168256314</v>
      </c>
      <c r="L541" s="658"/>
      <c r="M541" s="293"/>
      <c r="N541" s="733"/>
    </row>
    <row r="542" spans="1:17" ht="15.75" customHeight="1">
      <c r="A542" s="774">
        <f t="shared" si="51"/>
        <v>373</v>
      </c>
      <c r="B542" s="297" t="s">
        <v>538</v>
      </c>
      <c r="C542" s="757">
        <v>42185</v>
      </c>
      <c r="D542" s="758" t="s">
        <v>894</v>
      </c>
      <c r="E542" s="850">
        <v>55.8</v>
      </c>
      <c r="F542" s="849">
        <v>35.5</v>
      </c>
      <c r="G542" s="849">
        <v>21.5</v>
      </c>
      <c r="H542" s="845">
        <f t="shared" si="52"/>
        <v>1.1299999999999999</v>
      </c>
      <c r="I542" s="742">
        <v>120</v>
      </c>
      <c r="J542" s="742">
        <f t="shared" si="53"/>
        <v>135.6</v>
      </c>
      <c r="K542" s="742">
        <f t="shared" si="49"/>
        <v>8817.5960881936026</v>
      </c>
      <c r="L542" s="658"/>
      <c r="M542" s="293"/>
      <c r="N542" s="733"/>
    </row>
    <row r="543" spans="1:17" s="762" customFormat="1" ht="16.5" customHeight="1">
      <c r="A543" s="840"/>
      <c r="B543" s="768"/>
      <c r="C543" s="757"/>
      <c r="D543" s="758"/>
      <c r="E543" s="855"/>
      <c r="F543" s="856"/>
      <c r="G543" s="857"/>
      <c r="H543" s="769"/>
      <c r="I543" s="771"/>
      <c r="J543" s="771"/>
      <c r="K543" s="769"/>
      <c r="L543" s="658"/>
      <c r="M543" s="737"/>
      <c r="N543" s="737"/>
      <c r="O543" s="737"/>
      <c r="P543" s="737"/>
      <c r="Q543" s="737"/>
    </row>
    <row r="544" spans="1:17" s="738" customFormat="1" ht="16.5" customHeight="1">
      <c r="A544" s="743"/>
      <c r="B544" s="744" t="s">
        <v>243</v>
      </c>
      <c r="C544" s="763"/>
      <c r="D544" s="764"/>
      <c r="E544" s="843"/>
      <c r="F544" s="843"/>
      <c r="G544" s="843"/>
      <c r="H544" s="846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37"/>
      <c r="N544" s="737"/>
      <c r="O544" s="737"/>
      <c r="P544" s="737"/>
      <c r="Q544" s="928"/>
    </row>
    <row r="545" spans="1:17" s="738" customFormat="1">
      <c r="A545" s="745"/>
      <c r="B545" s="746"/>
      <c r="C545" s="765"/>
      <c r="D545" s="766"/>
      <c r="E545" s="847"/>
      <c r="F545" s="847"/>
      <c r="G545" s="847"/>
      <c r="H545" s="739"/>
      <c r="I545" s="739"/>
      <c r="J545" s="739"/>
      <c r="K545" s="739"/>
      <c r="M545" s="737"/>
      <c r="N545" s="737"/>
      <c r="O545" s="737"/>
      <c r="P545" s="737"/>
      <c r="Q545" s="737"/>
    </row>
    <row r="546" spans="1:17">
      <c r="C546" s="765"/>
      <c r="D546" s="766"/>
      <c r="L546" s="737"/>
      <c r="N546" s="737"/>
      <c r="O546" s="737"/>
      <c r="P546" s="737"/>
    </row>
    <row r="547" spans="1:17" ht="18" hidden="1" customHeight="1">
      <c r="A547" s="565" t="str">
        <f>TH!$A$1</f>
        <v>Đơn vị: CÔNG TY TNHH SX TM KIM DUNG PHÁT</v>
      </c>
      <c r="B547" s="738"/>
      <c r="C547" s="765"/>
      <c r="D547" s="766"/>
      <c r="H547" s="293"/>
      <c r="I547" s="593"/>
      <c r="J547" s="593"/>
      <c r="K547" s="293"/>
      <c r="L547" s="737"/>
      <c r="N547" s="737"/>
      <c r="O547" s="737"/>
      <c r="P547" s="737"/>
    </row>
    <row r="548" spans="1:17" ht="18.75" customHeight="1">
      <c r="A548" s="739" t="s">
        <v>1876</v>
      </c>
      <c r="B548" s="739"/>
      <c r="C548" s="765"/>
      <c r="D548" s="766"/>
      <c r="E548" s="847"/>
      <c r="F548" s="847"/>
      <c r="G548" s="847"/>
      <c r="H548" s="739"/>
      <c r="I548" s="739"/>
      <c r="J548" s="739"/>
      <c r="K548" s="739"/>
      <c r="L548" s="737"/>
      <c r="N548" s="737"/>
      <c r="O548" s="737"/>
      <c r="P548" s="737"/>
    </row>
    <row r="549" spans="1:17" ht="12" customHeight="1">
      <c r="A549" s="739"/>
      <c r="B549" s="739"/>
      <c r="C549" s="765"/>
      <c r="D549" s="766"/>
      <c r="E549" s="847"/>
      <c r="F549" s="847"/>
      <c r="G549" s="847"/>
      <c r="H549" s="739"/>
      <c r="I549" s="739"/>
      <c r="J549" s="739"/>
      <c r="K549" s="739"/>
      <c r="L549" s="737"/>
      <c r="N549" s="737"/>
      <c r="O549" s="737"/>
      <c r="P549" s="737"/>
    </row>
    <row r="550" spans="1:17" s="443" customFormat="1" ht="21" customHeight="1">
      <c r="A550" s="1124" t="s">
        <v>35</v>
      </c>
      <c r="B550" s="1124" t="s">
        <v>239</v>
      </c>
      <c r="C550" s="1124" t="s">
        <v>1884</v>
      </c>
      <c r="D550" s="1124" t="s">
        <v>1885</v>
      </c>
      <c r="E550" s="1125" t="s">
        <v>1886</v>
      </c>
      <c r="F550" s="1126"/>
      <c r="G550" s="1126"/>
      <c r="H550" s="1127"/>
      <c r="I550" s="1124" t="s">
        <v>240</v>
      </c>
      <c r="J550" s="1131" t="s">
        <v>1896</v>
      </c>
      <c r="K550" s="1124" t="s">
        <v>1890</v>
      </c>
      <c r="L550" s="442"/>
      <c r="M550" s="1124" t="s">
        <v>239</v>
      </c>
      <c r="N550" s="1124" t="s">
        <v>1891</v>
      </c>
      <c r="O550" s="1124" t="s">
        <v>198</v>
      </c>
      <c r="P550" s="1124" t="s">
        <v>241</v>
      </c>
      <c r="Q550" s="1124" t="s">
        <v>242</v>
      </c>
    </row>
    <row r="551" spans="1:17" s="443" customFormat="1" ht="21" customHeight="1">
      <c r="A551" s="1124"/>
      <c r="B551" s="1124"/>
      <c r="C551" s="1124"/>
      <c r="D551" s="1124"/>
      <c r="E551" s="789" t="s">
        <v>1887</v>
      </c>
      <c r="F551" s="789" t="s">
        <v>1888</v>
      </c>
      <c r="G551" s="789" t="s">
        <v>1889</v>
      </c>
      <c r="H551" s="441" t="s">
        <v>1894</v>
      </c>
      <c r="I551" s="1124"/>
      <c r="J551" s="1132"/>
      <c r="K551" s="1124"/>
      <c r="L551" s="442"/>
      <c r="M551" s="1124"/>
      <c r="N551" s="1124"/>
      <c r="O551" s="1124"/>
      <c r="P551" s="1124"/>
      <c r="Q551" s="1124"/>
    </row>
    <row r="552" spans="1:17" ht="15.75" customHeight="1">
      <c r="A552" s="741">
        <f>IF(B552&lt;&gt;"",ROW()-(ROW()-1),"")</f>
        <v>1</v>
      </c>
      <c r="B552" s="297" t="s">
        <v>896</v>
      </c>
      <c r="C552" s="757">
        <v>42186</v>
      </c>
      <c r="D552" s="758" t="s">
        <v>897</v>
      </c>
      <c r="E552" s="850">
        <v>35</v>
      </c>
      <c r="F552" s="849">
        <v>30</v>
      </c>
      <c r="G552" s="849">
        <v>16</v>
      </c>
      <c r="H552" s="845">
        <f t="shared" ref="H552:H615" si="54">IF(G552&lt;&gt;"",ROUND(((E552+F552)*2+5)*(F552+G552+3)/10000,2),ROUND(E552*F552/10000,2))</f>
        <v>0.66</v>
      </c>
      <c r="I552" s="742">
        <v>22</v>
      </c>
      <c r="J552" s="742">
        <f t="shared" ref="J552" si="55">H552*I552</f>
        <v>14.520000000000001</v>
      </c>
      <c r="K552" s="742">
        <f t="shared" ref="K552:K615" si="56">H552*$Q$611</f>
        <v>5299.563299459076</v>
      </c>
      <c r="L552" s="737"/>
      <c r="M552" s="192" t="s">
        <v>1428</v>
      </c>
      <c r="N552" s="759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1">
        <f>IF(B553&lt;&gt;"",A552+1,"")</f>
        <v>2</v>
      </c>
      <c r="B553" s="297" t="s">
        <v>899</v>
      </c>
      <c r="C553" s="757">
        <v>42186</v>
      </c>
      <c r="D553" s="758" t="s">
        <v>897</v>
      </c>
      <c r="E553" s="850">
        <v>35</v>
      </c>
      <c r="F553" s="849">
        <v>30</v>
      </c>
      <c r="G553" s="849">
        <v>40</v>
      </c>
      <c r="H553" s="845">
        <f t="shared" si="54"/>
        <v>0.99</v>
      </c>
      <c r="I553" s="742">
        <v>11</v>
      </c>
      <c r="J553" s="742">
        <f t="shared" ref="J553:J616" si="58">H553*I553</f>
        <v>10.89</v>
      </c>
      <c r="K553" s="742">
        <f t="shared" si="56"/>
        <v>7949.3449491886131</v>
      </c>
      <c r="L553" s="737"/>
      <c r="M553" s="444" t="s">
        <v>1963</v>
      </c>
      <c r="N553" s="759">
        <v>42186</v>
      </c>
      <c r="O553" s="790">
        <v>3000</v>
      </c>
      <c r="P553" s="777">
        <v>7800</v>
      </c>
      <c r="Q553" s="8">
        <f t="shared" si="57"/>
        <v>23400000</v>
      </c>
    </row>
    <row r="554" spans="1:17" ht="15.75" customHeight="1">
      <c r="A554" s="741">
        <f t="shared" ref="A554:A717" si="59">IF(B554&lt;&gt;"",A553+1,"")</f>
        <v>3</v>
      </c>
      <c r="B554" s="297" t="s">
        <v>896</v>
      </c>
      <c r="C554" s="757">
        <v>42186</v>
      </c>
      <c r="D554" s="758" t="s">
        <v>897</v>
      </c>
      <c r="E554" s="850">
        <v>35</v>
      </c>
      <c r="F554" s="849">
        <v>30</v>
      </c>
      <c r="G554" s="849">
        <v>16</v>
      </c>
      <c r="H554" s="845">
        <f t="shared" si="54"/>
        <v>0.66</v>
      </c>
      <c r="I554" s="742">
        <v>75</v>
      </c>
      <c r="J554" s="742">
        <f t="shared" si="58"/>
        <v>49.5</v>
      </c>
      <c r="K554" s="742">
        <f t="shared" si="56"/>
        <v>5299.563299459076</v>
      </c>
      <c r="L554" s="737"/>
      <c r="M554" s="192" t="s">
        <v>1383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1">
        <f t="shared" si="59"/>
        <v>4</v>
      </c>
      <c r="B555" s="297" t="s">
        <v>900</v>
      </c>
      <c r="C555" s="757">
        <v>42186</v>
      </c>
      <c r="D555" s="758" t="s">
        <v>897</v>
      </c>
      <c r="E555" s="850">
        <v>35</v>
      </c>
      <c r="F555" s="849">
        <v>30</v>
      </c>
      <c r="G555" s="849">
        <v>32</v>
      </c>
      <c r="H555" s="845">
        <f t="shared" si="54"/>
        <v>0.88</v>
      </c>
      <c r="I555" s="742">
        <v>5</v>
      </c>
      <c r="J555" s="742">
        <f t="shared" si="58"/>
        <v>4.4000000000000004</v>
      </c>
      <c r="K555" s="742">
        <f t="shared" si="56"/>
        <v>7066.0843992787677</v>
      </c>
      <c r="L555" s="737"/>
      <c r="M555" s="297" t="s">
        <v>1424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1">
        <f t="shared" si="59"/>
        <v>5</v>
      </c>
      <c r="B556" s="297" t="s">
        <v>901</v>
      </c>
      <c r="C556" s="757">
        <v>42186</v>
      </c>
      <c r="D556" s="758" t="s">
        <v>897</v>
      </c>
      <c r="E556" s="850">
        <v>35</v>
      </c>
      <c r="F556" s="849">
        <v>30</v>
      </c>
      <c r="G556" s="849">
        <v>24</v>
      </c>
      <c r="H556" s="845">
        <f t="shared" si="54"/>
        <v>0.77</v>
      </c>
      <c r="I556" s="742">
        <v>5</v>
      </c>
      <c r="J556" s="742">
        <f t="shared" si="58"/>
        <v>3.85</v>
      </c>
      <c r="K556" s="742">
        <f t="shared" si="56"/>
        <v>6182.8238493689214</v>
      </c>
      <c r="L556" s="658"/>
      <c r="M556" s="297" t="s">
        <v>1428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1">
        <f t="shared" si="59"/>
        <v>6</v>
      </c>
      <c r="B557" s="297" t="s">
        <v>899</v>
      </c>
      <c r="C557" s="757">
        <v>42186</v>
      </c>
      <c r="D557" s="758" t="s">
        <v>897</v>
      </c>
      <c r="E557" s="850">
        <v>35</v>
      </c>
      <c r="F557" s="849">
        <v>30</v>
      </c>
      <c r="G557" s="849">
        <v>40</v>
      </c>
      <c r="H557" s="845">
        <f t="shared" si="54"/>
        <v>0.99</v>
      </c>
      <c r="I557" s="742">
        <v>55</v>
      </c>
      <c r="J557" s="742">
        <f t="shared" si="58"/>
        <v>54.45</v>
      </c>
      <c r="K557" s="742">
        <f t="shared" si="56"/>
        <v>7949.3449491886131</v>
      </c>
      <c r="L557" s="658"/>
      <c r="M557" s="297" t="s">
        <v>1383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1">
        <f t="shared" si="59"/>
        <v>7</v>
      </c>
      <c r="B558" s="297" t="s">
        <v>902</v>
      </c>
      <c r="C558" s="757">
        <v>42186</v>
      </c>
      <c r="D558" s="758" t="s">
        <v>903</v>
      </c>
      <c r="E558" s="850">
        <v>53</v>
      </c>
      <c r="F558" s="849">
        <v>28</v>
      </c>
      <c r="G558" s="849">
        <v>28</v>
      </c>
      <c r="H558" s="845">
        <f t="shared" si="54"/>
        <v>0.99</v>
      </c>
      <c r="I558" s="742">
        <v>510</v>
      </c>
      <c r="J558" s="742">
        <f t="shared" si="58"/>
        <v>504.9</v>
      </c>
      <c r="K558" s="742">
        <f t="shared" si="56"/>
        <v>7949.3449491886131</v>
      </c>
      <c r="L558" s="658"/>
      <c r="M558" s="297" t="s">
        <v>1383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1">
        <f t="shared" si="59"/>
        <v>8</v>
      </c>
      <c r="B559" s="297" t="s">
        <v>465</v>
      </c>
      <c r="C559" s="757">
        <v>42186</v>
      </c>
      <c r="D559" s="758" t="s">
        <v>904</v>
      </c>
      <c r="E559" s="850">
        <v>51.5</v>
      </c>
      <c r="F559" s="849">
        <v>28.5</v>
      </c>
      <c r="G559" s="849">
        <v>7.2</v>
      </c>
      <c r="H559" s="845">
        <f t="shared" si="54"/>
        <v>0.64</v>
      </c>
      <c r="I559" s="742">
        <v>508</v>
      </c>
      <c r="J559" s="742">
        <f t="shared" si="58"/>
        <v>325.12</v>
      </c>
      <c r="K559" s="742">
        <f t="shared" si="56"/>
        <v>5138.97047220274</v>
      </c>
      <c r="L559" s="658"/>
      <c r="M559" s="297" t="s">
        <v>1383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1">
        <f t="shared" si="59"/>
        <v>9</v>
      </c>
      <c r="B560" s="297" t="s">
        <v>467</v>
      </c>
      <c r="C560" s="757">
        <v>42186</v>
      </c>
      <c r="D560" s="758" t="s">
        <v>904</v>
      </c>
      <c r="E560" s="850">
        <v>22</v>
      </c>
      <c r="F560" s="849">
        <v>22</v>
      </c>
      <c r="G560" s="849">
        <v>29.5</v>
      </c>
      <c r="H560" s="845">
        <f t="shared" si="54"/>
        <v>0.51</v>
      </c>
      <c r="I560" s="742">
        <v>998</v>
      </c>
      <c r="J560" s="742">
        <f t="shared" si="58"/>
        <v>508.98</v>
      </c>
      <c r="K560" s="742">
        <f t="shared" si="56"/>
        <v>4095.1170950365586</v>
      </c>
      <c r="L560" s="658"/>
      <c r="M560" s="297" t="s">
        <v>1383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1">
        <f t="shared" si="59"/>
        <v>10</v>
      </c>
      <c r="B561" s="297" t="s">
        <v>905</v>
      </c>
      <c r="C561" s="757">
        <v>42186</v>
      </c>
      <c r="D561" s="758" t="s">
        <v>904</v>
      </c>
      <c r="E561" s="850">
        <v>24.5</v>
      </c>
      <c r="F561" s="849">
        <v>24.5</v>
      </c>
      <c r="G561" s="849">
        <v>29.5</v>
      </c>
      <c r="H561" s="845">
        <f t="shared" si="54"/>
        <v>0.59</v>
      </c>
      <c r="I561" s="742">
        <v>430</v>
      </c>
      <c r="J561" s="742">
        <f t="shared" si="58"/>
        <v>253.7</v>
      </c>
      <c r="K561" s="742">
        <f t="shared" si="56"/>
        <v>4737.4884040619008</v>
      </c>
      <c r="L561" s="658"/>
      <c r="M561" s="297" t="s">
        <v>1383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1">
        <f t="shared" si="59"/>
        <v>11</v>
      </c>
      <c r="B562" s="297" t="s">
        <v>906</v>
      </c>
      <c r="C562" s="757">
        <v>42186</v>
      </c>
      <c r="D562" s="758" t="s">
        <v>907</v>
      </c>
      <c r="E562" s="850">
        <v>57</v>
      </c>
      <c r="F562" s="849">
        <v>35</v>
      </c>
      <c r="G562" s="849">
        <v>15.5</v>
      </c>
      <c r="H562" s="845">
        <f t="shared" si="54"/>
        <v>1.01</v>
      </c>
      <c r="I562" s="742">
        <v>209</v>
      </c>
      <c r="J562" s="742">
        <f t="shared" si="58"/>
        <v>211.09</v>
      </c>
      <c r="K562" s="742">
        <f t="shared" si="56"/>
        <v>8109.9377764449491</v>
      </c>
      <c r="L562" s="658"/>
      <c r="M562" s="297" t="s">
        <v>1428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1">
        <f t="shared" si="59"/>
        <v>12</v>
      </c>
      <c r="B563" s="297" t="s">
        <v>1698</v>
      </c>
      <c r="C563" s="757">
        <v>42186</v>
      </c>
      <c r="D563" s="758" t="s">
        <v>907</v>
      </c>
      <c r="E563" s="850">
        <v>55</v>
      </c>
      <c r="F563" s="849">
        <v>33</v>
      </c>
      <c r="G563" s="849"/>
      <c r="H563" s="845">
        <f t="shared" si="54"/>
        <v>0.18</v>
      </c>
      <c r="I563" s="742">
        <v>209</v>
      </c>
      <c r="J563" s="742">
        <f t="shared" si="58"/>
        <v>37.619999999999997</v>
      </c>
      <c r="K563" s="742">
        <f t="shared" si="56"/>
        <v>1445.3354453070206</v>
      </c>
      <c r="L563" s="658"/>
      <c r="M563" s="297" t="s">
        <v>1424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1">
        <f t="shared" si="59"/>
        <v>13</v>
      </c>
      <c r="B564" s="297" t="s">
        <v>908</v>
      </c>
      <c r="C564" s="757">
        <v>42187</v>
      </c>
      <c r="D564" s="758" t="s">
        <v>909</v>
      </c>
      <c r="E564" s="850">
        <v>36.5</v>
      </c>
      <c r="F564" s="849">
        <v>20.5</v>
      </c>
      <c r="G564" s="849">
        <v>18.5</v>
      </c>
      <c r="H564" s="845">
        <f t="shared" si="54"/>
        <v>0.5</v>
      </c>
      <c r="I564" s="742">
        <v>380</v>
      </c>
      <c r="J564" s="742">
        <f t="shared" si="58"/>
        <v>190</v>
      </c>
      <c r="K564" s="742">
        <f t="shared" si="56"/>
        <v>4014.8206814083906</v>
      </c>
      <c r="L564" s="658"/>
      <c r="M564" s="297" t="s">
        <v>1428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1">
        <f t="shared" si="59"/>
        <v>14</v>
      </c>
      <c r="B565" s="297" t="s">
        <v>439</v>
      </c>
      <c r="C565" s="757">
        <v>42187</v>
      </c>
      <c r="D565" s="758" t="s">
        <v>910</v>
      </c>
      <c r="E565" s="850">
        <v>49</v>
      </c>
      <c r="F565" s="849">
        <v>38</v>
      </c>
      <c r="G565" s="849">
        <v>12</v>
      </c>
      <c r="H565" s="845">
        <f t="shared" si="54"/>
        <v>0.95</v>
      </c>
      <c r="I565" s="742">
        <v>205</v>
      </c>
      <c r="J565" s="742">
        <f t="shared" si="58"/>
        <v>194.75</v>
      </c>
      <c r="K565" s="742">
        <f t="shared" si="56"/>
        <v>7628.159294675942</v>
      </c>
      <c r="L565" s="658"/>
      <c r="M565" s="297" t="s">
        <v>1383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1">
        <f t="shared" si="59"/>
        <v>15</v>
      </c>
      <c r="B566" s="297" t="s">
        <v>472</v>
      </c>
      <c r="C566" s="757">
        <v>42189</v>
      </c>
      <c r="D566" s="758" t="s">
        <v>911</v>
      </c>
      <c r="E566" s="850">
        <v>52</v>
      </c>
      <c r="F566" s="849">
        <v>26.5</v>
      </c>
      <c r="G566" s="849">
        <v>26.5</v>
      </c>
      <c r="H566" s="845">
        <f t="shared" si="54"/>
        <v>0.91</v>
      </c>
      <c r="I566" s="742">
        <v>299</v>
      </c>
      <c r="J566" s="742">
        <f t="shared" si="58"/>
        <v>272.09000000000003</v>
      </c>
      <c r="K566" s="742">
        <f t="shared" si="56"/>
        <v>7306.9736401632708</v>
      </c>
      <c r="L566" s="658"/>
      <c r="M566" s="297" t="s">
        <v>1424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1">
        <f t="shared" si="59"/>
        <v>16</v>
      </c>
      <c r="B567" s="297" t="s">
        <v>427</v>
      </c>
      <c r="C567" s="757">
        <v>42189</v>
      </c>
      <c r="D567" s="758" t="s">
        <v>911</v>
      </c>
      <c r="E567" s="850">
        <v>52</v>
      </c>
      <c r="F567" s="849">
        <v>32</v>
      </c>
      <c r="G567" s="849">
        <v>21</v>
      </c>
      <c r="H567" s="845">
        <f t="shared" si="54"/>
        <v>0.97</v>
      </c>
      <c r="I567" s="742">
        <v>312</v>
      </c>
      <c r="J567" s="742">
        <f t="shared" si="58"/>
        <v>302.64</v>
      </c>
      <c r="K567" s="742">
        <f t="shared" si="56"/>
        <v>7788.7521219322771</v>
      </c>
      <c r="L567" s="658"/>
      <c r="M567" s="297" t="s">
        <v>1428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1">
        <f t="shared" si="59"/>
        <v>17</v>
      </c>
      <c r="B568" s="297" t="s">
        <v>424</v>
      </c>
      <c r="C568" s="757">
        <v>42189</v>
      </c>
      <c r="D568" s="758" t="s">
        <v>911</v>
      </c>
      <c r="E568" s="850">
        <v>52</v>
      </c>
      <c r="F568" s="849">
        <v>24.5</v>
      </c>
      <c r="G568" s="849">
        <v>24.5</v>
      </c>
      <c r="H568" s="845">
        <f t="shared" si="54"/>
        <v>0.82</v>
      </c>
      <c r="I568" s="742">
        <v>585</v>
      </c>
      <c r="J568" s="742">
        <f t="shared" si="58"/>
        <v>479.7</v>
      </c>
      <c r="K568" s="742">
        <f t="shared" si="56"/>
        <v>6584.3059175097605</v>
      </c>
      <c r="L568" s="658"/>
      <c r="M568" s="297" t="s">
        <v>1383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1">
        <f t="shared" si="59"/>
        <v>18</v>
      </c>
      <c r="B569" s="297" t="s">
        <v>527</v>
      </c>
      <c r="C569" s="757">
        <v>42189</v>
      </c>
      <c r="D569" s="758" t="s">
        <v>911</v>
      </c>
      <c r="E569" s="850">
        <v>55</v>
      </c>
      <c r="F569" s="849">
        <v>45</v>
      </c>
      <c r="G569" s="849">
        <v>29</v>
      </c>
      <c r="H569" s="845">
        <f t="shared" si="54"/>
        <v>1.58</v>
      </c>
      <c r="I569" s="742">
        <v>207</v>
      </c>
      <c r="J569" s="742">
        <f t="shared" si="58"/>
        <v>327.06</v>
      </c>
      <c r="K569" s="742">
        <f t="shared" si="56"/>
        <v>12686.833353250515</v>
      </c>
      <c r="L569" s="658"/>
      <c r="M569" s="297" t="s">
        <v>1383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1">
        <f t="shared" si="59"/>
        <v>19</v>
      </c>
      <c r="B570" s="297" t="s">
        <v>856</v>
      </c>
      <c r="C570" s="757">
        <v>42189</v>
      </c>
      <c r="D570" s="758" t="s">
        <v>912</v>
      </c>
      <c r="E570" s="850">
        <v>55</v>
      </c>
      <c r="F570" s="849">
        <v>41.5</v>
      </c>
      <c r="G570" s="849">
        <v>27</v>
      </c>
      <c r="H570" s="845">
        <f t="shared" si="54"/>
        <v>1.42</v>
      </c>
      <c r="I570" s="742">
        <v>50</v>
      </c>
      <c r="J570" s="742">
        <f t="shared" si="58"/>
        <v>71</v>
      </c>
      <c r="K570" s="742">
        <f t="shared" si="56"/>
        <v>11402.090735199828</v>
      </c>
      <c r="L570" s="658"/>
      <c r="M570" s="297" t="s">
        <v>1383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1">
        <f t="shared" si="59"/>
        <v>20</v>
      </c>
      <c r="B571" s="297" t="s">
        <v>913</v>
      </c>
      <c r="C571" s="757">
        <v>42192</v>
      </c>
      <c r="D571" s="758" t="s">
        <v>914</v>
      </c>
      <c r="E571" s="850">
        <v>37.5</v>
      </c>
      <c r="F571" s="849">
        <v>19</v>
      </c>
      <c r="G571" s="849">
        <v>20.5</v>
      </c>
      <c r="H571" s="845">
        <f t="shared" si="54"/>
        <v>0.5</v>
      </c>
      <c r="I571" s="742">
        <v>380</v>
      </c>
      <c r="J571" s="742">
        <f t="shared" si="58"/>
        <v>190</v>
      </c>
      <c r="K571" s="742">
        <f t="shared" si="56"/>
        <v>4014.8206814083906</v>
      </c>
      <c r="L571" s="658"/>
      <c r="M571" s="297" t="s">
        <v>1383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1">
        <f t="shared" si="59"/>
        <v>21</v>
      </c>
      <c r="B572" s="297" t="s">
        <v>1699</v>
      </c>
      <c r="C572" s="757">
        <v>42193</v>
      </c>
      <c r="D572" s="758" t="s">
        <v>915</v>
      </c>
      <c r="E572" s="850">
        <v>60</v>
      </c>
      <c r="F572" s="849">
        <v>100</v>
      </c>
      <c r="G572" s="849"/>
      <c r="H572" s="845">
        <f t="shared" si="54"/>
        <v>0.6</v>
      </c>
      <c r="I572" s="742">
        <v>100</v>
      </c>
      <c r="J572" s="742">
        <f t="shared" si="58"/>
        <v>60</v>
      </c>
      <c r="K572" s="742">
        <f t="shared" si="56"/>
        <v>4817.7848176900688</v>
      </c>
      <c r="L572" s="658"/>
      <c r="M572" s="297" t="s">
        <v>1383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1">
        <f t="shared" si="59"/>
        <v>22</v>
      </c>
      <c r="B573" s="297" t="s">
        <v>520</v>
      </c>
      <c r="C573" s="757">
        <v>42195</v>
      </c>
      <c r="D573" s="758" t="s">
        <v>916</v>
      </c>
      <c r="E573" s="850">
        <v>37.5</v>
      </c>
      <c r="F573" s="849">
        <v>25.3</v>
      </c>
      <c r="G573" s="849">
        <v>23.9</v>
      </c>
      <c r="H573" s="845">
        <f t="shared" si="54"/>
        <v>0.68</v>
      </c>
      <c r="I573" s="742">
        <v>1194</v>
      </c>
      <c r="J573" s="742">
        <f t="shared" si="58"/>
        <v>811.92000000000007</v>
      </c>
      <c r="K573" s="742">
        <f t="shared" si="56"/>
        <v>5460.1561267154111</v>
      </c>
      <c r="L573" s="658"/>
      <c r="M573" s="297" t="s">
        <v>1383</v>
      </c>
      <c r="N573" s="759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1">
        <f t="shared" si="59"/>
        <v>23</v>
      </c>
      <c r="B574" s="297" t="s">
        <v>704</v>
      </c>
      <c r="C574" s="757">
        <v>42195</v>
      </c>
      <c r="D574" s="758" t="s">
        <v>917</v>
      </c>
      <c r="E574" s="850">
        <v>45</v>
      </c>
      <c r="F574" s="849">
        <v>34.5</v>
      </c>
      <c r="G574" s="849">
        <v>7.2</v>
      </c>
      <c r="H574" s="845">
        <f t="shared" si="54"/>
        <v>0.73</v>
      </c>
      <c r="I574" s="742">
        <v>261</v>
      </c>
      <c r="J574" s="742">
        <f t="shared" si="58"/>
        <v>190.53</v>
      </c>
      <c r="K574" s="742">
        <f t="shared" si="56"/>
        <v>5861.6381948562503</v>
      </c>
      <c r="L574" s="658"/>
      <c r="M574" s="297" t="s">
        <v>1383</v>
      </c>
      <c r="N574" s="759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1">
        <f t="shared" si="59"/>
        <v>24</v>
      </c>
      <c r="B575" s="297" t="s">
        <v>918</v>
      </c>
      <c r="C575" s="757">
        <v>42195</v>
      </c>
      <c r="D575" s="758" t="s">
        <v>919</v>
      </c>
      <c r="E575" s="850">
        <v>42</v>
      </c>
      <c r="F575" s="849">
        <v>26</v>
      </c>
      <c r="G575" s="849">
        <v>15</v>
      </c>
      <c r="H575" s="845">
        <f t="shared" si="54"/>
        <v>0.62</v>
      </c>
      <c r="I575" s="742">
        <v>303</v>
      </c>
      <c r="J575" s="742">
        <f t="shared" si="58"/>
        <v>187.85999999999999</v>
      </c>
      <c r="K575" s="742">
        <f t="shared" si="56"/>
        <v>4978.377644946404</v>
      </c>
      <c r="L575" s="658"/>
      <c r="M575" s="189" t="s">
        <v>1383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1">
        <f t="shared" si="59"/>
        <v>25</v>
      </c>
      <c r="B576" s="297" t="s">
        <v>548</v>
      </c>
      <c r="C576" s="757">
        <v>42195</v>
      </c>
      <c r="D576" s="758" t="s">
        <v>920</v>
      </c>
      <c r="E576" s="850">
        <v>32.5</v>
      </c>
      <c r="F576" s="849">
        <v>30.5</v>
      </c>
      <c r="G576" s="849">
        <v>7.5</v>
      </c>
      <c r="H576" s="845">
        <f t="shared" si="54"/>
        <v>0.54</v>
      </c>
      <c r="I576" s="742">
        <v>532</v>
      </c>
      <c r="J576" s="742">
        <f t="shared" si="58"/>
        <v>287.28000000000003</v>
      </c>
      <c r="K576" s="742">
        <f t="shared" si="56"/>
        <v>4336.0063359210617</v>
      </c>
      <c r="L576" s="658"/>
      <c r="M576" s="192" t="s">
        <v>1383</v>
      </c>
      <c r="N576" s="191">
        <v>42252</v>
      </c>
      <c r="O576" s="736">
        <v>2077</v>
      </c>
      <c r="P576" s="736">
        <v>7300</v>
      </c>
      <c r="Q576" s="8">
        <f t="shared" si="57"/>
        <v>15162100</v>
      </c>
    </row>
    <row r="577" spans="1:17" ht="15.75" customHeight="1">
      <c r="A577" s="741">
        <f t="shared" si="59"/>
        <v>26</v>
      </c>
      <c r="B577" s="297" t="s">
        <v>921</v>
      </c>
      <c r="C577" s="757">
        <v>42195</v>
      </c>
      <c r="D577" s="758" t="s">
        <v>920</v>
      </c>
      <c r="E577" s="850">
        <v>30</v>
      </c>
      <c r="F577" s="849">
        <v>30</v>
      </c>
      <c r="G577" s="849">
        <v>28</v>
      </c>
      <c r="H577" s="845">
        <f t="shared" si="54"/>
        <v>0.76</v>
      </c>
      <c r="I577" s="742">
        <v>161</v>
      </c>
      <c r="J577" s="742">
        <f t="shared" si="58"/>
        <v>122.36</v>
      </c>
      <c r="K577" s="742">
        <f t="shared" si="56"/>
        <v>6102.5274357407534</v>
      </c>
      <c r="L577" s="658"/>
      <c r="M577" s="189" t="s">
        <v>1383</v>
      </c>
      <c r="N577" s="759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1">
        <f t="shared" si="59"/>
        <v>27</v>
      </c>
      <c r="B578" s="297" t="s">
        <v>922</v>
      </c>
      <c r="C578" s="757">
        <v>42195</v>
      </c>
      <c r="D578" s="758" t="s">
        <v>920</v>
      </c>
      <c r="E578" s="850">
        <v>30</v>
      </c>
      <c r="F578" s="849">
        <v>30</v>
      </c>
      <c r="G578" s="849">
        <v>32</v>
      </c>
      <c r="H578" s="845">
        <f t="shared" si="54"/>
        <v>0.81</v>
      </c>
      <c r="I578" s="742">
        <v>150</v>
      </c>
      <c r="J578" s="742">
        <f t="shared" si="58"/>
        <v>121.50000000000001</v>
      </c>
      <c r="K578" s="742">
        <f t="shared" si="56"/>
        <v>6504.0095038815934</v>
      </c>
      <c r="L578" s="658"/>
      <c r="M578" s="189" t="s">
        <v>1424</v>
      </c>
      <c r="N578" s="759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1">
        <f t="shared" si="59"/>
        <v>28</v>
      </c>
      <c r="B579" s="297" t="s">
        <v>923</v>
      </c>
      <c r="C579" s="757">
        <v>42199</v>
      </c>
      <c r="D579" s="758" t="s">
        <v>924</v>
      </c>
      <c r="E579" s="850">
        <v>36.5</v>
      </c>
      <c r="F579" s="849">
        <v>27.5</v>
      </c>
      <c r="G579" s="849">
        <v>25.5</v>
      </c>
      <c r="H579" s="845">
        <f t="shared" si="54"/>
        <v>0.74</v>
      </c>
      <c r="I579" s="742">
        <v>2020</v>
      </c>
      <c r="J579" s="742">
        <f t="shared" si="58"/>
        <v>1494.8</v>
      </c>
      <c r="K579" s="742">
        <f t="shared" si="56"/>
        <v>5941.9346084844183</v>
      </c>
      <c r="L579" s="658"/>
      <c r="M579" s="189" t="s">
        <v>1428</v>
      </c>
      <c r="N579" s="759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1">
        <f t="shared" si="59"/>
        <v>29</v>
      </c>
      <c r="B580" s="297" t="s">
        <v>548</v>
      </c>
      <c r="C580" s="757">
        <v>42199</v>
      </c>
      <c r="D580" s="758" t="s">
        <v>925</v>
      </c>
      <c r="E580" s="850">
        <v>32.5</v>
      </c>
      <c r="F580" s="849">
        <v>30.5</v>
      </c>
      <c r="G580" s="849">
        <v>7.5</v>
      </c>
      <c r="H580" s="845">
        <f t="shared" si="54"/>
        <v>0.54</v>
      </c>
      <c r="I580" s="742">
        <v>532</v>
      </c>
      <c r="J580" s="742">
        <f t="shared" si="58"/>
        <v>287.28000000000003</v>
      </c>
      <c r="K580" s="742">
        <f t="shared" si="56"/>
        <v>4336.0063359210617</v>
      </c>
      <c r="L580" s="658"/>
      <c r="M580" s="445" t="s">
        <v>1424</v>
      </c>
      <c r="N580" s="757">
        <v>42260</v>
      </c>
      <c r="O580" s="790">
        <v>1275</v>
      </c>
      <c r="P580" s="777">
        <v>9100</v>
      </c>
      <c r="Q580" s="8">
        <f t="shared" si="57"/>
        <v>11602500</v>
      </c>
    </row>
    <row r="581" spans="1:17" ht="15.75" customHeight="1">
      <c r="A581" s="741">
        <f t="shared" si="59"/>
        <v>30</v>
      </c>
      <c r="B581" s="297" t="s">
        <v>737</v>
      </c>
      <c r="C581" s="757">
        <v>42200</v>
      </c>
      <c r="D581" s="758" t="s">
        <v>926</v>
      </c>
      <c r="E581" s="850">
        <v>55</v>
      </c>
      <c r="F581" s="849">
        <v>41</v>
      </c>
      <c r="G581" s="849">
        <v>27</v>
      </c>
      <c r="H581" s="845">
        <f t="shared" si="54"/>
        <v>1.4</v>
      </c>
      <c r="I581" s="742">
        <v>156</v>
      </c>
      <c r="J581" s="742">
        <f t="shared" si="58"/>
        <v>218.39999999999998</v>
      </c>
      <c r="K581" s="742">
        <f t="shared" si="56"/>
        <v>11241.497907943492</v>
      </c>
      <c r="L581" s="658"/>
      <c r="M581" s="445" t="s">
        <v>1428</v>
      </c>
      <c r="N581" s="757">
        <v>42260</v>
      </c>
      <c r="O581" s="790">
        <v>3028</v>
      </c>
      <c r="P581" s="777">
        <v>9000</v>
      </c>
      <c r="Q581" s="8">
        <f t="shared" si="57"/>
        <v>27252000</v>
      </c>
    </row>
    <row r="582" spans="1:17" ht="15.75" customHeight="1">
      <c r="A582" s="741">
        <f t="shared" si="59"/>
        <v>31</v>
      </c>
      <c r="B582" s="297" t="s">
        <v>520</v>
      </c>
      <c r="C582" s="757">
        <v>42200</v>
      </c>
      <c r="D582" s="758" t="s">
        <v>927</v>
      </c>
      <c r="E582" s="850">
        <v>37.5</v>
      </c>
      <c r="F582" s="849">
        <v>25.3</v>
      </c>
      <c r="G582" s="849">
        <v>23.9</v>
      </c>
      <c r="H582" s="845">
        <f t="shared" si="54"/>
        <v>0.68</v>
      </c>
      <c r="I582" s="742">
        <v>1225</v>
      </c>
      <c r="J582" s="742">
        <f t="shared" si="58"/>
        <v>833.00000000000011</v>
      </c>
      <c r="K582" s="742">
        <f t="shared" si="56"/>
        <v>5460.1561267154111</v>
      </c>
      <c r="L582" s="658"/>
      <c r="M582" s="445" t="s">
        <v>1406</v>
      </c>
      <c r="N582" s="757">
        <v>42264</v>
      </c>
      <c r="O582" s="790">
        <v>11655</v>
      </c>
      <c r="P582" s="777">
        <v>7400</v>
      </c>
      <c r="Q582" s="8">
        <f t="shared" si="57"/>
        <v>86247000</v>
      </c>
    </row>
    <row r="583" spans="1:17" ht="15.75" customHeight="1">
      <c r="A583" s="741">
        <f t="shared" si="59"/>
        <v>32</v>
      </c>
      <c r="B583" s="297" t="s">
        <v>500</v>
      </c>
      <c r="C583" s="757">
        <v>42200</v>
      </c>
      <c r="D583" s="758" t="s">
        <v>928</v>
      </c>
      <c r="E583" s="850">
        <v>51</v>
      </c>
      <c r="F583" s="849">
        <v>37</v>
      </c>
      <c r="G583" s="849">
        <v>27</v>
      </c>
      <c r="H583" s="845">
        <f t="shared" si="54"/>
        <v>1.21</v>
      </c>
      <c r="I583" s="742">
        <v>342</v>
      </c>
      <c r="J583" s="742">
        <f t="shared" si="58"/>
        <v>413.82</v>
      </c>
      <c r="K583" s="742">
        <f t="shared" si="56"/>
        <v>9715.8660490083057</v>
      </c>
      <c r="L583" s="658"/>
      <c r="M583" s="445" t="s">
        <v>1424</v>
      </c>
      <c r="N583" s="757">
        <v>42264</v>
      </c>
      <c r="O583" s="790">
        <v>1871</v>
      </c>
      <c r="P583" s="777">
        <v>9100</v>
      </c>
      <c r="Q583" s="8">
        <f t="shared" si="57"/>
        <v>17026100</v>
      </c>
    </row>
    <row r="584" spans="1:17" ht="15.75" customHeight="1">
      <c r="A584" s="741">
        <f t="shared" si="59"/>
        <v>33</v>
      </c>
      <c r="B584" s="297" t="s">
        <v>929</v>
      </c>
      <c r="C584" s="757">
        <v>42200</v>
      </c>
      <c r="D584" s="758" t="s">
        <v>930</v>
      </c>
      <c r="E584" s="850">
        <v>103</v>
      </c>
      <c r="F584" s="849">
        <v>50</v>
      </c>
      <c r="G584" s="849">
        <v>80</v>
      </c>
      <c r="H584" s="845">
        <f t="shared" si="54"/>
        <v>4.1399999999999997</v>
      </c>
      <c r="I584" s="742">
        <v>300</v>
      </c>
      <c r="J584" s="742">
        <f t="shared" si="58"/>
        <v>1242</v>
      </c>
      <c r="K584" s="742">
        <f t="shared" si="56"/>
        <v>33242.715242061473</v>
      </c>
      <c r="L584" s="658"/>
      <c r="M584" s="445" t="s">
        <v>1428</v>
      </c>
      <c r="N584" s="757">
        <v>42264</v>
      </c>
      <c r="O584" s="790">
        <v>2553</v>
      </c>
      <c r="P584" s="777">
        <v>9000</v>
      </c>
      <c r="Q584" s="8">
        <f t="shared" si="57"/>
        <v>22977000</v>
      </c>
    </row>
    <row r="585" spans="1:17" ht="15.75" customHeight="1">
      <c r="A585" s="741">
        <f t="shared" si="59"/>
        <v>34</v>
      </c>
      <c r="B585" s="297" t="s">
        <v>754</v>
      </c>
      <c r="C585" s="757">
        <v>42200</v>
      </c>
      <c r="D585" s="758" t="s">
        <v>931</v>
      </c>
      <c r="E585" s="850">
        <v>80</v>
      </c>
      <c r="F585" s="849">
        <v>212</v>
      </c>
      <c r="G585" s="849"/>
      <c r="H585" s="845">
        <f t="shared" si="54"/>
        <v>1.7</v>
      </c>
      <c r="I585" s="742">
        <v>200</v>
      </c>
      <c r="J585" s="742">
        <f t="shared" si="58"/>
        <v>340</v>
      </c>
      <c r="K585" s="742">
        <f t="shared" si="56"/>
        <v>13650.390316788527</v>
      </c>
      <c r="L585" s="658"/>
      <c r="M585" s="445" t="s">
        <v>1424</v>
      </c>
      <c r="N585" s="757">
        <v>42267</v>
      </c>
      <c r="O585" s="790">
        <v>1169</v>
      </c>
      <c r="P585" s="777">
        <v>9100</v>
      </c>
      <c r="Q585" s="8">
        <f t="shared" si="57"/>
        <v>10637900</v>
      </c>
    </row>
    <row r="586" spans="1:17" ht="15.75" customHeight="1">
      <c r="A586" s="741">
        <f t="shared" si="59"/>
        <v>35</v>
      </c>
      <c r="B586" s="297" t="s">
        <v>1777</v>
      </c>
      <c r="C586" s="757">
        <v>42200</v>
      </c>
      <c r="D586" s="758" t="s">
        <v>931</v>
      </c>
      <c r="E586" s="850">
        <v>145</v>
      </c>
      <c r="F586" s="849">
        <v>111</v>
      </c>
      <c r="G586" s="849"/>
      <c r="H586" s="845">
        <f t="shared" si="54"/>
        <v>1.61</v>
      </c>
      <c r="I586" s="742">
        <v>150</v>
      </c>
      <c r="J586" s="742">
        <f t="shared" si="58"/>
        <v>241.50000000000003</v>
      </c>
      <c r="K586" s="742">
        <f t="shared" si="56"/>
        <v>12927.722594135019</v>
      </c>
      <c r="L586" s="658"/>
      <c r="M586" s="445" t="s">
        <v>1428</v>
      </c>
      <c r="N586" s="757">
        <v>42267</v>
      </c>
      <c r="O586" s="790">
        <v>1716</v>
      </c>
      <c r="P586" s="777">
        <v>9000</v>
      </c>
      <c r="Q586" s="8">
        <f t="shared" si="57"/>
        <v>15444000</v>
      </c>
    </row>
    <row r="587" spans="1:17" ht="15.75" customHeight="1">
      <c r="A587" s="741">
        <f t="shared" si="59"/>
        <v>36</v>
      </c>
      <c r="B587" s="297" t="s">
        <v>1778</v>
      </c>
      <c r="C587" s="757">
        <v>42200</v>
      </c>
      <c r="D587" s="758" t="s">
        <v>931</v>
      </c>
      <c r="E587" s="850">
        <v>110</v>
      </c>
      <c r="F587" s="849">
        <v>144</v>
      </c>
      <c r="G587" s="849"/>
      <c r="H587" s="845">
        <f t="shared" si="54"/>
        <v>1.58</v>
      </c>
      <c r="I587" s="742">
        <v>75</v>
      </c>
      <c r="J587" s="742">
        <f t="shared" si="58"/>
        <v>118.5</v>
      </c>
      <c r="K587" s="742">
        <f t="shared" si="56"/>
        <v>12686.833353250515</v>
      </c>
      <c r="L587" s="658"/>
      <c r="M587" s="445" t="s">
        <v>1383</v>
      </c>
      <c r="N587" s="757">
        <v>42270</v>
      </c>
      <c r="O587" s="790">
        <v>1936</v>
      </c>
      <c r="P587" s="777">
        <v>7300</v>
      </c>
      <c r="Q587" s="8">
        <f t="shared" si="57"/>
        <v>14132800</v>
      </c>
    </row>
    <row r="588" spans="1:17" ht="15.75" customHeight="1">
      <c r="A588" s="741">
        <f t="shared" si="59"/>
        <v>37</v>
      </c>
      <c r="B588" s="297" t="s">
        <v>1730</v>
      </c>
      <c r="C588" s="757">
        <v>42200</v>
      </c>
      <c r="D588" s="758" t="s">
        <v>931</v>
      </c>
      <c r="E588" s="850">
        <v>105</v>
      </c>
      <c r="F588" s="849">
        <v>158</v>
      </c>
      <c r="G588" s="849"/>
      <c r="H588" s="845">
        <f t="shared" si="54"/>
        <v>1.66</v>
      </c>
      <c r="I588" s="742">
        <v>25</v>
      </c>
      <c r="J588" s="742">
        <f t="shared" si="58"/>
        <v>41.5</v>
      </c>
      <c r="K588" s="742">
        <f t="shared" si="56"/>
        <v>13329.204662275855</v>
      </c>
      <c r="L588" s="658"/>
      <c r="M588" s="445" t="s">
        <v>1428</v>
      </c>
      <c r="N588" s="757">
        <v>42270</v>
      </c>
      <c r="O588" s="790">
        <v>3662</v>
      </c>
      <c r="P588" s="777">
        <v>9000</v>
      </c>
      <c r="Q588" s="8">
        <f t="shared" si="57"/>
        <v>32958000</v>
      </c>
    </row>
    <row r="589" spans="1:17" ht="15.75" customHeight="1">
      <c r="A589" s="741">
        <f t="shared" si="59"/>
        <v>38</v>
      </c>
      <c r="B589" s="297" t="s">
        <v>694</v>
      </c>
      <c r="C589" s="757">
        <v>42200</v>
      </c>
      <c r="D589" s="758" t="s">
        <v>931</v>
      </c>
      <c r="E589" s="850">
        <v>115</v>
      </c>
      <c r="F589" s="849">
        <v>194</v>
      </c>
      <c r="G589" s="849"/>
      <c r="H589" s="845">
        <f t="shared" si="54"/>
        <v>2.23</v>
      </c>
      <c r="I589" s="742">
        <v>25</v>
      </c>
      <c r="J589" s="742">
        <f t="shared" si="58"/>
        <v>55.75</v>
      </c>
      <c r="K589" s="742">
        <f t="shared" si="56"/>
        <v>17906.100239081421</v>
      </c>
      <c r="L589" s="658"/>
      <c r="M589" s="445" t="s">
        <v>1383</v>
      </c>
      <c r="N589" s="757">
        <v>42272</v>
      </c>
      <c r="O589" s="790">
        <v>1936</v>
      </c>
      <c r="P589" s="777">
        <v>7300</v>
      </c>
      <c r="Q589" s="8">
        <f t="shared" si="57"/>
        <v>14132800</v>
      </c>
    </row>
    <row r="590" spans="1:17" ht="15.75" customHeight="1">
      <c r="A590" s="741">
        <f t="shared" si="59"/>
        <v>39</v>
      </c>
      <c r="B590" s="297" t="s">
        <v>1779</v>
      </c>
      <c r="C590" s="757">
        <v>42200</v>
      </c>
      <c r="D590" s="758" t="s">
        <v>931</v>
      </c>
      <c r="E590" s="850">
        <v>125</v>
      </c>
      <c r="F590" s="849">
        <v>146</v>
      </c>
      <c r="G590" s="849"/>
      <c r="H590" s="845">
        <f t="shared" si="54"/>
        <v>1.83</v>
      </c>
      <c r="I590" s="742">
        <v>50</v>
      </c>
      <c r="J590" s="742">
        <f t="shared" si="58"/>
        <v>91.5</v>
      </c>
      <c r="K590" s="742">
        <f t="shared" si="56"/>
        <v>14694.24369395471</v>
      </c>
      <c r="L590" s="658"/>
      <c r="M590" s="445" t="s">
        <v>1406</v>
      </c>
      <c r="N590" s="757">
        <v>42272</v>
      </c>
      <c r="O590" s="790">
        <v>739</v>
      </c>
      <c r="P590" s="777">
        <v>9800</v>
      </c>
      <c r="Q590" s="8">
        <f t="shared" si="57"/>
        <v>7242200</v>
      </c>
    </row>
    <row r="591" spans="1:17" ht="15.75" customHeight="1">
      <c r="A591" s="741">
        <f t="shared" si="59"/>
        <v>40</v>
      </c>
      <c r="B591" s="297" t="s">
        <v>1780</v>
      </c>
      <c r="C591" s="757">
        <v>42200</v>
      </c>
      <c r="D591" s="758" t="s">
        <v>931</v>
      </c>
      <c r="E591" s="850">
        <v>115</v>
      </c>
      <c r="F591" s="849">
        <v>196</v>
      </c>
      <c r="G591" s="849"/>
      <c r="H591" s="845">
        <f t="shared" si="54"/>
        <v>2.25</v>
      </c>
      <c r="I591" s="742">
        <v>25</v>
      </c>
      <c r="J591" s="742">
        <f t="shared" si="58"/>
        <v>56.25</v>
      </c>
      <c r="K591" s="742">
        <f t="shared" si="56"/>
        <v>18066.693066337757</v>
      </c>
      <c r="L591" s="658"/>
      <c r="M591" s="445"/>
      <c r="N591" s="757"/>
      <c r="O591" s="790"/>
      <c r="P591" s="777"/>
      <c r="Q591" s="8"/>
    </row>
    <row r="592" spans="1:17" ht="15.75" customHeight="1">
      <c r="A592" s="741">
        <f t="shared" si="59"/>
        <v>41</v>
      </c>
      <c r="B592" s="297" t="s">
        <v>1781</v>
      </c>
      <c r="C592" s="757">
        <v>42200</v>
      </c>
      <c r="D592" s="758" t="s">
        <v>931</v>
      </c>
      <c r="E592" s="850">
        <v>125</v>
      </c>
      <c r="F592" s="849">
        <v>122</v>
      </c>
      <c r="G592" s="849"/>
      <c r="H592" s="845">
        <f t="shared" si="54"/>
        <v>1.53</v>
      </c>
      <c r="I592" s="742">
        <v>247</v>
      </c>
      <c r="J592" s="742">
        <f t="shared" si="58"/>
        <v>377.91</v>
      </c>
      <c r="K592" s="742">
        <f t="shared" si="56"/>
        <v>12285.351285109675</v>
      </c>
      <c r="L592" s="658"/>
      <c r="M592" s="841" t="s">
        <v>1878</v>
      </c>
      <c r="N592" s="842"/>
      <c r="O592" s="843"/>
      <c r="P592" s="531"/>
      <c r="Q592" s="531">
        <f>SUM(Q552:Q591)</f>
        <v>768073800</v>
      </c>
    </row>
    <row r="593" spans="1:17" ht="15.75" customHeight="1">
      <c r="A593" s="741">
        <f t="shared" si="59"/>
        <v>42</v>
      </c>
      <c r="B593" s="297" t="s">
        <v>767</v>
      </c>
      <c r="C593" s="757">
        <v>42200</v>
      </c>
      <c r="D593" s="758" t="s">
        <v>931</v>
      </c>
      <c r="E593" s="850">
        <v>85</v>
      </c>
      <c r="F593" s="849">
        <v>116</v>
      </c>
      <c r="G593" s="849"/>
      <c r="H593" s="845">
        <f t="shared" si="54"/>
        <v>0.99</v>
      </c>
      <c r="I593" s="742">
        <v>240</v>
      </c>
      <c r="J593" s="742">
        <f t="shared" si="58"/>
        <v>237.6</v>
      </c>
      <c r="K593" s="742">
        <f t="shared" si="56"/>
        <v>7949.3449491886131</v>
      </c>
      <c r="L593" s="658"/>
      <c r="M593" s="297" t="s">
        <v>1481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1">
        <f t="shared" si="59"/>
        <v>43</v>
      </c>
      <c r="B594" s="297" t="s">
        <v>713</v>
      </c>
      <c r="C594" s="757">
        <v>42200</v>
      </c>
      <c r="D594" s="758" t="s">
        <v>931</v>
      </c>
      <c r="E594" s="850">
        <v>95</v>
      </c>
      <c r="F594" s="849">
        <v>138</v>
      </c>
      <c r="G594" s="849"/>
      <c r="H594" s="845">
        <f t="shared" si="54"/>
        <v>1.31</v>
      </c>
      <c r="I594" s="742">
        <v>280</v>
      </c>
      <c r="J594" s="742">
        <f t="shared" si="58"/>
        <v>366.8</v>
      </c>
      <c r="K594" s="742">
        <f t="shared" si="56"/>
        <v>10518.830185289984</v>
      </c>
      <c r="L594" s="658"/>
      <c r="M594" s="297" t="s">
        <v>1486</v>
      </c>
      <c r="N594" s="759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1">
        <f t="shared" si="59"/>
        <v>44</v>
      </c>
      <c r="B595" s="297" t="s">
        <v>932</v>
      </c>
      <c r="C595" s="757">
        <v>42202</v>
      </c>
      <c r="D595" s="758" t="s">
        <v>933</v>
      </c>
      <c r="E595" s="850">
        <v>43.5</v>
      </c>
      <c r="F595" s="849">
        <v>31</v>
      </c>
      <c r="G595" s="849">
        <v>24.8</v>
      </c>
      <c r="H595" s="845">
        <f t="shared" si="54"/>
        <v>0.91</v>
      </c>
      <c r="I595" s="742">
        <v>250</v>
      </c>
      <c r="J595" s="742">
        <f t="shared" si="58"/>
        <v>227.5</v>
      </c>
      <c r="K595" s="742">
        <f t="shared" si="56"/>
        <v>7306.9736401632708</v>
      </c>
      <c r="L595" s="658"/>
      <c r="M595" s="189" t="s">
        <v>1897</v>
      </c>
      <c r="N595" s="757">
        <v>42186</v>
      </c>
      <c r="O595" s="777">
        <v>1000</v>
      </c>
      <c r="P595" s="777">
        <v>9800</v>
      </c>
      <c r="Q595" s="8">
        <f t="shared" ref="Q595:Q596" si="63">ROUND(O595*P595,0)</f>
        <v>9800000</v>
      </c>
    </row>
    <row r="596" spans="1:17" ht="15.75" customHeight="1">
      <c r="A596" s="741">
        <f t="shared" si="59"/>
        <v>45</v>
      </c>
      <c r="B596" s="297" t="s">
        <v>932</v>
      </c>
      <c r="C596" s="757">
        <v>42202</v>
      </c>
      <c r="D596" s="758" t="s">
        <v>933</v>
      </c>
      <c r="E596" s="850">
        <v>43.5</v>
      </c>
      <c r="F596" s="849">
        <v>31</v>
      </c>
      <c r="G596" s="849">
        <v>24.8</v>
      </c>
      <c r="H596" s="845">
        <f t="shared" si="54"/>
        <v>0.91</v>
      </c>
      <c r="I596" s="742">
        <v>252</v>
      </c>
      <c r="J596" s="742">
        <f t="shared" si="58"/>
        <v>229.32000000000002</v>
      </c>
      <c r="K596" s="742">
        <f t="shared" si="56"/>
        <v>7306.9736401632708</v>
      </c>
      <c r="L596" s="658"/>
      <c r="M596" s="297" t="s">
        <v>2043</v>
      </c>
      <c r="N596" s="757">
        <v>42186</v>
      </c>
      <c r="O596" s="777">
        <v>1000</v>
      </c>
      <c r="P596" s="777">
        <v>11000</v>
      </c>
      <c r="Q596" s="8">
        <f t="shared" si="63"/>
        <v>11000000</v>
      </c>
    </row>
    <row r="597" spans="1:17" ht="15.75" customHeight="1">
      <c r="A597" s="741">
        <f t="shared" si="59"/>
        <v>46</v>
      </c>
      <c r="B597" s="297" t="s">
        <v>640</v>
      </c>
      <c r="C597" s="757">
        <v>42202</v>
      </c>
      <c r="D597" s="758" t="s">
        <v>933</v>
      </c>
      <c r="E597" s="850">
        <v>36.5</v>
      </c>
      <c r="F597" s="849">
        <v>20.5</v>
      </c>
      <c r="G597" s="849">
        <v>32</v>
      </c>
      <c r="H597" s="845">
        <f t="shared" si="54"/>
        <v>0.66</v>
      </c>
      <c r="I597" s="742">
        <v>247</v>
      </c>
      <c r="J597" s="742">
        <f t="shared" si="58"/>
        <v>163.02000000000001</v>
      </c>
      <c r="K597" s="742">
        <f t="shared" si="56"/>
        <v>5299.563299459076</v>
      </c>
      <c r="L597" s="658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1">
        <f t="shared" si="59"/>
        <v>47</v>
      </c>
      <c r="B598" s="297" t="s">
        <v>640</v>
      </c>
      <c r="C598" s="757">
        <v>42202</v>
      </c>
      <c r="D598" s="758" t="s">
        <v>933</v>
      </c>
      <c r="E598" s="850">
        <v>36.5</v>
      </c>
      <c r="F598" s="849">
        <v>20.5</v>
      </c>
      <c r="G598" s="849">
        <v>32</v>
      </c>
      <c r="H598" s="845">
        <f t="shared" si="54"/>
        <v>0.66</v>
      </c>
      <c r="I598" s="742">
        <v>248</v>
      </c>
      <c r="J598" s="742">
        <f t="shared" si="58"/>
        <v>163.68</v>
      </c>
      <c r="K598" s="742">
        <f t="shared" si="56"/>
        <v>5299.563299459076</v>
      </c>
      <c r="L598" s="658"/>
      <c r="M598" s="189" t="s">
        <v>337</v>
      </c>
      <c r="N598" s="759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1">
        <f t="shared" si="59"/>
        <v>48</v>
      </c>
      <c r="B599" s="297" t="s">
        <v>642</v>
      </c>
      <c r="C599" s="757">
        <v>42202</v>
      </c>
      <c r="D599" s="758" t="s">
        <v>933</v>
      </c>
      <c r="E599" s="850">
        <v>37.5</v>
      </c>
      <c r="F599" s="849">
        <v>22.8</v>
      </c>
      <c r="G599" s="849">
        <v>27</v>
      </c>
      <c r="H599" s="845">
        <f t="shared" si="54"/>
        <v>0.66</v>
      </c>
      <c r="I599" s="742">
        <v>503</v>
      </c>
      <c r="J599" s="742">
        <f t="shared" si="58"/>
        <v>331.98</v>
      </c>
      <c r="K599" s="742">
        <f t="shared" si="56"/>
        <v>5299.563299459076</v>
      </c>
      <c r="L599" s="658"/>
      <c r="M599" s="445" t="s">
        <v>356</v>
      </c>
      <c r="N599" s="757">
        <v>42186</v>
      </c>
      <c r="O599" s="790">
        <v>150</v>
      </c>
      <c r="P599" s="777">
        <v>18181</v>
      </c>
      <c r="Q599" s="8">
        <f t="shared" si="62"/>
        <v>2727150</v>
      </c>
    </row>
    <row r="600" spans="1:17" ht="15.75" customHeight="1">
      <c r="A600" s="741">
        <f t="shared" si="59"/>
        <v>49</v>
      </c>
      <c r="B600" s="297" t="s">
        <v>642</v>
      </c>
      <c r="C600" s="757">
        <v>42202</v>
      </c>
      <c r="D600" s="758" t="s">
        <v>933</v>
      </c>
      <c r="E600" s="850">
        <v>37.5</v>
      </c>
      <c r="F600" s="849">
        <v>22.8</v>
      </c>
      <c r="G600" s="849">
        <v>27</v>
      </c>
      <c r="H600" s="845">
        <f t="shared" si="54"/>
        <v>0.66</v>
      </c>
      <c r="I600" s="742">
        <v>495</v>
      </c>
      <c r="J600" s="742">
        <f t="shared" si="58"/>
        <v>326.7</v>
      </c>
      <c r="K600" s="742">
        <f t="shared" si="56"/>
        <v>5299.563299459076</v>
      </c>
      <c r="L600" s="658"/>
      <c r="M600" s="445"/>
      <c r="N600" s="757"/>
      <c r="O600" s="790"/>
      <c r="P600" s="777"/>
      <c r="Q600" s="8"/>
    </row>
    <row r="601" spans="1:17" ht="15.75" customHeight="1">
      <c r="A601" s="741">
        <f t="shared" si="59"/>
        <v>50</v>
      </c>
      <c r="B601" s="297" t="s">
        <v>640</v>
      </c>
      <c r="C601" s="757">
        <v>42202</v>
      </c>
      <c r="D601" s="758" t="s">
        <v>933</v>
      </c>
      <c r="E601" s="850">
        <v>36.5</v>
      </c>
      <c r="F601" s="849">
        <v>20.5</v>
      </c>
      <c r="G601" s="849">
        <v>32</v>
      </c>
      <c r="H601" s="845">
        <f t="shared" si="54"/>
        <v>0.66</v>
      </c>
      <c r="I601" s="742">
        <v>268</v>
      </c>
      <c r="J601" s="742">
        <f t="shared" si="58"/>
        <v>176.88</v>
      </c>
      <c r="K601" s="742">
        <f t="shared" si="56"/>
        <v>5299.563299459076</v>
      </c>
      <c r="L601" s="658"/>
      <c r="M601" s="841" t="s">
        <v>1879</v>
      </c>
      <c r="N601" s="842"/>
      <c r="O601" s="843"/>
      <c r="P601" s="531"/>
      <c r="Q601" s="531">
        <f>SUM(Q593:Q600)</f>
        <v>42018750</v>
      </c>
    </row>
    <row r="602" spans="1:17" ht="15.75" customHeight="1">
      <c r="A602" s="741">
        <f t="shared" si="59"/>
        <v>51</v>
      </c>
      <c r="B602" s="297" t="s">
        <v>640</v>
      </c>
      <c r="C602" s="757">
        <v>42202</v>
      </c>
      <c r="D602" s="758" t="s">
        <v>933</v>
      </c>
      <c r="E602" s="850">
        <v>36.5</v>
      </c>
      <c r="F602" s="849">
        <v>20.5</v>
      </c>
      <c r="G602" s="849">
        <v>32</v>
      </c>
      <c r="H602" s="845">
        <f t="shared" si="54"/>
        <v>0.66</v>
      </c>
      <c r="I602" s="742">
        <v>273</v>
      </c>
      <c r="J602" s="742">
        <f t="shared" si="58"/>
        <v>180.18</v>
      </c>
      <c r="K602" s="742">
        <f t="shared" si="56"/>
        <v>5299.563299459076</v>
      </c>
      <c r="L602" s="658"/>
      <c r="M602" s="445" t="s">
        <v>1880</v>
      </c>
      <c r="N602" s="757"/>
      <c r="O602" s="790"/>
      <c r="P602" s="777"/>
      <c r="Q602" s="8">
        <f>Q592</f>
        <v>768073800</v>
      </c>
    </row>
    <row r="603" spans="1:17" ht="15.75" customHeight="1">
      <c r="A603" s="741">
        <f t="shared" si="59"/>
        <v>52</v>
      </c>
      <c r="B603" s="297" t="s">
        <v>1782</v>
      </c>
      <c r="C603" s="757">
        <v>42202</v>
      </c>
      <c r="D603" s="758" t="s">
        <v>934</v>
      </c>
      <c r="E603" s="850">
        <v>100</v>
      </c>
      <c r="F603" s="849">
        <v>158</v>
      </c>
      <c r="G603" s="849"/>
      <c r="H603" s="845">
        <f t="shared" si="54"/>
        <v>1.58</v>
      </c>
      <c r="I603" s="742">
        <v>25</v>
      </c>
      <c r="J603" s="742">
        <f t="shared" si="58"/>
        <v>39.5</v>
      </c>
      <c r="K603" s="742">
        <f t="shared" si="56"/>
        <v>12686.833353250515</v>
      </c>
      <c r="L603" s="658"/>
      <c r="M603" s="445" t="s">
        <v>1881</v>
      </c>
      <c r="N603" s="757"/>
      <c r="O603" s="790"/>
      <c r="P603" s="777"/>
      <c r="Q603" s="8">
        <f>Q601</f>
        <v>42018750</v>
      </c>
    </row>
    <row r="604" spans="1:17" ht="15.75" customHeight="1">
      <c r="A604" s="741">
        <f t="shared" si="59"/>
        <v>53</v>
      </c>
      <c r="B604" s="297" t="s">
        <v>1767</v>
      </c>
      <c r="C604" s="757">
        <v>42202</v>
      </c>
      <c r="D604" s="758" t="s">
        <v>934</v>
      </c>
      <c r="E604" s="850">
        <v>85</v>
      </c>
      <c r="F604" s="849">
        <v>130</v>
      </c>
      <c r="G604" s="849"/>
      <c r="H604" s="845">
        <f t="shared" si="54"/>
        <v>1.1100000000000001</v>
      </c>
      <c r="I604" s="742">
        <v>45</v>
      </c>
      <c r="J604" s="742">
        <f t="shared" si="58"/>
        <v>49.95</v>
      </c>
      <c r="K604" s="742">
        <f t="shared" si="56"/>
        <v>8912.9019127266274</v>
      </c>
      <c r="L604" s="658"/>
      <c r="M604" s="445" t="s">
        <v>1883</v>
      </c>
      <c r="N604" s="757"/>
      <c r="O604" s="790"/>
      <c r="P604" s="777"/>
      <c r="Q604" s="8">
        <v>15740000</v>
      </c>
    </row>
    <row r="605" spans="1:17" ht="15.75" customHeight="1">
      <c r="A605" s="741">
        <f t="shared" si="59"/>
        <v>54</v>
      </c>
      <c r="B605" s="297" t="s">
        <v>1762</v>
      </c>
      <c r="C605" s="757">
        <v>42202</v>
      </c>
      <c r="D605" s="758" t="s">
        <v>934</v>
      </c>
      <c r="E605" s="850">
        <v>100</v>
      </c>
      <c r="F605" s="849">
        <v>180</v>
      </c>
      <c r="G605" s="849"/>
      <c r="H605" s="845">
        <f t="shared" si="54"/>
        <v>1.8</v>
      </c>
      <c r="I605" s="742">
        <v>25</v>
      </c>
      <c r="J605" s="742">
        <f t="shared" si="58"/>
        <v>45</v>
      </c>
      <c r="K605" s="742">
        <f t="shared" si="56"/>
        <v>14453.354453070206</v>
      </c>
      <c r="L605" s="658"/>
      <c r="M605" s="445" t="s">
        <v>1882</v>
      </c>
      <c r="N605" s="757"/>
      <c r="O605" s="790"/>
      <c r="P605" s="777"/>
      <c r="Q605" s="8">
        <v>30750000</v>
      </c>
    </row>
    <row r="606" spans="1:17" ht="15.75" customHeight="1">
      <c r="A606" s="741">
        <f t="shared" si="59"/>
        <v>55</v>
      </c>
      <c r="B606" s="297" t="s">
        <v>716</v>
      </c>
      <c r="C606" s="757">
        <v>42202</v>
      </c>
      <c r="D606" s="758" t="s">
        <v>934</v>
      </c>
      <c r="E606" s="850">
        <v>130</v>
      </c>
      <c r="F606" s="849">
        <v>154</v>
      </c>
      <c r="G606" s="849"/>
      <c r="H606" s="845">
        <f t="shared" si="54"/>
        <v>2</v>
      </c>
      <c r="I606" s="742">
        <v>25</v>
      </c>
      <c r="J606" s="742">
        <f t="shared" si="58"/>
        <v>50</v>
      </c>
      <c r="K606" s="742">
        <f t="shared" si="56"/>
        <v>16059.282725633562</v>
      </c>
      <c r="L606" s="658"/>
      <c r="M606" s="445" t="s">
        <v>1895</v>
      </c>
      <c r="N606" s="757"/>
      <c r="O606" s="790"/>
      <c r="P606" s="777"/>
      <c r="Q606" s="8">
        <v>103590000</v>
      </c>
    </row>
    <row r="607" spans="1:17" ht="15.75" customHeight="1">
      <c r="A607" s="741">
        <f t="shared" si="59"/>
        <v>56</v>
      </c>
      <c r="B607" s="297" t="s">
        <v>1731</v>
      </c>
      <c r="C607" s="757">
        <v>42202</v>
      </c>
      <c r="D607" s="758" t="s">
        <v>934</v>
      </c>
      <c r="E607" s="850">
        <v>85</v>
      </c>
      <c r="F607" s="849">
        <v>107</v>
      </c>
      <c r="G607" s="849"/>
      <c r="H607" s="845">
        <f t="shared" si="54"/>
        <v>0.91</v>
      </c>
      <c r="I607" s="742">
        <v>100</v>
      </c>
      <c r="J607" s="742">
        <f t="shared" si="58"/>
        <v>91</v>
      </c>
      <c r="K607" s="742">
        <f t="shared" si="56"/>
        <v>7306.9736401632708</v>
      </c>
      <c r="L607" s="658"/>
      <c r="M607" s="297"/>
      <c r="N607" s="757"/>
      <c r="O607" s="790"/>
      <c r="P607" s="777"/>
      <c r="Q607" s="8"/>
    </row>
    <row r="608" spans="1:17" ht="15.75" customHeight="1">
      <c r="A608" s="741">
        <f t="shared" si="59"/>
        <v>57</v>
      </c>
      <c r="B608" s="297" t="s">
        <v>1783</v>
      </c>
      <c r="C608" s="757">
        <v>42202</v>
      </c>
      <c r="D608" s="758" t="s">
        <v>934</v>
      </c>
      <c r="E608" s="850">
        <v>85</v>
      </c>
      <c r="F608" s="849">
        <v>114</v>
      </c>
      <c r="G608" s="849"/>
      <c r="H608" s="845">
        <f t="shared" si="54"/>
        <v>0.97</v>
      </c>
      <c r="I608" s="742">
        <v>220</v>
      </c>
      <c r="J608" s="742">
        <f t="shared" si="58"/>
        <v>213.4</v>
      </c>
      <c r="K608" s="742">
        <f t="shared" si="56"/>
        <v>7788.7521219322771</v>
      </c>
      <c r="L608" s="658"/>
      <c r="M608" s="841" t="s">
        <v>1892</v>
      </c>
      <c r="N608" s="842"/>
      <c r="O608" s="843"/>
      <c r="P608" s="531"/>
      <c r="Q608" s="531">
        <f>SUM(Q602:Q606)</f>
        <v>960172550</v>
      </c>
    </row>
    <row r="609" spans="1:17" ht="15.75" customHeight="1">
      <c r="A609" s="741">
        <f t="shared" si="59"/>
        <v>58</v>
      </c>
      <c r="B609" s="297" t="s">
        <v>1784</v>
      </c>
      <c r="C609" s="757">
        <v>42202</v>
      </c>
      <c r="D609" s="758" t="s">
        <v>934</v>
      </c>
      <c r="E609" s="850">
        <v>85</v>
      </c>
      <c r="F609" s="849">
        <v>180</v>
      </c>
      <c r="G609" s="849"/>
      <c r="H609" s="845">
        <f t="shared" si="54"/>
        <v>1.53</v>
      </c>
      <c r="I609" s="742">
        <v>160</v>
      </c>
      <c r="J609" s="742">
        <f t="shared" si="58"/>
        <v>244.8</v>
      </c>
      <c r="K609" s="742">
        <f t="shared" si="56"/>
        <v>12285.351285109675</v>
      </c>
      <c r="L609" s="658"/>
      <c r="M609" s="446"/>
      <c r="N609" s="765"/>
      <c r="O609" s="791"/>
      <c r="P609" s="755"/>
      <c r="Q609" s="767"/>
    </row>
    <row r="610" spans="1:17" ht="15.75" customHeight="1">
      <c r="A610" s="741">
        <f t="shared" si="59"/>
        <v>59</v>
      </c>
      <c r="B610" s="297" t="s">
        <v>1785</v>
      </c>
      <c r="C610" s="757">
        <v>42202</v>
      </c>
      <c r="D610" s="758" t="s">
        <v>934</v>
      </c>
      <c r="E610" s="850">
        <v>90</v>
      </c>
      <c r="F610" s="849">
        <v>126</v>
      </c>
      <c r="G610" s="849"/>
      <c r="H610" s="845">
        <f t="shared" si="54"/>
        <v>1.1299999999999999</v>
      </c>
      <c r="I610" s="742">
        <v>270</v>
      </c>
      <c r="J610" s="742">
        <f t="shared" si="58"/>
        <v>305.09999999999997</v>
      </c>
      <c r="K610" s="742">
        <f t="shared" si="56"/>
        <v>9073.4947399829616</v>
      </c>
      <c r="L610" s="658"/>
      <c r="M610" s="446"/>
      <c r="N610" s="765"/>
      <c r="O610" s="791"/>
      <c r="P610" s="755"/>
      <c r="Q610" s="767"/>
    </row>
    <row r="611" spans="1:17" ht="15.75" customHeight="1">
      <c r="A611" s="741">
        <f t="shared" si="59"/>
        <v>60</v>
      </c>
      <c r="B611" s="297" t="s">
        <v>1786</v>
      </c>
      <c r="C611" s="757">
        <v>42202</v>
      </c>
      <c r="D611" s="758" t="s">
        <v>934</v>
      </c>
      <c r="E611" s="850">
        <v>120</v>
      </c>
      <c r="F611" s="849">
        <v>110</v>
      </c>
      <c r="G611" s="849"/>
      <c r="H611" s="845">
        <f t="shared" si="54"/>
        <v>1.32</v>
      </c>
      <c r="I611" s="742">
        <v>190</v>
      </c>
      <c r="J611" s="742">
        <f t="shared" si="58"/>
        <v>250.8</v>
      </c>
      <c r="K611" s="742">
        <f t="shared" si="56"/>
        <v>10599.126598918152</v>
      </c>
      <c r="L611" s="658"/>
      <c r="M611" s="1128" t="s">
        <v>1893</v>
      </c>
      <c r="N611" s="1129"/>
      <c r="O611" s="1129"/>
      <c r="P611" s="1130"/>
      <c r="Q611" s="846">
        <f>Q608/J881</f>
        <v>8029.6413628167811</v>
      </c>
    </row>
    <row r="612" spans="1:17" ht="15.75" customHeight="1">
      <c r="A612" s="741">
        <f t="shared" si="59"/>
        <v>61</v>
      </c>
      <c r="B612" s="297" t="s">
        <v>439</v>
      </c>
      <c r="C612" s="757">
        <v>42205</v>
      </c>
      <c r="D612" s="758" t="s">
        <v>935</v>
      </c>
      <c r="E612" s="850">
        <v>49</v>
      </c>
      <c r="F612" s="849">
        <v>38</v>
      </c>
      <c r="G612" s="849">
        <v>12</v>
      </c>
      <c r="H612" s="845">
        <f t="shared" si="54"/>
        <v>0.95</v>
      </c>
      <c r="I612" s="742">
        <v>311</v>
      </c>
      <c r="J612" s="742">
        <f t="shared" si="58"/>
        <v>295.45</v>
      </c>
      <c r="K612" s="742">
        <f t="shared" si="56"/>
        <v>7628.159294675942</v>
      </c>
      <c r="L612" s="658"/>
      <c r="M612" s="293"/>
      <c r="N612" s="733"/>
    </row>
    <row r="613" spans="1:17" ht="15.75" customHeight="1">
      <c r="A613" s="741">
        <f t="shared" si="59"/>
        <v>62</v>
      </c>
      <c r="B613" s="297" t="s">
        <v>439</v>
      </c>
      <c r="C613" s="757">
        <v>42205</v>
      </c>
      <c r="D613" s="758" t="s">
        <v>935</v>
      </c>
      <c r="E613" s="850">
        <v>49</v>
      </c>
      <c r="F613" s="849">
        <v>38</v>
      </c>
      <c r="G613" s="849">
        <v>12</v>
      </c>
      <c r="H613" s="845">
        <f t="shared" si="54"/>
        <v>0.95</v>
      </c>
      <c r="I613" s="742">
        <v>497</v>
      </c>
      <c r="J613" s="742">
        <f t="shared" si="58"/>
        <v>472.15</v>
      </c>
      <c r="K613" s="742">
        <f t="shared" si="56"/>
        <v>7628.159294675942</v>
      </c>
      <c r="L613" s="658"/>
      <c r="M613" s="293"/>
      <c r="N613" s="733"/>
    </row>
    <row r="614" spans="1:17" ht="15.75" customHeight="1">
      <c r="A614" s="741">
        <f t="shared" si="59"/>
        <v>63</v>
      </c>
      <c r="B614" s="297" t="s">
        <v>936</v>
      </c>
      <c r="C614" s="757">
        <v>42205</v>
      </c>
      <c r="D614" s="758" t="s">
        <v>937</v>
      </c>
      <c r="E614" s="850">
        <v>37.200000000000003</v>
      </c>
      <c r="F614" s="849">
        <v>25.1</v>
      </c>
      <c r="G614" s="849">
        <v>23.9</v>
      </c>
      <c r="H614" s="845">
        <f t="shared" si="54"/>
        <v>0.67</v>
      </c>
      <c r="I614" s="742">
        <v>574</v>
      </c>
      <c r="J614" s="742">
        <f t="shared" si="58"/>
        <v>384.58000000000004</v>
      </c>
      <c r="K614" s="742">
        <f t="shared" si="56"/>
        <v>5379.859713087244</v>
      </c>
      <c r="L614" s="658"/>
      <c r="M614" s="293"/>
      <c r="N614" s="733"/>
    </row>
    <row r="615" spans="1:17" ht="15.75" customHeight="1">
      <c r="A615" s="741">
        <f t="shared" si="59"/>
        <v>64</v>
      </c>
      <c r="B615" s="297" t="s">
        <v>936</v>
      </c>
      <c r="C615" s="757">
        <v>42205</v>
      </c>
      <c r="D615" s="758" t="s">
        <v>937</v>
      </c>
      <c r="E615" s="850">
        <v>37.200000000000003</v>
      </c>
      <c r="F615" s="849">
        <v>25.1</v>
      </c>
      <c r="G615" s="849">
        <v>23.9</v>
      </c>
      <c r="H615" s="845">
        <f t="shared" si="54"/>
        <v>0.67</v>
      </c>
      <c r="I615" s="742">
        <v>588</v>
      </c>
      <c r="J615" s="742">
        <f t="shared" si="58"/>
        <v>393.96000000000004</v>
      </c>
      <c r="K615" s="742">
        <f t="shared" si="56"/>
        <v>5379.859713087244</v>
      </c>
      <c r="L615" s="658"/>
      <c r="M615" s="293"/>
      <c r="N615" s="733"/>
    </row>
    <row r="616" spans="1:17" ht="15.75" customHeight="1">
      <c r="A616" s="741">
        <f t="shared" si="59"/>
        <v>65</v>
      </c>
      <c r="B616" s="297" t="s">
        <v>856</v>
      </c>
      <c r="C616" s="757">
        <v>42205</v>
      </c>
      <c r="D616" s="758" t="s">
        <v>938</v>
      </c>
      <c r="E616" s="850">
        <v>55</v>
      </c>
      <c r="F616" s="849">
        <v>41.5</v>
      </c>
      <c r="G616" s="849">
        <v>27</v>
      </c>
      <c r="H616" s="845">
        <f t="shared" ref="H616:H689" si="64">IF(G616&lt;&gt;"",ROUND(((E616+F616)*2+5)*(F616+G616+3)/10000,2),ROUND(E616*F616/10000,2))</f>
        <v>1.42</v>
      </c>
      <c r="I616" s="742">
        <v>280</v>
      </c>
      <c r="J616" s="742">
        <f t="shared" si="58"/>
        <v>397.59999999999997</v>
      </c>
      <c r="K616" s="742">
        <f t="shared" ref="K616:K679" si="65">H616*$Q$611</f>
        <v>11402.090735199828</v>
      </c>
      <c r="L616" s="658"/>
      <c r="M616" s="293"/>
      <c r="N616" s="733"/>
    </row>
    <row r="617" spans="1:17" ht="15.75" customHeight="1">
      <c r="A617" s="741">
        <f t="shared" si="59"/>
        <v>66</v>
      </c>
      <c r="B617" s="297" t="s">
        <v>878</v>
      </c>
      <c r="C617" s="757">
        <v>42205</v>
      </c>
      <c r="D617" s="758" t="s">
        <v>939</v>
      </c>
      <c r="E617" s="850">
        <v>61</v>
      </c>
      <c r="F617" s="849">
        <v>49</v>
      </c>
      <c r="G617" s="849">
        <v>33</v>
      </c>
      <c r="H617" s="845">
        <f t="shared" si="64"/>
        <v>1.91</v>
      </c>
      <c r="I617" s="742">
        <v>465</v>
      </c>
      <c r="J617" s="742">
        <f t="shared" ref="J617:J690" si="66">H617*I617</f>
        <v>888.15</v>
      </c>
      <c r="K617" s="742">
        <f t="shared" si="65"/>
        <v>15336.615002980052</v>
      </c>
      <c r="L617" s="658"/>
      <c r="M617" s="293"/>
      <c r="N617" s="733"/>
    </row>
    <row r="618" spans="1:17" ht="15.75" customHeight="1">
      <c r="A618" s="741">
        <f t="shared" si="59"/>
        <v>67</v>
      </c>
      <c r="B618" s="297" t="s">
        <v>875</v>
      </c>
      <c r="C618" s="757">
        <v>42205</v>
      </c>
      <c r="D618" s="758" t="s">
        <v>939</v>
      </c>
      <c r="E618" s="850">
        <v>58.5</v>
      </c>
      <c r="F618" s="849">
        <v>45</v>
      </c>
      <c r="G618" s="849">
        <v>31</v>
      </c>
      <c r="H618" s="845">
        <f t="shared" si="64"/>
        <v>1.67</v>
      </c>
      <c r="I618" s="742">
        <v>92</v>
      </c>
      <c r="J618" s="742">
        <f t="shared" si="66"/>
        <v>153.63999999999999</v>
      </c>
      <c r="K618" s="742">
        <f t="shared" si="65"/>
        <v>13409.501075904023</v>
      </c>
      <c r="L618" s="658"/>
      <c r="M618" s="293"/>
      <c r="N618" s="733"/>
    </row>
    <row r="619" spans="1:17" ht="15.75" customHeight="1">
      <c r="A619" s="741">
        <f t="shared" si="59"/>
        <v>68</v>
      </c>
      <c r="B619" s="297" t="s">
        <v>879</v>
      </c>
      <c r="C619" s="757">
        <v>42205</v>
      </c>
      <c r="D619" s="758" t="s">
        <v>939</v>
      </c>
      <c r="E619" s="850">
        <v>65</v>
      </c>
      <c r="F619" s="849">
        <v>52</v>
      </c>
      <c r="G619" s="849">
        <v>34.5</v>
      </c>
      <c r="H619" s="845">
        <f t="shared" si="64"/>
        <v>2.14</v>
      </c>
      <c r="I619" s="742">
        <v>268</v>
      </c>
      <c r="J619" s="742">
        <f t="shared" si="66"/>
        <v>573.52</v>
      </c>
      <c r="K619" s="742">
        <f t="shared" si="65"/>
        <v>17183.432516427914</v>
      </c>
      <c r="L619" s="658"/>
      <c r="M619" s="293"/>
      <c r="N619" s="733"/>
    </row>
    <row r="620" spans="1:17" ht="15.75" customHeight="1">
      <c r="A620" s="741">
        <f t="shared" si="59"/>
        <v>69</v>
      </c>
      <c r="B620" s="297" t="s">
        <v>940</v>
      </c>
      <c r="C620" s="757">
        <v>42205</v>
      </c>
      <c r="D620" s="758" t="s">
        <v>941</v>
      </c>
      <c r="E620" s="850">
        <v>80</v>
      </c>
      <c r="F620" s="849">
        <v>56</v>
      </c>
      <c r="G620" s="849">
        <v>42</v>
      </c>
      <c r="H620" s="845">
        <f t="shared" si="64"/>
        <v>2.8</v>
      </c>
      <c r="I620" s="742">
        <v>80</v>
      </c>
      <c r="J620" s="742">
        <f t="shared" si="66"/>
        <v>224</v>
      </c>
      <c r="K620" s="742">
        <f t="shared" si="65"/>
        <v>22482.995815886985</v>
      </c>
      <c r="L620" s="658"/>
      <c r="M620" s="293"/>
      <c r="N620" s="733"/>
    </row>
    <row r="621" spans="1:17" ht="15.75" customHeight="1">
      <c r="A621" s="741">
        <f t="shared" si="59"/>
        <v>70</v>
      </c>
      <c r="B621" s="297" t="s">
        <v>1700</v>
      </c>
      <c r="C621" s="757">
        <v>42205</v>
      </c>
      <c r="D621" s="758" t="s">
        <v>941</v>
      </c>
      <c r="E621" s="850">
        <v>35</v>
      </c>
      <c r="F621" s="849">
        <v>35</v>
      </c>
      <c r="G621" s="849"/>
      <c r="H621" s="845">
        <f t="shared" si="64"/>
        <v>0.12</v>
      </c>
      <c r="I621" s="742">
        <v>160</v>
      </c>
      <c r="J621" s="742">
        <f t="shared" si="66"/>
        <v>19.2</v>
      </c>
      <c r="K621" s="742">
        <f t="shared" si="65"/>
        <v>963.55696353801375</v>
      </c>
      <c r="L621" s="658"/>
      <c r="M621" s="293"/>
      <c r="N621" s="733"/>
    </row>
    <row r="622" spans="1:17" ht="15.75" customHeight="1">
      <c r="A622" s="741">
        <f t="shared" si="59"/>
        <v>71</v>
      </c>
      <c r="B622" s="297" t="s">
        <v>942</v>
      </c>
      <c r="C622" s="757">
        <v>42205</v>
      </c>
      <c r="D622" s="758" t="s">
        <v>943</v>
      </c>
      <c r="E622" s="850">
        <v>80</v>
      </c>
      <c r="F622" s="849">
        <v>60</v>
      </c>
      <c r="G622" s="849">
        <v>20</v>
      </c>
      <c r="H622" s="845">
        <f t="shared" si="64"/>
        <v>2.37</v>
      </c>
      <c r="I622" s="742">
        <v>300</v>
      </c>
      <c r="J622" s="742">
        <f t="shared" si="66"/>
        <v>711</v>
      </c>
      <c r="K622" s="742">
        <f t="shared" si="65"/>
        <v>19030.250029875773</v>
      </c>
      <c r="L622" s="658"/>
      <c r="M622" s="293"/>
      <c r="N622" s="733"/>
    </row>
    <row r="623" spans="1:17" ht="15.75" customHeight="1">
      <c r="A623" s="741">
        <f t="shared" si="59"/>
        <v>72</v>
      </c>
      <c r="B623" s="297" t="s">
        <v>1690</v>
      </c>
      <c r="C623" s="757">
        <v>42205</v>
      </c>
      <c r="D623" s="758" t="s">
        <v>943</v>
      </c>
      <c r="E623" s="850">
        <v>40</v>
      </c>
      <c r="F623" s="849">
        <v>20</v>
      </c>
      <c r="G623" s="849"/>
      <c r="H623" s="845">
        <f t="shared" si="64"/>
        <v>0.08</v>
      </c>
      <c r="I623" s="742">
        <v>600</v>
      </c>
      <c r="J623" s="742">
        <f t="shared" si="66"/>
        <v>48</v>
      </c>
      <c r="K623" s="742">
        <f t="shared" si="65"/>
        <v>642.3713090253425</v>
      </c>
      <c r="L623" s="658"/>
      <c r="M623" s="293"/>
      <c r="N623" s="733"/>
    </row>
    <row r="624" spans="1:17" ht="15.75" customHeight="1">
      <c r="A624" s="741">
        <f t="shared" si="59"/>
        <v>73</v>
      </c>
      <c r="B624" s="297" t="s">
        <v>424</v>
      </c>
      <c r="C624" s="757">
        <v>42205</v>
      </c>
      <c r="D624" s="758" t="s">
        <v>944</v>
      </c>
      <c r="E624" s="850">
        <v>52</v>
      </c>
      <c r="F624" s="849">
        <v>24.5</v>
      </c>
      <c r="G624" s="849">
        <v>24.5</v>
      </c>
      <c r="H624" s="845">
        <f t="shared" si="64"/>
        <v>0.82</v>
      </c>
      <c r="I624" s="742">
        <v>607</v>
      </c>
      <c r="J624" s="742">
        <f t="shared" si="66"/>
        <v>497.73999999999995</v>
      </c>
      <c r="K624" s="742">
        <f t="shared" si="65"/>
        <v>6584.3059175097605</v>
      </c>
      <c r="L624" s="658"/>
      <c r="M624" s="293"/>
      <c r="N624" s="733"/>
    </row>
    <row r="625" spans="1:14" ht="15.75" customHeight="1">
      <c r="A625" s="741">
        <f t="shared" si="59"/>
        <v>74</v>
      </c>
      <c r="B625" s="297" t="s">
        <v>527</v>
      </c>
      <c r="C625" s="757">
        <v>42205</v>
      </c>
      <c r="D625" s="758" t="s">
        <v>944</v>
      </c>
      <c r="E625" s="850">
        <v>55</v>
      </c>
      <c r="F625" s="849">
        <v>45</v>
      </c>
      <c r="G625" s="849">
        <v>29</v>
      </c>
      <c r="H625" s="845">
        <f t="shared" si="64"/>
        <v>1.58</v>
      </c>
      <c r="I625" s="742">
        <v>310</v>
      </c>
      <c r="J625" s="742">
        <f t="shared" si="66"/>
        <v>489.8</v>
      </c>
      <c r="K625" s="742">
        <f t="shared" si="65"/>
        <v>12686.833353250515</v>
      </c>
      <c r="L625" s="658"/>
      <c r="M625" s="293"/>
      <c r="N625" s="733"/>
    </row>
    <row r="626" spans="1:14" ht="15.75" customHeight="1">
      <c r="A626" s="741">
        <f t="shared" si="59"/>
        <v>75</v>
      </c>
      <c r="B626" s="297" t="s">
        <v>945</v>
      </c>
      <c r="C626" s="757">
        <v>42205</v>
      </c>
      <c r="D626" s="758" t="s">
        <v>944</v>
      </c>
      <c r="E626" s="850">
        <v>50</v>
      </c>
      <c r="F626" s="849">
        <v>25</v>
      </c>
      <c r="G626" s="849">
        <v>30</v>
      </c>
      <c r="H626" s="845">
        <f t="shared" si="64"/>
        <v>0.9</v>
      </c>
      <c r="I626" s="742">
        <v>295</v>
      </c>
      <c r="J626" s="742">
        <f t="shared" si="66"/>
        <v>265.5</v>
      </c>
      <c r="K626" s="742">
        <f t="shared" si="65"/>
        <v>7226.6772265351028</v>
      </c>
      <c r="L626" s="658"/>
      <c r="M626" s="293"/>
      <c r="N626" s="733"/>
    </row>
    <row r="627" spans="1:14" ht="15.75" customHeight="1">
      <c r="A627" s="741">
        <f t="shared" si="59"/>
        <v>76</v>
      </c>
      <c r="B627" s="297" t="s">
        <v>1787</v>
      </c>
      <c r="C627" s="757">
        <v>42205</v>
      </c>
      <c r="D627" s="758" t="s">
        <v>946</v>
      </c>
      <c r="E627" s="850">
        <v>110</v>
      </c>
      <c r="F627" s="849">
        <v>132</v>
      </c>
      <c r="G627" s="849"/>
      <c r="H627" s="845">
        <f t="shared" si="64"/>
        <v>1.45</v>
      </c>
      <c r="I627" s="742">
        <v>40</v>
      </c>
      <c r="J627" s="742">
        <f t="shared" si="66"/>
        <v>58</v>
      </c>
      <c r="K627" s="742">
        <f t="shared" si="65"/>
        <v>11642.979976084333</v>
      </c>
      <c r="L627" s="658"/>
      <c r="M627" s="293"/>
      <c r="N627" s="733"/>
    </row>
    <row r="628" spans="1:14" ht="15.75" customHeight="1">
      <c r="A628" s="741">
        <f t="shared" si="59"/>
        <v>77</v>
      </c>
      <c r="B628" s="297" t="s">
        <v>768</v>
      </c>
      <c r="C628" s="757">
        <v>42205</v>
      </c>
      <c r="D628" s="758" t="s">
        <v>946</v>
      </c>
      <c r="E628" s="850">
        <v>140</v>
      </c>
      <c r="F628" s="849">
        <v>140</v>
      </c>
      <c r="G628" s="849"/>
      <c r="H628" s="845">
        <f t="shared" si="64"/>
        <v>1.96</v>
      </c>
      <c r="I628" s="742">
        <v>65</v>
      </c>
      <c r="J628" s="742">
        <f t="shared" si="66"/>
        <v>127.39999999999999</v>
      </c>
      <c r="K628" s="742">
        <f t="shared" si="65"/>
        <v>15738.09707112089</v>
      </c>
      <c r="L628" s="658"/>
      <c r="M628" s="293"/>
      <c r="N628" s="733"/>
    </row>
    <row r="629" spans="1:14" ht="15.75" customHeight="1">
      <c r="A629" s="741">
        <f t="shared" si="59"/>
        <v>78</v>
      </c>
      <c r="B629" s="297" t="s">
        <v>1788</v>
      </c>
      <c r="C629" s="757">
        <v>42205</v>
      </c>
      <c r="D629" s="758" t="s">
        <v>946</v>
      </c>
      <c r="E629" s="850">
        <v>100</v>
      </c>
      <c r="F629" s="849">
        <v>137</v>
      </c>
      <c r="G629" s="849"/>
      <c r="H629" s="845">
        <f t="shared" si="64"/>
        <v>1.37</v>
      </c>
      <c r="I629" s="742">
        <v>35</v>
      </c>
      <c r="J629" s="742">
        <f t="shared" si="66"/>
        <v>47.95</v>
      </c>
      <c r="K629" s="742">
        <f t="shared" si="65"/>
        <v>11000.60866705899</v>
      </c>
      <c r="L629" s="658"/>
      <c r="M629" s="293"/>
      <c r="N629" s="733"/>
    </row>
    <row r="630" spans="1:14" ht="15.75" customHeight="1">
      <c r="A630" s="741">
        <f t="shared" si="59"/>
        <v>79</v>
      </c>
      <c r="B630" s="297" t="s">
        <v>1789</v>
      </c>
      <c r="C630" s="757">
        <v>42205</v>
      </c>
      <c r="D630" s="758" t="s">
        <v>946</v>
      </c>
      <c r="E630" s="850">
        <v>95</v>
      </c>
      <c r="F630" s="849">
        <v>135</v>
      </c>
      <c r="G630" s="849"/>
      <c r="H630" s="845">
        <f t="shared" si="64"/>
        <v>1.28</v>
      </c>
      <c r="I630" s="742">
        <v>35</v>
      </c>
      <c r="J630" s="742">
        <f t="shared" si="66"/>
        <v>44.800000000000004</v>
      </c>
      <c r="K630" s="742">
        <f t="shared" si="65"/>
        <v>10277.94094440548</v>
      </c>
      <c r="L630" s="658"/>
      <c r="M630" s="293"/>
      <c r="N630" s="733"/>
    </row>
    <row r="631" spans="1:14" ht="15.75" customHeight="1">
      <c r="A631" s="741">
        <f t="shared" si="59"/>
        <v>80</v>
      </c>
      <c r="B631" s="297" t="s">
        <v>1790</v>
      </c>
      <c r="C631" s="757">
        <v>42205</v>
      </c>
      <c r="D631" s="758" t="s">
        <v>946</v>
      </c>
      <c r="E631" s="850">
        <v>140</v>
      </c>
      <c r="F631" s="849">
        <v>152</v>
      </c>
      <c r="G631" s="849"/>
      <c r="H631" s="845">
        <f t="shared" si="64"/>
        <v>2.13</v>
      </c>
      <c r="I631" s="742">
        <v>335</v>
      </c>
      <c r="J631" s="742">
        <f t="shared" si="66"/>
        <v>713.55</v>
      </c>
      <c r="K631" s="742">
        <f t="shared" si="65"/>
        <v>17103.136102799745</v>
      </c>
      <c r="L631" s="658"/>
      <c r="M631" s="293"/>
      <c r="N631" s="733"/>
    </row>
    <row r="632" spans="1:14" ht="15.75" customHeight="1">
      <c r="A632" s="741">
        <f t="shared" si="59"/>
        <v>81</v>
      </c>
      <c r="B632" s="297" t="s">
        <v>1786</v>
      </c>
      <c r="C632" s="757">
        <v>42205</v>
      </c>
      <c r="D632" s="758" t="s">
        <v>946</v>
      </c>
      <c r="E632" s="850">
        <v>120</v>
      </c>
      <c r="F632" s="849">
        <v>110</v>
      </c>
      <c r="G632" s="849"/>
      <c r="H632" s="845">
        <f t="shared" si="64"/>
        <v>1.32</v>
      </c>
      <c r="I632" s="742">
        <v>25</v>
      </c>
      <c r="J632" s="742">
        <f t="shared" si="66"/>
        <v>33</v>
      </c>
      <c r="K632" s="742">
        <f t="shared" si="65"/>
        <v>10599.126598918152</v>
      </c>
      <c r="L632" s="658"/>
      <c r="M632" s="293"/>
      <c r="N632" s="733"/>
    </row>
    <row r="633" spans="1:14" ht="15.75" customHeight="1">
      <c r="A633" s="741">
        <f t="shared" si="59"/>
        <v>82</v>
      </c>
      <c r="B633" s="297" t="s">
        <v>1791</v>
      </c>
      <c r="C633" s="757">
        <v>42205</v>
      </c>
      <c r="D633" s="758" t="s">
        <v>946</v>
      </c>
      <c r="E633" s="850">
        <v>85</v>
      </c>
      <c r="F633" s="849">
        <v>122.5</v>
      </c>
      <c r="G633" s="849"/>
      <c r="H633" s="845">
        <f t="shared" si="64"/>
        <v>1.04</v>
      </c>
      <c r="I633" s="742">
        <v>600</v>
      </c>
      <c r="J633" s="742">
        <f t="shared" si="66"/>
        <v>624</v>
      </c>
      <c r="K633" s="742">
        <f t="shared" si="65"/>
        <v>8350.8270173294532</v>
      </c>
      <c r="L633" s="658"/>
      <c r="M633" s="293"/>
      <c r="N633" s="733"/>
    </row>
    <row r="634" spans="1:14" ht="15.75" customHeight="1">
      <c r="A634" s="741">
        <f t="shared" si="59"/>
        <v>83</v>
      </c>
      <c r="B634" s="297" t="s">
        <v>721</v>
      </c>
      <c r="C634" s="757">
        <v>42205</v>
      </c>
      <c r="D634" s="758" t="s">
        <v>946</v>
      </c>
      <c r="E634" s="850">
        <v>105</v>
      </c>
      <c r="F634" s="849">
        <v>168</v>
      </c>
      <c r="G634" s="849"/>
      <c r="H634" s="845">
        <f t="shared" si="64"/>
        <v>1.76</v>
      </c>
      <c r="I634" s="742">
        <v>63</v>
      </c>
      <c r="J634" s="742">
        <f t="shared" si="66"/>
        <v>110.88</v>
      </c>
      <c r="K634" s="742">
        <f t="shared" si="65"/>
        <v>14132.168798557535</v>
      </c>
      <c r="L634" s="658"/>
      <c r="M634" s="293"/>
      <c r="N634" s="733"/>
    </row>
    <row r="635" spans="1:14" ht="15.75" customHeight="1">
      <c r="A635" s="741">
        <f t="shared" si="59"/>
        <v>84</v>
      </c>
      <c r="B635" s="297" t="s">
        <v>746</v>
      </c>
      <c r="C635" s="757">
        <v>42205</v>
      </c>
      <c r="D635" s="758" t="s">
        <v>946</v>
      </c>
      <c r="E635" s="850">
        <v>90</v>
      </c>
      <c r="F635" s="849">
        <v>194</v>
      </c>
      <c r="G635" s="849"/>
      <c r="H635" s="845">
        <f t="shared" si="64"/>
        <v>1.75</v>
      </c>
      <c r="I635" s="742">
        <v>84</v>
      </c>
      <c r="J635" s="742">
        <f t="shared" si="66"/>
        <v>147</v>
      </c>
      <c r="K635" s="742">
        <f t="shared" si="65"/>
        <v>14051.872384929367</v>
      </c>
      <c r="L635" s="658"/>
      <c r="M635" s="293"/>
      <c r="N635" s="733"/>
    </row>
    <row r="636" spans="1:14" ht="15.75" customHeight="1">
      <c r="A636" s="741">
        <f t="shared" si="59"/>
        <v>85</v>
      </c>
      <c r="B636" s="297" t="s">
        <v>748</v>
      </c>
      <c r="C636" s="757">
        <v>42205</v>
      </c>
      <c r="D636" s="758" t="s">
        <v>946</v>
      </c>
      <c r="E636" s="850">
        <v>90</v>
      </c>
      <c r="F636" s="849">
        <v>160</v>
      </c>
      <c r="G636" s="849"/>
      <c r="H636" s="845">
        <f t="shared" si="64"/>
        <v>1.44</v>
      </c>
      <c r="I636" s="742">
        <v>57</v>
      </c>
      <c r="J636" s="742">
        <f t="shared" si="66"/>
        <v>82.08</v>
      </c>
      <c r="K636" s="742">
        <f t="shared" si="65"/>
        <v>11562.683562456165</v>
      </c>
      <c r="L636" s="658"/>
      <c r="M636" s="293"/>
      <c r="N636" s="733"/>
    </row>
    <row r="637" spans="1:14" ht="15.75" customHeight="1">
      <c r="A637" s="741">
        <f t="shared" si="59"/>
        <v>86</v>
      </c>
      <c r="B637" s="297" t="s">
        <v>947</v>
      </c>
      <c r="C637" s="757">
        <v>42205</v>
      </c>
      <c r="D637" s="758" t="s">
        <v>948</v>
      </c>
      <c r="E637" s="850">
        <v>47</v>
      </c>
      <c r="F637" s="849">
        <v>47</v>
      </c>
      <c r="G637" s="849">
        <v>52</v>
      </c>
      <c r="H637" s="845">
        <f t="shared" si="64"/>
        <v>1.97</v>
      </c>
      <c r="I637" s="742">
        <v>31</v>
      </c>
      <c r="J637" s="742">
        <f t="shared" si="66"/>
        <v>61.07</v>
      </c>
      <c r="K637" s="742">
        <f t="shared" si="65"/>
        <v>15818.393484749058</v>
      </c>
      <c r="L637" s="658"/>
      <c r="M637" s="293"/>
      <c r="N637" s="733"/>
    </row>
    <row r="638" spans="1:14" ht="15.75" customHeight="1">
      <c r="A638" s="741">
        <f t="shared" si="59"/>
        <v>87</v>
      </c>
      <c r="B638" s="297" t="s">
        <v>949</v>
      </c>
      <c r="C638" s="757">
        <v>42205</v>
      </c>
      <c r="D638" s="758" t="s">
        <v>948</v>
      </c>
      <c r="E638" s="850">
        <v>58</v>
      </c>
      <c r="F638" s="849">
        <v>57</v>
      </c>
      <c r="G638" s="849">
        <v>80</v>
      </c>
      <c r="H638" s="845">
        <f t="shared" si="64"/>
        <v>3.29</v>
      </c>
      <c r="I638" s="742">
        <v>23</v>
      </c>
      <c r="J638" s="742">
        <f t="shared" si="66"/>
        <v>75.67</v>
      </c>
      <c r="K638" s="742">
        <f t="shared" si="65"/>
        <v>26417.520083667208</v>
      </c>
      <c r="L638" s="658"/>
      <c r="M638" s="293"/>
      <c r="N638" s="733"/>
    </row>
    <row r="639" spans="1:14" ht="15.75" customHeight="1">
      <c r="A639" s="741">
        <f t="shared" si="59"/>
        <v>88</v>
      </c>
      <c r="B639" s="297" t="s">
        <v>950</v>
      </c>
      <c r="C639" s="757">
        <v>42205</v>
      </c>
      <c r="D639" s="758" t="s">
        <v>948</v>
      </c>
      <c r="E639" s="850">
        <v>142</v>
      </c>
      <c r="F639" s="849">
        <v>75</v>
      </c>
      <c r="G639" s="849">
        <v>58</v>
      </c>
      <c r="H639" s="845">
        <f t="shared" si="64"/>
        <v>5.97</v>
      </c>
      <c r="I639" s="742">
        <v>100</v>
      </c>
      <c r="J639" s="742">
        <f t="shared" si="66"/>
        <v>597</v>
      </c>
      <c r="K639" s="742">
        <f t="shared" si="65"/>
        <v>47936.958936016184</v>
      </c>
      <c r="L639" s="658"/>
      <c r="M639" s="293"/>
      <c r="N639" s="733"/>
    </row>
    <row r="640" spans="1:14" ht="15.75" customHeight="1">
      <c r="A640" s="741">
        <f t="shared" si="59"/>
        <v>89</v>
      </c>
      <c r="B640" s="297" t="s">
        <v>951</v>
      </c>
      <c r="C640" s="757">
        <v>42205</v>
      </c>
      <c r="D640" s="758" t="s">
        <v>948</v>
      </c>
      <c r="E640" s="850">
        <v>58</v>
      </c>
      <c r="F640" s="849">
        <v>57</v>
      </c>
      <c r="G640" s="849">
        <v>108</v>
      </c>
      <c r="H640" s="845">
        <f t="shared" si="64"/>
        <v>3.95</v>
      </c>
      <c r="I640" s="742">
        <v>10</v>
      </c>
      <c r="J640" s="742">
        <f t="shared" si="66"/>
        <v>39.5</v>
      </c>
      <c r="K640" s="742">
        <f t="shared" si="65"/>
        <v>31717.083383126286</v>
      </c>
      <c r="L640" s="658"/>
      <c r="M640" s="293"/>
      <c r="N640" s="733"/>
    </row>
    <row r="641" spans="1:14" ht="15.75" customHeight="1">
      <c r="A641" s="741">
        <f t="shared" si="59"/>
        <v>90</v>
      </c>
      <c r="B641" s="297" t="s">
        <v>952</v>
      </c>
      <c r="C641" s="757">
        <v>42205</v>
      </c>
      <c r="D641" s="758" t="s">
        <v>948</v>
      </c>
      <c r="E641" s="850">
        <v>67</v>
      </c>
      <c r="F641" s="849">
        <v>62</v>
      </c>
      <c r="G641" s="849">
        <v>114</v>
      </c>
      <c r="H641" s="845">
        <f t="shared" si="64"/>
        <v>4.71</v>
      </c>
      <c r="I641" s="742">
        <v>26</v>
      </c>
      <c r="J641" s="742">
        <f t="shared" si="66"/>
        <v>122.46</v>
      </c>
      <c r="K641" s="742">
        <f t="shared" si="65"/>
        <v>37819.610818867041</v>
      </c>
      <c r="L641" s="658"/>
      <c r="M641" s="293"/>
      <c r="N641" s="733"/>
    </row>
    <row r="642" spans="1:14" ht="15.75" customHeight="1">
      <c r="A642" s="741">
        <f t="shared" si="59"/>
        <v>91</v>
      </c>
      <c r="B642" s="297" t="s">
        <v>953</v>
      </c>
      <c r="C642" s="757">
        <v>42205</v>
      </c>
      <c r="D642" s="758" t="s">
        <v>948</v>
      </c>
      <c r="E642" s="850">
        <v>124</v>
      </c>
      <c r="F642" s="849">
        <v>54</v>
      </c>
      <c r="G642" s="849">
        <v>180</v>
      </c>
      <c r="H642" s="845">
        <f t="shared" si="64"/>
        <v>8.56</v>
      </c>
      <c r="I642" s="742">
        <v>116</v>
      </c>
      <c r="J642" s="742">
        <f t="shared" si="66"/>
        <v>992.96</v>
      </c>
      <c r="K642" s="742">
        <f t="shared" si="65"/>
        <v>68733.730065711658</v>
      </c>
      <c r="L642" s="658"/>
      <c r="M642" s="293"/>
      <c r="N642" s="733"/>
    </row>
    <row r="643" spans="1:14" ht="15.75" customHeight="1">
      <c r="A643" s="741">
        <f t="shared" si="59"/>
        <v>92</v>
      </c>
      <c r="B643" s="189" t="s">
        <v>1792</v>
      </c>
      <c r="C643" s="757">
        <v>42206</v>
      </c>
      <c r="D643" s="758" t="s">
        <v>954</v>
      </c>
      <c r="E643" s="850">
        <v>110</v>
      </c>
      <c r="F643" s="849">
        <v>114</v>
      </c>
      <c r="G643" s="849"/>
      <c r="H643" s="845">
        <f t="shared" si="64"/>
        <v>1.25</v>
      </c>
      <c r="I643" s="742">
        <v>550</v>
      </c>
      <c r="J643" s="742">
        <f t="shared" si="66"/>
        <v>687.5</v>
      </c>
      <c r="K643" s="742">
        <f t="shared" si="65"/>
        <v>10037.051703520976</v>
      </c>
      <c r="L643" s="658"/>
      <c r="M643" s="293"/>
      <c r="N643" s="733"/>
    </row>
    <row r="644" spans="1:14" ht="15.75" customHeight="1">
      <c r="A644" s="741">
        <f t="shared" si="59"/>
        <v>93</v>
      </c>
      <c r="B644" s="40" t="s">
        <v>1832</v>
      </c>
      <c r="C644" s="757">
        <v>42206</v>
      </c>
      <c r="D644" s="758" t="s">
        <v>954</v>
      </c>
      <c r="E644" s="850">
        <v>100</v>
      </c>
      <c r="F644" s="849">
        <v>122</v>
      </c>
      <c r="G644" s="849"/>
      <c r="H644" s="845">
        <f t="shared" si="64"/>
        <v>1.22</v>
      </c>
      <c r="I644" s="742">
        <v>200</v>
      </c>
      <c r="J644" s="742">
        <f t="shared" si="66"/>
        <v>244</v>
      </c>
      <c r="K644" s="742">
        <f t="shared" si="65"/>
        <v>9796.1624626364719</v>
      </c>
      <c r="L644" s="658"/>
      <c r="M644" s="293"/>
      <c r="N644" s="733"/>
    </row>
    <row r="645" spans="1:14" ht="15.75" customHeight="1">
      <c r="A645" s="741">
        <f t="shared" si="59"/>
        <v>94</v>
      </c>
      <c r="B645" s="189" t="s">
        <v>1767</v>
      </c>
      <c r="C645" s="757">
        <v>42206</v>
      </c>
      <c r="D645" s="758" t="s">
        <v>954</v>
      </c>
      <c r="E645" s="850">
        <v>85</v>
      </c>
      <c r="F645" s="849">
        <v>130</v>
      </c>
      <c r="G645" s="849"/>
      <c r="H645" s="845">
        <f t="shared" si="64"/>
        <v>1.1100000000000001</v>
      </c>
      <c r="I645" s="742">
        <v>270</v>
      </c>
      <c r="J645" s="742">
        <f t="shared" si="66"/>
        <v>299.70000000000005</v>
      </c>
      <c r="K645" s="742">
        <f t="shared" si="65"/>
        <v>8912.9019127266274</v>
      </c>
      <c r="L645" s="658"/>
      <c r="M645" s="293"/>
      <c r="N645" s="733"/>
    </row>
    <row r="646" spans="1:14" ht="15.75" customHeight="1">
      <c r="A646" s="741">
        <f t="shared" si="59"/>
        <v>95</v>
      </c>
      <c r="B646" s="189" t="s">
        <v>751</v>
      </c>
      <c r="C646" s="757">
        <v>42206</v>
      </c>
      <c r="D646" s="758" t="s">
        <v>954</v>
      </c>
      <c r="E646" s="850">
        <v>145</v>
      </c>
      <c r="F646" s="849">
        <v>114</v>
      </c>
      <c r="G646" s="849"/>
      <c r="H646" s="845">
        <f t="shared" si="64"/>
        <v>1.65</v>
      </c>
      <c r="I646" s="742">
        <v>500</v>
      </c>
      <c r="J646" s="742">
        <f t="shared" si="66"/>
        <v>825</v>
      </c>
      <c r="K646" s="742">
        <f t="shared" si="65"/>
        <v>13248.908248647687</v>
      </c>
      <c r="L646" s="658"/>
      <c r="M646" s="293"/>
      <c r="N646" s="733"/>
    </row>
    <row r="647" spans="1:14" ht="15.75" customHeight="1">
      <c r="A647" s="741">
        <f t="shared" si="59"/>
        <v>96</v>
      </c>
      <c r="B647" s="192" t="s">
        <v>698</v>
      </c>
      <c r="C647" s="757">
        <v>42206</v>
      </c>
      <c r="D647" s="758" t="s">
        <v>954</v>
      </c>
      <c r="E647" s="850">
        <v>85</v>
      </c>
      <c r="F647" s="849">
        <v>177</v>
      </c>
      <c r="G647" s="849"/>
      <c r="H647" s="845">
        <f t="shared" si="64"/>
        <v>1.5</v>
      </c>
      <c r="I647" s="742">
        <v>60</v>
      </c>
      <c r="J647" s="742">
        <f t="shared" si="66"/>
        <v>90</v>
      </c>
      <c r="K647" s="742">
        <f t="shared" si="65"/>
        <v>12044.462044225173</v>
      </c>
      <c r="L647" s="658"/>
      <c r="M647" s="293"/>
      <c r="N647" s="733"/>
    </row>
    <row r="648" spans="1:14" ht="15.75" customHeight="1">
      <c r="A648" s="741">
        <f t="shared" si="59"/>
        <v>97</v>
      </c>
      <c r="B648" s="192" t="s">
        <v>1871</v>
      </c>
      <c r="C648" s="757">
        <v>42206</v>
      </c>
      <c r="D648" s="758" t="s">
        <v>954</v>
      </c>
      <c r="E648" s="850">
        <v>105</v>
      </c>
      <c r="F648" s="849">
        <v>93</v>
      </c>
      <c r="G648" s="849"/>
      <c r="H648" s="845">
        <f t="shared" si="64"/>
        <v>0.98</v>
      </c>
      <c r="I648" s="742">
        <v>50</v>
      </c>
      <c r="J648" s="742">
        <f t="shared" si="66"/>
        <v>49</v>
      </c>
      <c r="K648" s="742">
        <f t="shared" si="65"/>
        <v>7869.0485355604451</v>
      </c>
      <c r="L648" s="658"/>
      <c r="M648" s="293"/>
      <c r="N648" s="733"/>
    </row>
    <row r="649" spans="1:14" ht="15.75" customHeight="1">
      <c r="A649" s="741">
        <f t="shared" si="59"/>
        <v>98</v>
      </c>
      <c r="B649" s="192" t="s">
        <v>1735</v>
      </c>
      <c r="C649" s="757">
        <v>42206</v>
      </c>
      <c r="D649" s="758" t="s">
        <v>954</v>
      </c>
      <c r="E649" s="850">
        <v>125</v>
      </c>
      <c r="F649" s="849">
        <v>67</v>
      </c>
      <c r="G649" s="849"/>
      <c r="H649" s="845">
        <f t="shared" si="64"/>
        <v>0.84</v>
      </c>
      <c r="I649" s="742">
        <v>80</v>
      </c>
      <c r="J649" s="742">
        <f t="shared" si="66"/>
        <v>67.2</v>
      </c>
      <c r="K649" s="742">
        <f t="shared" si="65"/>
        <v>6744.8987447660957</v>
      </c>
      <c r="L649" s="658"/>
      <c r="M649" s="293"/>
      <c r="N649" s="733"/>
    </row>
    <row r="650" spans="1:14" ht="15.75" customHeight="1">
      <c r="A650" s="741">
        <f t="shared" si="59"/>
        <v>99</v>
      </c>
      <c r="B650" s="189" t="s">
        <v>1795</v>
      </c>
      <c r="C650" s="757">
        <v>42206</v>
      </c>
      <c r="D650" s="758" t="s">
        <v>954</v>
      </c>
      <c r="E650" s="850">
        <v>100</v>
      </c>
      <c r="F650" s="849">
        <v>156</v>
      </c>
      <c r="G650" s="849"/>
      <c r="H650" s="845">
        <f t="shared" si="64"/>
        <v>1.56</v>
      </c>
      <c r="I650" s="742">
        <v>120</v>
      </c>
      <c r="J650" s="742">
        <f t="shared" si="66"/>
        <v>187.20000000000002</v>
      </c>
      <c r="K650" s="742">
        <f t="shared" si="65"/>
        <v>12526.240525994179</v>
      </c>
      <c r="L650" s="658"/>
      <c r="M650" s="293"/>
      <c r="N650" s="733"/>
    </row>
    <row r="651" spans="1:14" ht="15.75" customHeight="1">
      <c r="A651" s="741">
        <f t="shared" si="59"/>
        <v>100</v>
      </c>
      <c r="B651" s="297" t="s">
        <v>955</v>
      </c>
      <c r="C651" s="757">
        <v>42208</v>
      </c>
      <c r="D651" s="758" t="s">
        <v>956</v>
      </c>
      <c r="E651" s="850">
        <v>49.5</v>
      </c>
      <c r="F651" s="849">
        <v>38.4</v>
      </c>
      <c r="G651" s="849">
        <v>32.5</v>
      </c>
      <c r="H651" s="845">
        <f t="shared" si="64"/>
        <v>1.34</v>
      </c>
      <c r="I651" s="742">
        <v>301</v>
      </c>
      <c r="J651" s="742">
        <f t="shared" si="66"/>
        <v>403.34000000000003</v>
      </c>
      <c r="K651" s="742">
        <f t="shared" si="65"/>
        <v>10759.719426174488</v>
      </c>
      <c r="L651" s="658"/>
      <c r="M651" s="293"/>
      <c r="N651" s="733"/>
    </row>
    <row r="652" spans="1:14" ht="15.75" customHeight="1">
      <c r="A652" s="741">
        <f t="shared" si="59"/>
        <v>101</v>
      </c>
      <c r="B652" s="297" t="s">
        <v>957</v>
      </c>
      <c r="C652" s="757">
        <v>42208</v>
      </c>
      <c r="D652" s="758" t="s">
        <v>956</v>
      </c>
      <c r="E652" s="850">
        <v>35</v>
      </c>
      <c r="F652" s="850">
        <v>35</v>
      </c>
      <c r="G652" s="849">
        <v>29</v>
      </c>
      <c r="H652" s="845">
        <f t="shared" si="64"/>
        <v>0.97</v>
      </c>
      <c r="I652" s="742">
        <v>200</v>
      </c>
      <c r="J652" s="742">
        <f t="shared" si="66"/>
        <v>194</v>
      </c>
      <c r="K652" s="742">
        <f t="shared" si="65"/>
        <v>7788.7521219322771</v>
      </c>
      <c r="L652" s="658"/>
      <c r="M652" s="293"/>
      <c r="N652" s="733"/>
    </row>
    <row r="653" spans="1:14" ht="15.75" customHeight="1">
      <c r="A653" s="741">
        <f t="shared" si="59"/>
        <v>102</v>
      </c>
      <c r="B653" s="297" t="s">
        <v>566</v>
      </c>
      <c r="C653" s="757">
        <v>42208</v>
      </c>
      <c r="D653" s="758" t="s">
        <v>956</v>
      </c>
      <c r="E653" s="850">
        <v>42</v>
      </c>
      <c r="F653" s="849">
        <v>26</v>
      </c>
      <c r="G653" s="849">
        <v>33</v>
      </c>
      <c r="H653" s="845">
        <f t="shared" si="64"/>
        <v>0.87</v>
      </c>
      <c r="I653" s="742">
        <v>204</v>
      </c>
      <c r="J653" s="742">
        <f t="shared" si="66"/>
        <v>177.48</v>
      </c>
      <c r="K653" s="742">
        <f t="shared" si="65"/>
        <v>6985.7879856505997</v>
      </c>
      <c r="L653" s="658"/>
      <c r="M653" s="293"/>
      <c r="N653" s="733"/>
    </row>
    <row r="654" spans="1:14" ht="15.75" customHeight="1">
      <c r="A654" s="741">
        <f t="shared" si="59"/>
        <v>103</v>
      </c>
      <c r="B654" s="297" t="s">
        <v>807</v>
      </c>
      <c r="C654" s="757">
        <v>42208</v>
      </c>
      <c r="D654" s="758" t="s">
        <v>958</v>
      </c>
      <c r="E654" s="850">
        <v>57</v>
      </c>
      <c r="F654" s="849">
        <v>36</v>
      </c>
      <c r="G654" s="849">
        <v>34</v>
      </c>
      <c r="H654" s="845">
        <f t="shared" si="64"/>
        <v>1.39</v>
      </c>
      <c r="I654" s="742">
        <v>500</v>
      </c>
      <c r="J654" s="742">
        <f t="shared" si="66"/>
        <v>695</v>
      </c>
      <c r="K654" s="742">
        <f t="shared" si="65"/>
        <v>11161.201494315324</v>
      </c>
      <c r="L654" s="658"/>
      <c r="M654" s="293"/>
      <c r="N654" s="733"/>
    </row>
    <row r="655" spans="1:14" ht="15.75" customHeight="1">
      <c r="A655" s="741">
        <f t="shared" si="59"/>
        <v>104</v>
      </c>
      <c r="B655" s="297" t="s">
        <v>1793</v>
      </c>
      <c r="C655" s="757">
        <v>42208</v>
      </c>
      <c r="D655" s="758" t="s">
        <v>959</v>
      </c>
      <c r="E655" s="850">
        <v>135</v>
      </c>
      <c r="F655" s="849">
        <v>184</v>
      </c>
      <c r="G655" s="849"/>
      <c r="H655" s="845">
        <f t="shared" si="64"/>
        <v>2.48</v>
      </c>
      <c r="I655" s="742">
        <v>100</v>
      </c>
      <c r="J655" s="742">
        <f t="shared" si="66"/>
        <v>248</v>
      </c>
      <c r="K655" s="742">
        <f t="shared" si="65"/>
        <v>19913.510579785616</v>
      </c>
      <c r="L655" s="658"/>
      <c r="M655" s="293"/>
      <c r="N655" s="733"/>
    </row>
    <row r="656" spans="1:14" ht="15.75" customHeight="1">
      <c r="A656" s="741">
        <f t="shared" si="59"/>
        <v>105</v>
      </c>
      <c r="B656" s="297" t="s">
        <v>1794</v>
      </c>
      <c r="C656" s="757">
        <v>42208</v>
      </c>
      <c r="D656" s="758" t="s">
        <v>958</v>
      </c>
      <c r="E656" s="850">
        <v>100</v>
      </c>
      <c r="F656" s="849">
        <v>163</v>
      </c>
      <c r="G656" s="849"/>
      <c r="H656" s="845">
        <f t="shared" si="64"/>
        <v>1.63</v>
      </c>
      <c r="I656" s="742">
        <v>100</v>
      </c>
      <c r="J656" s="742">
        <f t="shared" si="66"/>
        <v>163</v>
      </c>
      <c r="K656" s="742">
        <f t="shared" si="65"/>
        <v>13088.315421391353</v>
      </c>
      <c r="L656" s="658"/>
      <c r="M656" s="293"/>
      <c r="N656" s="733"/>
    </row>
    <row r="657" spans="1:14" ht="15.75" customHeight="1">
      <c r="A657" s="741">
        <f t="shared" si="59"/>
        <v>106</v>
      </c>
      <c r="B657" s="297" t="s">
        <v>720</v>
      </c>
      <c r="C657" s="757">
        <v>42208</v>
      </c>
      <c r="D657" s="758" t="s">
        <v>959</v>
      </c>
      <c r="E657" s="850">
        <v>105</v>
      </c>
      <c r="F657" s="849">
        <v>140</v>
      </c>
      <c r="G657" s="849"/>
      <c r="H657" s="845">
        <f t="shared" si="64"/>
        <v>1.47</v>
      </c>
      <c r="I657" s="742">
        <v>70</v>
      </c>
      <c r="J657" s="742">
        <f t="shared" si="66"/>
        <v>102.89999999999999</v>
      </c>
      <c r="K657" s="742">
        <f t="shared" si="65"/>
        <v>11803.572803340669</v>
      </c>
      <c r="L657" s="658"/>
      <c r="M657" s="293"/>
      <c r="N657" s="733"/>
    </row>
    <row r="658" spans="1:14" ht="15.75" customHeight="1">
      <c r="A658" s="741">
        <f t="shared" si="59"/>
        <v>107</v>
      </c>
      <c r="B658" s="297" t="s">
        <v>1795</v>
      </c>
      <c r="C658" s="757">
        <v>42208</v>
      </c>
      <c r="D658" s="758" t="s">
        <v>958</v>
      </c>
      <c r="E658" s="850">
        <v>100</v>
      </c>
      <c r="F658" s="849">
        <v>156</v>
      </c>
      <c r="G658" s="849"/>
      <c r="H658" s="845">
        <f t="shared" si="64"/>
        <v>1.56</v>
      </c>
      <c r="I658" s="742">
        <v>25</v>
      </c>
      <c r="J658" s="742">
        <f t="shared" si="66"/>
        <v>39</v>
      </c>
      <c r="K658" s="742">
        <f t="shared" si="65"/>
        <v>12526.240525994179</v>
      </c>
      <c r="L658" s="658"/>
      <c r="M658" s="293"/>
      <c r="N658" s="733"/>
    </row>
    <row r="659" spans="1:14" ht="15.75" customHeight="1">
      <c r="A659" s="741">
        <f t="shared" si="59"/>
        <v>108</v>
      </c>
      <c r="B659" s="297" t="s">
        <v>1796</v>
      </c>
      <c r="C659" s="757">
        <v>42208</v>
      </c>
      <c r="D659" s="758" t="s">
        <v>959</v>
      </c>
      <c r="E659" s="850">
        <v>80</v>
      </c>
      <c r="F659" s="849">
        <v>182</v>
      </c>
      <c r="G659" s="849"/>
      <c r="H659" s="845">
        <f t="shared" si="64"/>
        <v>1.46</v>
      </c>
      <c r="I659" s="742">
        <v>50</v>
      </c>
      <c r="J659" s="742">
        <f t="shared" si="66"/>
        <v>73</v>
      </c>
      <c r="K659" s="742">
        <f t="shared" si="65"/>
        <v>11723.276389712501</v>
      </c>
      <c r="L659" s="658"/>
      <c r="M659" s="293"/>
      <c r="N659" s="733"/>
    </row>
    <row r="660" spans="1:14" ht="15.75" customHeight="1">
      <c r="A660" s="741">
        <f t="shared" si="59"/>
        <v>109</v>
      </c>
      <c r="B660" s="297" t="s">
        <v>1797</v>
      </c>
      <c r="C660" s="757">
        <v>42208</v>
      </c>
      <c r="D660" s="758" t="s">
        <v>958</v>
      </c>
      <c r="E660" s="850">
        <v>34</v>
      </c>
      <c r="F660" s="849">
        <v>38</v>
      </c>
      <c r="G660" s="849"/>
      <c r="H660" s="845">
        <f t="shared" si="64"/>
        <v>0.13</v>
      </c>
      <c r="I660" s="742">
        <v>575</v>
      </c>
      <c r="J660" s="742">
        <f t="shared" si="66"/>
        <v>74.75</v>
      </c>
      <c r="K660" s="742">
        <f t="shared" si="65"/>
        <v>1043.8533771661816</v>
      </c>
      <c r="L660" s="658"/>
      <c r="M660" s="293"/>
      <c r="N660" s="733"/>
    </row>
    <row r="661" spans="1:14" ht="15.75" customHeight="1">
      <c r="A661" s="741">
        <f t="shared" si="59"/>
        <v>110</v>
      </c>
      <c r="B661" s="297" t="s">
        <v>1798</v>
      </c>
      <c r="C661" s="757">
        <v>42208</v>
      </c>
      <c r="D661" s="758" t="s">
        <v>959</v>
      </c>
      <c r="E661" s="850">
        <v>100</v>
      </c>
      <c r="F661" s="849">
        <v>100</v>
      </c>
      <c r="G661" s="849"/>
      <c r="H661" s="845">
        <f t="shared" si="64"/>
        <v>1</v>
      </c>
      <c r="I661" s="742">
        <v>500</v>
      </c>
      <c r="J661" s="742">
        <f t="shared" si="66"/>
        <v>500</v>
      </c>
      <c r="K661" s="742">
        <f t="shared" si="65"/>
        <v>8029.6413628167811</v>
      </c>
      <c r="L661" s="658"/>
      <c r="M661" s="293"/>
      <c r="N661" s="733"/>
    </row>
    <row r="662" spans="1:14" ht="15.75" customHeight="1">
      <c r="A662" s="741">
        <f t="shared" si="59"/>
        <v>111</v>
      </c>
      <c r="B662" s="297" t="s">
        <v>1792</v>
      </c>
      <c r="C662" s="757">
        <v>42208</v>
      </c>
      <c r="D662" s="758" t="s">
        <v>958</v>
      </c>
      <c r="E662" s="850">
        <v>110</v>
      </c>
      <c r="F662" s="849">
        <v>114</v>
      </c>
      <c r="G662" s="849"/>
      <c r="H662" s="845">
        <f t="shared" si="64"/>
        <v>1.25</v>
      </c>
      <c r="I662" s="742">
        <v>900</v>
      </c>
      <c r="J662" s="742">
        <f t="shared" si="66"/>
        <v>1125</v>
      </c>
      <c r="K662" s="742">
        <f t="shared" si="65"/>
        <v>10037.051703520976</v>
      </c>
      <c r="L662" s="658"/>
      <c r="M662" s="293"/>
      <c r="N662" s="733"/>
    </row>
    <row r="663" spans="1:14" ht="15.75" customHeight="1">
      <c r="A663" s="741">
        <f t="shared" si="59"/>
        <v>112</v>
      </c>
      <c r="B663" s="297" t="s">
        <v>772</v>
      </c>
      <c r="C663" s="757">
        <v>42209</v>
      </c>
      <c r="D663" s="758" t="s">
        <v>960</v>
      </c>
      <c r="E663" s="850">
        <v>125</v>
      </c>
      <c r="F663" s="849">
        <v>185</v>
      </c>
      <c r="G663" s="849"/>
      <c r="H663" s="845">
        <f t="shared" si="64"/>
        <v>2.31</v>
      </c>
      <c r="I663" s="742">
        <v>1000</v>
      </c>
      <c r="J663" s="742">
        <f t="shared" si="66"/>
        <v>2310</v>
      </c>
      <c r="K663" s="742">
        <f t="shared" si="65"/>
        <v>18548.471548106765</v>
      </c>
      <c r="L663" s="658"/>
      <c r="M663" s="293"/>
      <c r="N663" s="733"/>
    </row>
    <row r="664" spans="1:14" ht="15.75" customHeight="1">
      <c r="A664" s="741">
        <f t="shared" si="59"/>
        <v>113</v>
      </c>
      <c r="B664" s="297" t="s">
        <v>1792</v>
      </c>
      <c r="C664" s="757">
        <v>42209</v>
      </c>
      <c r="D664" s="758" t="s">
        <v>960</v>
      </c>
      <c r="E664" s="850">
        <v>110</v>
      </c>
      <c r="F664" s="849">
        <v>114</v>
      </c>
      <c r="G664" s="849"/>
      <c r="H664" s="845">
        <f t="shared" si="64"/>
        <v>1.25</v>
      </c>
      <c r="I664" s="742">
        <v>550</v>
      </c>
      <c r="J664" s="742">
        <f t="shared" si="66"/>
        <v>687.5</v>
      </c>
      <c r="K664" s="742">
        <f t="shared" si="65"/>
        <v>10037.051703520976</v>
      </c>
      <c r="L664" s="658"/>
      <c r="M664" s="293"/>
      <c r="N664" s="733"/>
    </row>
    <row r="665" spans="1:14" ht="15.75" customHeight="1">
      <c r="A665" s="741">
        <f t="shared" si="59"/>
        <v>114</v>
      </c>
      <c r="B665" s="297" t="s">
        <v>807</v>
      </c>
      <c r="C665" s="757">
        <v>42209</v>
      </c>
      <c r="D665" s="758" t="s">
        <v>961</v>
      </c>
      <c r="E665" s="850">
        <v>57</v>
      </c>
      <c r="F665" s="849">
        <v>36</v>
      </c>
      <c r="G665" s="849">
        <v>34</v>
      </c>
      <c r="H665" s="845">
        <f t="shared" si="64"/>
        <v>1.39</v>
      </c>
      <c r="I665" s="742">
        <v>498</v>
      </c>
      <c r="J665" s="742">
        <f t="shared" si="66"/>
        <v>692.21999999999991</v>
      </c>
      <c r="K665" s="742">
        <f t="shared" si="65"/>
        <v>11161.201494315324</v>
      </c>
      <c r="L665" s="658"/>
      <c r="M665" s="293"/>
      <c r="N665" s="733"/>
    </row>
    <row r="666" spans="1:14" ht="15.75" customHeight="1">
      <c r="A666" s="741">
        <f t="shared" si="59"/>
        <v>115</v>
      </c>
      <c r="B666" s="297" t="s">
        <v>424</v>
      </c>
      <c r="C666" s="757">
        <v>42209</v>
      </c>
      <c r="D666" s="758" t="s">
        <v>962</v>
      </c>
      <c r="E666" s="850">
        <v>52</v>
      </c>
      <c r="F666" s="849">
        <v>24.5</v>
      </c>
      <c r="G666" s="849">
        <v>24.5</v>
      </c>
      <c r="H666" s="845">
        <f t="shared" si="64"/>
        <v>0.82</v>
      </c>
      <c r="I666" s="742">
        <v>600</v>
      </c>
      <c r="J666" s="742">
        <f t="shared" si="66"/>
        <v>491.99999999999994</v>
      </c>
      <c r="K666" s="742">
        <f t="shared" si="65"/>
        <v>6584.3059175097605</v>
      </c>
      <c r="L666" s="658"/>
      <c r="M666" s="293"/>
      <c r="N666" s="733"/>
    </row>
    <row r="667" spans="1:14" ht="15.75" customHeight="1">
      <c r="A667" s="741">
        <f t="shared" si="59"/>
        <v>116</v>
      </c>
      <c r="B667" s="297" t="s">
        <v>472</v>
      </c>
      <c r="C667" s="757">
        <v>42209</v>
      </c>
      <c r="D667" s="758" t="s">
        <v>962</v>
      </c>
      <c r="E667" s="850">
        <v>52</v>
      </c>
      <c r="F667" s="849">
        <v>26.5</v>
      </c>
      <c r="G667" s="849">
        <v>26.5</v>
      </c>
      <c r="H667" s="845">
        <f t="shared" si="64"/>
        <v>0.91</v>
      </c>
      <c r="I667" s="742">
        <v>299</v>
      </c>
      <c r="J667" s="742">
        <f t="shared" si="66"/>
        <v>272.09000000000003</v>
      </c>
      <c r="K667" s="742">
        <f t="shared" si="65"/>
        <v>7306.9736401632708</v>
      </c>
      <c r="L667" s="658"/>
      <c r="M667" s="293"/>
      <c r="N667" s="733"/>
    </row>
    <row r="668" spans="1:14" ht="15.75" customHeight="1">
      <c r="A668" s="741">
        <f t="shared" si="59"/>
        <v>117</v>
      </c>
      <c r="B668" s="297" t="s">
        <v>527</v>
      </c>
      <c r="C668" s="757">
        <v>42209</v>
      </c>
      <c r="D668" s="758" t="s">
        <v>962</v>
      </c>
      <c r="E668" s="850">
        <v>55</v>
      </c>
      <c r="F668" s="849">
        <v>45</v>
      </c>
      <c r="G668" s="849">
        <v>29</v>
      </c>
      <c r="H668" s="845">
        <f t="shared" si="64"/>
        <v>1.58</v>
      </c>
      <c r="I668" s="742">
        <v>614</v>
      </c>
      <c r="J668" s="742">
        <f t="shared" si="66"/>
        <v>970.12</v>
      </c>
      <c r="K668" s="742">
        <f t="shared" si="65"/>
        <v>12686.833353250515</v>
      </c>
      <c r="L668" s="658"/>
      <c r="M668" s="293"/>
      <c r="N668" s="733"/>
    </row>
    <row r="669" spans="1:14" ht="15.75" customHeight="1">
      <c r="A669" s="741">
        <f t="shared" si="59"/>
        <v>118</v>
      </c>
      <c r="B669" s="297" t="s">
        <v>424</v>
      </c>
      <c r="C669" s="757">
        <v>42209</v>
      </c>
      <c r="D669" s="758" t="s">
        <v>963</v>
      </c>
      <c r="E669" s="850">
        <v>52</v>
      </c>
      <c r="F669" s="849">
        <v>24.5</v>
      </c>
      <c r="G669" s="849">
        <v>24.5</v>
      </c>
      <c r="H669" s="845">
        <f t="shared" si="64"/>
        <v>0.82</v>
      </c>
      <c r="I669" s="742">
        <v>460</v>
      </c>
      <c r="J669" s="742">
        <f t="shared" si="66"/>
        <v>377.2</v>
      </c>
      <c r="K669" s="742">
        <f t="shared" si="65"/>
        <v>6584.3059175097605</v>
      </c>
      <c r="L669" s="658"/>
      <c r="M669" s="293"/>
      <c r="N669" s="733"/>
    </row>
    <row r="670" spans="1:14" ht="15.75" customHeight="1">
      <c r="A670" s="741">
        <f t="shared" si="59"/>
        <v>119</v>
      </c>
      <c r="B670" s="297" t="s">
        <v>536</v>
      </c>
      <c r="C670" s="757">
        <v>42212</v>
      </c>
      <c r="D670" s="758" t="s">
        <v>964</v>
      </c>
      <c r="E670" s="850">
        <v>55.8</v>
      </c>
      <c r="F670" s="849">
        <v>35.5</v>
      </c>
      <c r="G670" s="849">
        <v>20.3</v>
      </c>
      <c r="H670" s="845">
        <f t="shared" si="64"/>
        <v>1.1000000000000001</v>
      </c>
      <c r="I670" s="742">
        <v>48</v>
      </c>
      <c r="J670" s="742">
        <f t="shared" si="66"/>
        <v>52.800000000000004</v>
      </c>
      <c r="K670" s="742">
        <f t="shared" si="65"/>
        <v>8832.6054990984594</v>
      </c>
      <c r="L670" s="658"/>
      <c r="M670" s="293"/>
      <c r="N670" s="733"/>
    </row>
    <row r="671" spans="1:14" ht="15.75" customHeight="1">
      <c r="A671" s="741">
        <f t="shared" si="59"/>
        <v>120</v>
      </c>
      <c r="B671" s="297" t="s">
        <v>538</v>
      </c>
      <c r="C671" s="757">
        <v>42212</v>
      </c>
      <c r="D671" s="758" t="s">
        <v>964</v>
      </c>
      <c r="E671" s="850">
        <v>55.8</v>
      </c>
      <c r="F671" s="849">
        <v>35.5</v>
      </c>
      <c r="G671" s="849">
        <v>21.5</v>
      </c>
      <c r="H671" s="845">
        <f t="shared" si="64"/>
        <v>1.1299999999999999</v>
      </c>
      <c r="I671" s="742">
        <v>150</v>
      </c>
      <c r="J671" s="742">
        <f t="shared" si="66"/>
        <v>169.49999999999997</v>
      </c>
      <c r="K671" s="742">
        <f t="shared" si="65"/>
        <v>9073.4947399829616</v>
      </c>
      <c r="L671" s="658"/>
      <c r="M671" s="293"/>
      <c r="N671" s="733"/>
    </row>
    <row r="672" spans="1:14" ht="15.75" customHeight="1">
      <c r="A672" s="741">
        <f t="shared" si="59"/>
        <v>121</v>
      </c>
      <c r="B672" s="297" t="s">
        <v>539</v>
      </c>
      <c r="C672" s="757">
        <v>42212</v>
      </c>
      <c r="D672" s="758" t="s">
        <v>964</v>
      </c>
      <c r="E672" s="850">
        <v>55.8</v>
      </c>
      <c r="F672" s="849">
        <v>35.5</v>
      </c>
      <c r="G672" s="849">
        <v>22.8</v>
      </c>
      <c r="H672" s="845">
        <f t="shared" ref="H672:H675" si="67">IF(G672&lt;&gt;"",ROUND(((E672+F672)*2+5)*(F672+G672+3)/10000,2),ROUND(E672*F672/10000,2))</f>
        <v>1.1499999999999999</v>
      </c>
      <c r="I672" s="742">
        <v>450</v>
      </c>
      <c r="J672" s="742">
        <f t="shared" ref="J672:J675" si="68">H672*I672</f>
        <v>517.5</v>
      </c>
      <c r="K672" s="742">
        <f t="shared" si="65"/>
        <v>9234.0875672392976</v>
      </c>
      <c r="L672" s="658"/>
      <c r="M672" s="293"/>
      <c r="N672" s="733"/>
    </row>
    <row r="673" spans="1:14" ht="15.75" customHeight="1">
      <c r="A673" s="741">
        <f t="shared" si="59"/>
        <v>122</v>
      </c>
      <c r="B673" s="297" t="s">
        <v>540</v>
      </c>
      <c r="C673" s="757">
        <v>42212</v>
      </c>
      <c r="D673" s="758" t="s">
        <v>964</v>
      </c>
      <c r="E673" s="850">
        <v>55.8</v>
      </c>
      <c r="F673" s="849">
        <v>35.5</v>
      </c>
      <c r="G673" s="849">
        <v>12.7</v>
      </c>
      <c r="H673" s="845">
        <f t="shared" si="67"/>
        <v>0.96</v>
      </c>
      <c r="I673" s="742">
        <v>390</v>
      </c>
      <c r="J673" s="742">
        <f t="shared" si="68"/>
        <v>374.4</v>
      </c>
      <c r="K673" s="742">
        <f t="shared" si="65"/>
        <v>7708.45570830411</v>
      </c>
      <c r="L673" s="658"/>
      <c r="M673" s="293"/>
      <c r="N673" s="733"/>
    </row>
    <row r="674" spans="1:14" ht="15.75" customHeight="1">
      <c r="A674" s="741">
        <f t="shared" si="59"/>
        <v>123</v>
      </c>
      <c r="B674" s="297" t="s">
        <v>536</v>
      </c>
      <c r="C674" s="757">
        <v>42212</v>
      </c>
      <c r="D674" s="758" t="s">
        <v>964</v>
      </c>
      <c r="E674" s="850">
        <v>55.8</v>
      </c>
      <c r="F674" s="849">
        <v>35.5</v>
      </c>
      <c r="G674" s="849">
        <v>20.3</v>
      </c>
      <c r="H674" s="845">
        <f t="shared" si="67"/>
        <v>1.1000000000000001</v>
      </c>
      <c r="I674" s="742">
        <v>80</v>
      </c>
      <c r="J674" s="742">
        <f t="shared" si="68"/>
        <v>88</v>
      </c>
      <c r="K674" s="742">
        <f t="shared" si="65"/>
        <v>8832.6054990984594</v>
      </c>
      <c r="L674" s="658"/>
      <c r="M674" s="293"/>
      <c r="N674" s="733"/>
    </row>
    <row r="675" spans="1:14" ht="15.75" customHeight="1">
      <c r="A675" s="741">
        <f t="shared" si="59"/>
        <v>124</v>
      </c>
      <c r="B675" s="297" t="s">
        <v>538</v>
      </c>
      <c r="C675" s="757">
        <v>42212</v>
      </c>
      <c r="D675" s="758" t="s">
        <v>964</v>
      </c>
      <c r="E675" s="850">
        <v>55.8</v>
      </c>
      <c r="F675" s="849">
        <v>35.5</v>
      </c>
      <c r="G675" s="849">
        <v>21.5</v>
      </c>
      <c r="H675" s="845">
        <f t="shared" si="67"/>
        <v>1.1299999999999999</v>
      </c>
      <c r="I675" s="742">
        <v>470</v>
      </c>
      <c r="J675" s="742">
        <f t="shared" si="68"/>
        <v>531.09999999999991</v>
      </c>
      <c r="K675" s="742">
        <f t="shared" si="65"/>
        <v>9073.4947399829616</v>
      </c>
      <c r="L675" s="658"/>
      <c r="M675" s="293"/>
      <c r="N675" s="733"/>
    </row>
    <row r="676" spans="1:14" ht="15.75" customHeight="1">
      <c r="A676" s="741">
        <f t="shared" si="59"/>
        <v>125</v>
      </c>
      <c r="B676" s="297" t="s">
        <v>539</v>
      </c>
      <c r="C676" s="757">
        <v>42212</v>
      </c>
      <c r="D676" s="758" t="s">
        <v>964</v>
      </c>
      <c r="E676" s="850">
        <v>55.8</v>
      </c>
      <c r="F676" s="849">
        <v>35.5</v>
      </c>
      <c r="G676" s="849">
        <v>22.8</v>
      </c>
      <c r="H676" s="845">
        <f t="shared" si="64"/>
        <v>1.1499999999999999</v>
      </c>
      <c r="I676" s="742">
        <v>350</v>
      </c>
      <c r="J676" s="742">
        <f t="shared" si="66"/>
        <v>402.49999999999994</v>
      </c>
      <c r="K676" s="742">
        <f t="shared" si="65"/>
        <v>9234.0875672392976</v>
      </c>
      <c r="L676" s="658"/>
      <c r="M676" s="293"/>
      <c r="N676" s="733"/>
    </row>
    <row r="677" spans="1:14" ht="15.75" customHeight="1">
      <c r="A677" s="741">
        <f t="shared" si="59"/>
        <v>126</v>
      </c>
      <c r="B677" s="297" t="s">
        <v>540</v>
      </c>
      <c r="C677" s="757">
        <v>42212</v>
      </c>
      <c r="D677" s="758" t="s">
        <v>964</v>
      </c>
      <c r="E677" s="850">
        <v>55.8</v>
      </c>
      <c r="F677" s="849">
        <v>35.5</v>
      </c>
      <c r="G677" s="849">
        <v>12.7</v>
      </c>
      <c r="H677" s="845">
        <f t="shared" si="64"/>
        <v>0.96</v>
      </c>
      <c r="I677" s="742">
        <v>251</v>
      </c>
      <c r="J677" s="742">
        <f t="shared" si="66"/>
        <v>240.95999999999998</v>
      </c>
      <c r="K677" s="742">
        <f t="shared" si="65"/>
        <v>7708.45570830411</v>
      </c>
      <c r="L677" s="658"/>
      <c r="M677" s="293"/>
      <c r="N677" s="733"/>
    </row>
    <row r="678" spans="1:14" ht="15.75" customHeight="1">
      <c r="A678" s="741">
        <f t="shared" si="59"/>
        <v>127</v>
      </c>
      <c r="B678" s="297" t="s">
        <v>536</v>
      </c>
      <c r="C678" s="757">
        <v>42212</v>
      </c>
      <c r="D678" s="758" t="s">
        <v>964</v>
      </c>
      <c r="E678" s="850">
        <v>55.8</v>
      </c>
      <c r="F678" s="849">
        <v>35.5</v>
      </c>
      <c r="G678" s="849">
        <v>20.3</v>
      </c>
      <c r="H678" s="845">
        <f t="shared" ref="H678:H679" si="69">IF(G678&lt;&gt;"",ROUND(((E678+F678)*2+5)*(F678+G678+3)/10000,2),ROUND(E678*F678/10000,2))</f>
        <v>1.1000000000000001</v>
      </c>
      <c r="I678" s="742">
        <v>150</v>
      </c>
      <c r="J678" s="742">
        <f t="shared" ref="J678:J679" si="70">H678*I678</f>
        <v>165</v>
      </c>
      <c r="K678" s="742">
        <f t="shared" si="65"/>
        <v>8832.6054990984594</v>
      </c>
      <c r="L678" s="658"/>
      <c r="M678" s="293"/>
      <c r="N678" s="733"/>
    </row>
    <row r="679" spans="1:14" ht="15.75" customHeight="1">
      <c r="A679" s="741">
        <f t="shared" si="59"/>
        <v>128</v>
      </c>
      <c r="B679" s="297" t="s">
        <v>538</v>
      </c>
      <c r="C679" s="757">
        <v>42212</v>
      </c>
      <c r="D679" s="758" t="s">
        <v>964</v>
      </c>
      <c r="E679" s="850">
        <v>55.8</v>
      </c>
      <c r="F679" s="849">
        <v>35.5</v>
      </c>
      <c r="G679" s="849">
        <v>21.5</v>
      </c>
      <c r="H679" s="845">
        <f t="shared" si="69"/>
        <v>1.1299999999999999</v>
      </c>
      <c r="I679" s="742">
        <v>200</v>
      </c>
      <c r="J679" s="742">
        <f t="shared" si="70"/>
        <v>225.99999999999997</v>
      </c>
      <c r="K679" s="742">
        <f t="shared" si="65"/>
        <v>9073.4947399829616</v>
      </c>
      <c r="L679" s="658"/>
      <c r="M679" s="293"/>
      <c r="N679" s="733"/>
    </row>
    <row r="680" spans="1:14" ht="15.75" customHeight="1">
      <c r="A680" s="741">
        <f t="shared" si="59"/>
        <v>129</v>
      </c>
      <c r="B680" s="297" t="s">
        <v>708</v>
      </c>
      <c r="C680" s="757">
        <v>42212</v>
      </c>
      <c r="D680" s="758" t="s">
        <v>965</v>
      </c>
      <c r="E680" s="850">
        <v>33.700000000000003</v>
      </c>
      <c r="F680" s="849">
        <v>22.7</v>
      </c>
      <c r="G680" s="849">
        <v>19.3</v>
      </c>
      <c r="H680" s="845">
        <f t="shared" si="64"/>
        <v>0.53</v>
      </c>
      <c r="I680" s="742">
        <v>222</v>
      </c>
      <c r="J680" s="742">
        <f t="shared" si="66"/>
        <v>117.66000000000001</v>
      </c>
      <c r="K680" s="742">
        <f t="shared" ref="K680:K743" si="71">H680*$Q$611</f>
        <v>4255.7099222928946</v>
      </c>
      <c r="L680" s="658"/>
      <c r="M680" s="293"/>
      <c r="N680" s="733"/>
    </row>
    <row r="681" spans="1:14" ht="15.75" customHeight="1">
      <c r="A681" s="741">
        <f t="shared" si="59"/>
        <v>130</v>
      </c>
      <c r="B681" s="297" t="s">
        <v>936</v>
      </c>
      <c r="C681" s="757">
        <v>42212</v>
      </c>
      <c r="D681" s="758" t="s">
        <v>965</v>
      </c>
      <c r="E681" s="850">
        <v>37.200000000000003</v>
      </c>
      <c r="F681" s="849">
        <v>25.1</v>
      </c>
      <c r="G681" s="849">
        <v>23.9</v>
      </c>
      <c r="H681" s="845">
        <f t="shared" si="64"/>
        <v>0.67</v>
      </c>
      <c r="I681" s="742">
        <v>494</v>
      </c>
      <c r="J681" s="742">
        <f t="shared" si="66"/>
        <v>330.98</v>
      </c>
      <c r="K681" s="742">
        <f t="shared" si="71"/>
        <v>5379.859713087244</v>
      </c>
      <c r="L681" s="658"/>
      <c r="M681" s="293"/>
      <c r="N681" s="733"/>
    </row>
    <row r="682" spans="1:14" ht="15.75" customHeight="1">
      <c r="A682" s="741">
        <f t="shared" si="59"/>
        <v>131</v>
      </c>
      <c r="B682" s="40" t="s">
        <v>1718</v>
      </c>
      <c r="C682" s="757">
        <v>42214</v>
      </c>
      <c r="D682" s="758" t="s">
        <v>966</v>
      </c>
      <c r="E682" s="850">
        <v>23.8</v>
      </c>
      <c r="F682" s="849">
        <v>33.799999999999997</v>
      </c>
      <c r="G682" s="849"/>
      <c r="H682" s="845">
        <f t="shared" si="64"/>
        <v>0.08</v>
      </c>
      <c r="I682" s="742">
        <v>400</v>
      </c>
      <c r="J682" s="742">
        <f t="shared" si="66"/>
        <v>32</v>
      </c>
      <c r="K682" s="742">
        <f t="shared" si="71"/>
        <v>642.3713090253425</v>
      </c>
      <c r="L682" s="658"/>
      <c r="M682" s="293"/>
      <c r="N682" s="733"/>
    </row>
    <row r="683" spans="1:14" ht="15.75" customHeight="1">
      <c r="A683" s="741">
        <f t="shared" si="59"/>
        <v>132</v>
      </c>
      <c r="B683" s="297" t="s">
        <v>918</v>
      </c>
      <c r="C683" s="757">
        <v>42216</v>
      </c>
      <c r="D683" s="758" t="s">
        <v>967</v>
      </c>
      <c r="E683" s="850">
        <v>42</v>
      </c>
      <c r="F683" s="849">
        <v>26</v>
      </c>
      <c r="G683" s="849">
        <v>15</v>
      </c>
      <c r="H683" s="845">
        <f t="shared" si="64"/>
        <v>0.62</v>
      </c>
      <c r="I683" s="742">
        <v>308</v>
      </c>
      <c r="J683" s="742">
        <f t="shared" si="66"/>
        <v>190.96</v>
      </c>
      <c r="K683" s="742">
        <f t="shared" si="71"/>
        <v>4978.377644946404</v>
      </c>
      <c r="L683" s="658"/>
      <c r="M683" s="293"/>
      <c r="N683" s="733"/>
    </row>
    <row r="684" spans="1:14" ht="15.75" customHeight="1">
      <c r="A684" s="741">
        <f t="shared" si="59"/>
        <v>133</v>
      </c>
      <c r="B684" s="297" t="s">
        <v>622</v>
      </c>
      <c r="C684" s="757">
        <v>42216</v>
      </c>
      <c r="D684" s="758" t="s">
        <v>968</v>
      </c>
      <c r="E684" s="850">
        <v>58</v>
      </c>
      <c r="F684" s="849">
        <v>43</v>
      </c>
      <c r="G684" s="849">
        <v>31</v>
      </c>
      <c r="H684" s="845">
        <f t="shared" si="64"/>
        <v>1.59</v>
      </c>
      <c r="I684" s="742">
        <v>196</v>
      </c>
      <c r="J684" s="742">
        <f t="shared" si="66"/>
        <v>311.64000000000004</v>
      </c>
      <c r="K684" s="742">
        <f t="shared" si="71"/>
        <v>12767.129766878683</v>
      </c>
      <c r="L684" s="658"/>
      <c r="M684" s="293"/>
      <c r="N684" s="733"/>
    </row>
    <row r="685" spans="1:14" ht="15.75" customHeight="1">
      <c r="A685" s="741">
        <f t="shared" si="59"/>
        <v>134</v>
      </c>
      <c r="B685" s="297" t="s">
        <v>1701</v>
      </c>
      <c r="C685" s="757">
        <v>42216</v>
      </c>
      <c r="D685" s="758" t="s">
        <v>968</v>
      </c>
      <c r="E685" s="850">
        <v>57</v>
      </c>
      <c r="F685" s="849">
        <v>42</v>
      </c>
      <c r="G685" s="849"/>
      <c r="H685" s="845">
        <f t="shared" si="64"/>
        <v>0.24</v>
      </c>
      <c r="I685" s="742">
        <v>500</v>
      </c>
      <c r="J685" s="742">
        <f t="shared" si="66"/>
        <v>120</v>
      </c>
      <c r="K685" s="742">
        <f t="shared" si="71"/>
        <v>1927.1139270760275</v>
      </c>
      <c r="L685" s="658"/>
      <c r="M685" s="293"/>
      <c r="N685" s="733"/>
    </row>
    <row r="686" spans="1:14" ht="15.75" customHeight="1">
      <c r="A686" s="741">
        <f t="shared" si="59"/>
        <v>135</v>
      </c>
      <c r="B686" s="297" t="s">
        <v>969</v>
      </c>
      <c r="C686" s="757">
        <v>42216</v>
      </c>
      <c r="D686" s="758" t="s">
        <v>970</v>
      </c>
      <c r="E686" s="850">
        <v>54.5</v>
      </c>
      <c r="F686" s="849">
        <v>46.5</v>
      </c>
      <c r="G686" s="849">
        <v>48.5</v>
      </c>
      <c r="H686" s="845">
        <f t="shared" si="64"/>
        <v>2.0299999999999998</v>
      </c>
      <c r="I686" s="742">
        <v>61</v>
      </c>
      <c r="J686" s="742">
        <f t="shared" si="66"/>
        <v>123.82999999999998</v>
      </c>
      <c r="K686" s="742">
        <f t="shared" si="71"/>
        <v>16300.171966518064</v>
      </c>
      <c r="L686" s="658"/>
      <c r="M686" s="293"/>
      <c r="N686" s="733"/>
    </row>
    <row r="687" spans="1:14" ht="15.75" customHeight="1">
      <c r="A687" s="741">
        <f t="shared" si="59"/>
        <v>136</v>
      </c>
      <c r="B687" s="297" t="s">
        <v>565</v>
      </c>
      <c r="C687" s="757">
        <v>42216</v>
      </c>
      <c r="D687" s="758" t="s">
        <v>970</v>
      </c>
      <c r="E687" s="850">
        <v>39.5</v>
      </c>
      <c r="F687" s="849">
        <v>32.299999999999997</v>
      </c>
      <c r="G687" s="849">
        <v>27.7</v>
      </c>
      <c r="H687" s="845">
        <f t="shared" si="64"/>
        <v>0.94</v>
      </c>
      <c r="I687" s="742">
        <v>316</v>
      </c>
      <c r="J687" s="742">
        <f t="shared" si="66"/>
        <v>297.03999999999996</v>
      </c>
      <c r="K687" s="742">
        <f t="shared" si="71"/>
        <v>7547.862881047774</v>
      </c>
      <c r="L687" s="658"/>
      <c r="M687" s="293"/>
      <c r="N687" s="733"/>
    </row>
    <row r="688" spans="1:14" ht="15.75" customHeight="1">
      <c r="A688" s="741">
        <f t="shared" si="59"/>
        <v>137</v>
      </c>
      <c r="B688" s="297" t="s">
        <v>465</v>
      </c>
      <c r="C688" s="757">
        <v>42219</v>
      </c>
      <c r="D688" s="758" t="s">
        <v>971</v>
      </c>
      <c r="E688" s="850">
        <v>51.5</v>
      </c>
      <c r="F688" s="849">
        <v>28.5</v>
      </c>
      <c r="G688" s="849">
        <v>7.2</v>
      </c>
      <c r="H688" s="845">
        <f t="shared" si="64"/>
        <v>0.64</v>
      </c>
      <c r="I688" s="742">
        <v>517</v>
      </c>
      <c r="J688" s="742">
        <f t="shared" si="66"/>
        <v>330.88</v>
      </c>
      <c r="K688" s="742">
        <f t="shared" si="71"/>
        <v>5138.97047220274</v>
      </c>
      <c r="L688" s="658"/>
      <c r="M688" s="293"/>
      <c r="N688" s="733"/>
    </row>
    <row r="689" spans="1:14" ht="15.75" customHeight="1">
      <c r="A689" s="741">
        <f t="shared" si="59"/>
        <v>138</v>
      </c>
      <c r="B689" s="297" t="s">
        <v>548</v>
      </c>
      <c r="C689" s="757">
        <v>42219</v>
      </c>
      <c r="D689" s="758" t="s">
        <v>971</v>
      </c>
      <c r="E689" s="850">
        <v>32.5</v>
      </c>
      <c r="F689" s="849">
        <v>30.5</v>
      </c>
      <c r="G689" s="849">
        <v>7.5</v>
      </c>
      <c r="H689" s="845">
        <f t="shared" si="64"/>
        <v>0.54</v>
      </c>
      <c r="I689" s="742">
        <v>296</v>
      </c>
      <c r="J689" s="742">
        <f t="shared" si="66"/>
        <v>159.84</v>
      </c>
      <c r="K689" s="742">
        <f t="shared" si="71"/>
        <v>4336.0063359210617</v>
      </c>
      <c r="L689" s="658"/>
      <c r="M689" s="293"/>
      <c r="N689" s="733"/>
    </row>
    <row r="690" spans="1:14" ht="15.75" customHeight="1">
      <c r="A690" s="741">
        <f t="shared" si="59"/>
        <v>139</v>
      </c>
      <c r="B690" s="297" t="s">
        <v>467</v>
      </c>
      <c r="C690" s="757">
        <v>42219</v>
      </c>
      <c r="D690" s="758" t="s">
        <v>971</v>
      </c>
      <c r="E690" s="850">
        <v>22</v>
      </c>
      <c r="F690" s="849">
        <v>22</v>
      </c>
      <c r="G690" s="849">
        <v>29.5</v>
      </c>
      <c r="H690" s="845">
        <f t="shared" ref="H690:H753" si="72">IF(G690&lt;&gt;"",ROUND(((E690+F690)*2+5)*(F690+G690+3)/10000,2),ROUND(E690*F690/10000,2))</f>
        <v>0.51</v>
      </c>
      <c r="I690" s="742">
        <v>518</v>
      </c>
      <c r="J690" s="742">
        <f t="shared" si="66"/>
        <v>264.18</v>
      </c>
      <c r="K690" s="742">
        <f t="shared" si="71"/>
        <v>4095.1170950365586</v>
      </c>
      <c r="L690" s="658"/>
      <c r="M690" s="293"/>
      <c r="N690" s="733"/>
    </row>
    <row r="691" spans="1:14" ht="15.75" customHeight="1">
      <c r="A691" s="741">
        <f t="shared" si="59"/>
        <v>140</v>
      </c>
      <c r="B691" s="297" t="s">
        <v>972</v>
      </c>
      <c r="C691" s="757">
        <v>42219</v>
      </c>
      <c r="D691" s="758" t="s">
        <v>971</v>
      </c>
      <c r="E691" s="850">
        <v>29</v>
      </c>
      <c r="F691" s="849">
        <v>29</v>
      </c>
      <c r="G691" s="849">
        <v>29.5</v>
      </c>
      <c r="H691" s="845">
        <f t="shared" si="72"/>
        <v>0.74</v>
      </c>
      <c r="I691" s="742">
        <v>514</v>
      </c>
      <c r="J691" s="742">
        <f t="shared" ref="J691:J754" si="73">H691*I691</f>
        <v>380.36</v>
      </c>
      <c r="K691" s="742">
        <f t="shared" si="71"/>
        <v>5941.9346084844183</v>
      </c>
      <c r="L691" s="658"/>
      <c r="M691" s="293"/>
      <c r="N691" s="733"/>
    </row>
    <row r="692" spans="1:14" ht="15.75" customHeight="1">
      <c r="A692" s="741">
        <f t="shared" si="59"/>
        <v>141</v>
      </c>
      <c r="B692" s="297" t="s">
        <v>973</v>
      </c>
      <c r="C692" s="757">
        <v>42219</v>
      </c>
      <c r="D692" s="758" t="s">
        <v>971</v>
      </c>
      <c r="E692" s="850">
        <v>104</v>
      </c>
      <c r="F692" s="849">
        <v>50</v>
      </c>
      <c r="G692" s="849">
        <v>25</v>
      </c>
      <c r="H692" s="845">
        <f t="shared" si="72"/>
        <v>2.44</v>
      </c>
      <c r="I692" s="742">
        <v>106</v>
      </c>
      <c r="J692" s="742">
        <f t="shared" si="73"/>
        <v>258.64</v>
      </c>
      <c r="K692" s="742">
        <f t="shared" si="71"/>
        <v>19592.324925272944</v>
      </c>
      <c r="L692" s="658"/>
      <c r="M692" s="293"/>
      <c r="N692" s="733"/>
    </row>
    <row r="693" spans="1:14" ht="15.75" customHeight="1">
      <c r="A693" s="741">
        <f t="shared" si="59"/>
        <v>142</v>
      </c>
      <c r="B693" s="297" t="s">
        <v>974</v>
      </c>
      <c r="C693" s="757">
        <v>42219</v>
      </c>
      <c r="D693" s="758" t="s">
        <v>971</v>
      </c>
      <c r="E693" s="850">
        <v>38.1</v>
      </c>
      <c r="F693" s="849">
        <v>34.299999999999997</v>
      </c>
      <c r="G693" s="849">
        <v>7.5</v>
      </c>
      <c r="H693" s="845">
        <f t="shared" si="72"/>
        <v>0.67</v>
      </c>
      <c r="I693" s="742">
        <v>116</v>
      </c>
      <c r="J693" s="742">
        <f t="shared" si="73"/>
        <v>77.72</v>
      </c>
      <c r="K693" s="742">
        <f t="shared" si="71"/>
        <v>5379.859713087244</v>
      </c>
      <c r="L693" s="658"/>
      <c r="M693" s="293"/>
      <c r="N693" s="733"/>
    </row>
    <row r="694" spans="1:14" ht="15.75" customHeight="1">
      <c r="A694" s="741">
        <f t="shared" si="59"/>
        <v>143</v>
      </c>
      <c r="B694" s="297" t="s">
        <v>628</v>
      </c>
      <c r="C694" s="757">
        <v>42219</v>
      </c>
      <c r="D694" s="758" t="s">
        <v>975</v>
      </c>
      <c r="E694" s="850">
        <v>46</v>
      </c>
      <c r="F694" s="849">
        <v>42</v>
      </c>
      <c r="G694" s="849">
        <v>24.5</v>
      </c>
      <c r="H694" s="845">
        <f t="shared" si="72"/>
        <v>1.26</v>
      </c>
      <c r="I694" s="742">
        <v>1131</v>
      </c>
      <c r="J694" s="742">
        <f t="shared" si="73"/>
        <v>1425.06</v>
      </c>
      <c r="K694" s="742">
        <f t="shared" si="71"/>
        <v>10117.348117149144</v>
      </c>
      <c r="L694" s="658"/>
      <c r="M694" s="293"/>
      <c r="N694" s="733"/>
    </row>
    <row r="695" spans="1:14" ht="15.75" customHeight="1">
      <c r="A695" s="741">
        <f t="shared" si="59"/>
        <v>144</v>
      </c>
      <c r="B695" s="297" t="s">
        <v>977</v>
      </c>
      <c r="C695" s="757">
        <v>42219</v>
      </c>
      <c r="D695" s="758" t="s">
        <v>975</v>
      </c>
      <c r="E695" s="850">
        <v>46</v>
      </c>
      <c r="F695" s="849">
        <v>40</v>
      </c>
      <c r="G695" s="849">
        <v>28</v>
      </c>
      <c r="H695" s="845">
        <f t="shared" si="72"/>
        <v>1.26</v>
      </c>
      <c r="I695" s="742">
        <v>210</v>
      </c>
      <c r="J695" s="742">
        <f t="shared" si="73"/>
        <v>264.60000000000002</v>
      </c>
      <c r="K695" s="742">
        <f t="shared" si="71"/>
        <v>10117.348117149144</v>
      </c>
      <c r="L695" s="658"/>
      <c r="M695" s="293"/>
      <c r="N695" s="733"/>
    </row>
    <row r="696" spans="1:14" ht="15.75" customHeight="1">
      <c r="A696" s="741">
        <f t="shared" si="59"/>
        <v>145</v>
      </c>
      <c r="B696" s="297" t="s">
        <v>978</v>
      </c>
      <c r="C696" s="757">
        <v>42222</v>
      </c>
      <c r="D696" s="758" t="s">
        <v>979</v>
      </c>
      <c r="E696" s="850">
        <v>80</v>
      </c>
      <c r="F696" s="849">
        <v>60</v>
      </c>
      <c r="G696" s="849">
        <v>50</v>
      </c>
      <c r="H696" s="845">
        <f t="shared" si="72"/>
        <v>3.22</v>
      </c>
      <c r="I696" s="742">
        <v>157</v>
      </c>
      <c r="J696" s="742">
        <f t="shared" si="73"/>
        <v>505.54</v>
      </c>
      <c r="K696" s="742">
        <f t="shared" si="71"/>
        <v>25855.445188270038</v>
      </c>
      <c r="L696" s="658"/>
      <c r="M696" s="293"/>
      <c r="N696" s="733"/>
    </row>
    <row r="697" spans="1:14" ht="15.75" customHeight="1">
      <c r="A697" s="741">
        <f t="shared" si="59"/>
        <v>146</v>
      </c>
      <c r="B697" s="297" t="s">
        <v>424</v>
      </c>
      <c r="C697" s="757">
        <v>42223</v>
      </c>
      <c r="D697" s="758" t="s">
        <v>981</v>
      </c>
      <c r="E697" s="850">
        <v>52</v>
      </c>
      <c r="F697" s="849">
        <v>24.5</v>
      </c>
      <c r="G697" s="849">
        <v>24.5</v>
      </c>
      <c r="H697" s="845">
        <f t="shared" si="72"/>
        <v>0.82</v>
      </c>
      <c r="I697" s="742">
        <v>922</v>
      </c>
      <c r="J697" s="742">
        <f t="shared" si="73"/>
        <v>756.04</v>
      </c>
      <c r="K697" s="742">
        <f t="shared" si="71"/>
        <v>6584.3059175097605</v>
      </c>
      <c r="L697" s="658"/>
      <c r="M697" s="293"/>
      <c r="N697" s="733"/>
    </row>
    <row r="698" spans="1:14" ht="15.75" customHeight="1">
      <c r="A698" s="741">
        <f t="shared" si="59"/>
        <v>147</v>
      </c>
      <c r="B698" s="297" t="s">
        <v>472</v>
      </c>
      <c r="C698" s="757">
        <v>42223</v>
      </c>
      <c r="D698" s="758" t="s">
        <v>981</v>
      </c>
      <c r="E698" s="850">
        <v>52</v>
      </c>
      <c r="F698" s="849">
        <v>26.5</v>
      </c>
      <c r="G698" s="849">
        <v>26.5</v>
      </c>
      <c r="H698" s="845">
        <f t="shared" si="72"/>
        <v>0.91</v>
      </c>
      <c r="I698" s="742">
        <v>307</v>
      </c>
      <c r="J698" s="742">
        <f t="shared" si="73"/>
        <v>279.37</v>
      </c>
      <c r="K698" s="742">
        <f t="shared" si="71"/>
        <v>7306.9736401632708</v>
      </c>
      <c r="L698" s="658"/>
      <c r="M698" s="293"/>
      <c r="N698" s="733"/>
    </row>
    <row r="699" spans="1:14" ht="15.75" customHeight="1">
      <c r="A699" s="741">
        <f t="shared" si="59"/>
        <v>148</v>
      </c>
      <c r="B699" s="297" t="s">
        <v>2036</v>
      </c>
      <c r="C699" s="757">
        <v>42223</v>
      </c>
      <c r="D699" s="758" t="s">
        <v>982</v>
      </c>
      <c r="E699" s="850">
        <v>41</v>
      </c>
      <c r="F699" s="849">
        <v>41</v>
      </c>
      <c r="G699" s="849">
        <v>25</v>
      </c>
      <c r="H699" s="845">
        <f t="shared" si="72"/>
        <v>1.17</v>
      </c>
      <c r="I699" s="742">
        <v>1667</v>
      </c>
      <c r="J699" s="742">
        <f t="shared" si="73"/>
        <v>1950.3899999999999</v>
      </c>
      <c r="K699" s="742">
        <f t="shared" si="71"/>
        <v>9394.6803944956337</v>
      </c>
      <c r="L699" s="658"/>
      <c r="M699" s="293"/>
      <c r="N699" s="733"/>
    </row>
    <row r="700" spans="1:14" ht="15.75" customHeight="1">
      <c r="A700" s="741">
        <f t="shared" si="59"/>
        <v>149</v>
      </c>
      <c r="B700" s="297" t="s">
        <v>1799</v>
      </c>
      <c r="C700" s="757">
        <v>42223</v>
      </c>
      <c r="D700" s="758" t="s">
        <v>984</v>
      </c>
      <c r="E700" s="850">
        <v>85</v>
      </c>
      <c r="F700" s="849">
        <v>118</v>
      </c>
      <c r="G700" s="849"/>
      <c r="H700" s="845">
        <f t="shared" si="72"/>
        <v>1</v>
      </c>
      <c r="I700" s="742">
        <v>450</v>
      </c>
      <c r="J700" s="742">
        <f t="shared" si="73"/>
        <v>450</v>
      </c>
      <c r="K700" s="742">
        <f t="shared" si="71"/>
        <v>8029.6413628167811</v>
      </c>
      <c r="L700" s="658"/>
      <c r="M700" s="293"/>
      <c r="N700" s="733"/>
    </row>
    <row r="701" spans="1:14" ht="15.75" customHeight="1">
      <c r="A701" s="741">
        <f t="shared" si="59"/>
        <v>150</v>
      </c>
      <c r="B701" s="297" t="s">
        <v>1800</v>
      </c>
      <c r="C701" s="757">
        <v>42223</v>
      </c>
      <c r="D701" s="758" t="s">
        <v>984</v>
      </c>
      <c r="E701" s="850">
        <v>95</v>
      </c>
      <c r="F701" s="849">
        <v>189</v>
      </c>
      <c r="G701" s="849"/>
      <c r="H701" s="845">
        <f t="shared" si="72"/>
        <v>1.8</v>
      </c>
      <c r="I701" s="742">
        <v>58</v>
      </c>
      <c r="J701" s="742">
        <f t="shared" si="73"/>
        <v>104.4</v>
      </c>
      <c r="K701" s="742">
        <f t="shared" si="71"/>
        <v>14453.354453070206</v>
      </c>
      <c r="L701" s="658"/>
      <c r="M701" s="293"/>
      <c r="N701" s="733"/>
    </row>
    <row r="702" spans="1:14" ht="15.75" customHeight="1">
      <c r="A702" s="741">
        <f t="shared" si="59"/>
        <v>151</v>
      </c>
      <c r="B702" s="297" t="s">
        <v>1753</v>
      </c>
      <c r="C702" s="757">
        <v>42223</v>
      </c>
      <c r="D702" s="758" t="s">
        <v>984</v>
      </c>
      <c r="E702" s="850">
        <v>120</v>
      </c>
      <c r="F702" s="849">
        <v>156</v>
      </c>
      <c r="G702" s="849"/>
      <c r="H702" s="845">
        <f t="shared" si="72"/>
        <v>1.87</v>
      </c>
      <c r="I702" s="742">
        <v>10</v>
      </c>
      <c r="J702" s="742">
        <f t="shared" si="73"/>
        <v>18.700000000000003</v>
      </c>
      <c r="K702" s="742">
        <f t="shared" si="71"/>
        <v>15015.429348467382</v>
      </c>
      <c r="L702" s="658"/>
      <c r="M702" s="293"/>
      <c r="N702" s="733"/>
    </row>
    <row r="703" spans="1:14" ht="15.75" customHeight="1">
      <c r="A703" s="741">
        <f t="shared" si="59"/>
        <v>152</v>
      </c>
      <c r="B703" s="297" t="s">
        <v>1754</v>
      </c>
      <c r="C703" s="757">
        <v>42223</v>
      </c>
      <c r="D703" s="758" t="s">
        <v>984</v>
      </c>
      <c r="E703" s="850">
        <v>110</v>
      </c>
      <c r="F703" s="849">
        <v>156</v>
      </c>
      <c r="G703" s="849"/>
      <c r="H703" s="845">
        <f t="shared" si="72"/>
        <v>1.72</v>
      </c>
      <c r="I703" s="742">
        <v>10</v>
      </c>
      <c r="J703" s="742">
        <f t="shared" si="73"/>
        <v>17.2</v>
      </c>
      <c r="K703" s="742">
        <f t="shared" si="71"/>
        <v>13810.983144044863</v>
      </c>
      <c r="L703" s="658"/>
      <c r="M703" s="293"/>
      <c r="N703" s="733"/>
    </row>
    <row r="704" spans="1:14" ht="15.75" customHeight="1">
      <c r="A704" s="741">
        <f t="shared" si="59"/>
        <v>153</v>
      </c>
      <c r="B704" s="297" t="s">
        <v>1730</v>
      </c>
      <c r="C704" s="757">
        <v>42223</v>
      </c>
      <c r="D704" s="758" t="s">
        <v>984</v>
      </c>
      <c r="E704" s="850">
        <v>105</v>
      </c>
      <c r="F704" s="849">
        <v>158</v>
      </c>
      <c r="G704" s="849"/>
      <c r="H704" s="845">
        <f t="shared" si="72"/>
        <v>1.66</v>
      </c>
      <c r="I704" s="742">
        <v>10</v>
      </c>
      <c r="J704" s="742">
        <f t="shared" si="73"/>
        <v>16.599999999999998</v>
      </c>
      <c r="K704" s="742">
        <f t="shared" si="71"/>
        <v>13329.204662275855</v>
      </c>
      <c r="L704" s="658"/>
      <c r="M704" s="293"/>
      <c r="N704" s="733"/>
    </row>
    <row r="705" spans="1:14" ht="15.75" customHeight="1">
      <c r="A705" s="741">
        <f t="shared" si="59"/>
        <v>154</v>
      </c>
      <c r="B705" s="297" t="s">
        <v>1782</v>
      </c>
      <c r="C705" s="757">
        <v>42223</v>
      </c>
      <c r="D705" s="758" t="s">
        <v>984</v>
      </c>
      <c r="E705" s="850">
        <v>100</v>
      </c>
      <c r="F705" s="849">
        <v>158</v>
      </c>
      <c r="G705" s="849"/>
      <c r="H705" s="845">
        <f t="shared" si="72"/>
        <v>1.58</v>
      </c>
      <c r="I705" s="742">
        <v>10</v>
      </c>
      <c r="J705" s="742">
        <f t="shared" si="73"/>
        <v>15.8</v>
      </c>
      <c r="K705" s="742">
        <f t="shared" si="71"/>
        <v>12686.833353250515</v>
      </c>
      <c r="L705" s="658"/>
      <c r="M705" s="293"/>
      <c r="N705" s="733"/>
    </row>
    <row r="706" spans="1:14" ht="15.75" customHeight="1">
      <c r="A706" s="741">
        <f t="shared" si="59"/>
        <v>155</v>
      </c>
      <c r="B706" s="297" t="s">
        <v>1767</v>
      </c>
      <c r="C706" s="757">
        <v>42223</v>
      </c>
      <c r="D706" s="758" t="s">
        <v>984</v>
      </c>
      <c r="E706" s="850">
        <v>85</v>
      </c>
      <c r="F706" s="849">
        <v>130</v>
      </c>
      <c r="G706" s="849"/>
      <c r="H706" s="845">
        <f t="shared" si="72"/>
        <v>1.1100000000000001</v>
      </c>
      <c r="I706" s="742">
        <v>10</v>
      </c>
      <c r="J706" s="742">
        <f t="shared" si="73"/>
        <v>11.100000000000001</v>
      </c>
      <c r="K706" s="742">
        <f t="shared" si="71"/>
        <v>8912.9019127266274</v>
      </c>
      <c r="L706" s="658"/>
      <c r="M706" s="293"/>
      <c r="N706" s="733"/>
    </row>
    <row r="707" spans="1:14" ht="15.75" customHeight="1">
      <c r="A707" s="741">
        <f t="shared" si="59"/>
        <v>156</v>
      </c>
      <c r="B707" s="297" t="s">
        <v>694</v>
      </c>
      <c r="C707" s="757">
        <v>42223</v>
      </c>
      <c r="D707" s="758" t="s">
        <v>984</v>
      </c>
      <c r="E707" s="850">
        <v>115</v>
      </c>
      <c r="F707" s="849">
        <v>194</v>
      </c>
      <c r="G707" s="849"/>
      <c r="H707" s="845">
        <f t="shared" si="72"/>
        <v>2.23</v>
      </c>
      <c r="I707" s="742">
        <v>40</v>
      </c>
      <c r="J707" s="742">
        <f t="shared" si="73"/>
        <v>89.2</v>
      </c>
      <c r="K707" s="742">
        <f t="shared" si="71"/>
        <v>17906.100239081421</v>
      </c>
      <c r="L707" s="658"/>
      <c r="M707" s="293"/>
      <c r="N707" s="733"/>
    </row>
    <row r="708" spans="1:14" ht="15.75" customHeight="1">
      <c r="A708" s="741">
        <f t="shared" si="59"/>
        <v>157</v>
      </c>
      <c r="B708" s="297" t="s">
        <v>1762</v>
      </c>
      <c r="C708" s="757">
        <v>42223</v>
      </c>
      <c r="D708" s="758" t="s">
        <v>984</v>
      </c>
      <c r="E708" s="850">
        <v>100</v>
      </c>
      <c r="F708" s="849">
        <v>180</v>
      </c>
      <c r="G708" s="849"/>
      <c r="H708" s="845">
        <f t="shared" si="72"/>
        <v>1.8</v>
      </c>
      <c r="I708" s="742">
        <v>10</v>
      </c>
      <c r="J708" s="742">
        <f t="shared" si="73"/>
        <v>18</v>
      </c>
      <c r="K708" s="742">
        <f t="shared" si="71"/>
        <v>14453.354453070206</v>
      </c>
      <c r="L708" s="658"/>
      <c r="M708" s="293"/>
      <c r="N708" s="733"/>
    </row>
    <row r="709" spans="1:14" ht="15.75" customHeight="1">
      <c r="A709" s="741">
        <f t="shared" si="59"/>
        <v>158</v>
      </c>
      <c r="B709" s="297" t="s">
        <v>1801</v>
      </c>
      <c r="C709" s="757">
        <v>42223</v>
      </c>
      <c r="D709" s="758" t="s">
        <v>984</v>
      </c>
      <c r="E709" s="850">
        <v>110</v>
      </c>
      <c r="F709" s="849">
        <v>194</v>
      </c>
      <c r="G709" s="849"/>
      <c r="H709" s="845">
        <f t="shared" si="72"/>
        <v>2.13</v>
      </c>
      <c r="I709" s="742">
        <v>10</v>
      </c>
      <c r="J709" s="742">
        <f t="shared" si="73"/>
        <v>21.299999999999997</v>
      </c>
      <c r="K709" s="742">
        <f t="shared" si="71"/>
        <v>17103.136102799745</v>
      </c>
      <c r="L709" s="658"/>
      <c r="M709" s="293"/>
      <c r="N709" s="733"/>
    </row>
    <row r="710" spans="1:14" ht="15.75" customHeight="1">
      <c r="A710" s="741">
        <f t="shared" si="59"/>
        <v>159</v>
      </c>
      <c r="B710" s="297" t="s">
        <v>480</v>
      </c>
      <c r="C710" s="757">
        <v>42223</v>
      </c>
      <c r="D710" s="758" t="s">
        <v>985</v>
      </c>
      <c r="E710" s="850">
        <v>103</v>
      </c>
      <c r="F710" s="849">
        <v>50</v>
      </c>
      <c r="G710" s="849">
        <v>180</v>
      </c>
      <c r="H710" s="845">
        <f t="shared" si="72"/>
        <v>7.25</v>
      </c>
      <c r="I710" s="742">
        <v>277</v>
      </c>
      <c r="J710" s="742">
        <f t="shared" si="73"/>
        <v>2008.25</v>
      </c>
      <c r="K710" s="742">
        <f t="shared" si="71"/>
        <v>58214.899880421661</v>
      </c>
      <c r="L710" s="658"/>
      <c r="M710" s="293"/>
      <c r="N710" s="733"/>
    </row>
    <row r="711" spans="1:14" ht="15.75" customHeight="1">
      <c r="A711" s="741">
        <f t="shared" si="59"/>
        <v>160</v>
      </c>
      <c r="B711" s="297" t="s">
        <v>767</v>
      </c>
      <c r="C711" s="757">
        <v>42227</v>
      </c>
      <c r="D711" s="758" t="s">
        <v>986</v>
      </c>
      <c r="E711" s="850">
        <v>85</v>
      </c>
      <c r="F711" s="849">
        <v>116</v>
      </c>
      <c r="G711" s="849"/>
      <c r="H711" s="845">
        <f t="shared" si="72"/>
        <v>0.99</v>
      </c>
      <c r="I711" s="742">
        <v>140</v>
      </c>
      <c r="J711" s="742">
        <f t="shared" si="73"/>
        <v>138.6</v>
      </c>
      <c r="K711" s="742">
        <f t="shared" si="71"/>
        <v>7949.3449491886131</v>
      </c>
      <c r="L711" s="658"/>
      <c r="M711" s="293"/>
      <c r="N711" s="733"/>
    </row>
    <row r="712" spans="1:14" ht="15.75" customHeight="1">
      <c r="A712" s="741">
        <f t="shared" si="59"/>
        <v>161</v>
      </c>
      <c r="B712" s="297" t="s">
        <v>718</v>
      </c>
      <c r="C712" s="757">
        <v>42227</v>
      </c>
      <c r="D712" s="758" t="s">
        <v>986</v>
      </c>
      <c r="E712" s="850">
        <v>105</v>
      </c>
      <c r="F712" s="849">
        <v>170</v>
      </c>
      <c r="G712" s="849"/>
      <c r="H712" s="845">
        <f t="shared" si="72"/>
        <v>1.79</v>
      </c>
      <c r="I712" s="742">
        <v>60</v>
      </c>
      <c r="J712" s="742">
        <f t="shared" si="73"/>
        <v>107.4</v>
      </c>
      <c r="K712" s="742">
        <f t="shared" si="71"/>
        <v>14373.058039442038</v>
      </c>
      <c r="L712" s="658"/>
      <c r="M712" s="293"/>
      <c r="N712" s="733"/>
    </row>
    <row r="713" spans="1:14" ht="15.75" customHeight="1">
      <c r="A713" s="741">
        <f t="shared" si="59"/>
        <v>162</v>
      </c>
      <c r="B713" s="297" t="s">
        <v>720</v>
      </c>
      <c r="C713" s="757">
        <v>42227</v>
      </c>
      <c r="D713" s="758" t="s">
        <v>986</v>
      </c>
      <c r="E713" s="850">
        <v>105</v>
      </c>
      <c r="F713" s="849">
        <v>140</v>
      </c>
      <c r="G713" s="849"/>
      <c r="H713" s="845">
        <f t="shared" si="72"/>
        <v>1.47</v>
      </c>
      <c r="I713" s="742">
        <v>25</v>
      </c>
      <c r="J713" s="742">
        <f t="shared" si="73"/>
        <v>36.75</v>
      </c>
      <c r="K713" s="742">
        <f t="shared" si="71"/>
        <v>11803.572803340669</v>
      </c>
      <c r="L713" s="658"/>
      <c r="M713" s="293"/>
      <c r="N713" s="733"/>
    </row>
    <row r="714" spans="1:14" ht="15.75" customHeight="1">
      <c r="A714" s="741">
        <f t="shared" si="59"/>
        <v>163</v>
      </c>
      <c r="B714" s="297" t="s">
        <v>1802</v>
      </c>
      <c r="C714" s="757">
        <v>42227</v>
      </c>
      <c r="D714" s="758" t="s">
        <v>986</v>
      </c>
      <c r="E714" s="850">
        <v>100</v>
      </c>
      <c r="F714" s="849">
        <v>132</v>
      </c>
      <c r="G714" s="849"/>
      <c r="H714" s="845">
        <f t="shared" si="72"/>
        <v>1.32</v>
      </c>
      <c r="I714" s="742">
        <v>300</v>
      </c>
      <c r="J714" s="742">
        <f t="shared" si="73"/>
        <v>396</v>
      </c>
      <c r="K714" s="742">
        <f t="shared" si="71"/>
        <v>10599.126598918152</v>
      </c>
      <c r="L714" s="658"/>
      <c r="M714" s="293"/>
      <c r="N714" s="733"/>
    </row>
    <row r="715" spans="1:14" ht="15.75" customHeight="1">
      <c r="A715" s="741">
        <f t="shared" si="59"/>
        <v>164</v>
      </c>
      <c r="B715" s="297" t="s">
        <v>1803</v>
      </c>
      <c r="C715" s="757">
        <v>42227</v>
      </c>
      <c r="D715" s="758" t="s">
        <v>986</v>
      </c>
      <c r="E715" s="850">
        <v>85</v>
      </c>
      <c r="F715" s="849">
        <v>186</v>
      </c>
      <c r="G715" s="849"/>
      <c r="H715" s="845">
        <f t="shared" si="72"/>
        <v>1.58</v>
      </c>
      <c r="I715" s="742">
        <v>305</v>
      </c>
      <c r="J715" s="742">
        <f t="shared" si="73"/>
        <v>481.90000000000003</v>
      </c>
      <c r="K715" s="742">
        <f t="shared" si="71"/>
        <v>12686.833353250515</v>
      </c>
      <c r="L715" s="658"/>
      <c r="M715" s="293"/>
      <c r="N715" s="733"/>
    </row>
    <row r="716" spans="1:14" ht="15.75" customHeight="1">
      <c r="A716" s="741">
        <f t="shared" si="59"/>
        <v>165</v>
      </c>
      <c r="B716" s="297" t="s">
        <v>1739</v>
      </c>
      <c r="C716" s="757">
        <v>42227</v>
      </c>
      <c r="D716" s="758" t="s">
        <v>986</v>
      </c>
      <c r="E716" s="850">
        <v>80</v>
      </c>
      <c r="F716" s="849">
        <v>181</v>
      </c>
      <c r="G716" s="849"/>
      <c r="H716" s="845">
        <f t="shared" si="72"/>
        <v>1.45</v>
      </c>
      <c r="I716" s="742">
        <v>920</v>
      </c>
      <c r="J716" s="742">
        <f t="shared" si="73"/>
        <v>1334</v>
      </c>
      <c r="K716" s="742">
        <f t="shared" si="71"/>
        <v>11642.979976084333</v>
      </c>
      <c r="L716" s="658"/>
      <c r="M716" s="293"/>
      <c r="N716" s="733"/>
    </row>
    <row r="717" spans="1:14" ht="15.75" customHeight="1">
      <c r="A717" s="741">
        <f t="shared" si="59"/>
        <v>166</v>
      </c>
      <c r="B717" s="297" t="s">
        <v>1804</v>
      </c>
      <c r="C717" s="757">
        <v>42227</v>
      </c>
      <c r="D717" s="758" t="s">
        <v>986</v>
      </c>
      <c r="E717" s="850">
        <v>85</v>
      </c>
      <c r="F717" s="849">
        <v>138</v>
      </c>
      <c r="G717" s="849"/>
      <c r="H717" s="845">
        <f t="shared" si="72"/>
        <v>1.17</v>
      </c>
      <c r="I717" s="742">
        <v>124</v>
      </c>
      <c r="J717" s="742">
        <f t="shared" si="73"/>
        <v>145.07999999999998</v>
      </c>
      <c r="K717" s="742">
        <f t="shared" si="71"/>
        <v>9394.6803944956337</v>
      </c>
      <c r="L717" s="658"/>
      <c r="M717" s="293"/>
      <c r="N717" s="733"/>
    </row>
    <row r="718" spans="1:14" ht="15.75" customHeight="1">
      <c r="A718" s="741">
        <f t="shared" ref="A718:A781" si="74">IF(B718&lt;&gt;"",A717+1,"")</f>
        <v>167</v>
      </c>
      <c r="B718" s="297" t="s">
        <v>1805</v>
      </c>
      <c r="C718" s="757">
        <v>42227</v>
      </c>
      <c r="D718" s="758" t="s">
        <v>986</v>
      </c>
      <c r="E718" s="850">
        <v>120</v>
      </c>
      <c r="F718" s="849">
        <v>115.5</v>
      </c>
      <c r="G718" s="849"/>
      <c r="H718" s="845">
        <f t="shared" si="72"/>
        <v>1.39</v>
      </c>
      <c r="I718" s="742">
        <v>50</v>
      </c>
      <c r="J718" s="742">
        <f t="shared" si="73"/>
        <v>69.5</v>
      </c>
      <c r="K718" s="742">
        <f t="shared" si="71"/>
        <v>11161.201494315324</v>
      </c>
      <c r="L718" s="658"/>
      <c r="M718" s="293"/>
      <c r="N718" s="733"/>
    </row>
    <row r="719" spans="1:14" ht="15.75" customHeight="1">
      <c r="A719" s="741">
        <f t="shared" si="74"/>
        <v>168</v>
      </c>
      <c r="B719" s="297" t="s">
        <v>1806</v>
      </c>
      <c r="C719" s="757">
        <v>42227</v>
      </c>
      <c r="D719" s="758" t="s">
        <v>986</v>
      </c>
      <c r="E719" s="850">
        <v>100</v>
      </c>
      <c r="F719" s="849">
        <v>87</v>
      </c>
      <c r="G719" s="849"/>
      <c r="H719" s="845">
        <f t="shared" si="72"/>
        <v>0.87</v>
      </c>
      <c r="I719" s="742">
        <v>100</v>
      </c>
      <c r="J719" s="742">
        <f t="shared" si="73"/>
        <v>87</v>
      </c>
      <c r="K719" s="742">
        <f t="shared" si="71"/>
        <v>6985.7879856505997</v>
      </c>
      <c r="L719" s="658"/>
      <c r="M719" s="293"/>
      <c r="N719" s="733"/>
    </row>
    <row r="720" spans="1:14" ht="15.75" customHeight="1">
      <c r="A720" s="741">
        <f t="shared" si="74"/>
        <v>169</v>
      </c>
      <c r="B720" s="297" t="s">
        <v>1166</v>
      </c>
      <c r="C720" s="757">
        <v>42227</v>
      </c>
      <c r="D720" s="758" t="s">
        <v>987</v>
      </c>
      <c r="E720" s="850">
        <v>45</v>
      </c>
      <c r="F720" s="849">
        <v>37</v>
      </c>
      <c r="G720" s="849">
        <v>27.5</v>
      </c>
      <c r="H720" s="845">
        <f t="shared" si="72"/>
        <v>1.1399999999999999</v>
      </c>
      <c r="I720" s="742">
        <v>803</v>
      </c>
      <c r="J720" s="742">
        <f t="shared" si="73"/>
        <v>915.42</v>
      </c>
      <c r="K720" s="742">
        <f t="shared" si="71"/>
        <v>9153.7911536111296</v>
      </c>
      <c r="L720" s="658"/>
      <c r="M720" s="293"/>
      <c r="N720" s="733"/>
    </row>
    <row r="721" spans="1:14" ht="15.75" customHeight="1">
      <c r="A721" s="741">
        <f t="shared" si="74"/>
        <v>170</v>
      </c>
      <c r="B721" s="297" t="s">
        <v>1166</v>
      </c>
      <c r="C721" s="757">
        <v>42227</v>
      </c>
      <c r="D721" s="758" t="s">
        <v>987</v>
      </c>
      <c r="E721" s="850">
        <v>45</v>
      </c>
      <c r="F721" s="849">
        <v>37</v>
      </c>
      <c r="G721" s="849">
        <v>27.5</v>
      </c>
      <c r="H721" s="845">
        <f t="shared" si="72"/>
        <v>1.1399999999999999</v>
      </c>
      <c r="I721" s="742">
        <v>50</v>
      </c>
      <c r="J721" s="742">
        <f t="shared" si="73"/>
        <v>56.999999999999993</v>
      </c>
      <c r="K721" s="742">
        <f t="shared" si="71"/>
        <v>9153.7911536111296</v>
      </c>
      <c r="L721" s="658"/>
      <c r="M721" s="293"/>
      <c r="N721" s="733"/>
    </row>
    <row r="722" spans="1:14" ht="15.75" customHeight="1">
      <c r="A722" s="741">
        <f t="shared" si="74"/>
        <v>171</v>
      </c>
      <c r="B722" s="297" t="s">
        <v>1680</v>
      </c>
      <c r="C722" s="757">
        <v>42227</v>
      </c>
      <c r="D722" s="758" t="s">
        <v>987</v>
      </c>
      <c r="E722" s="850">
        <v>50</v>
      </c>
      <c r="F722" s="849">
        <v>20</v>
      </c>
      <c r="G722" s="849"/>
      <c r="H722" s="845">
        <f t="shared" si="72"/>
        <v>0.1</v>
      </c>
      <c r="I722" s="742">
        <v>1706</v>
      </c>
      <c r="J722" s="742">
        <f t="shared" si="73"/>
        <v>170.60000000000002</v>
      </c>
      <c r="K722" s="742">
        <f t="shared" si="71"/>
        <v>802.96413628167818</v>
      </c>
      <c r="L722" s="658"/>
      <c r="M722" s="293"/>
      <c r="N722" s="733"/>
    </row>
    <row r="723" spans="1:14" ht="15.75" customHeight="1">
      <c r="A723" s="741">
        <f t="shared" si="74"/>
        <v>172</v>
      </c>
      <c r="B723" s="297" t="s">
        <v>988</v>
      </c>
      <c r="C723" s="757">
        <v>42227</v>
      </c>
      <c r="D723" s="758" t="s">
        <v>989</v>
      </c>
      <c r="E723" s="850">
        <v>50</v>
      </c>
      <c r="F723" s="849">
        <v>40</v>
      </c>
      <c r="G723" s="849">
        <v>27</v>
      </c>
      <c r="H723" s="845">
        <f t="shared" si="72"/>
        <v>1.3</v>
      </c>
      <c r="I723" s="742">
        <v>301</v>
      </c>
      <c r="J723" s="742">
        <f t="shared" si="73"/>
        <v>391.3</v>
      </c>
      <c r="K723" s="742">
        <f t="shared" si="71"/>
        <v>10438.533771661816</v>
      </c>
      <c r="L723" s="658"/>
      <c r="M723" s="293"/>
      <c r="N723" s="733"/>
    </row>
    <row r="724" spans="1:14" ht="15.75" customHeight="1">
      <c r="A724" s="741">
        <f t="shared" si="74"/>
        <v>173</v>
      </c>
      <c r="B724" s="297" t="s">
        <v>988</v>
      </c>
      <c r="C724" s="757">
        <v>42227</v>
      </c>
      <c r="D724" s="758" t="s">
        <v>989</v>
      </c>
      <c r="E724" s="850">
        <v>50</v>
      </c>
      <c r="F724" s="849">
        <v>40</v>
      </c>
      <c r="G724" s="849">
        <v>27</v>
      </c>
      <c r="H724" s="845">
        <f t="shared" si="72"/>
        <v>1.3</v>
      </c>
      <c r="I724" s="742">
        <v>990</v>
      </c>
      <c r="J724" s="742">
        <f t="shared" si="73"/>
        <v>1287</v>
      </c>
      <c r="K724" s="742">
        <f t="shared" si="71"/>
        <v>10438.533771661816</v>
      </c>
      <c r="L724" s="658"/>
      <c r="M724" s="293"/>
      <c r="N724" s="733"/>
    </row>
    <row r="725" spans="1:14" ht="15.75" customHeight="1">
      <c r="A725" s="741">
        <f t="shared" si="74"/>
        <v>174</v>
      </c>
      <c r="B725" s="297" t="s">
        <v>991</v>
      </c>
      <c r="C725" s="757">
        <v>42229</v>
      </c>
      <c r="D725" s="758" t="s">
        <v>992</v>
      </c>
      <c r="E725" s="850">
        <v>60</v>
      </c>
      <c r="F725" s="849">
        <v>45</v>
      </c>
      <c r="G725" s="849">
        <v>33</v>
      </c>
      <c r="H725" s="845">
        <f t="shared" si="72"/>
        <v>1.74</v>
      </c>
      <c r="I725" s="742">
        <v>309</v>
      </c>
      <c r="J725" s="742">
        <f t="shared" si="73"/>
        <v>537.66</v>
      </c>
      <c r="K725" s="742">
        <f t="shared" si="71"/>
        <v>13971.575971301199</v>
      </c>
      <c r="L725" s="658"/>
      <c r="M725" s="293"/>
      <c r="N725" s="733"/>
    </row>
    <row r="726" spans="1:14" ht="15.75" customHeight="1">
      <c r="A726" s="741">
        <f t="shared" si="74"/>
        <v>175</v>
      </c>
      <c r="B726" s="297" t="s">
        <v>936</v>
      </c>
      <c r="C726" s="757">
        <v>42229</v>
      </c>
      <c r="D726" s="758" t="s">
        <v>994</v>
      </c>
      <c r="E726" s="850">
        <v>37.200000000000003</v>
      </c>
      <c r="F726" s="849">
        <v>25.1</v>
      </c>
      <c r="G726" s="849">
        <v>23.9</v>
      </c>
      <c r="H726" s="845">
        <f t="shared" si="72"/>
        <v>0.67</v>
      </c>
      <c r="I726" s="742">
        <v>311</v>
      </c>
      <c r="J726" s="742">
        <f t="shared" si="73"/>
        <v>208.37</v>
      </c>
      <c r="K726" s="742">
        <f t="shared" si="71"/>
        <v>5379.859713087244</v>
      </c>
      <c r="L726" s="658"/>
      <c r="M726" s="293"/>
      <c r="N726" s="733"/>
    </row>
    <row r="727" spans="1:14" ht="15.75" customHeight="1">
      <c r="A727" s="741">
        <f t="shared" si="74"/>
        <v>176</v>
      </c>
      <c r="B727" s="297" t="s">
        <v>786</v>
      </c>
      <c r="C727" s="757">
        <v>42229</v>
      </c>
      <c r="D727" s="758" t="s">
        <v>995</v>
      </c>
      <c r="E727" s="850">
        <v>52</v>
      </c>
      <c r="F727" s="849">
        <v>28</v>
      </c>
      <c r="G727" s="849">
        <v>28</v>
      </c>
      <c r="H727" s="845">
        <f t="shared" si="72"/>
        <v>0.97</v>
      </c>
      <c r="I727" s="742">
        <v>512</v>
      </c>
      <c r="J727" s="742">
        <f t="shared" si="73"/>
        <v>496.64</v>
      </c>
      <c r="K727" s="742">
        <f t="shared" si="71"/>
        <v>7788.7521219322771</v>
      </c>
      <c r="L727" s="658"/>
      <c r="M727" s="293"/>
      <c r="N727" s="733"/>
    </row>
    <row r="728" spans="1:14" ht="15.75" customHeight="1">
      <c r="A728" s="741">
        <f t="shared" si="74"/>
        <v>177</v>
      </c>
      <c r="B728" s="297" t="s">
        <v>1779</v>
      </c>
      <c r="C728" s="757">
        <v>42229</v>
      </c>
      <c r="D728" s="758" t="s">
        <v>996</v>
      </c>
      <c r="E728" s="850">
        <v>125</v>
      </c>
      <c r="F728" s="849">
        <v>146</v>
      </c>
      <c r="G728" s="849"/>
      <c r="H728" s="845">
        <f t="shared" si="72"/>
        <v>1.83</v>
      </c>
      <c r="I728" s="742">
        <v>50</v>
      </c>
      <c r="J728" s="742">
        <f t="shared" si="73"/>
        <v>91.5</v>
      </c>
      <c r="K728" s="742">
        <f t="shared" si="71"/>
        <v>14694.24369395471</v>
      </c>
      <c r="L728" s="658"/>
      <c r="M728" s="293"/>
      <c r="N728" s="733"/>
    </row>
    <row r="729" spans="1:14" ht="15.75" customHeight="1">
      <c r="A729" s="741">
        <f t="shared" si="74"/>
        <v>178</v>
      </c>
      <c r="B729" s="297" t="s">
        <v>774</v>
      </c>
      <c r="C729" s="757">
        <v>42229</v>
      </c>
      <c r="D729" s="758" t="s">
        <v>996</v>
      </c>
      <c r="E729" s="850">
        <v>115</v>
      </c>
      <c r="F729" s="849">
        <v>163</v>
      </c>
      <c r="G729" s="849"/>
      <c r="H729" s="845">
        <f t="shared" si="72"/>
        <v>1.87</v>
      </c>
      <c r="I729" s="742">
        <v>100</v>
      </c>
      <c r="J729" s="742">
        <f t="shared" si="73"/>
        <v>187</v>
      </c>
      <c r="K729" s="742">
        <f t="shared" si="71"/>
        <v>15015.429348467382</v>
      </c>
      <c r="L729" s="658"/>
      <c r="M729" s="293"/>
      <c r="N729" s="733"/>
    </row>
    <row r="730" spans="1:14" ht="15.75" customHeight="1">
      <c r="A730" s="741">
        <f t="shared" si="74"/>
        <v>179</v>
      </c>
      <c r="B730" s="297" t="s">
        <v>754</v>
      </c>
      <c r="C730" s="757">
        <v>42234</v>
      </c>
      <c r="D730" s="758" t="s">
        <v>997</v>
      </c>
      <c r="E730" s="850">
        <v>80</v>
      </c>
      <c r="F730" s="849">
        <v>212</v>
      </c>
      <c r="G730" s="849"/>
      <c r="H730" s="845">
        <f t="shared" si="72"/>
        <v>1.7</v>
      </c>
      <c r="I730" s="742">
        <v>600</v>
      </c>
      <c r="J730" s="742">
        <f t="shared" si="73"/>
        <v>1020</v>
      </c>
      <c r="K730" s="742">
        <f t="shared" si="71"/>
        <v>13650.390316788527</v>
      </c>
      <c r="L730" s="658"/>
      <c r="M730" s="293"/>
      <c r="N730" s="733"/>
    </row>
    <row r="731" spans="1:14" ht="15.75" customHeight="1">
      <c r="A731" s="741">
        <f t="shared" si="74"/>
        <v>180</v>
      </c>
      <c r="B731" s="297" t="s">
        <v>773</v>
      </c>
      <c r="C731" s="757">
        <v>42234</v>
      </c>
      <c r="D731" s="758" t="s">
        <v>997</v>
      </c>
      <c r="E731" s="850">
        <v>73</v>
      </c>
      <c r="F731" s="849">
        <v>73</v>
      </c>
      <c r="G731" s="849"/>
      <c r="H731" s="845">
        <f t="shared" si="72"/>
        <v>0.53</v>
      </c>
      <c r="I731" s="742">
        <v>300</v>
      </c>
      <c r="J731" s="742">
        <f t="shared" si="73"/>
        <v>159</v>
      </c>
      <c r="K731" s="742">
        <f t="shared" si="71"/>
        <v>4255.7099222928946</v>
      </c>
      <c r="L731" s="658"/>
      <c r="M731" s="293"/>
      <c r="N731" s="733"/>
    </row>
    <row r="732" spans="1:14" ht="15.75" customHeight="1">
      <c r="A732" s="741">
        <f t="shared" si="74"/>
        <v>181</v>
      </c>
      <c r="B732" s="297" t="s">
        <v>1807</v>
      </c>
      <c r="C732" s="757">
        <v>42234</v>
      </c>
      <c r="D732" s="758" t="s">
        <v>997</v>
      </c>
      <c r="E732" s="850">
        <v>85</v>
      </c>
      <c r="F732" s="849">
        <v>220</v>
      </c>
      <c r="G732" s="849"/>
      <c r="H732" s="845">
        <f t="shared" si="72"/>
        <v>1.87</v>
      </c>
      <c r="I732" s="742">
        <v>200</v>
      </c>
      <c r="J732" s="742">
        <f t="shared" si="73"/>
        <v>374</v>
      </c>
      <c r="K732" s="742">
        <f t="shared" si="71"/>
        <v>15015.429348467382</v>
      </c>
      <c r="L732" s="658"/>
      <c r="M732" s="293"/>
      <c r="N732" s="733"/>
    </row>
    <row r="733" spans="1:14" ht="15.75" customHeight="1">
      <c r="A733" s="741">
        <f t="shared" si="74"/>
        <v>182</v>
      </c>
      <c r="B733" s="297" t="s">
        <v>435</v>
      </c>
      <c r="C733" s="757">
        <v>42234</v>
      </c>
      <c r="D733" s="758" t="s">
        <v>999</v>
      </c>
      <c r="E733" s="850">
        <v>36.5</v>
      </c>
      <c r="F733" s="849">
        <v>27.3</v>
      </c>
      <c r="G733" s="849">
        <v>25.5</v>
      </c>
      <c r="H733" s="845">
        <f t="shared" si="72"/>
        <v>0.74</v>
      </c>
      <c r="I733" s="742">
        <v>1280</v>
      </c>
      <c r="J733" s="742">
        <f t="shared" si="73"/>
        <v>947.2</v>
      </c>
      <c r="K733" s="742">
        <f t="shared" si="71"/>
        <v>5941.9346084844183</v>
      </c>
      <c r="L733" s="658"/>
      <c r="M733" s="293"/>
      <c r="N733" s="733"/>
    </row>
    <row r="734" spans="1:14" ht="15.75" customHeight="1">
      <c r="A734" s="741">
        <f t="shared" si="74"/>
        <v>183</v>
      </c>
      <c r="B734" s="297" t="s">
        <v>520</v>
      </c>
      <c r="C734" s="757">
        <v>42235</v>
      </c>
      <c r="D734" s="758" t="s">
        <v>998</v>
      </c>
      <c r="E734" s="850">
        <v>37.5</v>
      </c>
      <c r="F734" s="849">
        <v>25.3</v>
      </c>
      <c r="G734" s="849">
        <v>23.9</v>
      </c>
      <c r="H734" s="845">
        <f t="shared" si="72"/>
        <v>0.68</v>
      </c>
      <c r="I734" s="742">
        <v>710</v>
      </c>
      <c r="J734" s="742">
        <f t="shared" si="73"/>
        <v>482.8</v>
      </c>
      <c r="K734" s="742">
        <f t="shared" si="71"/>
        <v>5460.1561267154111</v>
      </c>
      <c r="L734" s="658"/>
      <c r="M734" s="293"/>
      <c r="N734" s="733"/>
    </row>
    <row r="735" spans="1:14" ht="15.75" customHeight="1">
      <c r="A735" s="741">
        <f t="shared" si="74"/>
        <v>184</v>
      </c>
      <c r="B735" s="297" t="s">
        <v>621</v>
      </c>
      <c r="C735" s="757">
        <v>42236</v>
      </c>
      <c r="D735" s="758" t="s">
        <v>1000</v>
      </c>
      <c r="E735" s="850">
        <v>43</v>
      </c>
      <c r="F735" s="849">
        <v>27.5</v>
      </c>
      <c r="G735" s="849">
        <v>33</v>
      </c>
      <c r="H735" s="845">
        <f t="shared" si="72"/>
        <v>0.93</v>
      </c>
      <c r="I735" s="742">
        <v>169</v>
      </c>
      <c r="J735" s="742">
        <f t="shared" si="73"/>
        <v>157.17000000000002</v>
      </c>
      <c r="K735" s="742">
        <f t="shared" si="71"/>
        <v>7467.5664674196069</v>
      </c>
      <c r="L735" s="658"/>
      <c r="M735" s="293"/>
      <c r="N735" s="733"/>
    </row>
    <row r="736" spans="1:14" ht="15.75" customHeight="1">
      <c r="A736" s="741">
        <f t="shared" si="74"/>
        <v>185</v>
      </c>
      <c r="B736" s="297" t="s">
        <v>565</v>
      </c>
      <c r="C736" s="757">
        <v>42236</v>
      </c>
      <c r="D736" s="758" t="s">
        <v>1000</v>
      </c>
      <c r="E736" s="850">
        <v>39.5</v>
      </c>
      <c r="F736" s="849">
        <v>32.299999999999997</v>
      </c>
      <c r="G736" s="849">
        <v>27.7</v>
      </c>
      <c r="H736" s="845">
        <f t="shared" si="72"/>
        <v>0.94</v>
      </c>
      <c r="I736" s="742">
        <v>315</v>
      </c>
      <c r="J736" s="742">
        <f t="shared" si="73"/>
        <v>296.09999999999997</v>
      </c>
      <c r="K736" s="742">
        <f t="shared" si="71"/>
        <v>7547.862881047774</v>
      </c>
      <c r="L736" s="658"/>
      <c r="M736" s="293"/>
      <c r="N736" s="733"/>
    </row>
    <row r="737" spans="1:14" ht="15.75" customHeight="1">
      <c r="A737" s="741">
        <f t="shared" si="74"/>
        <v>186</v>
      </c>
      <c r="B737" s="297" t="s">
        <v>932</v>
      </c>
      <c r="C737" s="757">
        <v>42236</v>
      </c>
      <c r="D737" s="758" t="s">
        <v>1001</v>
      </c>
      <c r="E737" s="850">
        <v>43.5</v>
      </c>
      <c r="F737" s="849">
        <v>31</v>
      </c>
      <c r="G737" s="849">
        <v>24.8</v>
      </c>
      <c r="H737" s="845">
        <f t="shared" si="72"/>
        <v>0.91</v>
      </c>
      <c r="I737" s="742">
        <v>320</v>
      </c>
      <c r="J737" s="742">
        <f t="shared" si="73"/>
        <v>291.2</v>
      </c>
      <c r="K737" s="742">
        <f t="shared" si="71"/>
        <v>7306.9736401632708</v>
      </c>
      <c r="L737" s="658"/>
      <c r="M737" s="293"/>
      <c r="N737" s="733"/>
    </row>
    <row r="738" spans="1:14" ht="15.75" customHeight="1">
      <c r="A738" s="741">
        <f t="shared" si="74"/>
        <v>187</v>
      </c>
      <c r="B738" s="297" t="s">
        <v>640</v>
      </c>
      <c r="C738" s="757">
        <v>42236</v>
      </c>
      <c r="D738" s="758" t="s">
        <v>1001</v>
      </c>
      <c r="E738" s="850">
        <v>36.5</v>
      </c>
      <c r="F738" s="849">
        <v>20.5</v>
      </c>
      <c r="G738" s="849">
        <v>32</v>
      </c>
      <c r="H738" s="845">
        <f t="shared" si="72"/>
        <v>0.66</v>
      </c>
      <c r="I738" s="742">
        <v>356</v>
      </c>
      <c r="J738" s="742">
        <f t="shared" si="73"/>
        <v>234.96</v>
      </c>
      <c r="K738" s="742">
        <f t="shared" si="71"/>
        <v>5299.563299459076</v>
      </c>
      <c r="L738" s="658"/>
      <c r="M738" s="293"/>
      <c r="N738" s="733"/>
    </row>
    <row r="739" spans="1:14" ht="15.75" customHeight="1">
      <c r="A739" s="741">
        <f t="shared" si="74"/>
        <v>188</v>
      </c>
      <c r="B739" s="297" t="s">
        <v>1003</v>
      </c>
      <c r="C739" s="757">
        <v>42236</v>
      </c>
      <c r="D739" s="758" t="s">
        <v>1004</v>
      </c>
      <c r="E739" s="850">
        <v>83</v>
      </c>
      <c r="F739" s="849">
        <v>57</v>
      </c>
      <c r="G739" s="849">
        <v>43</v>
      </c>
      <c r="H739" s="845">
        <f t="shared" si="72"/>
        <v>2.94</v>
      </c>
      <c r="I739" s="742">
        <v>31</v>
      </c>
      <c r="J739" s="742">
        <f t="shared" si="73"/>
        <v>91.14</v>
      </c>
      <c r="K739" s="742">
        <f t="shared" si="71"/>
        <v>23607.145606681337</v>
      </c>
      <c r="L739" s="658"/>
      <c r="M739" s="293"/>
      <c r="N739" s="733"/>
    </row>
    <row r="740" spans="1:14" ht="15.75" customHeight="1">
      <c r="A740" s="741">
        <f t="shared" si="74"/>
        <v>189</v>
      </c>
      <c r="B740" s="297" t="s">
        <v>1005</v>
      </c>
      <c r="C740" s="757">
        <v>42236</v>
      </c>
      <c r="D740" s="758" t="s">
        <v>1004</v>
      </c>
      <c r="E740" s="850">
        <v>58.4</v>
      </c>
      <c r="F740" s="849">
        <v>35.5</v>
      </c>
      <c r="G740" s="849">
        <v>21.5</v>
      </c>
      <c r="H740" s="845">
        <f t="shared" si="72"/>
        <v>1.1599999999999999</v>
      </c>
      <c r="I740" s="742">
        <v>60</v>
      </c>
      <c r="J740" s="742">
        <f t="shared" si="73"/>
        <v>69.599999999999994</v>
      </c>
      <c r="K740" s="742">
        <f t="shared" si="71"/>
        <v>9314.3839808674657</v>
      </c>
      <c r="L740" s="658"/>
      <c r="M740" s="293"/>
      <c r="N740" s="733"/>
    </row>
    <row r="741" spans="1:14" ht="15.75" customHeight="1">
      <c r="A741" s="741">
        <f t="shared" si="74"/>
        <v>190</v>
      </c>
      <c r="B741" s="297" t="s">
        <v>1687</v>
      </c>
      <c r="C741" s="757">
        <v>42236</v>
      </c>
      <c r="D741" s="758" t="s">
        <v>1004</v>
      </c>
      <c r="E741" s="850">
        <v>30</v>
      </c>
      <c r="F741" s="849">
        <v>20</v>
      </c>
      <c r="G741" s="849"/>
      <c r="H741" s="845">
        <f t="shared" si="72"/>
        <v>0.06</v>
      </c>
      <c r="I741" s="742">
        <v>120</v>
      </c>
      <c r="J741" s="742">
        <f t="shared" si="73"/>
        <v>7.1999999999999993</v>
      </c>
      <c r="K741" s="742">
        <f t="shared" si="71"/>
        <v>481.77848176900687</v>
      </c>
      <c r="L741" s="658"/>
      <c r="M741" s="293"/>
      <c r="N741" s="733"/>
    </row>
    <row r="742" spans="1:14" ht="15.75" customHeight="1">
      <c r="A742" s="741">
        <f t="shared" si="74"/>
        <v>191</v>
      </c>
      <c r="B742" s="297" t="s">
        <v>772</v>
      </c>
      <c r="C742" s="757">
        <v>42236</v>
      </c>
      <c r="D742" s="758" t="s">
        <v>1006</v>
      </c>
      <c r="E742" s="850">
        <v>125</v>
      </c>
      <c r="F742" s="849">
        <v>185</v>
      </c>
      <c r="G742" s="849"/>
      <c r="H742" s="845">
        <f t="shared" si="72"/>
        <v>2.31</v>
      </c>
      <c r="I742" s="742">
        <v>1000</v>
      </c>
      <c r="J742" s="742">
        <f t="shared" si="73"/>
        <v>2310</v>
      </c>
      <c r="K742" s="742">
        <f t="shared" si="71"/>
        <v>18548.471548106765</v>
      </c>
      <c r="L742" s="658"/>
      <c r="M742" s="293"/>
      <c r="N742" s="733"/>
    </row>
    <row r="743" spans="1:14" ht="15.75" customHeight="1">
      <c r="A743" s="741">
        <f t="shared" si="74"/>
        <v>192</v>
      </c>
      <c r="B743" s="297" t="s">
        <v>771</v>
      </c>
      <c r="C743" s="757">
        <v>42236</v>
      </c>
      <c r="D743" s="758" t="s">
        <v>1006</v>
      </c>
      <c r="E743" s="850">
        <v>85</v>
      </c>
      <c r="F743" s="849">
        <v>125</v>
      </c>
      <c r="G743" s="849"/>
      <c r="H743" s="845">
        <f t="shared" si="72"/>
        <v>1.06</v>
      </c>
      <c r="I743" s="742">
        <v>400</v>
      </c>
      <c r="J743" s="742">
        <f t="shared" si="73"/>
        <v>424</v>
      </c>
      <c r="K743" s="742">
        <f t="shared" si="71"/>
        <v>8511.4198445857892</v>
      </c>
      <c r="L743" s="658"/>
      <c r="M743" s="293"/>
      <c r="N743" s="733"/>
    </row>
    <row r="744" spans="1:14" ht="15.75" customHeight="1">
      <c r="A744" s="741">
        <f t="shared" si="74"/>
        <v>193</v>
      </c>
      <c r="B744" s="297" t="s">
        <v>771</v>
      </c>
      <c r="C744" s="757">
        <v>42238</v>
      </c>
      <c r="D744" s="758" t="s">
        <v>1007</v>
      </c>
      <c r="E744" s="850">
        <v>85</v>
      </c>
      <c r="F744" s="849">
        <v>125</v>
      </c>
      <c r="G744" s="849"/>
      <c r="H744" s="845">
        <f t="shared" si="72"/>
        <v>1.06</v>
      </c>
      <c r="I744" s="742">
        <v>600</v>
      </c>
      <c r="J744" s="742">
        <f t="shared" si="73"/>
        <v>636</v>
      </c>
      <c r="K744" s="742">
        <f t="shared" ref="K744:K807" si="75">H744*$Q$611</f>
        <v>8511.4198445857892</v>
      </c>
      <c r="L744" s="658"/>
      <c r="M744" s="293"/>
      <c r="N744" s="733"/>
    </row>
    <row r="745" spans="1:14" ht="15.75" customHeight="1">
      <c r="A745" s="741">
        <f t="shared" si="74"/>
        <v>194</v>
      </c>
      <c r="B745" s="297" t="s">
        <v>1792</v>
      </c>
      <c r="C745" s="757">
        <v>42238</v>
      </c>
      <c r="D745" s="758" t="s">
        <v>1007</v>
      </c>
      <c r="E745" s="850">
        <v>110</v>
      </c>
      <c r="F745" s="849">
        <v>114</v>
      </c>
      <c r="G745" s="849"/>
      <c r="H745" s="845">
        <f t="shared" si="72"/>
        <v>1.25</v>
      </c>
      <c r="I745" s="742">
        <v>1000</v>
      </c>
      <c r="J745" s="742">
        <f t="shared" si="73"/>
        <v>1250</v>
      </c>
      <c r="K745" s="742">
        <f t="shared" si="75"/>
        <v>10037.051703520976</v>
      </c>
      <c r="L745" s="658"/>
      <c r="M745" s="293"/>
      <c r="N745" s="733"/>
    </row>
    <row r="746" spans="1:14" ht="15.75" customHeight="1">
      <c r="A746" s="741">
        <f t="shared" si="74"/>
        <v>195</v>
      </c>
      <c r="B746" s="297" t="s">
        <v>628</v>
      </c>
      <c r="C746" s="757">
        <v>42238</v>
      </c>
      <c r="D746" s="758" t="s">
        <v>1008</v>
      </c>
      <c r="E746" s="850">
        <v>46</v>
      </c>
      <c r="F746" s="849">
        <v>42</v>
      </c>
      <c r="G746" s="849">
        <v>24.5</v>
      </c>
      <c r="H746" s="845">
        <f t="shared" si="72"/>
        <v>1.26</v>
      </c>
      <c r="I746" s="742">
        <v>868</v>
      </c>
      <c r="J746" s="742">
        <f t="shared" si="73"/>
        <v>1093.68</v>
      </c>
      <c r="K746" s="742">
        <f t="shared" si="75"/>
        <v>10117.348117149144</v>
      </c>
      <c r="L746" s="658"/>
      <c r="M746" s="293"/>
      <c r="N746" s="733"/>
    </row>
    <row r="747" spans="1:14" ht="15.75" customHeight="1">
      <c r="A747" s="741">
        <f t="shared" si="74"/>
        <v>196</v>
      </c>
      <c r="B747" s="297" t="s">
        <v>450</v>
      </c>
      <c r="C747" s="757">
        <v>42238</v>
      </c>
      <c r="D747" s="758" t="s">
        <v>1008</v>
      </c>
      <c r="E747" s="850">
        <v>46</v>
      </c>
      <c r="F747" s="849">
        <v>42</v>
      </c>
      <c r="G747" s="849">
        <v>13</v>
      </c>
      <c r="H747" s="845">
        <f t="shared" si="72"/>
        <v>1.05</v>
      </c>
      <c r="I747" s="742">
        <v>1027</v>
      </c>
      <c r="J747" s="742">
        <f t="shared" si="73"/>
        <v>1078.3500000000001</v>
      </c>
      <c r="K747" s="742">
        <f t="shared" si="75"/>
        <v>8431.1234309576212</v>
      </c>
      <c r="L747" s="658"/>
      <c r="M747" s="293"/>
      <c r="N747" s="733"/>
    </row>
    <row r="748" spans="1:14" ht="15.75" customHeight="1">
      <c r="A748" s="741">
        <f t="shared" si="74"/>
        <v>197</v>
      </c>
      <c r="B748" s="297" t="s">
        <v>1009</v>
      </c>
      <c r="C748" s="757">
        <v>42238</v>
      </c>
      <c r="D748" s="758" t="s">
        <v>1008</v>
      </c>
      <c r="E748" s="850">
        <v>52</v>
      </c>
      <c r="F748" s="849">
        <v>42</v>
      </c>
      <c r="G748" s="849">
        <v>24.5</v>
      </c>
      <c r="H748" s="845">
        <f t="shared" si="72"/>
        <v>1.34</v>
      </c>
      <c r="I748" s="742">
        <v>252</v>
      </c>
      <c r="J748" s="742">
        <f t="shared" si="73"/>
        <v>337.68</v>
      </c>
      <c r="K748" s="742">
        <f t="shared" si="75"/>
        <v>10759.719426174488</v>
      </c>
      <c r="L748" s="658"/>
      <c r="M748" s="293"/>
      <c r="N748" s="733"/>
    </row>
    <row r="749" spans="1:14" ht="15.75" customHeight="1">
      <c r="A749" s="741">
        <f t="shared" si="74"/>
        <v>198</v>
      </c>
      <c r="B749" s="297" t="s">
        <v>628</v>
      </c>
      <c r="C749" s="757">
        <v>42238</v>
      </c>
      <c r="D749" s="758" t="s">
        <v>1008</v>
      </c>
      <c r="E749" s="850">
        <v>46</v>
      </c>
      <c r="F749" s="849">
        <v>42</v>
      </c>
      <c r="G749" s="849">
        <v>24.5</v>
      </c>
      <c r="H749" s="845">
        <f t="shared" si="72"/>
        <v>1.26</v>
      </c>
      <c r="I749" s="742">
        <v>480</v>
      </c>
      <c r="J749" s="742">
        <f t="shared" si="73"/>
        <v>604.79999999999995</v>
      </c>
      <c r="K749" s="742">
        <f t="shared" si="75"/>
        <v>10117.348117149144</v>
      </c>
      <c r="L749" s="658"/>
      <c r="M749" s="293"/>
      <c r="N749" s="733"/>
    </row>
    <row r="750" spans="1:14" ht="15.75" customHeight="1">
      <c r="A750" s="741">
        <f t="shared" si="74"/>
        <v>199</v>
      </c>
      <c r="B750" s="297" t="s">
        <v>1792</v>
      </c>
      <c r="C750" s="757">
        <v>42240</v>
      </c>
      <c r="D750" s="758" t="s">
        <v>1010</v>
      </c>
      <c r="E750" s="850">
        <v>110</v>
      </c>
      <c r="F750" s="849">
        <v>114</v>
      </c>
      <c r="G750" s="849"/>
      <c r="H750" s="845">
        <f t="shared" si="72"/>
        <v>1.25</v>
      </c>
      <c r="I750" s="742">
        <v>1000</v>
      </c>
      <c r="J750" s="742">
        <f t="shared" si="73"/>
        <v>1250</v>
      </c>
      <c r="K750" s="742">
        <f t="shared" si="75"/>
        <v>10037.051703520976</v>
      </c>
      <c r="L750" s="658"/>
      <c r="M750" s="293"/>
      <c r="N750" s="733"/>
    </row>
    <row r="751" spans="1:14" ht="15.75" customHeight="1">
      <c r="A751" s="741">
        <f t="shared" si="74"/>
        <v>200</v>
      </c>
      <c r="B751" s="297" t="s">
        <v>773</v>
      </c>
      <c r="C751" s="757">
        <v>42240</v>
      </c>
      <c r="D751" s="758" t="s">
        <v>1010</v>
      </c>
      <c r="E751" s="850">
        <v>73</v>
      </c>
      <c r="F751" s="849">
        <v>73</v>
      </c>
      <c r="G751" s="849"/>
      <c r="H751" s="845">
        <f t="shared" si="72"/>
        <v>0.53</v>
      </c>
      <c r="I751" s="742">
        <v>600</v>
      </c>
      <c r="J751" s="742">
        <f t="shared" si="73"/>
        <v>318</v>
      </c>
      <c r="K751" s="742">
        <f t="shared" si="75"/>
        <v>4255.7099222928946</v>
      </c>
      <c r="L751" s="658"/>
      <c r="M751" s="293"/>
      <c r="N751" s="733"/>
    </row>
    <row r="752" spans="1:14" ht="15.75" customHeight="1">
      <c r="A752" s="741">
        <f t="shared" si="74"/>
        <v>201</v>
      </c>
      <c r="B752" s="297" t="s">
        <v>520</v>
      </c>
      <c r="C752" s="757">
        <v>42240</v>
      </c>
      <c r="D752" s="758" t="s">
        <v>1011</v>
      </c>
      <c r="E752" s="850">
        <v>37.5</v>
      </c>
      <c r="F752" s="849">
        <v>25.3</v>
      </c>
      <c r="G752" s="849">
        <v>23.9</v>
      </c>
      <c r="H752" s="845">
        <f t="shared" si="72"/>
        <v>0.68</v>
      </c>
      <c r="I752" s="742">
        <v>1000</v>
      </c>
      <c r="J752" s="742">
        <f t="shared" si="73"/>
        <v>680</v>
      </c>
      <c r="K752" s="742">
        <f t="shared" si="75"/>
        <v>5460.1561267154111</v>
      </c>
      <c r="L752" s="658"/>
      <c r="M752" s="293"/>
      <c r="N752" s="733"/>
    </row>
    <row r="753" spans="1:14" ht="15.75" customHeight="1">
      <c r="A753" s="741">
        <f t="shared" si="74"/>
        <v>202</v>
      </c>
      <c r="B753" s="297" t="s">
        <v>1012</v>
      </c>
      <c r="C753" s="757">
        <v>42241</v>
      </c>
      <c r="D753" s="758" t="s">
        <v>1013</v>
      </c>
      <c r="E753" s="850">
        <v>45.5</v>
      </c>
      <c r="F753" s="849">
        <v>34.5</v>
      </c>
      <c r="G753" s="849">
        <v>7.2</v>
      </c>
      <c r="H753" s="845">
        <f t="shared" si="72"/>
        <v>0.74</v>
      </c>
      <c r="I753" s="742">
        <v>306</v>
      </c>
      <c r="J753" s="742">
        <f t="shared" si="73"/>
        <v>226.44</v>
      </c>
      <c r="K753" s="742">
        <f t="shared" si="75"/>
        <v>5941.9346084844183</v>
      </c>
      <c r="L753" s="658"/>
      <c r="M753" s="293"/>
      <c r="N753" s="733"/>
    </row>
    <row r="754" spans="1:14" ht="15.75" customHeight="1">
      <c r="A754" s="741">
        <f t="shared" si="74"/>
        <v>203</v>
      </c>
      <c r="B754" s="297" t="s">
        <v>974</v>
      </c>
      <c r="C754" s="757">
        <v>42241</v>
      </c>
      <c r="D754" s="758" t="s">
        <v>1013</v>
      </c>
      <c r="E754" s="850">
        <v>38.1</v>
      </c>
      <c r="F754" s="849">
        <v>34.299999999999997</v>
      </c>
      <c r="G754" s="849">
        <v>7.5</v>
      </c>
      <c r="H754" s="845">
        <f t="shared" ref="H754:H817" si="76">IF(G754&lt;&gt;"",ROUND(((E754+F754)*2+5)*(F754+G754+3)/10000,2),ROUND(E754*F754/10000,2))</f>
        <v>0.67</v>
      </c>
      <c r="I754" s="742">
        <v>200</v>
      </c>
      <c r="J754" s="742">
        <f t="shared" si="73"/>
        <v>134</v>
      </c>
      <c r="K754" s="742">
        <f t="shared" si="75"/>
        <v>5379.859713087244</v>
      </c>
      <c r="L754" s="658"/>
      <c r="M754" s="293"/>
      <c r="N754" s="733"/>
    </row>
    <row r="755" spans="1:14" ht="15.75" customHeight="1">
      <c r="A755" s="741">
        <f t="shared" si="74"/>
        <v>204</v>
      </c>
      <c r="B755" s="297" t="s">
        <v>520</v>
      </c>
      <c r="C755" s="757">
        <v>42242</v>
      </c>
      <c r="D755" s="758" t="s">
        <v>1014</v>
      </c>
      <c r="E755" s="850">
        <v>37.5</v>
      </c>
      <c r="F755" s="849">
        <v>25.3</v>
      </c>
      <c r="G755" s="849">
        <v>23.9</v>
      </c>
      <c r="H755" s="845">
        <f t="shared" si="76"/>
        <v>0.68</v>
      </c>
      <c r="I755" s="742">
        <v>1082</v>
      </c>
      <c r="J755" s="742">
        <f t="shared" ref="J755:J818" si="77">H755*I755</f>
        <v>735.7600000000001</v>
      </c>
      <c r="K755" s="742">
        <f t="shared" si="75"/>
        <v>5460.1561267154111</v>
      </c>
      <c r="L755" s="658"/>
      <c r="M755" s="293"/>
      <c r="N755" s="733"/>
    </row>
    <row r="756" spans="1:14" ht="15.75" customHeight="1">
      <c r="A756" s="741">
        <f t="shared" si="74"/>
        <v>205</v>
      </c>
      <c r="B756" s="297" t="s">
        <v>439</v>
      </c>
      <c r="C756" s="757">
        <v>42242</v>
      </c>
      <c r="D756" s="758" t="s">
        <v>1015</v>
      </c>
      <c r="E756" s="850">
        <v>49</v>
      </c>
      <c r="F756" s="849">
        <v>38</v>
      </c>
      <c r="G756" s="849">
        <v>12</v>
      </c>
      <c r="H756" s="845">
        <f t="shared" si="76"/>
        <v>0.95</v>
      </c>
      <c r="I756" s="742">
        <v>409</v>
      </c>
      <c r="J756" s="742">
        <f t="shared" si="77"/>
        <v>388.54999999999995</v>
      </c>
      <c r="K756" s="742">
        <f t="shared" si="75"/>
        <v>7628.159294675942</v>
      </c>
      <c r="L756" s="658"/>
      <c r="M756" s="293"/>
      <c r="N756" s="733"/>
    </row>
    <row r="757" spans="1:14" ht="15.75" customHeight="1">
      <c r="A757" s="741">
        <f t="shared" si="74"/>
        <v>206</v>
      </c>
      <c r="B757" s="297" t="s">
        <v>439</v>
      </c>
      <c r="C757" s="757">
        <v>42242</v>
      </c>
      <c r="D757" s="758" t="s">
        <v>1015</v>
      </c>
      <c r="E757" s="850">
        <v>49</v>
      </c>
      <c r="F757" s="849">
        <v>38</v>
      </c>
      <c r="G757" s="849">
        <v>12</v>
      </c>
      <c r="H757" s="845">
        <f t="shared" si="76"/>
        <v>0.95</v>
      </c>
      <c r="I757" s="742">
        <v>200</v>
      </c>
      <c r="J757" s="742">
        <f t="shared" si="77"/>
        <v>190</v>
      </c>
      <c r="K757" s="742">
        <f t="shared" si="75"/>
        <v>7628.159294675942</v>
      </c>
      <c r="L757" s="658"/>
      <c r="M757" s="293"/>
      <c r="N757" s="733"/>
    </row>
    <row r="758" spans="1:14" ht="15.75" customHeight="1">
      <c r="A758" s="741">
        <f t="shared" si="74"/>
        <v>207</v>
      </c>
      <c r="B758" s="297" t="s">
        <v>2036</v>
      </c>
      <c r="C758" s="757">
        <v>42242</v>
      </c>
      <c r="D758" s="758" t="s">
        <v>1016</v>
      </c>
      <c r="E758" s="850">
        <v>41</v>
      </c>
      <c r="F758" s="849">
        <v>41</v>
      </c>
      <c r="G758" s="849">
        <v>25</v>
      </c>
      <c r="H758" s="845">
        <f t="shared" si="76"/>
        <v>1.17</v>
      </c>
      <c r="I758" s="742">
        <v>10</v>
      </c>
      <c r="J758" s="742">
        <f t="shared" si="77"/>
        <v>11.7</v>
      </c>
      <c r="K758" s="742">
        <f t="shared" si="75"/>
        <v>9394.6803944956337</v>
      </c>
      <c r="L758" s="658"/>
      <c r="M758" s="293"/>
      <c r="N758" s="733"/>
    </row>
    <row r="759" spans="1:14" ht="15.75" customHeight="1">
      <c r="A759" s="741">
        <f t="shared" si="74"/>
        <v>208</v>
      </c>
      <c r="B759" s="297" t="s">
        <v>1974</v>
      </c>
      <c r="C759" s="757">
        <v>42242</v>
      </c>
      <c r="D759" s="758" t="s">
        <v>1016</v>
      </c>
      <c r="E759" s="850">
        <v>43</v>
      </c>
      <c r="F759" s="849">
        <v>42</v>
      </c>
      <c r="G759" s="849">
        <v>26</v>
      </c>
      <c r="H759" s="845">
        <f t="shared" si="76"/>
        <v>1.24</v>
      </c>
      <c r="I759" s="742">
        <v>10</v>
      </c>
      <c r="J759" s="742">
        <f t="shared" si="77"/>
        <v>12.4</v>
      </c>
      <c r="K759" s="742">
        <f t="shared" si="75"/>
        <v>9956.7552898928079</v>
      </c>
      <c r="L759" s="658"/>
      <c r="M759" s="293"/>
      <c r="N759" s="733"/>
    </row>
    <row r="760" spans="1:14" ht="15.75" customHeight="1">
      <c r="A760" s="741">
        <f t="shared" si="74"/>
        <v>209</v>
      </c>
      <c r="B760" s="297" t="s">
        <v>1975</v>
      </c>
      <c r="C760" s="757">
        <v>42242</v>
      </c>
      <c r="D760" s="758" t="s">
        <v>1016</v>
      </c>
      <c r="E760" s="850">
        <v>49</v>
      </c>
      <c r="F760" s="849">
        <v>47</v>
      </c>
      <c r="G760" s="849">
        <v>27</v>
      </c>
      <c r="H760" s="845">
        <f t="shared" si="76"/>
        <v>1.52</v>
      </c>
      <c r="I760" s="742">
        <v>10</v>
      </c>
      <c r="J760" s="742">
        <f t="shared" si="77"/>
        <v>15.2</v>
      </c>
      <c r="K760" s="742">
        <f t="shared" si="75"/>
        <v>12205.054871481507</v>
      </c>
      <c r="L760" s="658"/>
      <c r="M760" s="293"/>
      <c r="N760" s="733"/>
    </row>
    <row r="761" spans="1:14" ht="15.75" customHeight="1">
      <c r="A761" s="741">
        <f t="shared" si="74"/>
        <v>210</v>
      </c>
      <c r="B761" s="297" t="s">
        <v>1976</v>
      </c>
      <c r="C761" s="757">
        <v>42242</v>
      </c>
      <c r="D761" s="758" t="s">
        <v>1016</v>
      </c>
      <c r="E761" s="850">
        <v>38</v>
      </c>
      <c r="F761" s="849">
        <v>37</v>
      </c>
      <c r="G761" s="849">
        <v>30</v>
      </c>
      <c r="H761" s="845">
        <f t="shared" si="76"/>
        <v>1.0900000000000001</v>
      </c>
      <c r="I761" s="742">
        <v>10</v>
      </c>
      <c r="J761" s="742">
        <f t="shared" si="77"/>
        <v>10.9</v>
      </c>
      <c r="K761" s="742">
        <f t="shared" si="75"/>
        <v>8752.3090854702914</v>
      </c>
      <c r="L761" s="658"/>
      <c r="M761" s="293"/>
      <c r="N761" s="733"/>
    </row>
    <row r="762" spans="1:14" ht="15.75" customHeight="1">
      <c r="A762" s="741">
        <f t="shared" si="74"/>
        <v>211</v>
      </c>
      <c r="B762" s="297" t="s">
        <v>1977</v>
      </c>
      <c r="C762" s="757">
        <v>42242</v>
      </c>
      <c r="D762" s="758" t="s">
        <v>1016</v>
      </c>
      <c r="E762" s="850">
        <v>40</v>
      </c>
      <c r="F762" s="849">
        <v>39</v>
      </c>
      <c r="G762" s="849">
        <v>32</v>
      </c>
      <c r="H762" s="845">
        <f t="shared" si="76"/>
        <v>1.21</v>
      </c>
      <c r="I762" s="742">
        <v>10</v>
      </c>
      <c r="J762" s="742">
        <f t="shared" si="77"/>
        <v>12.1</v>
      </c>
      <c r="K762" s="742">
        <f t="shared" si="75"/>
        <v>9715.8660490083057</v>
      </c>
      <c r="L762" s="658"/>
      <c r="M762" s="293"/>
      <c r="N762" s="733"/>
    </row>
    <row r="763" spans="1:14" ht="15.75" customHeight="1">
      <c r="A763" s="741">
        <f t="shared" si="74"/>
        <v>212</v>
      </c>
      <c r="B763" s="297" t="s">
        <v>1978</v>
      </c>
      <c r="C763" s="757">
        <v>42242</v>
      </c>
      <c r="D763" s="758" t="s">
        <v>1016</v>
      </c>
      <c r="E763" s="850">
        <v>42</v>
      </c>
      <c r="F763" s="849">
        <v>41</v>
      </c>
      <c r="G763" s="849">
        <v>34</v>
      </c>
      <c r="H763" s="845">
        <f t="shared" si="76"/>
        <v>1.33</v>
      </c>
      <c r="I763" s="742">
        <v>10</v>
      </c>
      <c r="J763" s="742">
        <f t="shared" si="77"/>
        <v>13.3</v>
      </c>
      <c r="K763" s="742">
        <f t="shared" si="75"/>
        <v>10679.42301254632</v>
      </c>
      <c r="L763" s="658"/>
      <c r="M763" s="293"/>
      <c r="N763" s="733"/>
    </row>
    <row r="764" spans="1:14" ht="15.75" customHeight="1">
      <c r="A764" s="741">
        <f t="shared" si="74"/>
        <v>213</v>
      </c>
      <c r="B764" s="297" t="s">
        <v>2037</v>
      </c>
      <c r="C764" s="757">
        <v>42242</v>
      </c>
      <c r="D764" s="758" t="s">
        <v>1016</v>
      </c>
      <c r="E764" s="850">
        <v>63</v>
      </c>
      <c r="F764" s="849">
        <v>53</v>
      </c>
      <c r="G764" s="849">
        <v>32</v>
      </c>
      <c r="H764" s="845">
        <f t="shared" si="76"/>
        <v>2.09</v>
      </c>
      <c r="I764" s="742">
        <v>10</v>
      </c>
      <c r="J764" s="742">
        <f t="shared" si="77"/>
        <v>20.9</v>
      </c>
      <c r="K764" s="742">
        <f t="shared" si="75"/>
        <v>16781.950448287073</v>
      </c>
      <c r="L764" s="658"/>
      <c r="M764" s="293"/>
      <c r="N764" s="733"/>
    </row>
    <row r="765" spans="1:14" ht="15.75" customHeight="1">
      <c r="A765" s="741">
        <f t="shared" si="74"/>
        <v>214</v>
      </c>
      <c r="B765" s="297" t="s">
        <v>2036</v>
      </c>
      <c r="C765" s="757">
        <v>42242</v>
      </c>
      <c r="D765" s="758" t="s">
        <v>1017</v>
      </c>
      <c r="E765" s="850">
        <v>41</v>
      </c>
      <c r="F765" s="849">
        <v>41</v>
      </c>
      <c r="G765" s="849">
        <v>25</v>
      </c>
      <c r="H765" s="845">
        <f t="shared" si="76"/>
        <v>1.17</v>
      </c>
      <c r="I765" s="742">
        <v>10</v>
      </c>
      <c r="J765" s="742">
        <f t="shared" si="77"/>
        <v>11.7</v>
      </c>
      <c r="K765" s="742">
        <f t="shared" si="75"/>
        <v>9394.6803944956337</v>
      </c>
      <c r="L765" s="658"/>
      <c r="M765" s="293"/>
      <c r="N765" s="733"/>
    </row>
    <row r="766" spans="1:14" ht="15.75" customHeight="1">
      <c r="A766" s="741">
        <f t="shared" si="74"/>
        <v>215</v>
      </c>
      <c r="B766" s="297" t="s">
        <v>1974</v>
      </c>
      <c r="C766" s="757">
        <v>42242</v>
      </c>
      <c r="D766" s="758" t="s">
        <v>1017</v>
      </c>
      <c r="E766" s="850">
        <v>43</v>
      </c>
      <c r="F766" s="849">
        <v>42</v>
      </c>
      <c r="G766" s="849">
        <v>26</v>
      </c>
      <c r="H766" s="845">
        <f t="shared" si="76"/>
        <v>1.24</v>
      </c>
      <c r="I766" s="742">
        <v>10</v>
      </c>
      <c r="J766" s="742">
        <f t="shared" si="77"/>
        <v>12.4</v>
      </c>
      <c r="K766" s="742">
        <f t="shared" si="75"/>
        <v>9956.7552898928079</v>
      </c>
      <c r="L766" s="658"/>
      <c r="M766" s="293"/>
      <c r="N766" s="733"/>
    </row>
    <row r="767" spans="1:14" ht="15.75" customHeight="1">
      <c r="A767" s="741">
        <f t="shared" si="74"/>
        <v>216</v>
      </c>
      <c r="B767" s="297" t="s">
        <v>1975</v>
      </c>
      <c r="C767" s="757">
        <v>42242</v>
      </c>
      <c r="D767" s="758" t="s">
        <v>1017</v>
      </c>
      <c r="E767" s="850">
        <v>49</v>
      </c>
      <c r="F767" s="849">
        <v>47</v>
      </c>
      <c r="G767" s="849">
        <v>27</v>
      </c>
      <c r="H767" s="845">
        <f t="shared" si="76"/>
        <v>1.52</v>
      </c>
      <c r="I767" s="742">
        <v>10</v>
      </c>
      <c r="J767" s="742">
        <f t="shared" si="77"/>
        <v>15.2</v>
      </c>
      <c r="K767" s="742">
        <f t="shared" si="75"/>
        <v>12205.054871481507</v>
      </c>
      <c r="L767" s="658"/>
      <c r="M767" s="293"/>
      <c r="N767" s="733"/>
    </row>
    <row r="768" spans="1:14" ht="15.75" customHeight="1">
      <c r="A768" s="741">
        <f t="shared" si="74"/>
        <v>217</v>
      </c>
      <c r="B768" s="297" t="s">
        <v>1976</v>
      </c>
      <c r="C768" s="757">
        <v>42242</v>
      </c>
      <c r="D768" s="758" t="s">
        <v>1017</v>
      </c>
      <c r="E768" s="850">
        <v>38</v>
      </c>
      <c r="F768" s="849">
        <v>37</v>
      </c>
      <c r="G768" s="849">
        <v>30</v>
      </c>
      <c r="H768" s="845">
        <f t="shared" si="76"/>
        <v>1.0900000000000001</v>
      </c>
      <c r="I768" s="742">
        <v>10</v>
      </c>
      <c r="J768" s="742">
        <f t="shared" si="77"/>
        <v>10.9</v>
      </c>
      <c r="K768" s="742">
        <f t="shared" si="75"/>
        <v>8752.3090854702914</v>
      </c>
      <c r="L768" s="658"/>
      <c r="M768" s="293"/>
      <c r="N768" s="733"/>
    </row>
    <row r="769" spans="1:14" ht="15.75" customHeight="1">
      <c r="A769" s="741">
        <f t="shared" si="74"/>
        <v>218</v>
      </c>
      <c r="B769" s="297" t="s">
        <v>1977</v>
      </c>
      <c r="C769" s="757">
        <v>42242</v>
      </c>
      <c r="D769" s="758" t="s">
        <v>1017</v>
      </c>
      <c r="E769" s="850">
        <v>40</v>
      </c>
      <c r="F769" s="849">
        <v>39</v>
      </c>
      <c r="G769" s="849">
        <v>32</v>
      </c>
      <c r="H769" s="845">
        <f t="shared" si="76"/>
        <v>1.21</v>
      </c>
      <c r="I769" s="742">
        <v>10</v>
      </c>
      <c r="J769" s="742">
        <f t="shared" si="77"/>
        <v>12.1</v>
      </c>
      <c r="K769" s="742">
        <f t="shared" si="75"/>
        <v>9715.8660490083057</v>
      </c>
      <c r="L769" s="658"/>
      <c r="M769" s="293"/>
      <c r="N769" s="733"/>
    </row>
    <row r="770" spans="1:14" ht="15.75" customHeight="1">
      <c r="A770" s="741">
        <f t="shared" si="74"/>
        <v>219</v>
      </c>
      <c r="B770" s="297" t="s">
        <v>1978</v>
      </c>
      <c r="C770" s="757">
        <v>42242</v>
      </c>
      <c r="D770" s="758" t="s">
        <v>1017</v>
      </c>
      <c r="E770" s="850">
        <v>42</v>
      </c>
      <c r="F770" s="849">
        <v>41</v>
      </c>
      <c r="G770" s="849">
        <v>34</v>
      </c>
      <c r="H770" s="845">
        <f t="shared" si="76"/>
        <v>1.33</v>
      </c>
      <c r="I770" s="742">
        <v>10</v>
      </c>
      <c r="J770" s="742">
        <f t="shared" si="77"/>
        <v>13.3</v>
      </c>
      <c r="K770" s="742">
        <f t="shared" si="75"/>
        <v>10679.42301254632</v>
      </c>
      <c r="L770" s="658"/>
      <c r="M770" s="293"/>
      <c r="N770" s="733"/>
    </row>
    <row r="771" spans="1:14" ht="15.75" customHeight="1">
      <c r="A771" s="741">
        <f t="shared" si="74"/>
        <v>220</v>
      </c>
      <c r="B771" s="297" t="s">
        <v>2037</v>
      </c>
      <c r="C771" s="757">
        <v>42242</v>
      </c>
      <c r="D771" s="758" t="s">
        <v>1017</v>
      </c>
      <c r="E771" s="850">
        <v>63</v>
      </c>
      <c r="F771" s="849">
        <v>53</v>
      </c>
      <c r="G771" s="849">
        <v>32</v>
      </c>
      <c r="H771" s="845">
        <f t="shared" si="76"/>
        <v>2.09</v>
      </c>
      <c r="I771" s="742">
        <v>10</v>
      </c>
      <c r="J771" s="742">
        <f t="shared" si="77"/>
        <v>20.9</v>
      </c>
      <c r="K771" s="742">
        <f t="shared" si="75"/>
        <v>16781.950448287073</v>
      </c>
      <c r="L771" s="658"/>
      <c r="M771" s="293"/>
      <c r="N771" s="733"/>
    </row>
    <row r="772" spans="1:14" ht="15.75" customHeight="1">
      <c r="A772" s="741">
        <f t="shared" si="74"/>
        <v>221</v>
      </c>
      <c r="B772" s="189" t="s">
        <v>2038</v>
      </c>
      <c r="C772" s="757">
        <v>42243</v>
      </c>
      <c r="D772" s="758" t="s">
        <v>1018</v>
      </c>
      <c r="E772" s="850">
        <v>20</v>
      </c>
      <c r="F772" s="849">
        <v>16.5</v>
      </c>
      <c r="G772" s="849">
        <v>9</v>
      </c>
      <c r="H772" s="845">
        <f t="shared" si="76"/>
        <v>0.22</v>
      </c>
      <c r="I772" s="742">
        <v>2000</v>
      </c>
      <c r="J772" s="742">
        <f t="shared" si="77"/>
        <v>440</v>
      </c>
      <c r="K772" s="742">
        <f t="shared" si="75"/>
        <v>1766.5210998196919</v>
      </c>
      <c r="L772" s="658"/>
      <c r="M772" s="293"/>
      <c r="N772" s="733"/>
    </row>
    <row r="773" spans="1:14" ht="15.75" customHeight="1">
      <c r="A773" s="741">
        <f t="shared" si="74"/>
        <v>222</v>
      </c>
      <c r="B773" s="297" t="s">
        <v>1981</v>
      </c>
      <c r="C773" s="757">
        <v>42243</v>
      </c>
      <c r="D773" s="758" t="s">
        <v>1018</v>
      </c>
      <c r="E773" s="850">
        <v>31</v>
      </c>
      <c r="F773" s="849">
        <v>25.3</v>
      </c>
      <c r="G773" s="849">
        <v>9</v>
      </c>
      <c r="H773" s="845">
        <f t="shared" si="76"/>
        <v>0.44</v>
      </c>
      <c r="I773" s="742">
        <v>500</v>
      </c>
      <c r="J773" s="742">
        <f t="shared" si="77"/>
        <v>220</v>
      </c>
      <c r="K773" s="742">
        <f t="shared" si="75"/>
        <v>3533.0421996393839</v>
      </c>
      <c r="L773" s="658"/>
      <c r="M773" s="293"/>
      <c r="N773" s="733"/>
    </row>
    <row r="774" spans="1:14" ht="15.75" customHeight="1">
      <c r="A774" s="741">
        <f t="shared" si="74"/>
        <v>223</v>
      </c>
      <c r="B774" s="297" t="s">
        <v>424</v>
      </c>
      <c r="C774" s="757">
        <v>42243</v>
      </c>
      <c r="D774" s="758" t="s">
        <v>1019</v>
      </c>
      <c r="E774" s="850">
        <v>52</v>
      </c>
      <c r="F774" s="849">
        <v>24.5</v>
      </c>
      <c r="G774" s="849">
        <v>24.5</v>
      </c>
      <c r="H774" s="845">
        <f t="shared" si="76"/>
        <v>0.82</v>
      </c>
      <c r="I774" s="742">
        <v>608</v>
      </c>
      <c r="J774" s="742">
        <f t="shared" si="77"/>
        <v>498.55999999999995</v>
      </c>
      <c r="K774" s="742">
        <f t="shared" si="75"/>
        <v>6584.3059175097605</v>
      </c>
      <c r="L774" s="658"/>
      <c r="M774" s="293"/>
      <c r="N774" s="733"/>
    </row>
    <row r="775" spans="1:14" ht="15.75" customHeight="1">
      <c r="A775" s="741">
        <f t="shared" si="74"/>
        <v>224</v>
      </c>
      <c r="B775" s="297" t="s">
        <v>472</v>
      </c>
      <c r="C775" s="757">
        <v>42243</v>
      </c>
      <c r="D775" s="758" t="s">
        <v>1019</v>
      </c>
      <c r="E775" s="850">
        <v>52</v>
      </c>
      <c r="F775" s="849">
        <v>26.5</v>
      </c>
      <c r="G775" s="849">
        <v>26.5</v>
      </c>
      <c r="H775" s="845">
        <f t="shared" si="76"/>
        <v>0.91</v>
      </c>
      <c r="I775" s="742">
        <v>329</v>
      </c>
      <c r="J775" s="742">
        <f t="shared" si="77"/>
        <v>299.39</v>
      </c>
      <c r="K775" s="742">
        <f t="shared" si="75"/>
        <v>7306.9736401632708</v>
      </c>
      <c r="L775" s="658"/>
      <c r="M775" s="293"/>
      <c r="N775" s="733"/>
    </row>
    <row r="776" spans="1:14" ht="15.75" customHeight="1">
      <c r="A776" s="741">
        <f t="shared" si="74"/>
        <v>225</v>
      </c>
      <c r="B776" s="297" t="s">
        <v>1020</v>
      </c>
      <c r="C776" s="757">
        <v>42243</v>
      </c>
      <c r="D776" s="758" t="s">
        <v>1019</v>
      </c>
      <c r="E776" s="850">
        <v>48</v>
      </c>
      <c r="F776" s="849">
        <v>40</v>
      </c>
      <c r="G776" s="849">
        <v>29</v>
      </c>
      <c r="H776" s="845">
        <f t="shared" si="76"/>
        <v>1.3</v>
      </c>
      <c r="I776" s="742">
        <v>312</v>
      </c>
      <c r="J776" s="742">
        <f t="shared" si="77"/>
        <v>405.6</v>
      </c>
      <c r="K776" s="742">
        <f t="shared" si="75"/>
        <v>10438.533771661816</v>
      </c>
      <c r="L776" s="658"/>
      <c r="M776" s="293"/>
      <c r="N776" s="733"/>
    </row>
    <row r="777" spans="1:14" ht="15.75" customHeight="1">
      <c r="A777" s="741">
        <f t="shared" si="74"/>
        <v>226</v>
      </c>
      <c r="B777" s="297" t="s">
        <v>1021</v>
      </c>
      <c r="C777" s="757">
        <v>42243</v>
      </c>
      <c r="D777" s="758" t="s">
        <v>1019</v>
      </c>
      <c r="E777" s="850">
        <v>52</v>
      </c>
      <c r="F777" s="849">
        <v>43</v>
      </c>
      <c r="G777" s="849">
        <v>30</v>
      </c>
      <c r="H777" s="845">
        <f t="shared" si="76"/>
        <v>1.48</v>
      </c>
      <c r="I777" s="742">
        <v>309</v>
      </c>
      <c r="J777" s="742">
        <f t="shared" si="77"/>
        <v>457.32</v>
      </c>
      <c r="K777" s="742">
        <f t="shared" si="75"/>
        <v>11883.869216968837</v>
      </c>
      <c r="L777" s="658"/>
      <c r="M777" s="293"/>
      <c r="N777" s="733"/>
    </row>
    <row r="778" spans="1:14" ht="15.75" customHeight="1">
      <c r="A778" s="741">
        <f t="shared" si="74"/>
        <v>227</v>
      </c>
      <c r="B778" s="297" t="s">
        <v>2036</v>
      </c>
      <c r="C778" s="757">
        <v>42243</v>
      </c>
      <c r="D778" s="758" t="s">
        <v>1022</v>
      </c>
      <c r="E778" s="850">
        <v>41</v>
      </c>
      <c r="F778" s="849">
        <v>41</v>
      </c>
      <c r="G778" s="849">
        <v>25</v>
      </c>
      <c r="H778" s="845">
        <f t="shared" si="76"/>
        <v>1.17</v>
      </c>
      <c r="I778" s="742">
        <v>2000</v>
      </c>
      <c r="J778" s="742">
        <f t="shared" si="77"/>
        <v>2340</v>
      </c>
      <c r="K778" s="742">
        <f t="shared" si="75"/>
        <v>9394.6803944956337</v>
      </c>
      <c r="L778" s="658"/>
      <c r="M778" s="293"/>
      <c r="N778" s="733"/>
    </row>
    <row r="779" spans="1:14" ht="15.75" customHeight="1">
      <c r="A779" s="741">
        <f t="shared" si="74"/>
        <v>228</v>
      </c>
      <c r="B779" s="297" t="s">
        <v>477</v>
      </c>
      <c r="C779" s="757">
        <v>42244</v>
      </c>
      <c r="D779" s="758" t="s">
        <v>1023</v>
      </c>
      <c r="E779" s="850">
        <v>49.5</v>
      </c>
      <c r="F779" s="849">
        <v>38.5</v>
      </c>
      <c r="G779" s="849">
        <v>32.5</v>
      </c>
      <c r="H779" s="845">
        <f t="shared" si="76"/>
        <v>1.34</v>
      </c>
      <c r="I779" s="742">
        <v>307</v>
      </c>
      <c r="J779" s="742">
        <f t="shared" si="77"/>
        <v>411.38000000000005</v>
      </c>
      <c r="K779" s="742">
        <f t="shared" si="75"/>
        <v>10759.719426174488</v>
      </c>
      <c r="L779" s="658"/>
      <c r="M779" s="293"/>
      <c r="N779" s="733"/>
    </row>
    <row r="780" spans="1:14" ht="15.75" customHeight="1">
      <c r="A780" s="741">
        <f t="shared" si="74"/>
        <v>229</v>
      </c>
      <c r="B780" s="297" t="s">
        <v>1024</v>
      </c>
      <c r="C780" s="757">
        <v>42244</v>
      </c>
      <c r="D780" s="758" t="s">
        <v>1023</v>
      </c>
      <c r="E780" s="850">
        <v>68</v>
      </c>
      <c r="F780" s="849">
        <v>35</v>
      </c>
      <c r="G780" s="849">
        <v>18</v>
      </c>
      <c r="H780" s="845">
        <f t="shared" si="76"/>
        <v>1.18</v>
      </c>
      <c r="I780" s="742">
        <v>50</v>
      </c>
      <c r="J780" s="742">
        <f t="shared" si="77"/>
        <v>59</v>
      </c>
      <c r="K780" s="742">
        <f t="shared" si="75"/>
        <v>9474.9768081238017</v>
      </c>
      <c r="L780" s="658"/>
      <c r="M780" s="293"/>
      <c r="N780" s="733"/>
    </row>
    <row r="781" spans="1:14" ht="15.75" customHeight="1">
      <c r="A781" s="741">
        <f t="shared" si="74"/>
        <v>230</v>
      </c>
      <c r="B781" s="297" t="s">
        <v>1025</v>
      </c>
      <c r="C781" s="757">
        <v>42244</v>
      </c>
      <c r="D781" s="758" t="s">
        <v>1026</v>
      </c>
      <c r="E781" s="850">
        <v>40</v>
      </c>
      <c r="F781" s="849">
        <v>30</v>
      </c>
      <c r="G781" s="849">
        <v>18.5</v>
      </c>
      <c r="H781" s="845">
        <f t="shared" si="76"/>
        <v>0.75</v>
      </c>
      <c r="I781" s="742">
        <v>217</v>
      </c>
      <c r="J781" s="742">
        <f t="shared" si="77"/>
        <v>162.75</v>
      </c>
      <c r="K781" s="742">
        <f t="shared" si="75"/>
        <v>6022.2310221125863</v>
      </c>
      <c r="L781" s="658"/>
      <c r="M781" s="293"/>
      <c r="N781" s="733"/>
    </row>
    <row r="782" spans="1:14" ht="15.75" customHeight="1">
      <c r="A782" s="741">
        <f t="shared" ref="A782:A845" si="78">IF(B782&lt;&gt;"",A781+1,"")</f>
        <v>231</v>
      </c>
      <c r="B782" s="297" t="s">
        <v>1974</v>
      </c>
      <c r="C782" s="757">
        <v>42244</v>
      </c>
      <c r="D782" s="758" t="s">
        <v>1027</v>
      </c>
      <c r="E782" s="850">
        <v>43</v>
      </c>
      <c r="F782" s="849">
        <v>42</v>
      </c>
      <c r="G782" s="849">
        <v>26</v>
      </c>
      <c r="H782" s="845">
        <f t="shared" si="76"/>
        <v>1.24</v>
      </c>
      <c r="I782" s="742">
        <v>34</v>
      </c>
      <c r="J782" s="742">
        <f t="shared" si="77"/>
        <v>42.16</v>
      </c>
      <c r="K782" s="742">
        <f t="shared" si="75"/>
        <v>9956.7552898928079</v>
      </c>
      <c r="L782" s="658"/>
      <c r="M782" s="293"/>
      <c r="N782" s="733"/>
    </row>
    <row r="783" spans="1:14" ht="15.75" customHeight="1">
      <c r="A783" s="741">
        <f t="shared" si="78"/>
        <v>232</v>
      </c>
      <c r="B783" s="297" t="s">
        <v>1976</v>
      </c>
      <c r="C783" s="757">
        <v>42244</v>
      </c>
      <c r="D783" s="758" t="s">
        <v>1027</v>
      </c>
      <c r="E783" s="850">
        <v>38</v>
      </c>
      <c r="F783" s="849">
        <v>37</v>
      </c>
      <c r="G783" s="849">
        <v>30</v>
      </c>
      <c r="H783" s="845">
        <f t="shared" si="76"/>
        <v>1.0900000000000001</v>
      </c>
      <c r="I783" s="742">
        <v>34</v>
      </c>
      <c r="J783" s="742">
        <f t="shared" si="77"/>
        <v>37.06</v>
      </c>
      <c r="K783" s="742">
        <f t="shared" si="75"/>
        <v>8752.3090854702914</v>
      </c>
      <c r="L783" s="658"/>
      <c r="M783" s="293"/>
      <c r="N783" s="733"/>
    </row>
    <row r="784" spans="1:14" ht="15.75" customHeight="1">
      <c r="A784" s="741">
        <f t="shared" si="78"/>
        <v>233</v>
      </c>
      <c r="B784" s="297" t="s">
        <v>1977</v>
      </c>
      <c r="C784" s="757">
        <v>42244</v>
      </c>
      <c r="D784" s="758" t="s">
        <v>1027</v>
      </c>
      <c r="E784" s="850">
        <v>40</v>
      </c>
      <c r="F784" s="849">
        <v>39</v>
      </c>
      <c r="G784" s="849">
        <v>32</v>
      </c>
      <c r="H784" s="845">
        <f t="shared" si="76"/>
        <v>1.21</v>
      </c>
      <c r="I784" s="742">
        <v>20</v>
      </c>
      <c r="J784" s="742">
        <f t="shared" si="77"/>
        <v>24.2</v>
      </c>
      <c r="K784" s="742">
        <f t="shared" si="75"/>
        <v>9715.8660490083057</v>
      </c>
      <c r="L784" s="658"/>
      <c r="M784" s="293"/>
      <c r="N784" s="733"/>
    </row>
    <row r="785" spans="1:14" ht="15.75" customHeight="1">
      <c r="A785" s="741">
        <f t="shared" si="78"/>
        <v>234</v>
      </c>
      <c r="B785" s="297" t="s">
        <v>2037</v>
      </c>
      <c r="C785" s="757">
        <v>42244</v>
      </c>
      <c r="D785" s="758" t="s">
        <v>1027</v>
      </c>
      <c r="E785" s="850">
        <v>63</v>
      </c>
      <c r="F785" s="849">
        <v>53</v>
      </c>
      <c r="G785" s="849">
        <v>32</v>
      </c>
      <c r="H785" s="845">
        <f t="shared" si="76"/>
        <v>2.09</v>
      </c>
      <c r="I785" s="742">
        <v>14</v>
      </c>
      <c r="J785" s="742">
        <f t="shared" si="77"/>
        <v>29.259999999999998</v>
      </c>
      <c r="K785" s="742">
        <f t="shared" si="75"/>
        <v>16781.950448287073</v>
      </c>
      <c r="L785" s="658"/>
      <c r="M785" s="293"/>
      <c r="N785" s="733"/>
    </row>
    <row r="786" spans="1:14" ht="15.75" customHeight="1">
      <c r="A786" s="741">
        <f t="shared" si="78"/>
        <v>235</v>
      </c>
      <c r="B786" s="297" t="s">
        <v>772</v>
      </c>
      <c r="C786" s="757">
        <v>42245</v>
      </c>
      <c r="D786" s="758" t="s">
        <v>1028</v>
      </c>
      <c r="E786" s="850">
        <v>125</v>
      </c>
      <c r="F786" s="849">
        <v>185</v>
      </c>
      <c r="G786" s="849"/>
      <c r="H786" s="845">
        <f t="shared" si="76"/>
        <v>2.31</v>
      </c>
      <c r="I786" s="742">
        <v>500</v>
      </c>
      <c r="J786" s="742">
        <f t="shared" si="77"/>
        <v>1155</v>
      </c>
      <c r="K786" s="742">
        <f t="shared" si="75"/>
        <v>18548.471548106765</v>
      </c>
      <c r="L786" s="658"/>
      <c r="M786" s="293"/>
      <c r="N786" s="733"/>
    </row>
    <row r="787" spans="1:14" ht="15.75" customHeight="1">
      <c r="A787" s="741">
        <f t="shared" si="78"/>
        <v>236</v>
      </c>
      <c r="B787" s="297" t="s">
        <v>1978</v>
      </c>
      <c r="C787" s="757">
        <v>42245</v>
      </c>
      <c r="D787" s="758" t="s">
        <v>1030</v>
      </c>
      <c r="E787" s="850">
        <v>42</v>
      </c>
      <c r="F787" s="849">
        <v>41</v>
      </c>
      <c r="G787" s="849">
        <v>34</v>
      </c>
      <c r="H787" s="845">
        <f t="shared" si="76"/>
        <v>1.33</v>
      </c>
      <c r="I787" s="742">
        <v>50</v>
      </c>
      <c r="J787" s="742">
        <f t="shared" si="77"/>
        <v>66.5</v>
      </c>
      <c r="K787" s="742">
        <f t="shared" si="75"/>
        <v>10679.42301254632</v>
      </c>
      <c r="L787" s="658"/>
      <c r="M787" s="293"/>
      <c r="N787" s="733"/>
    </row>
    <row r="788" spans="1:14" ht="15.75" customHeight="1">
      <c r="A788" s="741">
        <f t="shared" si="78"/>
        <v>237</v>
      </c>
      <c r="B788" s="297" t="s">
        <v>2037</v>
      </c>
      <c r="C788" s="757">
        <v>42245</v>
      </c>
      <c r="D788" s="758" t="s">
        <v>1030</v>
      </c>
      <c r="E788" s="850">
        <v>63</v>
      </c>
      <c r="F788" s="849">
        <v>53</v>
      </c>
      <c r="G788" s="849">
        <v>32</v>
      </c>
      <c r="H788" s="845">
        <f t="shared" si="76"/>
        <v>2.09</v>
      </c>
      <c r="I788" s="742">
        <v>50</v>
      </c>
      <c r="J788" s="742">
        <f t="shared" si="77"/>
        <v>104.5</v>
      </c>
      <c r="K788" s="742">
        <f t="shared" si="75"/>
        <v>16781.950448287073</v>
      </c>
      <c r="L788" s="658"/>
      <c r="M788" s="293"/>
      <c r="N788" s="733"/>
    </row>
    <row r="789" spans="1:14" ht="15.75" customHeight="1">
      <c r="A789" s="741">
        <f t="shared" si="78"/>
        <v>238</v>
      </c>
      <c r="B789" s="297" t="s">
        <v>520</v>
      </c>
      <c r="C789" s="757">
        <v>42248</v>
      </c>
      <c r="D789" s="758" t="s">
        <v>1031</v>
      </c>
      <c r="E789" s="850">
        <v>37.5</v>
      </c>
      <c r="F789" s="849">
        <v>25.3</v>
      </c>
      <c r="G789" s="849">
        <v>23.9</v>
      </c>
      <c r="H789" s="845">
        <f t="shared" si="76"/>
        <v>0.68</v>
      </c>
      <c r="I789" s="742">
        <v>1226</v>
      </c>
      <c r="J789" s="742">
        <f t="shared" si="77"/>
        <v>833.68000000000006</v>
      </c>
      <c r="K789" s="742">
        <f t="shared" si="75"/>
        <v>5460.1561267154111</v>
      </c>
      <c r="L789" s="658"/>
      <c r="M789" s="293"/>
      <c r="N789" s="733"/>
    </row>
    <row r="790" spans="1:14" ht="15.75" customHeight="1">
      <c r="A790" s="741">
        <f t="shared" si="78"/>
        <v>239</v>
      </c>
      <c r="B790" s="297" t="s">
        <v>650</v>
      </c>
      <c r="C790" s="757">
        <v>42248</v>
      </c>
      <c r="D790" s="758" t="s">
        <v>1032</v>
      </c>
      <c r="E790" s="850">
        <v>142</v>
      </c>
      <c r="F790" s="849">
        <v>72</v>
      </c>
      <c r="G790" s="849">
        <v>58</v>
      </c>
      <c r="H790" s="845">
        <f t="shared" si="76"/>
        <v>5.76</v>
      </c>
      <c r="I790" s="742">
        <v>135</v>
      </c>
      <c r="J790" s="742">
        <f t="shared" si="77"/>
        <v>777.6</v>
      </c>
      <c r="K790" s="742">
        <f t="shared" si="75"/>
        <v>46250.734249824658</v>
      </c>
      <c r="L790" s="658"/>
      <c r="M790" s="293"/>
      <c r="N790" s="733"/>
    </row>
    <row r="791" spans="1:14" ht="15.75" customHeight="1">
      <c r="A791" s="741">
        <f t="shared" si="78"/>
        <v>240</v>
      </c>
      <c r="B791" s="297" t="s">
        <v>1033</v>
      </c>
      <c r="C791" s="757">
        <v>42248</v>
      </c>
      <c r="D791" s="758" t="s">
        <v>1032</v>
      </c>
      <c r="E791" s="850">
        <v>123</v>
      </c>
      <c r="F791" s="849">
        <v>54</v>
      </c>
      <c r="G791" s="849">
        <v>175</v>
      </c>
      <c r="H791" s="845">
        <f t="shared" si="76"/>
        <v>8.33</v>
      </c>
      <c r="I791" s="742">
        <v>25</v>
      </c>
      <c r="J791" s="742">
        <f t="shared" si="77"/>
        <v>208.25</v>
      </c>
      <c r="K791" s="742">
        <f t="shared" si="75"/>
        <v>66886.912552263791</v>
      </c>
      <c r="L791" s="658"/>
      <c r="M791" s="293"/>
      <c r="N791" s="733"/>
    </row>
    <row r="792" spans="1:14" ht="15.75" customHeight="1">
      <c r="A792" s="741">
        <f t="shared" si="78"/>
        <v>241</v>
      </c>
      <c r="B792" s="297" t="s">
        <v>1034</v>
      </c>
      <c r="C792" s="757">
        <v>42248</v>
      </c>
      <c r="D792" s="758" t="s">
        <v>1032</v>
      </c>
      <c r="E792" s="850">
        <v>58</v>
      </c>
      <c r="F792" s="849">
        <v>57</v>
      </c>
      <c r="G792" s="849">
        <v>61</v>
      </c>
      <c r="H792" s="845">
        <f t="shared" si="76"/>
        <v>2.84</v>
      </c>
      <c r="I792" s="742">
        <v>68</v>
      </c>
      <c r="J792" s="742">
        <f t="shared" si="77"/>
        <v>193.12</v>
      </c>
      <c r="K792" s="742">
        <f t="shared" si="75"/>
        <v>22804.181470399657</v>
      </c>
      <c r="L792" s="658"/>
      <c r="M792" s="293"/>
      <c r="N792" s="733"/>
    </row>
    <row r="793" spans="1:14" ht="15.75" customHeight="1">
      <c r="A793" s="741">
        <f t="shared" si="78"/>
        <v>242</v>
      </c>
      <c r="B793" s="297" t="s">
        <v>949</v>
      </c>
      <c r="C793" s="757">
        <v>42248</v>
      </c>
      <c r="D793" s="758" t="s">
        <v>1032</v>
      </c>
      <c r="E793" s="850">
        <v>58</v>
      </c>
      <c r="F793" s="849">
        <v>57</v>
      </c>
      <c r="G793" s="849">
        <v>80</v>
      </c>
      <c r="H793" s="845">
        <f t="shared" si="76"/>
        <v>3.29</v>
      </c>
      <c r="I793" s="742">
        <v>49</v>
      </c>
      <c r="J793" s="742">
        <f t="shared" si="77"/>
        <v>161.21</v>
      </c>
      <c r="K793" s="742">
        <f t="shared" si="75"/>
        <v>26417.520083667208</v>
      </c>
      <c r="L793" s="658"/>
      <c r="M793" s="293"/>
      <c r="N793" s="733"/>
    </row>
    <row r="794" spans="1:14" ht="15.75" customHeight="1">
      <c r="A794" s="741">
        <f t="shared" si="78"/>
        <v>243</v>
      </c>
      <c r="B794" s="297" t="s">
        <v>947</v>
      </c>
      <c r="C794" s="757">
        <v>42248</v>
      </c>
      <c r="D794" s="758" t="s">
        <v>1032</v>
      </c>
      <c r="E794" s="850">
        <v>47</v>
      </c>
      <c r="F794" s="849">
        <v>47</v>
      </c>
      <c r="G794" s="849">
        <v>52</v>
      </c>
      <c r="H794" s="845">
        <f t="shared" si="76"/>
        <v>1.97</v>
      </c>
      <c r="I794" s="742">
        <v>70</v>
      </c>
      <c r="J794" s="742">
        <f t="shared" si="77"/>
        <v>137.9</v>
      </c>
      <c r="K794" s="742">
        <f t="shared" si="75"/>
        <v>15818.393484749058</v>
      </c>
      <c r="L794" s="658"/>
      <c r="M794" s="293"/>
      <c r="N794" s="733"/>
    </row>
    <row r="795" spans="1:14" ht="15.75" customHeight="1">
      <c r="A795" s="741">
        <f t="shared" si="78"/>
        <v>244</v>
      </c>
      <c r="B795" s="297" t="s">
        <v>1035</v>
      </c>
      <c r="C795" s="757">
        <v>42248</v>
      </c>
      <c r="D795" s="758" t="s">
        <v>1032</v>
      </c>
      <c r="E795" s="850">
        <v>58</v>
      </c>
      <c r="F795" s="849">
        <v>57</v>
      </c>
      <c r="G795" s="849">
        <v>95</v>
      </c>
      <c r="H795" s="845">
        <f t="shared" si="76"/>
        <v>3.64</v>
      </c>
      <c r="I795" s="742">
        <v>45</v>
      </c>
      <c r="J795" s="742">
        <f t="shared" si="77"/>
        <v>163.80000000000001</v>
      </c>
      <c r="K795" s="742">
        <f t="shared" si="75"/>
        <v>29227.894560653083</v>
      </c>
      <c r="L795" s="658"/>
      <c r="M795" s="293"/>
      <c r="N795" s="733"/>
    </row>
    <row r="796" spans="1:14" ht="15.75" customHeight="1">
      <c r="A796" s="741">
        <f t="shared" si="78"/>
        <v>245</v>
      </c>
      <c r="B796" s="297" t="s">
        <v>1808</v>
      </c>
      <c r="C796" s="757">
        <v>42248</v>
      </c>
      <c r="D796" s="758" t="s">
        <v>1036</v>
      </c>
      <c r="E796" s="850">
        <v>80</v>
      </c>
      <c r="F796" s="849">
        <v>177</v>
      </c>
      <c r="G796" s="849"/>
      <c r="H796" s="845">
        <f t="shared" si="76"/>
        <v>1.42</v>
      </c>
      <c r="I796" s="742">
        <v>70</v>
      </c>
      <c r="J796" s="742">
        <f t="shared" si="77"/>
        <v>99.399999999999991</v>
      </c>
      <c r="K796" s="742">
        <f t="shared" si="75"/>
        <v>11402.090735199828</v>
      </c>
      <c r="L796" s="658"/>
      <c r="M796" s="293"/>
      <c r="N796" s="733"/>
    </row>
    <row r="797" spans="1:14" ht="15.75" customHeight="1">
      <c r="A797" s="741">
        <f t="shared" si="78"/>
        <v>246</v>
      </c>
      <c r="B797" s="297" t="s">
        <v>1787</v>
      </c>
      <c r="C797" s="757">
        <v>42248</v>
      </c>
      <c r="D797" s="758" t="s">
        <v>1036</v>
      </c>
      <c r="E797" s="850">
        <v>110</v>
      </c>
      <c r="F797" s="849">
        <v>132</v>
      </c>
      <c r="G797" s="849"/>
      <c r="H797" s="845">
        <f t="shared" si="76"/>
        <v>1.45</v>
      </c>
      <c r="I797" s="742">
        <v>50</v>
      </c>
      <c r="J797" s="742">
        <f t="shared" si="77"/>
        <v>72.5</v>
      </c>
      <c r="K797" s="742">
        <f t="shared" si="75"/>
        <v>11642.979976084333</v>
      </c>
      <c r="L797" s="658"/>
      <c r="M797" s="293"/>
      <c r="N797" s="733"/>
    </row>
    <row r="798" spans="1:14" ht="15.75" customHeight="1">
      <c r="A798" s="741">
        <f t="shared" si="78"/>
        <v>247</v>
      </c>
      <c r="B798" s="297" t="s">
        <v>1809</v>
      </c>
      <c r="C798" s="757">
        <v>42248</v>
      </c>
      <c r="D798" s="758" t="s">
        <v>1036</v>
      </c>
      <c r="E798" s="850">
        <v>135</v>
      </c>
      <c r="F798" s="849">
        <v>105</v>
      </c>
      <c r="G798" s="849"/>
      <c r="H798" s="845">
        <f t="shared" si="76"/>
        <v>1.42</v>
      </c>
      <c r="I798" s="742">
        <v>150</v>
      </c>
      <c r="J798" s="742">
        <f t="shared" si="77"/>
        <v>213</v>
      </c>
      <c r="K798" s="742">
        <f t="shared" si="75"/>
        <v>11402.090735199828</v>
      </c>
      <c r="L798" s="658"/>
      <c r="M798" s="293"/>
      <c r="N798" s="733"/>
    </row>
    <row r="799" spans="1:14" ht="15.75" customHeight="1">
      <c r="A799" s="741">
        <f t="shared" si="78"/>
        <v>248</v>
      </c>
      <c r="B799" s="297" t="s">
        <v>768</v>
      </c>
      <c r="C799" s="757">
        <v>42248</v>
      </c>
      <c r="D799" s="758" t="s">
        <v>1036</v>
      </c>
      <c r="E799" s="850">
        <v>140</v>
      </c>
      <c r="F799" s="849">
        <v>140</v>
      </c>
      <c r="G799" s="849"/>
      <c r="H799" s="845">
        <f t="shared" si="76"/>
        <v>1.96</v>
      </c>
      <c r="I799" s="742">
        <v>395</v>
      </c>
      <c r="J799" s="742">
        <f t="shared" si="77"/>
        <v>774.19999999999993</v>
      </c>
      <c r="K799" s="742">
        <f t="shared" si="75"/>
        <v>15738.09707112089</v>
      </c>
      <c r="L799" s="658"/>
      <c r="M799" s="293"/>
      <c r="N799" s="733"/>
    </row>
    <row r="800" spans="1:14" ht="15.75" customHeight="1">
      <c r="A800" s="741">
        <f t="shared" si="78"/>
        <v>249</v>
      </c>
      <c r="B800" s="297" t="s">
        <v>694</v>
      </c>
      <c r="C800" s="757">
        <v>42248</v>
      </c>
      <c r="D800" s="758" t="s">
        <v>1036</v>
      </c>
      <c r="E800" s="850">
        <v>115</v>
      </c>
      <c r="F800" s="849">
        <v>194</v>
      </c>
      <c r="G800" s="849"/>
      <c r="H800" s="845">
        <f t="shared" si="76"/>
        <v>2.23</v>
      </c>
      <c r="I800" s="742">
        <v>25</v>
      </c>
      <c r="J800" s="742">
        <f t="shared" si="77"/>
        <v>55.75</v>
      </c>
      <c r="K800" s="742">
        <f t="shared" si="75"/>
        <v>17906.100239081421</v>
      </c>
      <c r="L800" s="658"/>
      <c r="M800" s="293"/>
      <c r="N800" s="733"/>
    </row>
    <row r="801" spans="1:14" ht="15.75" customHeight="1">
      <c r="A801" s="741">
        <f t="shared" si="78"/>
        <v>250</v>
      </c>
      <c r="B801" s="297" t="s">
        <v>1767</v>
      </c>
      <c r="C801" s="757">
        <v>42248</v>
      </c>
      <c r="D801" s="758" t="s">
        <v>1036</v>
      </c>
      <c r="E801" s="850">
        <v>85</v>
      </c>
      <c r="F801" s="849">
        <v>130</v>
      </c>
      <c r="G801" s="849"/>
      <c r="H801" s="845">
        <f t="shared" si="76"/>
        <v>1.1100000000000001</v>
      </c>
      <c r="I801" s="742">
        <v>25</v>
      </c>
      <c r="J801" s="742">
        <f t="shared" si="77"/>
        <v>27.750000000000004</v>
      </c>
      <c r="K801" s="742">
        <f t="shared" si="75"/>
        <v>8912.9019127266274</v>
      </c>
      <c r="L801" s="658"/>
      <c r="M801" s="293"/>
      <c r="N801" s="733"/>
    </row>
    <row r="802" spans="1:14" ht="15.75" customHeight="1">
      <c r="A802" s="741">
        <f t="shared" si="78"/>
        <v>251</v>
      </c>
      <c r="B802" s="297" t="s">
        <v>767</v>
      </c>
      <c r="C802" s="757">
        <v>42248</v>
      </c>
      <c r="D802" s="758" t="s">
        <v>1036</v>
      </c>
      <c r="E802" s="850">
        <v>85</v>
      </c>
      <c r="F802" s="849">
        <v>116</v>
      </c>
      <c r="G802" s="849"/>
      <c r="H802" s="845">
        <f t="shared" si="76"/>
        <v>0.99</v>
      </c>
      <c r="I802" s="742">
        <v>140</v>
      </c>
      <c r="J802" s="742">
        <f t="shared" si="77"/>
        <v>138.6</v>
      </c>
      <c r="K802" s="742">
        <f t="shared" si="75"/>
        <v>7949.3449491886131</v>
      </c>
      <c r="L802" s="658"/>
      <c r="M802" s="293"/>
      <c r="N802" s="733"/>
    </row>
    <row r="803" spans="1:14" ht="15.75" customHeight="1">
      <c r="A803" s="741">
        <f t="shared" si="78"/>
        <v>252</v>
      </c>
      <c r="B803" s="297" t="s">
        <v>1810</v>
      </c>
      <c r="C803" s="757">
        <v>42248</v>
      </c>
      <c r="D803" s="758" t="s">
        <v>1036</v>
      </c>
      <c r="E803" s="850">
        <v>135</v>
      </c>
      <c r="F803" s="849">
        <v>88</v>
      </c>
      <c r="G803" s="849"/>
      <c r="H803" s="845">
        <f t="shared" si="76"/>
        <v>1.19</v>
      </c>
      <c r="I803" s="742">
        <v>50</v>
      </c>
      <c r="J803" s="742">
        <f t="shared" si="77"/>
        <v>59.5</v>
      </c>
      <c r="K803" s="742">
        <f t="shared" si="75"/>
        <v>9555.2732217519697</v>
      </c>
      <c r="L803" s="658"/>
      <c r="M803" s="293"/>
      <c r="N803" s="733"/>
    </row>
    <row r="804" spans="1:14" ht="15.75" customHeight="1">
      <c r="A804" s="741">
        <f t="shared" si="78"/>
        <v>253</v>
      </c>
      <c r="B804" s="297" t="s">
        <v>1811</v>
      </c>
      <c r="C804" s="757">
        <v>42248</v>
      </c>
      <c r="D804" s="758" t="s">
        <v>1036</v>
      </c>
      <c r="E804" s="850">
        <v>135</v>
      </c>
      <c r="F804" s="849">
        <v>106</v>
      </c>
      <c r="G804" s="849"/>
      <c r="H804" s="845">
        <f t="shared" si="76"/>
        <v>1.43</v>
      </c>
      <c r="I804" s="742">
        <v>35</v>
      </c>
      <c r="J804" s="742">
        <f t="shared" si="77"/>
        <v>50.05</v>
      </c>
      <c r="K804" s="742">
        <f t="shared" si="75"/>
        <v>11482.387148827996</v>
      </c>
      <c r="L804" s="658"/>
      <c r="M804" s="293"/>
      <c r="N804" s="733"/>
    </row>
    <row r="805" spans="1:14" ht="15.75" customHeight="1">
      <c r="A805" s="741">
        <f t="shared" si="78"/>
        <v>254</v>
      </c>
      <c r="B805" s="297" t="s">
        <v>1806</v>
      </c>
      <c r="C805" s="757">
        <v>42248</v>
      </c>
      <c r="D805" s="758" t="s">
        <v>1036</v>
      </c>
      <c r="E805" s="850">
        <v>100</v>
      </c>
      <c r="F805" s="849">
        <v>87</v>
      </c>
      <c r="G805" s="849"/>
      <c r="H805" s="845">
        <f t="shared" si="76"/>
        <v>0.87</v>
      </c>
      <c r="I805" s="742">
        <v>125</v>
      </c>
      <c r="J805" s="742">
        <f t="shared" si="77"/>
        <v>108.75</v>
      </c>
      <c r="K805" s="742">
        <f t="shared" si="75"/>
        <v>6985.7879856505997</v>
      </c>
      <c r="L805" s="658"/>
      <c r="M805" s="293"/>
      <c r="N805" s="733"/>
    </row>
    <row r="806" spans="1:14" ht="15.75" customHeight="1">
      <c r="A806" s="741">
        <f t="shared" si="78"/>
        <v>255</v>
      </c>
      <c r="B806" s="297" t="s">
        <v>1037</v>
      </c>
      <c r="C806" s="757">
        <v>42254</v>
      </c>
      <c r="D806" s="758" t="s">
        <v>1038</v>
      </c>
      <c r="E806" s="850">
        <v>50</v>
      </c>
      <c r="F806" s="849">
        <v>30</v>
      </c>
      <c r="G806" s="849">
        <v>50</v>
      </c>
      <c r="H806" s="845">
        <f t="shared" si="76"/>
        <v>1.37</v>
      </c>
      <c r="I806" s="742">
        <v>1013</v>
      </c>
      <c r="J806" s="742">
        <f t="shared" si="77"/>
        <v>1387.8100000000002</v>
      </c>
      <c r="K806" s="742">
        <f t="shared" si="75"/>
        <v>11000.60866705899</v>
      </c>
      <c r="L806" s="658"/>
      <c r="M806" s="293"/>
      <c r="N806" s="733"/>
    </row>
    <row r="807" spans="1:14" ht="15.75" customHeight="1">
      <c r="A807" s="741">
        <f t="shared" si="78"/>
        <v>256</v>
      </c>
      <c r="B807" s="297" t="s">
        <v>467</v>
      </c>
      <c r="C807" s="757">
        <v>42255</v>
      </c>
      <c r="D807" s="758" t="s">
        <v>1040</v>
      </c>
      <c r="E807" s="850">
        <v>22</v>
      </c>
      <c r="F807" s="849">
        <v>22</v>
      </c>
      <c r="G807" s="849">
        <v>29.5</v>
      </c>
      <c r="H807" s="845">
        <f t="shared" si="76"/>
        <v>0.51</v>
      </c>
      <c r="I807" s="742">
        <v>984</v>
      </c>
      <c r="J807" s="742">
        <f t="shared" si="77"/>
        <v>501.84000000000003</v>
      </c>
      <c r="K807" s="742">
        <f t="shared" si="75"/>
        <v>4095.1170950365586</v>
      </c>
      <c r="L807" s="658"/>
      <c r="M807" s="293"/>
      <c r="N807" s="733"/>
    </row>
    <row r="808" spans="1:14" ht="15.75" customHeight="1">
      <c r="A808" s="741">
        <f t="shared" si="78"/>
        <v>257</v>
      </c>
      <c r="B808" s="297" t="s">
        <v>1041</v>
      </c>
      <c r="C808" s="757">
        <v>42255</v>
      </c>
      <c r="D808" s="758" t="s">
        <v>1042</v>
      </c>
      <c r="E808" s="850">
        <v>58</v>
      </c>
      <c r="F808" s="849">
        <v>38</v>
      </c>
      <c r="G808" s="849">
        <v>40</v>
      </c>
      <c r="H808" s="845">
        <f t="shared" si="76"/>
        <v>1.6</v>
      </c>
      <c r="I808" s="742">
        <v>80</v>
      </c>
      <c r="J808" s="742">
        <f t="shared" si="77"/>
        <v>128</v>
      </c>
      <c r="K808" s="742">
        <f t="shared" ref="K808:K871" si="79">H808*$Q$611</f>
        <v>12847.426180506851</v>
      </c>
      <c r="L808" s="658"/>
      <c r="M808" s="293"/>
      <c r="N808" s="733"/>
    </row>
    <row r="809" spans="1:14" ht="15.75" customHeight="1">
      <c r="A809" s="741">
        <f t="shared" si="78"/>
        <v>258</v>
      </c>
      <c r="B809" s="297" t="s">
        <v>1812</v>
      </c>
      <c r="C809" s="757">
        <v>42255</v>
      </c>
      <c r="D809" s="758" t="s">
        <v>1043</v>
      </c>
      <c r="E809" s="850">
        <v>145</v>
      </c>
      <c r="F809" s="849">
        <v>184</v>
      </c>
      <c r="G809" s="849"/>
      <c r="H809" s="845">
        <f t="shared" si="76"/>
        <v>2.67</v>
      </c>
      <c r="I809" s="742">
        <v>50</v>
      </c>
      <c r="J809" s="742">
        <f t="shared" si="77"/>
        <v>133.5</v>
      </c>
      <c r="K809" s="742">
        <f t="shared" si="79"/>
        <v>21439.142438720806</v>
      </c>
      <c r="L809" s="658"/>
      <c r="M809" s="293"/>
      <c r="N809" s="733"/>
    </row>
    <row r="810" spans="1:14" ht="15.75" customHeight="1">
      <c r="A810" s="741">
        <f t="shared" si="78"/>
        <v>259</v>
      </c>
      <c r="B810" s="297" t="s">
        <v>1812</v>
      </c>
      <c r="C810" s="757">
        <v>42255</v>
      </c>
      <c r="D810" s="758" t="s">
        <v>1043</v>
      </c>
      <c r="E810" s="850">
        <v>145</v>
      </c>
      <c r="F810" s="849">
        <v>184</v>
      </c>
      <c r="G810" s="849"/>
      <c r="H810" s="845">
        <f t="shared" si="76"/>
        <v>2.67</v>
      </c>
      <c r="I810" s="742">
        <v>100</v>
      </c>
      <c r="J810" s="742">
        <f t="shared" si="77"/>
        <v>267</v>
      </c>
      <c r="K810" s="742">
        <f t="shared" si="79"/>
        <v>21439.142438720806</v>
      </c>
      <c r="L810" s="658"/>
      <c r="M810" s="293"/>
      <c r="N810" s="733"/>
    </row>
    <row r="811" spans="1:14" ht="15.75" customHeight="1">
      <c r="A811" s="741">
        <f t="shared" si="78"/>
        <v>260</v>
      </c>
      <c r="B811" s="297" t="s">
        <v>718</v>
      </c>
      <c r="C811" s="757">
        <v>42255</v>
      </c>
      <c r="D811" s="758" t="s">
        <v>1043</v>
      </c>
      <c r="E811" s="850">
        <v>105</v>
      </c>
      <c r="F811" s="849">
        <v>170</v>
      </c>
      <c r="G811" s="849"/>
      <c r="H811" s="845">
        <f t="shared" si="76"/>
        <v>1.79</v>
      </c>
      <c r="I811" s="742">
        <v>75</v>
      </c>
      <c r="J811" s="742">
        <f t="shared" si="77"/>
        <v>134.25</v>
      </c>
      <c r="K811" s="742">
        <f t="shared" si="79"/>
        <v>14373.058039442038</v>
      </c>
      <c r="L811" s="658"/>
      <c r="M811" s="293"/>
      <c r="N811" s="733"/>
    </row>
    <row r="812" spans="1:14" ht="15.75" customHeight="1">
      <c r="A812" s="741">
        <f t="shared" si="78"/>
        <v>261</v>
      </c>
      <c r="B812" s="297" t="s">
        <v>720</v>
      </c>
      <c r="C812" s="757">
        <v>42255</v>
      </c>
      <c r="D812" s="758" t="s">
        <v>1043</v>
      </c>
      <c r="E812" s="850">
        <v>105</v>
      </c>
      <c r="F812" s="849">
        <v>140</v>
      </c>
      <c r="G812" s="849"/>
      <c r="H812" s="845">
        <f t="shared" si="76"/>
        <v>1.47</v>
      </c>
      <c r="I812" s="742">
        <v>30</v>
      </c>
      <c r="J812" s="742">
        <f t="shared" si="77"/>
        <v>44.1</v>
      </c>
      <c r="K812" s="742">
        <f t="shared" si="79"/>
        <v>11803.572803340669</v>
      </c>
      <c r="L812" s="658"/>
      <c r="M812" s="293"/>
      <c r="N812" s="733"/>
    </row>
    <row r="813" spans="1:14" ht="15.75" customHeight="1">
      <c r="A813" s="741">
        <f t="shared" si="78"/>
        <v>262</v>
      </c>
      <c r="B813" s="297" t="s">
        <v>1726</v>
      </c>
      <c r="C813" s="757">
        <v>42255</v>
      </c>
      <c r="D813" s="758" t="s">
        <v>1043</v>
      </c>
      <c r="E813" s="850">
        <v>85</v>
      </c>
      <c r="F813" s="849">
        <v>210</v>
      </c>
      <c r="G813" s="849"/>
      <c r="H813" s="845">
        <f t="shared" si="76"/>
        <v>1.79</v>
      </c>
      <c r="I813" s="742">
        <v>50</v>
      </c>
      <c r="J813" s="742">
        <f t="shared" si="77"/>
        <v>89.5</v>
      </c>
      <c r="K813" s="742">
        <f t="shared" si="79"/>
        <v>14373.058039442038</v>
      </c>
      <c r="L813" s="658"/>
      <c r="M813" s="293"/>
      <c r="N813" s="733"/>
    </row>
    <row r="814" spans="1:14" ht="15.75" customHeight="1">
      <c r="A814" s="741">
        <f t="shared" si="78"/>
        <v>263</v>
      </c>
      <c r="B814" s="297" t="s">
        <v>1813</v>
      </c>
      <c r="C814" s="757">
        <v>42255</v>
      </c>
      <c r="D814" s="758" t="s">
        <v>1043</v>
      </c>
      <c r="E814" s="850">
        <v>45</v>
      </c>
      <c r="F814" s="849">
        <v>48</v>
      </c>
      <c r="G814" s="849"/>
      <c r="H814" s="845">
        <f t="shared" si="76"/>
        <v>0.22</v>
      </c>
      <c r="I814" s="742">
        <v>750</v>
      </c>
      <c r="J814" s="742">
        <f t="shared" si="77"/>
        <v>165</v>
      </c>
      <c r="K814" s="742">
        <f t="shared" si="79"/>
        <v>1766.5210998196919</v>
      </c>
      <c r="L814" s="658"/>
      <c r="M814" s="293"/>
      <c r="N814" s="733"/>
    </row>
    <row r="815" spans="1:14" ht="15.75" customHeight="1">
      <c r="A815" s="741">
        <f t="shared" si="78"/>
        <v>264</v>
      </c>
      <c r="B815" s="297" t="s">
        <v>1814</v>
      </c>
      <c r="C815" s="757">
        <v>42255</v>
      </c>
      <c r="D815" s="758" t="s">
        <v>1043</v>
      </c>
      <c r="E815" s="850">
        <v>125</v>
      </c>
      <c r="F815" s="849">
        <v>84</v>
      </c>
      <c r="G815" s="849"/>
      <c r="H815" s="845">
        <f t="shared" si="76"/>
        <v>1.05</v>
      </c>
      <c r="I815" s="742">
        <v>210</v>
      </c>
      <c r="J815" s="742">
        <f t="shared" si="77"/>
        <v>220.5</v>
      </c>
      <c r="K815" s="742">
        <f t="shared" si="79"/>
        <v>8431.1234309576212</v>
      </c>
      <c r="L815" s="658"/>
      <c r="M815" s="293"/>
      <c r="N815" s="733"/>
    </row>
    <row r="816" spans="1:14" ht="15.75" customHeight="1">
      <c r="A816" s="741">
        <f t="shared" si="78"/>
        <v>265</v>
      </c>
      <c r="B816" s="297" t="s">
        <v>1771</v>
      </c>
      <c r="C816" s="757">
        <v>42255</v>
      </c>
      <c r="D816" s="758" t="s">
        <v>1043</v>
      </c>
      <c r="E816" s="850">
        <v>100</v>
      </c>
      <c r="F816" s="849">
        <v>116</v>
      </c>
      <c r="G816" s="849"/>
      <c r="H816" s="845">
        <f t="shared" si="76"/>
        <v>1.1599999999999999</v>
      </c>
      <c r="I816" s="742">
        <v>185</v>
      </c>
      <c r="J816" s="742">
        <f t="shared" si="77"/>
        <v>214.6</v>
      </c>
      <c r="K816" s="742">
        <f t="shared" si="79"/>
        <v>9314.3839808674657</v>
      </c>
      <c r="L816" s="658"/>
      <c r="M816" s="293"/>
      <c r="N816" s="733"/>
    </row>
    <row r="817" spans="1:14" ht="15.75" customHeight="1">
      <c r="A817" s="741">
        <f t="shared" si="78"/>
        <v>266</v>
      </c>
      <c r="B817" s="297" t="s">
        <v>1815</v>
      </c>
      <c r="C817" s="757">
        <v>42255</v>
      </c>
      <c r="D817" s="758" t="s">
        <v>1043</v>
      </c>
      <c r="E817" s="850">
        <v>96</v>
      </c>
      <c r="F817" s="849">
        <v>113</v>
      </c>
      <c r="G817" s="849"/>
      <c r="H817" s="845">
        <f t="shared" si="76"/>
        <v>1.08</v>
      </c>
      <c r="I817" s="742">
        <v>185</v>
      </c>
      <c r="J817" s="742">
        <f t="shared" si="77"/>
        <v>199.8</v>
      </c>
      <c r="K817" s="742">
        <f t="shared" si="79"/>
        <v>8672.0126718421234</v>
      </c>
      <c r="L817" s="658"/>
      <c r="M817" s="293"/>
      <c r="N817" s="733"/>
    </row>
    <row r="818" spans="1:14" ht="15.75" customHeight="1">
      <c r="A818" s="741">
        <f t="shared" si="78"/>
        <v>267</v>
      </c>
      <c r="B818" s="297" t="s">
        <v>1044</v>
      </c>
      <c r="C818" s="757">
        <v>42256</v>
      </c>
      <c r="D818" s="758" t="s">
        <v>1045</v>
      </c>
      <c r="E818" s="850">
        <v>50</v>
      </c>
      <c r="F818" s="849">
        <v>35</v>
      </c>
      <c r="G818" s="849">
        <v>45</v>
      </c>
      <c r="H818" s="845">
        <f t="shared" ref="H818:H879" si="80">IF(G818&lt;&gt;"",ROUND(((E818+F818)*2+5)*(F818+G818+3)/10000,2),ROUND(E818*F818/10000,2))</f>
        <v>1.45</v>
      </c>
      <c r="I818" s="742">
        <v>300</v>
      </c>
      <c r="J818" s="742">
        <f t="shared" si="77"/>
        <v>435</v>
      </c>
      <c r="K818" s="742">
        <f t="shared" si="79"/>
        <v>11642.979976084333</v>
      </c>
      <c r="L818" s="658"/>
      <c r="M818" s="293"/>
      <c r="N818" s="733"/>
    </row>
    <row r="819" spans="1:14" ht="15.75" customHeight="1">
      <c r="A819" s="741">
        <f t="shared" si="78"/>
        <v>268</v>
      </c>
      <c r="B819" s="297" t="s">
        <v>1816</v>
      </c>
      <c r="C819" s="757">
        <v>42256</v>
      </c>
      <c r="D819" s="758" t="s">
        <v>1046</v>
      </c>
      <c r="E819" s="850">
        <v>90</v>
      </c>
      <c r="F819" s="849">
        <v>90</v>
      </c>
      <c r="G819" s="849"/>
      <c r="H819" s="845">
        <f t="shared" si="80"/>
        <v>0.81</v>
      </c>
      <c r="I819" s="742">
        <v>52</v>
      </c>
      <c r="J819" s="742">
        <f t="shared" ref="J819:J879" si="81">H819*I819</f>
        <v>42.120000000000005</v>
      </c>
      <c r="K819" s="742">
        <f t="shared" si="79"/>
        <v>6504.0095038815934</v>
      </c>
      <c r="L819" s="658"/>
      <c r="M819" s="293"/>
      <c r="N819" s="733"/>
    </row>
    <row r="820" spans="1:14" ht="15.75" customHeight="1">
      <c r="A820" s="741">
        <f t="shared" si="78"/>
        <v>269</v>
      </c>
      <c r="B820" s="297" t="s">
        <v>772</v>
      </c>
      <c r="C820" s="757">
        <v>42256</v>
      </c>
      <c r="D820" s="758" t="s">
        <v>1046</v>
      </c>
      <c r="E820" s="850">
        <v>125</v>
      </c>
      <c r="F820" s="849">
        <v>185</v>
      </c>
      <c r="G820" s="849"/>
      <c r="H820" s="845">
        <f t="shared" si="80"/>
        <v>2.31</v>
      </c>
      <c r="I820" s="742">
        <v>1000</v>
      </c>
      <c r="J820" s="742">
        <f t="shared" si="81"/>
        <v>2310</v>
      </c>
      <c r="K820" s="742">
        <f t="shared" si="79"/>
        <v>18548.471548106765</v>
      </c>
      <c r="L820" s="658"/>
      <c r="M820" s="293"/>
      <c r="N820" s="733"/>
    </row>
    <row r="821" spans="1:14" ht="15.75" customHeight="1">
      <c r="A821" s="741">
        <f t="shared" si="78"/>
        <v>270</v>
      </c>
      <c r="B821" s="297" t="s">
        <v>774</v>
      </c>
      <c r="C821" s="757">
        <v>42256</v>
      </c>
      <c r="D821" s="758" t="s">
        <v>1046</v>
      </c>
      <c r="E821" s="850">
        <v>115</v>
      </c>
      <c r="F821" s="849">
        <v>163</v>
      </c>
      <c r="G821" s="849"/>
      <c r="H821" s="845">
        <f t="shared" si="80"/>
        <v>1.87</v>
      </c>
      <c r="I821" s="742">
        <v>100</v>
      </c>
      <c r="J821" s="742">
        <f t="shared" si="81"/>
        <v>187</v>
      </c>
      <c r="K821" s="742">
        <f t="shared" si="79"/>
        <v>15015.429348467382</v>
      </c>
      <c r="L821" s="658"/>
      <c r="M821" s="293"/>
      <c r="N821" s="733"/>
    </row>
    <row r="822" spans="1:14" ht="15.75" customHeight="1">
      <c r="A822" s="741">
        <f t="shared" si="78"/>
        <v>271</v>
      </c>
      <c r="B822" s="297" t="s">
        <v>754</v>
      </c>
      <c r="C822" s="757">
        <v>42256</v>
      </c>
      <c r="D822" s="758" t="s">
        <v>1046</v>
      </c>
      <c r="E822" s="850">
        <v>80</v>
      </c>
      <c r="F822" s="849">
        <v>212</v>
      </c>
      <c r="G822" s="849"/>
      <c r="H822" s="845">
        <f t="shared" si="80"/>
        <v>1.7</v>
      </c>
      <c r="I822" s="742">
        <v>100</v>
      </c>
      <c r="J822" s="742">
        <f t="shared" si="81"/>
        <v>170</v>
      </c>
      <c r="K822" s="742">
        <f t="shared" si="79"/>
        <v>13650.390316788527</v>
      </c>
      <c r="L822" s="658"/>
      <c r="M822" s="293"/>
      <c r="N822" s="733"/>
    </row>
    <row r="823" spans="1:14" ht="15.75" customHeight="1">
      <c r="A823" s="741">
        <f t="shared" si="78"/>
        <v>272</v>
      </c>
      <c r="B823" s="297" t="s">
        <v>1817</v>
      </c>
      <c r="C823" s="757">
        <v>42257</v>
      </c>
      <c r="D823" s="758" t="s">
        <v>1047</v>
      </c>
      <c r="E823" s="850">
        <v>135</v>
      </c>
      <c r="F823" s="849">
        <v>206</v>
      </c>
      <c r="G823" s="849"/>
      <c r="H823" s="845">
        <f t="shared" si="80"/>
        <v>2.78</v>
      </c>
      <c r="I823" s="742">
        <v>500</v>
      </c>
      <c r="J823" s="742">
        <f t="shared" si="81"/>
        <v>1390</v>
      </c>
      <c r="K823" s="742">
        <f t="shared" si="79"/>
        <v>22322.402988630649</v>
      </c>
      <c r="L823" s="658"/>
      <c r="M823" s="293"/>
      <c r="N823" s="733"/>
    </row>
    <row r="824" spans="1:14" ht="15.75" customHeight="1">
      <c r="A824" s="741">
        <f t="shared" si="78"/>
        <v>273</v>
      </c>
      <c r="B824" s="297" t="s">
        <v>1818</v>
      </c>
      <c r="C824" s="757">
        <v>42257</v>
      </c>
      <c r="D824" s="758" t="s">
        <v>1047</v>
      </c>
      <c r="E824" s="850">
        <v>120</v>
      </c>
      <c r="F824" s="849">
        <v>66</v>
      </c>
      <c r="G824" s="849"/>
      <c r="H824" s="845">
        <f t="shared" si="80"/>
        <v>0.79</v>
      </c>
      <c r="I824" s="742">
        <v>2070</v>
      </c>
      <c r="J824" s="742">
        <f t="shared" si="81"/>
        <v>1635.3000000000002</v>
      </c>
      <c r="K824" s="742">
        <f t="shared" si="79"/>
        <v>6343.4166766252574</v>
      </c>
      <c r="L824" s="658"/>
      <c r="M824" s="293"/>
      <c r="N824" s="733"/>
    </row>
    <row r="825" spans="1:14" ht="15.75" customHeight="1">
      <c r="A825" s="741">
        <f t="shared" si="78"/>
        <v>274</v>
      </c>
      <c r="B825" s="297" t="s">
        <v>439</v>
      </c>
      <c r="C825" s="757">
        <v>42257</v>
      </c>
      <c r="D825" s="758" t="s">
        <v>1049</v>
      </c>
      <c r="E825" s="850">
        <v>49</v>
      </c>
      <c r="F825" s="849">
        <v>38</v>
      </c>
      <c r="G825" s="849">
        <v>12</v>
      </c>
      <c r="H825" s="845">
        <f t="shared" si="80"/>
        <v>0.95</v>
      </c>
      <c r="I825" s="742">
        <v>401</v>
      </c>
      <c r="J825" s="742">
        <f t="shared" si="81"/>
        <v>380.95</v>
      </c>
      <c r="K825" s="742">
        <f t="shared" si="79"/>
        <v>7628.159294675942</v>
      </c>
      <c r="L825" s="658"/>
      <c r="M825" s="293"/>
      <c r="N825" s="733"/>
    </row>
    <row r="826" spans="1:14" ht="15.75" customHeight="1">
      <c r="A826" s="741">
        <f t="shared" si="78"/>
        <v>275</v>
      </c>
      <c r="B826" s="297" t="s">
        <v>1050</v>
      </c>
      <c r="C826" s="757">
        <v>42257</v>
      </c>
      <c r="D826" s="758" t="s">
        <v>1049</v>
      </c>
      <c r="E826" s="850">
        <v>38</v>
      </c>
      <c r="F826" s="849">
        <v>24.5</v>
      </c>
      <c r="G826" s="849">
        <v>32.5</v>
      </c>
      <c r="H826" s="845">
        <f t="shared" si="80"/>
        <v>0.78</v>
      </c>
      <c r="I826" s="742">
        <v>34</v>
      </c>
      <c r="J826" s="742">
        <f t="shared" si="81"/>
        <v>26.52</v>
      </c>
      <c r="K826" s="742">
        <f t="shared" si="79"/>
        <v>6263.1202629970894</v>
      </c>
      <c r="L826" s="658"/>
      <c r="M826" s="293"/>
      <c r="N826" s="733"/>
    </row>
    <row r="827" spans="1:14" ht="15.75" customHeight="1">
      <c r="A827" s="741">
        <f t="shared" si="78"/>
        <v>276</v>
      </c>
      <c r="B827" s="297" t="s">
        <v>1037</v>
      </c>
      <c r="C827" s="757">
        <v>42258</v>
      </c>
      <c r="D827" s="758" t="s">
        <v>1051</v>
      </c>
      <c r="E827" s="850">
        <v>50</v>
      </c>
      <c r="F827" s="849">
        <v>30</v>
      </c>
      <c r="G827" s="849">
        <v>50</v>
      </c>
      <c r="H827" s="845">
        <f t="shared" si="80"/>
        <v>1.37</v>
      </c>
      <c r="I827" s="742">
        <v>1000</v>
      </c>
      <c r="J827" s="742">
        <f t="shared" si="81"/>
        <v>1370</v>
      </c>
      <c r="K827" s="742">
        <f t="shared" si="79"/>
        <v>11000.60866705899</v>
      </c>
      <c r="L827" s="658"/>
      <c r="M827" s="293"/>
      <c r="N827" s="733"/>
    </row>
    <row r="828" spans="1:14" ht="15.75" customHeight="1">
      <c r="A828" s="741">
        <f t="shared" si="78"/>
        <v>277</v>
      </c>
      <c r="B828" s="297" t="s">
        <v>1728</v>
      </c>
      <c r="C828" s="757">
        <v>42258</v>
      </c>
      <c r="D828" s="758" t="s">
        <v>1052</v>
      </c>
      <c r="E828" s="850">
        <v>110</v>
      </c>
      <c r="F828" s="849">
        <v>113</v>
      </c>
      <c r="G828" s="849"/>
      <c r="H828" s="845">
        <f t="shared" si="80"/>
        <v>1.24</v>
      </c>
      <c r="I828" s="742">
        <v>500</v>
      </c>
      <c r="J828" s="742">
        <f t="shared" si="81"/>
        <v>620</v>
      </c>
      <c r="K828" s="742">
        <f t="shared" si="79"/>
        <v>9956.7552898928079</v>
      </c>
      <c r="L828" s="658"/>
      <c r="M828" s="293"/>
      <c r="N828" s="733"/>
    </row>
    <row r="829" spans="1:14" ht="15.75" customHeight="1">
      <c r="A829" s="741">
        <f t="shared" si="78"/>
        <v>278</v>
      </c>
      <c r="B829" s="297" t="s">
        <v>424</v>
      </c>
      <c r="C829" s="757">
        <v>42259</v>
      </c>
      <c r="D829" s="758" t="s">
        <v>1053</v>
      </c>
      <c r="E829" s="850">
        <v>52</v>
      </c>
      <c r="F829" s="849">
        <v>24.5</v>
      </c>
      <c r="G829" s="849">
        <v>24.5</v>
      </c>
      <c r="H829" s="845">
        <f t="shared" si="80"/>
        <v>0.82</v>
      </c>
      <c r="I829" s="742">
        <v>931</v>
      </c>
      <c r="J829" s="742">
        <f t="shared" si="81"/>
        <v>763.42</v>
      </c>
      <c r="K829" s="742">
        <f t="shared" si="79"/>
        <v>6584.3059175097605</v>
      </c>
      <c r="L829" s="658"/>
      <c r="M829" s="293"/>
      <c r="N829" s="733"/>
    </row>
    <row r="830" spans="1:14" ht="15.75" customHeight="1">
      <c r="A830" s="741">
        <f t="shared" si="78"/>
        <v>279</v>
      </c>
      <c r="B830" s="297" t="s">
        <v>472</v>
      </c>
      <c r="C830" s="757">
        <v>42259</v>
      </c>
      <c r="D830" s="758" t="s">
        <v>1053</v>
      </c>
      <c r="E830" s="850">
        <v>52</v>
      </c>
      <c r="F830" s="849">
        <v>26.5</v>
      </c>
      <c r="G830" s="849">
        <v>26.5</v>
      </c>
      <c r="H830" s="845">
        <f t="shared" si="80"/>
        <v>0.91</v>
      </c>
      <c r="I830" s="742">
        <v>311</v>
      </c>
      <c r="J830" s="742">
        <f t="shared" si="81"/>
        <v>283.01</v>
      </c>
      <c r="K830" s="742">
        <f t="shared" si="79"/>
        <v>7306.9736401632708</v>
      </c>
      <c r="L830" s="658"/>
      <c r="M830" s="293"/>
      <c r="N830" s="733"/>
    </row>
    <row r="831" spans="1:14" ht="15.75" customHeight="1">
      <c r="A831" s="741">
        <f t="shared" si="78"/>
        <v>280</v>
      </c>
      <c r="B831" s="297" t="s">
        <v>427</v>
      </c>
      <c r="C831" s="757">
        <v>42259</v>
      </c>
      <c r="D831" s="758" t="s">
        <v>1053</v>
      </c>
      <c r="E831" s="850">
        <v>52</v>
      </c>
      <c r="F831" s="849">
        <v>32</v>
      </c>
      <c r="G831" s="849">
        <v>21</v>
      </c>
      <c r="H831" s="845">
        <f t="shared" si="80"/>
        <v>0.97</v>
      </c>
      <c r="I831" s="742">
        <v>311</v>
      </c>
      <c r="J831" s="742">
        <f t="shared" si="81"/>
        <v>301.67</v>
      </c>
      <c r="K831" s="742">
        <f t="shared" si="79"/>
        <v>7788.7521219322771</v>
      </c>
      <c r="L831" s="658"/>
      <c r="M831" s="293"/>
      <c r="N831" s="733"/>
    </row>
    <row r="832" spans="1:14" ht="15.75" customHeight="1">
      <c r="A832" s="741">
        <f t="shared" si="78"/>
        <v>281</v>
      </c>
      <c r="B832" s="297" t="s">
        <v>1974</v>
      </c>
      <c r="C832" s="757">
        <v>42259</v>
      </c>
      <c r="D832" s="758" t="s">
        <v>1054</v>
      </c>
      <c r="E832" s="850">
        <v>43</v>
      </c>
      <c r="F832" s="849">
        <v>42</v>
      </c>
      <c r="G832" s="849">
        <v>26</v>
      </c>
      <c r="H832" s="845">
        <f t="shared" si="80"/>
        <v>1.24</v>
      </c>
      <c r="I832" s="742">
        <v>1667</v>
      </c>
      <c r="J832" s="742">
        <f t="shared" si="81"/>
        <v>2067.08</v>
      </c>
      <c r="K832" s="742">
        <f t="shared" si="79"/>
        <v>9956.7552898928079</v>
      </c>
      <c r="L832" s="658"/>
      <c r="M832" s="293"/>
      <c r="N832" s="733"/>
    </row>
    <row r="833" spans="1:14" ht="15.75" customHeight="1">
      <c r="A833" s="741">
        <f t="shared" si="78"/>
        <v>282</v>
      </c>
      <c r="B833" s="297" t="s">
        <v>1792</v>
      </c>
      <c r="C833" s="757">
        <v>42259</v>
      </c>
      <c r="D833" s="758" t="s">
        <v>1055</v>
      </c>
      <c r="E833" s="850">
        <v>110</v>
      </c>
      <c r="F833" s="849">
        <v>114</v>
      </c>
      <c r="G833" s="849"/>
      <c r="H833" s="845">
        <f t="shared" si="80"/>
        <v>1.25</v>
      </c>
      <c r="I833" s="742">
        <v>1500</v>
      </c>
      <c r="J833" s="742">
        <f t="shared" si="81"/>
        <v>1875</v>
      </c>
      <c r="K833" s="742">
        <f t="shared" si="79"/>
        <v>10037.051703520976</v>
      </c>
      <c r="L833" s="658"/>
      <c r="M833" s="293"/>
      <c r="N833" s="733"/>
    </row>
    <row r="834" spans="1:14" ht="15.75" customHeight="1">
      <c r="A834" s="741">
        <f t="shared" si="78"/>
        <v>283</v>
      </c>
      <c r="B834" s="297" t="s">
        <v>1056</v>
      </c>
      <c r="C834" s="757">
        <v>42262</v>
      </c>
      <c r="D834" s="758" t="s">
        <v>1057</v>
      </c>
      <c r="E834" s="850">
        <v>55</v>
      </c>
      <c r="F834" s="849">
        <v>47</v>
      </c>
      <c r="G834" s="849">
        <v>27</v>
      </c>
      <c r="H834" s="845">
        <f t="shared" si="80"/>
        <v>1.61</v>
      </c>
      <c r="I834" s="742">
        <v>203</v>
      </c>
      <c r="J834" s="742">
        <f t="shared" si="81"/>
        <v>326.83000000000004</v>
      </c>
      <c r="K834" s="742">
        <f t="shared" si="79"/>
        <v>12927.722594135019</v>
      </c>
      <c r="L834" s="658"/>
      <c r="M834" s="293"/>
      <c r="N834" s="733"/>
    </row>
    <row r="835" spans="1:14" ht="15.75" customHeight="1">
      <c r="A835" s="741">
        <f t="shared" si="78"/>
        <v>284</v>
      </c>
      <c r="B835" s="297" t="s">
        <v>2036</v>
      </c>
      <c r="C835" s="757">
        <v>42262</v>
      </c>
      <c r="D835" s="758" t="s">
        <v>1058</v>
      </c>
      <c r="E835" s="850">
        <v>41</v>
      </c>
      <c r="F835" s="849">
        <v>41</v>
      </c>
      <c r="G835" s="849">
        <v>25</v>
      </c>
      <c r="H835" s="845">
        <f t="shared" si="80"/>
        <v>1.17</v>
      </c>
      <c r="I835" s="742">
        <v>110</v>
      </c>
      <c r="J835" s="742">
        <f t="shared" si="81"/>
        <v>128.69999999999999</v>
      </c>
      <c r="K835" s="742">
        <f t="shared" si="79"/>
        <v>9394.6803944956337</v>
      </c>
      <c r="L835" s="658"/>
      <c r="M835" s="293"/>
      <c r="N835" s="733"/>
    </row>
    <row r="836" spans="1:14" ht="15.75" customHeight="1">
      <c r="A836" s="741">
        <f t="shared" si="78"/>
        <v>285</v>
      </c>
      <c r="B836" s="297" t="s">
        <v>1974</v>
      </c>
      <c r="C836" s="757">
        <v>42262</v>
      </c>
      <c r="D836" s="758" t="s">
        <v>1058</v>
      </c>
      <c r="E836" s="850">
        <v>43</v>
      </c>
      <c r="F836" s="849">
        <v>42</v>
      </c>
      <c r="G836" s="849">
        <v>26</v>
      </c>
      <c r="H836" s="845">
        <f t="shared" si="80"/>
        <v>1.24</v>
      </c>
      <c r="I836" s="742">
        <v>10</v>
      </c>
      <c r="J836" s="742">
        <f t="shared" si="81"/>
        <v>12.4</v>
      </c>
      <c r="K836" s="742">
        <f t="shared" si="79"/>
        <v>9956.7552898928079</v>
      </c>
      <c r="L836" s="658"/>
      <c r="M836" s="293"/>
      <c r="N836" s="733"/>
    </row>
    <row r="837" spans="1:14" ht="15.75" customHeight="1">
      <c r="A837" s="741">
        <f t="shared" si="78"/>
        <v>286</v>
      </c>
      <c r="B837" s="297" t="s">
        <v>1975</v>
      </c>
      <c r="C837" s="757">
        <v>42262</v>
      </c>
      <c r="D837" s="758" t="s">
        <v>1058</v>
      </c>
      <c r="E837" s="850">
        <v>49</v>
      </c>
      <c r="F837" s="849">
        <v>47</v>
      </c>
      <c r="G837" s="849">
        <v>27</v>
      </c>
      <c r="H837" s="845">
        <f t="shared" si="80"/>
        <v>1.52</v>
      </c>
      <c r="I837" s="742">
        <v>10</v>
      </c>
      <c r="J837" s="742">
        <f t="shared" si="81"/>
        <v>15.2</v>
      </c>
      <c r="K837" s="742">
        <f t="shared" si="79"/>
        <v>12205.054871481507</v>
      </c>
      <c r="L837" s="658"/>
      <c r="M837" s="293"/>
      <c r="N837" s="733"/>
    </row>
    <row r="838" spans="1:14" ht="15.75" customHeight="1">
      <c r="A838" s="741">
        <f t="shared" si="78"/>
        <v>287</v>
      </c>
      <c r="B838" s="297" t="s">
        <v>1976</v>
      </c>
      <c r="C838" s="757">
        <v>42262</v>
      </c>
      <c r="D838" s="758" t="s">
        <v>1058</v>
      </c>
      <c r="E838" s="850">
        <v>38</v>
      </c>
      <c r="F838" s="849">
        <v>37</v>
      </c>
      <c r="G838" s="849">
        <v>30</v>
      </c>
      <c r="H838" s="845">
        <f t="shared" si="80"/>
        <v>1.0900000000000001</v>
      </c>
      <c r="I838" s="742">
        <v>10</v>
      </c>
      <c r="J838" s="742">
        <f t="shared" si="81"/>
        <v>10.9</v>
      </c>
      <c r="K838" s="742">
        <f t="shared" si="79"/>
        <v>8752.3090854702914</v>
      </c>
      <c r="L838" s="658"/>
      <c r="M838" s="293"/>
      <c r="N838" s="733"/>
    </row>
    <row r="839" spans="1:14" ht="15.75" customHeight="1">
      <c r="A839" s="741">
        <f t="shared" si="78"/>
        <v>288</v>
      </c>
      <c r="B839" s="297" t="s">
        <v>1977</v>
      </c>
      <c r="C839" s="757">
        <v>42262</v>
      </c>
      <c r="D839" s="758" t="s">
        <v>1058</v>
      </c>
      <c r="E839" s="850">
        <v>40</v>
      </c>
      <c r="F839" s="849">
        <v>39</v>
      </c>
      <c r="G839" s="849">
        <v>32</v>
      </c>
      <c r="H839" s="845">
        <f t="shared" si="80"/>
        <v>1.21</v>
      </c>
      <c r="I839" s="742">
        <v>10</v>
      </c>
      <c r="J839" s="742">
        <f t="shared" si="81"/>
        <v>12.1</v>
      </c>
      <c r="K839" s="742">
        <f t="shared" si="79"/>
        <v>9715.8660490083057</v>
      </c>
      <c r="L839" s="658"/>
      <c r="M839" s="293"/>
      <c r="N839" s="733"/>
    </row>
    <row r="840" spans="1:14" ht="15.75" customHeight="1">
      <c r="A840" s="741">
        <f t="shared" si="78"/>
        <v>289</v>
      </c>
      <c r="B840" s="297" t="s">
        <v>1978</v>
      </c>
      <c r="C840" s="757">
        <v>42262</v>
      </c>
      <c r="D840" s="758" t="s">
        <v>1058</v>
      </c>
      <c r="E840" s="850">
        <v>42</v>
      </c>
      <c r="F840" s="849">
        <v>41</v>
      </c>
      <c r="G840" s="849">
        <v>34</v>
      </c>
      <c r="H840" s="845">
        <f t="shared" si="80"/>
        <v>1.33</v>
      </c>
      <c r="I840" s="742">
        <v>10</v>
      </c>
      <c r="J840" s="742">
        <f t="shared" si="81"/>
        <v>13.3</v>
      </c>
      <c r="K840" s="742">
        <f t="shared" si="79"/>
        <v>10679.42301254632</v>
      </c>
      <c r="L840" s="658"/>
      <c r="M840" s="293"/>
      <c r="N840" s="733"/>
    </row>
    <row r="841" spans="1:14" ht="15.75" customHeight="1">
      <c r="A841" s="741">
        <f t="shared" si="78"/>
        <v>290</v>
      </c>
      <c r="B841" s="297" t="s">
        <v>2037</v>
      </c>
      <c r="C841" s="757">
        <v>42262</v>
      </c>
      <c r="D841" s="758" t="s">
        <v>1058</v>
      </c>
      <c r="E841" s="850">
        <v>63</v>
      </c>
      <c r="F841" s="849">
        <v>53</v>
      </c>
      <c r="G841" s="849">
        <v>32</v>
      </c>
      <c r="H841" s="845">
        <f t="shared" si="80"/>
        <v>2.09</v>
      </c>
      <c r="I841" s="742">
        <v>10</v>
      </c>
      <c r="J841" s="742">
        <f t="shared" si="81"/>
        <v>20.9</v>
      </c>
      <c r="K841" s="742">
        <f t="shared" si="79"/>
        <v>16781.950448287073</v>
      </c>
      <c r="L841" s="658"/>
      <c r="M841" s="293"/>
      <c r="N841" s="733"/>
    </row>
    <row r="842" spans="1:14" ht="15.75" customHeight="1">
      <c r="A842" s="741">
        <f t="shared" si="78"/>
        <v>291</v>
      </c>
      <c r="B842" s="297" t="s">
        <v>739</v>
      </c>
      <c r="C842" s="757">
        <v>42263</v>
      </c>
      <c r="D842" s="758" t="s">
        <v>1059</v>
      </c>
      <c r="E842" s="850">
        <v>60</v>
      </c>
      <c r="F842" s="849">
        <v>30</v>
      </c>
      <c r="G842" s="849">
        <v>25</v>
      </c>
      <c r="H842" s="845">
        <f t="shared" si="80"/>
        <v>1.07</v>
      </c>
      <c r="I842" s="742">
        <v>500</v>
      </c>
      <c r="J842" s="742">
        <f t="shared" si="81"/>
        <v>535</v>
      </c>
      <c r="K842" s="742">
        <f t="shared" si="79"/>
        <v>8591.7162582139572</v>
      </c>
      <c r="L842" s="658"/>
      <c r="M842" s="293"/>
      <c r="N842" s="733"/>
    </row>
    <row r="843" spans="1:14" ht="15.75" customHeight="1">
      <c r="A843" s="741">
        <f t="shared" si="78"/>
        <v>292</v>
      </c>
      <c r="B843" s="297" t="s">
        <v>1060</v>
      </c>
      <c r="C843" s="757">
        <v>42263</v>
      </c>
      <c r="D843" s="758" t="s">
        <v>1059</v>
      </c>
      <c r="E843" s="850">
        <v>60</v>
      </c>
      <c r="F843" s="849">
        <v>30</v>
      </c>
      <c r="G843" s="849">
        <v>32</v>
      </c>
      <c r="H843" s="845">
        <f t="shared" si="80"/>
        <v>1.2</v>
      </c>
      <c r="I843" s="742">
        <v>500</v>
      </c>
      <c r="J843" s="742">
        <f t="shared" si="81"/>
        <v>600</v>
      </c>
      <c r="K843" s="742">
        <f t="shared" si="79"/>
        <v>9635.5696353801377</v>
      </c>
      <c r="L843" s="658"/>
      <c r="M843" s="293"/>
      <c r="N843" s="733"/>
    </row>
    <row r="844" spans="1:14" ht="15.75" customHeight="1">
      <c r="A844" s="741">
        <f t="shared" si="78"/>
        <v>293</v>
      </c>
      <c r="B844" s="297" t="s">
        <v>1757</v>
      </c>
      <c r="C844" s="757">
        <v>42263</v>
      </c>
      <c r="D844" s="758" t="s">
        <v>1061</v>
      </c>
      <c r="E844" s="850">
        <v>46</v>
      </c>
      <c r="F844" s="849">
        <v>37</v>
      </c>
      <c r="G844" s="849"/>
      <c r="H844" s="845">
        <f t="shared" si="80"/>
        <v>0.17</v>
      </c>
      <c r="I844" s="742">
        <v>1000</v>
      </c>
      <c r="J844" s="742">
        <f t="shared" si="81"/>
        <v>170</v>
      </c>
      <c r="K844" s="742">
        <f t="shared" si="79"/>
        <v>1365.0390316788528</v>
      </c>
      <c r="L844" s="658"/>
      <c r="M844" s="293"/>
      <c r="N844" s="733"/>
    </row>
    <row r="845" spans="1:14" ht="15.75" customHeight="1">
      <c r="A845" s="741">
        <f t="shared" si="78"/>
        <v>294</v>
      </c>
      <c r="B845" s="297" t="s">
        <v>1819</v>
      </c>
      <c r="C845" s="757">
        <v>42263</v>
      </c>
      <c r="D845" s="758" t="s">
        <v>1061</v>
      </c>
      <c r="E845" s="850">
        <v>83</v>
      </c>
      <c r="F845" s="849">
        <v>19</v>
      </c>
      <c r="G845" s="849"/>
      <c r="H845" s="845">
        <f t="shared" si="80"/>
        <v>0.16</v>
      </c>
      <c r="I845" s="742">
        <v>1000</v>
      </c>
      <c r="J845" s="742">
        <f t="shared" si="81"/>
        <v>160</v>
      </c>
      <c r="K845" s="742">
        <f t="shared" si="79"/>
        <v>1284.742618050685</v>
      </c>
      <c r="L845" s="658"/>
      <c r="M845" s="293"/>
      <c r="N845" s="733"/>
    </row>
    <row r="846" spans="1:14" ht="15.75" customHeight="1">
      <c r="A846" s="741">
        <f t="shared" ref="A846:A879" si="82">IF(B846&lt;&gt;"",A845+1,"")</f>
        <v>295</v>
      </c>
      <c r="B846" s="297" t="s">
        <v>1820</v>
      </c>
      <c r="C846" s="757">
        <v>42263</v>
      </c>
      <c r="D846" s="758" t="s">
        <v>1061</v>
      </c>
      <c r="E846" s="850">
        <v>120</v>
      </c>
      <c r="F846" s="849">
        <v>39</v>
      </c>
      <c r="G846" s="849"/>
      <c r="H846" s="845">
        <f t="shared" si="80"/>
        <v>0.47</v>
      </c>
      <c r="I846" s="742">
        <v>500</v>
      </c>
      <c r="J846" s="742">
        <f t="shared" si="81"/>
        <v>235</v>
      </c>
      <c r="K846" s="742">
        <f t="shared" si="79"/>
        <v>3773.931440523887</v>
      </c>
      <c r="L846" s="658"/>
      <c r="M846" s="293"/>
      <c r="N846" s="733"/>
    </row>
    <row r="847" spans="1:14" ht="15.75" customHeight="1">
      <c r="A847" s="741">
        <f t="shared" si="82"/>
        <v>296</v>
      </c>
      <c r="B847" s="297" t="s">
        <v>1821</v>
      </c>
      <c r="C847" s="757">
        <v>42263</v>
      </c>
      <c r="D847" s="758" t="s">
        <v>1061</v>
      </c>
      <c r="E847" s="850">
        <v>75</v>
      </c>
      <c r="F847" s="849">
        <v>46</v>
      </c>
      <c r="G847" s="849"/>
      <c r="H847" s="845">
        <f t="shared" si="80"/>
        <v>0.35</v>
      </c>
      <c r="I847" s="742">
        <v>500</v>
      </c>
      <c r="J847" s="742">
        <f t="shared" si="81"/>
        <v>175</v>
      </c>
      <c r="K847" s="742">
        <f t="shared" si="79"/>
        <v>2810.3744769858731</v>
      </c>
      <c r="L847" s="658"/>
      <c r="M847" s="293"/>
      <c r="N847" s="733"/>
    </row>
    <row r="848" spans="1:14" ht="15.75" customHeight="1">
      <c r="A848" s="741">
        <f t="shared" si="82"/>
        <v>297</v>
      </c>
      <c r="B848" s="297" t="s">
        <v>1166</v>
      </c>
      <c r="C848" s="757">
        <v>42265</v>
      </c>
      <c r="D848" s="758" t="s">
        <v>1062</v>
      </c>
      <c r="E848" s="850">
        <v>45</v>
      </c>
      <c r="F848" s="849">
        <v>37</v>
      </c>
      <c r="G848" s="849">
        <v>27.5</v>
      </c>
      <c r="H848" s="845">
        <f t="shared" si="80"/>
        <v>1.1399999999999999</v>
      </c>
      <c r="I848" s="742">
        <v>810</v>
      </c>
      <c r="J848" s="742">
        <f t="shared" si="81"/>
        <v>923.4</v>
      </c>
      <c r="K848" s="742">
        <f t="shared" si="79"/>
        <v>9153.7911536111296</v>
      </c>
      <c r="L848" s="658"/>
      <c r="M848" s="293"/>
      <c r="N848" s="733"/>
    </row>
    <row r="849" spans="1:14" ht="15.75" customHeight="1">
      <c r="A849" s="741">
        <f t="shared" si="82"/>
        <v>298</v>
      </c>
      <c r="B849" s="297" t="s">
        <v>1166</v>
      </c>
      <c r="C849" s="757">
        <v>42265</v>
      </c>
      <c r="D849" s="758" t="s">
        <v>1062</v>
      </c>
      <c r="E849" s="850">
        <v>45</v>
      </c>
      <c r="F849" s="849">
        <v>37</v>
      </c>
      <c r="G849" s="849">
        <v>27.5</v>
      </c>
      <c r="H849" s="845">
        <f t="shared" si="80"/>
        <v>1.1399999999999999</v>
      </c>
      <c r="I849" s="742">
        <v>50</v>
      </c>
      <c r="J849" s="742">
        <f t="shared" si="81"/>
        <v>56.999999999999993</v>
      </c>
      <c r="K849" s="742">
        <f t="shared" si="79"/>
        <v>9153.7911536111296</v>
      </c>
      <c r="L849" s="658"/>
      <c r="M849" s="293"/>
      <c r="N849" s="733"/>
    </row>
    <row r="850" spans="1:14" ht="15.75" customHeight="1">
      <c r="A850" s="741">
        <f t="shared" si="82"/>
        <v>299</v>
      </c>
      <c r="B850" s="297" t="s">
        <v>1680</v>
      </c>
      <c r="C850" s="757">
        <v>42265</v>
      </c>
      <c r="D850" s="758" t="s">
        <v>1062</v>
      </c>
      <c r="E850" s="850">
        <v>50</v>
      </c>
      <c r="F850" s="849">
        <v>20</v>
      </c>
      <c r="G850" s="849"/>
      <c r="H850" s="845">
        <f t="shared" si="80"/>
        <v>0.1</v>
      </c>
      <c r="I850" s="742">
        <v>1720</v>
      </c>
      <c r="J850" s="742">
        <f t="shared" si="81"/>
        <v>172</v>
      </c>
      <c r="K850" s="742">
        <f t="shared" si="79"/>
        <v>802.96413628167818</v>
      </c>
      <c r="L850" s="658"/>
      <c r="M850" s="293"/>
      <c r="N850" s="733"/>
    </row>
    <row r="851" spans="1:14" ht="15.75" customHeight="1">
      <c r="A851" s="741">
        <f t="shared" si="82"/>
        <v>300</v>
      </c>
      <c r="B851" s="297" t="s">
        <v>1817</v>
      </c>
      <c r="C851" s="757">
        <v>42266</v>
      </c>
      <c r="D851" s="758" t="s">
        <v>1063</v>
      </c>
      <c r="E851" s="850">
        <v>135</v>
      </c>
      <c r="F851" s="849">
        <v>206</v>
      </c>
      <c r="G851" s="849"/>
      <c r="H851" s="845">
        <f t="shared" si="80"/>
        <v>2.78</v>
      </c>
      <c r="I851" s="742">
        <v>210</v>
      </c>
      <c r="J851" s="742">
        <f t="shared" si="81"/>
        <v>583.79999999999995</v>
      </c>
      <c r="K851" s="742">
        <f t="shared" si="79"/>
        <v>22322.402988630649</v>
      </c>
      <c r="L851" s="658"/>
      <c r="M851" s="293"/>
      <c r="N851" s="733"/>
    </row>
    <row r="852" spans="1:14" ht="15.75" customHeight="1">
      <c r="A852" s="741">
        <f t="shared" si="82"/>
        <v>301</v>
      </c>
      <c r="B852" s="297" t="s">
        <v>477</v>
      </c>
      <c r="C852" s="757">
        <v>42266</v>
      </c>
      <c r="D852" s="758" t="s">
        <v>1064</v>
      </c>
      <c r="E852" s="850">
        <v>49.5</v>
      </c>
      <c r="F852" s="849">
        <v>38.5</v>
      </c>
      <c r="G852" s="849">
        <v>32.5</v>
      </c>
      <c r="H852" s="845">
        <f t="shared" si="80"/>
        <v>1.34</v>
      </c>
      <c r="I852" s="742">
        <v>304</v>
      </c>
      <c r="J852" s="742">
        <f t="shared" si="81"/>
        <v>407.36</v>
      </c>
      <c r="K852" s="742">
        <f t="shared" si="79"/>
        <v>10759.719426174488</v>
      </c>
      <c r="L852" s="658"/>
      <c r="M852" s="293"/>
      <c r="N852" s="733"/>
    </row>
    <row r="853" spans="1:14" ht="15.75" customHeight="1">
      <c r="A853" s="741">
        <f t="shared" si="82"/>
        <v>302</v>
      </c>
      <c r="B853" s="297" t="s">
        <v>565</v>
      </c>
      <c r="C853" s="757">
        <v>42266</v>
      </c>
      <c r="D853" s="758" t="s">
        <v>1064</v>
      </c>
      <c r="E853" s="850">
        <v>39.5</v>
      </c>
      <c r="F853" s="849">
        <v>32.299999999999997</v>
      </c>
      <c r="G853" s="849">
        <v>27.7</v>
      </c>
      <c r="H853" s="845">
        <f t="shared" si="80"/>
        <v>0.94</v>
      </c>
      <c r="I853" s="742">
        <v>203</v>
      </c>
      <c r="J853" s="742">
        <f t="shared" si="81"/>
        <v>190.82</v>
      </c>
      <c r="K853" s="742">
        <f t="shared" si="79"/>
        <v>7547.862881047774</v>
      </c>
      <c r="L853" s="658"/>
      <c r="M853" s="293"/>
      <c r="N853" s="733"/>
    </row>
    <row r="854" spans="1:14" ht="15.75" customHeight="1">
      <c r="A854" s="741">
        <f t="shared" si="82"/>
        <v>303</v>
      </c>
      <c r="B854" s="297" t="s">
        <v>786</v>
      </c>
      <c r="C854" s="757">
        <v>42268</v>
      </c>
      <c r="D854" s="758" t="s">
        <v>1065</v>
      </c>
      <c r="E854" s="850">
        <v>52</v>
      </c>
      <c r="F854" s="849">
        <v>28</v>
      </c>
      <c r="G854" s="849">
        <v>28</v>
      </c>
      <c r="H854" s="845">
        <f t="shared" si="80"/>
        <v>0.97</v>
      </c>
      <c r="I854" s="742">
        <v>496</v>
      </c>
      <c r="J854" s="742">
        <f t="shared" si="81"/>
        <v>481.12</v>
      </c>
      <c r="K854" s="742">
        <f t="shared" si="79"/>
        <v>7788.7521219322771</v>
      </c>
      <c r="L854" s="658"/>
      <c r="M854" s="293"/>
      <c r="N854" s="733"/>
    </row>
    <row r="855" spans="1:14" ht="15.75" customHeight="1">
      <c r="A855" s="741">
        <f t="shared" si="82"/>
        <v>304</v>
      </c>
      <c r="B855" s="297" t="s">
        <v>2036</v>
      </c>
      <c r="C855" s="757">
        <v>42268</v>
      </c>
      <c r="D855" s="758" t="s">
        <v>1066</v>
      </c>
      <c r="E855" s="850">
        <v>41</v>
      </c>
      <c r="F855" s="849">
        <v>41</v>
      </c>
      <c r="G855" s="849">
        <v>25</v>
      </c>
      <c r="H855" s="845">
        <f t="shared" si="80"/>
        <v>1.17</v>
      </c>
      <c r="I855" s="742">
        <v>50</v>
      </c>
      <c r="J855" s="742">
        <f t="shared" si="81"/>
        <v>58.5</v>
      </c>
      <c r="K855" s="742">
        <f t="shared" si="79"/>
        <v>9394.6803944956337</v>
      </c>
      <c r="L855" s="658"/>
      <c r="M855" s="293"/>
      <c r="N855" s="733"/>
    </row>
    <row r="856" spans="1:14" ht="15.75" customHeight="1">
      <c r="A856" s="741">
        <f t="shared" si="82"/>
        <v>305</v>
      </c>
      <c r="B856" s="297" t="s">
        <v>1976</v>
      </c>
      <c r="C856" s="757">
        <v>42268</v>
      </c>
      <c r="D856" s="758" t="s">
        <v>1066</v>
      </c>
      <c r="E856" s="850">
        <v>38</v>
      </c>
      <c r="F856" s="849">
        <v>37</v>
      </c>
      <c r="G856" s="849">
        <v>30</v>
      </c>
      <c r="H856" s="845">
        <f t="shared" si="80"/>
        <v>1.0900000000000001</v>
      </c>
      <c r="I856" s="742">
        <v>50</v>
      </c>
      <c r="J856" s="742">
        <f t="shared" si="81"/>
        <v>54.500000000000007</v>
      </c>
      <c r="K856" s="742">
        <f t="shared" si="79"/>
        <v>8752.3090854702914</v>
      </c>
      <c r="L856" s="658"/>
      <c r="M856" s="293"/>
      <c r="N856" s="733"/>
    </row>
    <row r="857" spans="1:14" ht="15.75" customHeight="1">
      <c r="A857" s="741">
        <f t="shared" si="82"/>
        <v>306</v>
      </c>
      <c r="B857" s="297" t="s">
        <v>1977</v>
      </c>
      <c r="C857" s="757">
        <v>42268</v>
      </c>
      <c r="D857" s="758" t="s">
        <v>1066</v>
      </c>
      <c r="E857" s="850">
        <v>40</v>
      </c>
      <c r="F857" s="849">
        <v>39</v>
      </c>
      <c r="G857" s="849">
        <v>32</v>
      </c>
      <c r="H857" s="845">
        <f t="shared" si="80"/>
        <v>1.21</v>
      </c>
      <c r="I857" s="742">
        <v>50</v>
      </c>
      <c r="J857" s="742">
        <f t="shared" si="81"/>
        <v>60.5</v>
      </c>
      <c r="K857" s="742">
        <f t="shared" si="79"/>
        <v>9715.8660490083057</v>
      </c>
      <c r="L857" s="658"/>
      <c r="M857" s="293"/>
      <c r="N857" s="733"/>
    </row>
    <row r="858" spans="1:14" ht="15.75" customHeight="1">
      <c r="A858" s="741">
        <f t="shared" si="82"/>
        <v>307</v>
      </c>
      <c r="B858" s="297" t="s">
        <v>1792</v>
      </c>
      <c r="C858" s="757">
        <v>42268</v>
      </c>
      <c r="D858" s="758" t="s">
        <v>1067</v>
      </c>
      <c r="E858" s="850">
        <v>110</v>
      </c>
      <c r="F858" s="849">
        <v>114</v>
      </c>
      <c r="G858" s="849"/>
      <c r="H858" s="845">
        <f t="shared" si="80"/>
        <v>1.25</v>
      </c>
      <c r="I858" s="742">
        <v>1000</v>
      </c>
      <c r="J858" s="742">
        <f t="shared" si="81"/>
        <v>1250</v>
      </c>
      <c r="K858" s="742">
        <f t="shared" si="79"/>
        <v>10037.051703520976</v>
      </c>
      <c r="L858" s="658"/>
      <c r="M858" s="293"/>
      <c r="N858" s="733"/>
    </row>
    <row r="859" spans="1:14" ht="15.75" customHeight="1">
      <c r="A859" s="741">
        <f t="shared" si="82"/>
        <v>308</v>
      </c>
      <c r="B859" s="297" t="s">
        <v>1775</v>
      </c>
      <c r="C859" s="757">
        <v>42268</v>
      </c>
      <c r="D859" s="758" t="s">
        <v>1067</v>
      </c>
      <c r="E859" s="850">
        <v>125</v>
      </c>
      <c r="F859" s="849">
        <v>148</v>
      </c>
      <c r="G859" s="849"/>
      <c r="H859" s="845">
        <f t="shared" si="80"/>
        <v>1.85</v>
      </c>
      <c r="I859" s="742">
        <v>355</v>
      </c>
      <c r="J859" s="742">
        <f t="shared" si="81"/>
        <v>656.75</v>
      </c>
      <c r="K859" s="742">
        <f t="shared" si="79"/>
        <v>14854.836521211046</v>
      </c>
      <c r="L859" s="658"/>
      <c r="M859" s="293"/>
      <c r="N859" s="733"/>
    </row>
    <row r="860" spans="1:14" ht="15.75" customHeight="1">
      <c r="A860" s="741">
        <f t="shared" si="82"/>
        <v>309</v>
      </c>
      <c r="B860" s="297" t="s">
        <v>593</v>
      </c>
      <c r="C860" s="757">
        <v>42268</v>
      </c>
      <c r="D860" s="758" t="s">
        <v>1068</v>
      </c>
      <c r="E860" s="850">
        <v>76</v>
      </c>
      <c r="F860" s="849">
        <v>54</v>
      </c>
      <c r="G860" s="849">
        <v>136</v>
      </c>
      <c r="H860" s="845">
        <f t="shared" si="80"/>
        <v>5.1100000000000003</v>
      </c>
      <c r="I860" s="742">
        <v>21</v>
      </c>
      <c r="J860" s="742">
        <f t="shared" si="81"/>
        <v>107.31</v>
      </c>
      <c r="K860" s="742">
        <f t="shared" si="79"/>
        <v>41031.467363993754</v>
      </c>
      <c r="L860" s="658"/>
      <c r="M860" s="293"/>
      <c r="N860" s="733"/>
    </row>
    <row r="861" spans="1:14" ht="15.75" customHeight="1">
      <c r="A861" s="741">
        <f t="shared" si="82"/>
        <v>310</v>
      </c>
      <c r="B861" s="297" t="s">
        <v>1069</v>
      </c>
      <c r="C861" s="757">
        <v>42268</v>
      </c>
      <c r="D861" s="758" t="s">
        <v>1070</v>
      </c>
      <c r="E861" s="850">
        <v>51</v>
      </c>
      <c r="F861" s="849">
        <v>51</v>
      </c>
      <c r="G861" s="849">
        <v>65</v>
      </c>
      <c r="H861" s="845">
        <f t="shared" si="80"/>
        <v>2.4900000000000002</v>
      </c>
      <c r="I861" s="742">
        <v>50</v>
      </c>
      <c r="J861" s="742">
        <f t="shared" si="81"/>
        <v>124.50000000000001</v>
      </c>
      <c r="K861" s="742">
        <f t="shared" si="79"/>
        <v>19993.806993413786</v>
      </c>
      <c r="L861" s="658"/>
      <c r="M861" s="293"/>
      <c r="N861" s="733"/>
    </row>
    <row r="862" spans="1:14" ht="15.75" customHeight="1">
      <c r="A862" s="741">
        <f t="shared" si="82"/>
        <v>311</v>
      </c>
      <c r="B862" s="297" t="s">
        <v>1071</v>
      </c>
      <c r="C862" s="757">
        <v>42268</v>
      </c>
      <c r="D862" s="758" t="s">
        <v>1070</v>
      </c>
      <c r="E862" s="850">
        <v>51</v>
      </c>
      <c r="F862" s="849">
        <v>51</v>
      </c>
      <c r="G862" s="849">
        <v>104</v>
      </c>
      <c r="H862" s="845">
        <f t="shared" si="80"/>
        <v>3.3</v>
      </c>
      <c r="I862" s="742">
        <v>50</v>
      </c>
      <c r="J862" s="742">
        <f t="shared" si="81"/>
        <v>165</v>
      </c>
      <c r="K862" s="742">
        <f t="shared" si="79"/>
        <v>26497.816497295375</v>
      </c>
      <c r="L862" s="658"/>
      <c r="M862" s="293"/>
      <c r="N862" s="733"/>
    </row>
    <row r="863" spans="1:14" ht="15.75" customHeight="1">
      <c r="A863" s="741">
        <f t="shared" si="82"/>
        <v>312</v>
      </c>
      <c r="B863" s="297" t="s">
        <v>1072</v>
      </c>
      <c r="C863" s="757">
        <v>42268</v>
      </c>
      <c r="D863" s="758" t="s">
        <v>1070</v>
      </c>
      <c r="E863" s="850">
        <v>51</v>
      </c>
      <c r="F863" s="849">
        <v>41.5</v>
      </c>
      <c r="G863" s="849">
        <v>27</v>
      </c>
      <c r="H863" s="845">
        <f t="shared" si="80"/>
        <v>1.36</v>
      </c>
      <c r="I863" s="742">
        <v>20</v>
      </c>
      <c r="J863" s="742">
        <f t="shared" si="81"/>
        <v>27.200000000000003</v>
      </c>
      <c r="K863" s="742">
        <f t="shared" si="79"/>
        <v>10920.312253430822</v>
      </c>
      <c r="L863" s="658"/>
      <c r="M863" s="293"/>
      <c r="N863" s="733"/>
    </row>
    <row r="864" spans="1:14" ht="15.75" customHeight="1">
      <c r="A864" s="741">
        <f t="shared" si="82"/>
        <v>313</v>
      </c>
      <c r="B864" s="297" t="s">
        <v>1982</v>
      </c>
      <c r="C864" s="757">
        <v>42268</v>
      </c>
      <c r="D864" s="758" t="s">
        <v>1073</v>
      </c>
      <c r="E864" s="850">
        <v>29</v>
      </c>
      <c r="F864" s="849">
        <v>18</v>
      </c>
      <c r="G864" s="849">
        <v>18.8</v>
      </c>
      <c r="H864" s="845">
        <f t="shared" si="80"/>
        <v>0.39</v>
      </c>
      <c r="I864" s="742">
        <v>3200</v>
      </c>
      <c r="J864" s="742">
        <f t="shared" si="81"/>
        <v>1248</v>
      </c>
      <c r="K864" s="742">
        <f t="shared" si="79"/>
        <v>3131.5601314985447</v>
      </c>
      <c r="L864" s="658"/>
      <c r="M864" s="293"/>
      <c r="N864" s="733"/>
    </row>
    <row r="865" spans="1:17" ht="15.75" customHeight="1">
      <c r="A865" s="741">
        <f t="shared" si="82"/>
        <v>314</v>
      </c>
      <c r="B865" s="297" t="s">
        <v>1025</v>
      </c>
      <c r="C865" s="757">
        <v>42269</v>
      </c>
      <c r="D865" s="758" t="s">
        <v>1074</v>
      </c>
      <c r="E865" s="850">
        <v>40</v>
      </c>
      <c r="F865" s="849">
        <v>30</v>
      </c>
      <c r="G865" s="849">
        <v>18.5</v>
      </c>
      <c r="H865" s="845">
        <f t="shared" si="80"/>
        <v>0.75</v>
      </c>
      <c r="I865" s="742">
        <v>300</v>
      </c>
      <c r="J865" s="742">
        <f t="shared" si="81"/>
        <v>225</v>
      </c>
      <c r="K865" s="742">
        <f t="shared" si="79"/>
        <v>6022.2310221125863</v>
      </c>
      <c r="L865" s="658"/>
      <c r="M865" s="293"/>
      <c r="N865" s="733"/>
    </row>
    <row r="866" spans="1:17" ht="15.75" customHeight="1">
      <c r="A866" s="741">
        <f t="shared" si="82"/>
        <v>315</v>
      </c>
      <c r="B866" s="297" t="s">
        <v>1075</v>
      </c>
      <c r="C866" s="757">
        <v>42270</v>
      </c>
      <c r="D866" s="758" t="s">
        <v>1076</v>
      </c>
      <c r="E866" s="850">
        <v>56</v>
      </c>
      <c r="F866" s="849">
        <v>32</v>
      </c>
      <c r="G866" s="849">
        <v>21</v>
      </c>
      <c r="H866" s="845">
        <f t="shared" si="80"/>
        <v>1.01</v>
      </c>
      <c r="I866" s="742">
        <v>555</v>
      </c>
      <c r="J866" s="742">
        <f t="shared" si="81"/>
        <v>560.54999999999995</v>
      </c>
      <c r="K866" s="742">
        <f t="shared" si="79"/>
        <v>8109.9377764449491</v>
      </c>
      <c r="L866" s="658"/>
      <c r="M866" s="293"/>
      <c r="N866" s="733"/>
    </row>
    <row r="867" spans="1:17" ht="15.75" customHeight="1">
      <c r="A867" s="741">
        <f t="shared" si="82"/>
        <v>316</v>
      </c>
      <c r="B867" s="297" t="s">
        <v>1078</v>
      </c>
      <c r="C867" s="757">
        <v>42270</v>
      </c>
      <c r="D867" s="758" t="s">
        <v>1079</v>
      </c>
      <c r="E867" s="850">
        <v>48</v>
      </c>
      <c r="F867" s="849">
        <v>23</v>
      </c>
      <c r="G867" s="849">
        <v>22</v>
      </c>
      <c r="H867" s="845">
        <f t="shared" si="80"/>
        <v>0.71</v>
      </c>
      <c r="I867" s="742">
        <v>1097</v>
      </c>
      <c r="J867" s="742">
        <f t="shared" si="81"/>
        <v>778.87</v>
      </c>
      <c r="K867" s="742">
        <f t="shared" si="79"/>
        <v>5701.0453675999142</v>
      </c>
      <c r="L867" s="658"/>
      <c r="M867" s="293"/>
      <c r="N867" s="733"/>
    </row>
    <row r="868" spans="1:17" ht="15.75" customHeight="1">
      <c r="A868" s="741">
        <f t="shared" si="82"/>
        <v>317</v>
      </c>
      <c r="B868" s="297" t="s">
        <v>1974</v>
      </c>
      <c r="C868" s="757">
        <v>42275</v>
      </c>
      <c r="D868" s="758" t="s">
        <v>1080</v>
      </c>
      <c r="E868" s="850">
        <v>43</v>
      </c>
      <c r="F868" s="849">
        <v>42</v>
      </c>
      <c r="G868" s="849">
        <v>26</v>
      </c>
      <c r="H868" s="845">
        <f t="shared" si="80"/>
        <v>1.24</v>
      </c>
      <c r="I868" s="742">
        <v>44</v>
      </c>
      <c r="J868" s="742">
        <f t="shared" si="81"/>
        <v>54.56</v>
      </c>
      <c r="K868" s="742">
        <f t="shared" si="79"/>
        <v>9956.7552898928079</v>
      </c>
      <c r="L868" s="658"/>
      <c r="M868" s="293"/>
      <c r="N868" s="733"/>
    </row>
    <row r="869" spans="1:17" ht="15.75" customHeight="1">
      <c r="A869" s="741">
        <f t="shared" si="82"/>
        <v>318</v>
      </c>
      <c r="B869" s="297" t="s">
        <v>2035</v>
      </c>
      <c r="C869" s="757">
        <v>42275</v>
      </c>
      <c r="D869" s="758" t="s">
        <v>1080</v>
      </c>
      <c r="E869" s="850">
        <v>41</v>
      </c>
      <c r="F869" s="849">
        <v>39</v>
      </c>
      <c r="G869" s="849">
        <v>20</v>
      </c>
      <c r="H869" s="845">
        <f t="shared" si="80"/>
        <v>1.02</v>
      </c>
      <c r="I869" s="742">
        <v>44</v>
      </c>
      <c r="J869" s="742">
        <f t="shared" si="81"/>
        <v>44.88</v>
      </c>
      <c r="K869" s="742">
        <f t="shared" si="79"/>
        <v>8190.2341900731171</v>
      </c>
      <c r="L869" s="658"/>
      <c r="M869" s="293"/>
      <c r="N869" s="733"/>
    </row>
    <row r="870" spans="1:17" ht="15.75" customHeight="1">
      <c r="A870" s="741">
        <f t="shared" si="82"/>
        <v>319</v>
      </c>
      <c r="B870" s="297" t="s">
        <v>1975</v>
      </c>
      <c r="C870" s="757">
        <v>42275</v>
      </c>
      <c r="D870" s="758" t="s">
        <v>1080</v>
      </c>
      <c r="E870" s="850">
        <v>49</v>
      </c>
      <c r="F870" s="849">
        <v>47</v>
      </c>
      <c r="G870" s="849">
        <v>27</v>
      </c>
      <c r="H870" s="845">
        <f t="shared" si="80"/>
        <v>1.52</v>
      </c>
      <c r="I870" s="742">
        <v>44</v>
      </c>
      <c r="J870" s="742">
        <f t="shared" si="81"/>
        <v>66.88</v>
      </c>
      <c r="K870" s="742">
        <f t="shared" si="79"/>
        <v>12205.054871481507</v>
      </c>
      <c r="L870" s="658"/>
      <c r="M870" s="293"/>
      <c r="N870" s="733"/>
    </row>
    <row r="871" spans="1:17" ht="15.75" customHeight="1">
      <c r="A871" s="741">
        <f t="shared" si="82"/>
        <v>320</v>
      </c>
      <c r="B871" s="297" t="s">
        <v>520</v>
      </c>
      <c r="C871" s="757">
        <v>42276</v>
      </c>
      <c r="D871" s="758" t="s">
        <v>1081</v>
      </c>
      <c r="E871" s="850">
        <v>37.5</v>
      </c>
      <c r="F871" s="849">
        <v>25.3</v>
      </c>
      <c r="G871" s="849">
        <v>23.9</v>
      </c>
      <c r="H871" s="845">
        <f t="shared" si="80"/>
        <v>0.68</v>
      </c>
      <c r="I871" s="742">
        <v>1018</v>
      </c>
      <c r="J871" s="742">
        <f t="shared" si="81"/>
        <v>692.24</v>
      </c>
      <c r="K871" s="742">
        <f t="shared" si="79"/>
        <v>5460.1561267154111</v>
      </c>
      <c r="L871" s="658"/>
      <c r="M871" s="293"/>
      <c r="N871" s="733"/>
    </row>
    <row r="872" spans="1:17" ht="15.75" customHeight="1">
      <c r="A872" s="741">
        <f t="shared" si="82"/>
        <v>321</v>
      </c>
      <c r="B872" s="297" t="s">
        <v>708</v>
      </c>
      <c r="C872" s="757">
        <v>42276</v>
      </c>
      <c r="D872" s="758" t="s">
        <v>1081</v>
      </c>
      <c r="E872" s="850">
        <v>33.700000000000003</v>
      </c>
      <c r="F872" s="849">
        <v>22.7</v>
      </c>
      <c r="G872" s="849">
        <v>19.3</v>
      </c>
      <c r="H872" s="845">
        <f t="shared" si="80"/>
        <v>0.53</v>
      </c>
      <c r="I872" s="742">
        <v>400</v>
      </c>
      <c r="J872" s="742">
        <f t="shared" si="81"/>
        <v>212</v>
      </c>
      <c r="K872" s="742">
        <f t="shared" ref="K872:K879" si="83">H872*$Q$611</f>
        <v>4255.7099222928946</v>
      </c>
      <c r="L872" s="658"/>
      <c r="M872" s="293"/>
      <c r="N872" s="733"/>
    </row>
    <row r="873" spans="1:17" ht="15.75" customHeight="1">
      <c r="A873" s="741">
        <f t="shared" si="82"/>
        <v>322</v>
      </c>
      <c r="B873" s="297" t="s">
        <v>424</v>
      </c>
      <c r="C873" s="757">
        <v>42276</v>
      </c>
      <c r="D873" s="758" t="s">
        <v>1082</v>
      </c>
      <c r="E873" s="850">
        <v>52</v>
      </c>
      <c r="F873" s="849">
        <v>24.5</v>
      </c>
      <c r="G873" s="849">
        <v>24.5</v>
      </c>
      <c r="H873" s="845">
        <f t="shared" si="80"/>
        <v>0.82</v>
      </c>
      <c r="I873" s="742">
        <v>1270</v>
      </c>
      <c r="J873" s="742">
        <f t="shared" si="81"/>
        <v>1041.3999999999999</v>
      </c>
      <c r="K873" s="742">
        <f t="shared" si="83"/>
        <v>6584.3059175097605</v>
      </c>
      <c r="L873" s="658"/>
      <c r="M873" s="293"/>
      <c r="N873" s="733"/>
    </row>
    <row r="874" spans="1:17" ht="15.75" customHeight="1">
      <c r="A874" s="741">
        <f t="shared" si="82"/>
        <v>323</v>
      </c>
      <c r="B874" s="297" t="s">
        <v>562</v>
      </c>
      <c r="C874" s="757">
        <v>42276</v>
      </c>
      <c r="D874" s="758" t="s">
        <v>1082</v>
      </c>
      <c r="E874" s="850">
        <v>61</v>
      </c>
      <c r="F874" s="849">
        <v>51</v>
      </c>
      <c r="G874" s="849">
        <v>30</v>
      </c>
      <c r="H874" s="845">
        <f t="shared" si="80"/>
        <v>1.92</v>
      </c>
      <c r="I874" s="742">
        <v>320</v>
      </c>
      <c r="J874" s="742">
        <f t="shared" si="81"/>
        <v>614.4</v>
      </c>
      <c r="K874" s="742">
        <f t="shared" si="83"/>
        <v>15416.91141660822</v>
      </c>
      <c r="L874" s="658"/>
      <c r="M874" s="293"/>
      <c r="N874" s="733"/>
    </row>
    <row r="875" spans="1:17" ht="15.75" customHeight="1">
      <c r="A875" s="741">
        <f t="shared" si="82"/>
        <v>324</v>
      </c>
      <c r="B875" s="297" t="s">
        <v>480</v>
      </c>
      <c r="C875" s="757">
        <v>42277</v>
      </c>
      <c r="D875" s="758" t="s">
        <v>1083</v>
      </c>
      <c r="E875" s="850">
        <v>103</v>
      </c>
      <c r="F875" s="849">
        <v>50</v>
      </c>
      <c r="G875" s="849">
        <v>180</v>
      </c>
      <c r="H875" s="845">
        <f t="shared" si="80"/>
        <v>7.25</v>
      </c>
      <c r="I875" s="742">
        <v>268</v>
      </c>
      <c r="J875" s="742">
        <f t="shared" si="81"/>
        <v>1943</v>
      </c>
      <c r="K875" s="742">
        <f t="shared" si="83"/>
        <v>58214.899880421661</v>
      </c>
      <c r="L875" s="658"/>
      <c r="M875" s="293"/>
      <c r="N875" s="733"/>
    </row>
    <row r="876" spans="1:17" ht="15.75" customHeight="1">
      <c r="A876" s="741">
        <f t="shared" si="82"/>
        <v>325</v>
      </c>
      <c r="B876" s="297" t="s">
        <v>1075</v>
      </c>
      <c r="C876" s="757">
        <v>42277</v>
      </c>
      <c r="D876" s="758" t="s">
        <v>1084</v>
      </c>
      <c r="E876" s="850">
        <v>56</v>
      </c>
      <c r="F876" s="849">
        <v>32</v>
      </c>
      <c r="G876" s="849">
        <v>21</v>
      </c>
      <c r="H876" s="845">
        <f t="shared" si="80"/>
        <v>1.01</v>
      </c>
      <c r="I876" s="742">
        <v>514</v>
      </c>
      <c r="J876" s="742">
        <f t="shared" si="81"/>
        <v>519.14</v>
      </c>
      <c r="K876" s="742">
        <f t="shared" si="83"/>
        <v>8109.9377764449491</v>
      </c>
      <c r="L876" s="658"/>
      <c r="M876" s="293"/>
      <c r="N876" s="733"/>
    </row>
    <row r="877" spans="1:17" ht="15.75" customHeight="1">
      <c r="A877" s="741">
        <f t="shared" si="82"/>
        <v>326</v>
      </c>
      <c r="B877" s="297" t="s">
        <v>1086</v>
      </c>
      <c r="C877" s="757">
        <v>42277</v>
      </c>
      <c r="D877" s="758" t="s">
        <v>1084</v>
      </c>
      <c r="E877" s="850">
        <v>56</v>
      </c>
      <c r="F877" s="849">
        <v>32</v>
      </c>
      <c r="G877" s="849">
        <v>30</v>
      </c>
      <c r="H877" s="845">
        <f t="shared" si="80"/>
        <v>1.18</v>
      </c>
      <c r="I877" s="742">
        <v>497</v>
      </c>
      <c r="J877" s="742">
        <f t="shared" si="81"/>
        <v>586.45999999999992</v>
      </c>
      <c r="K877" s="742">
        <f t="shared" si="83"/>
        <v>9474.9768081238017</v>
      </c>
      <c r="L877" s="658"/>
      <c r="M877" s="293"/>
      <c r="N877" s="733"/>
    </row>
    <row r="878" spans="1:17" ht="15.75" customHeight="1">
      <c r="A878" s="741">
        <f t="shared" si="82"/>
        <v>327</v>
      </c>
      <c r="B878" s="297" t="s">
        <v>1087</v>
      </c>
      <c r="C878" s="757">
        <v>42277</v>
      </c>
      <c r="D878" s="758" t="s">
        <v>1084</v>
      </c>
      <c r="E878" s="850">
        <v>56</v>
      </c>
      <c r="F878" s="849">
        <v>29</v>
      </c>
      <c r="G878" s="849">
        <v>26</v>
      </c>
      <c r="H878" s="845">
        <f t="shared" si="80"/>
        <v>1.02</v>
      </c>
      <c r="I878" s="742">
        <v>500</v>
      </c>
      <c r="J878" s="742">
        <f t="shared" si="81"/>
        <v>510</v>
      </c>
      <c r="K878" s="742">
        <f t="shared" si="83"/>
        <v>8190.2341900731171</v>
      </c>
      <c r="L878" s="658"/>
      <c r="M878" s="293"/>
      <c r="N878" s="733"/>
    </row>
    <row r="879" spans="1:17" ht="15.75" customHeight="1">
      <c r="A879" s="741">
        <f t="shared" si="82"/>
        <v>328</v>
      </c>
      <c r="B879" s="297" t="s">
        <v>1088</v>
      </c>
      <c r="C879" s="757">
        <v>42277</v>
      </c>
      <c r="D879" s="758" t="s">
        <v>1089</v>
      </c>
      <c r="E879" s="850">
        <v>36</v>
      </c>
      <c r="F879" s="849">
        <v>26</v>
      </c>
      <c r="G879" s="849">
        <v>26</v>
      </c>
      <c r="H879" s="845">
        <f t="shared" si="80"/>
        <v>0.71</v>
      </c>
      <c r="I879" s="742">
        <v>1000</v>
      </c>
      <c r="J879" s="742">
        <f t="shared" si="81"/>
        <v>710</v>
      </c>
      <c r="K879" s="742">
        <f t="shared" si="83"/>
        <v>5701.0453675999142</v>
      </c>
      <c r="L879" s="658"/>
      <c r="M879" s="293"/>
      <c r="N879" s="733"/>
    </row>
    <row r="880" spans="1:17" s="762" customFormat="1" ht="15.75" customHeight="1">
      <c r="A880" s="741" t="str">
        <f>IF(B880&lt;&gt;"",#REF!+1,"")</f>
        <v/>
      </c>
      <c r="B880" s="770"/>
      <c r="C880" s="757"/>
      <c r="D880" s="758"/>
      <c r="E880" s="850"/>
      <c r="F880" s="849"/>
      <c r="G880" s="849"/>
      <c r="H880" s="742"/>
      <c r="I880" s="257"/>
      <c r="J880" s="742"/>
      <c r="K880" s="742"/>
      <c r="L880" s="658"/>
      <c r="M880" s="293"/>
      <c r="N880" s="733"/>
      <c r="O880" s="787"/>
      <c r="P880" s="293"/>
      <c r="Q880" s="737"/>
    </row>
    <row r="881" spans="1:17" s="738" customFormat="1" ht="15.75" customHeight="1">
      <c r="A881" s="743"/>
      <c r="B881" s="744" t="s">
        <v>243</v>
      </c>
      <c r="C881" s="763"/>
      <c r="D881" s="764"/>
      <c r="E881" s="843"/>
      <c r="F881" s="843"/>
      <c r="G881" s="843"/>
      <c r="H881" s="846">
        <f>ROUND(SUM(H552:H880),2)</f>
        <v>455.87</v>
      </c>
      <c r="I881" s="531">
        <f>ROUND(SUM(I552:I880),2)</f>
        <v>114054</v>
      </c>
      <c r="J881" s="531">
        <f>ROUND(SUM(J552:J880),2)</f>
        <v>119578.51</v>
      </c>
      <c r="K881" s="531"/>
      <c r="L881" s="752"/>
      <c r="M881" s="293"/>
      <c r="N881" s="733"/>
      <c r="O881" s="787"/>
      <c r="P881" s="293"/>
      <c r="Q881" s="928"/>
    </row>
    <row r="882" spans="1:17" s="738" customFormat="1">
      <c r="A882" s="745"/>
      <c r="B882" s="746"/>
      <c r="C882" s="733"/>
      <c r="D882" s="751"/>
      <c r="E882" s="847"/>
      <c r="F882" s="847"/>
      <c r="G882" s="847"/>
      <c r="H882" s="739"/>
      <c r="I882" s="739"/>
      <c r="J882" s="739"/>
      <c r="K882" s="739"/>
      <c r="L882" s="752"/>
      <c r="M882" s="293"/>
      <c r="N882" s="733"/>
      <c r="O882" s="787"/>
      <c r="P882" s="293"/>
      <c r="Q882" s="737"/>
    </row>
    <row r="883" spans="1:17" ht="18" hidden="1" customHeight="1">
      <c r="A883" s="565" t="str">
        <f>TH!$A$1</f>
        <v>Đơn vị: CÔNG TY TNHH SX TM KIM DUNG PHÁT</v>
      </c>
      <c r="B883" s="738"/>
      <c r="C883" s="733"/>
      <c r="H883" s="293"/>
      <c r="I883" s="593"/>
      <c r="J883" s="593"/>
      <c r="K883" s="293"/>
      <c r="L883" s="752"/>
      <c r="M883" s="293"/>
      <c r="N883" s="733"/>
    </row>
    <row r="884" spans="1:17" ht="18.75" customHeight="1">
      <c r="A884" s="739" t="s">
        <v>1877</v>
      </c>
      <c r="B884" s="739"/>
      <c r="C884" s="733"/>
      <c r="E884" s="847"/>
      <c r="F884" s="847"/>
      <c r="G884" s="847"/>
      <c r="H884" s="739"/>
      <c r="I884" s="739"/>
      <c r="J884" s="739"/>
      <c r="K884" s="739"/>
      <c r="L884" s="752"/>
      <c r="M884" s="293"/>
      <c r="N884" s="733"/>
    </row>
    <row r="885" spans="1:17" ht="18.75" customHeight="1">
      <c r="A885" s="739"/>
      <c r="B885" s="740"/>
      <c r="C885" s="733"/>
      <c r="E885" s="844"/>
      <c r="F885" s="844"/>
      <c r="G885" s="844"/>
      <c r="H885" s="740"/>
      <c r="I885" s="753"/>
      <c r="J885" s="753"/>
      <c r="K885" s="740"/>
      <c r="L885" s="752"/>
      <c r="M885" s="293"/>
      <c r="N885" s="733"/>
    </row>
    <row r="886" spans="1:17" s="443" customFormat="1" ht="21" customHeight="1">
      <c r="A886" s="1124" t="s">
        <v>35</v>
      </c>
      <c r="B886" s="1124" t="s">
        <v>239</v>
      </c>
      <c r="C886" s="1124" t="s">
        <v>1884</v>
      </c>
      <c r="D886" s="1124" t="s">
        <v>1885</v>
      </c>
      <c r="E886" s="1125" t="s">
        <v>1886</v>
      </c>
      <c r="F886" s="1126"/>
      <c r="G886" s="1126"/>
      <c r="H886" s="1127"/>
      <c r="I886" s="1124" t="s">
        <v>240</v>
      </c>
      <c r="J886" s="1131" t="s">
        <v>1896</v>
      </c>
      <c r="K886" s="1124" t="s">
        <v>1890</v>
      </c>
      <c r="L886" s="442"/>
      <c r="M886" s="1124" t="s">
        <v>239</v>
      </c>
      <c r="N886" s="1124" t="s">
        <v>1891</v>
      </c>
      <c r="O886" s="1124" t="s">
        <v>198</v>
      </c>
      <c r="P886" s="1124" t="s">
        <v>241</v>
      </c>
      <c r="Q886" s="1124" t="s">
        <v>242</v>
      </c>
    </row>
    <row r="887" spans="1:17" s="443" customFormat="1" ht="21" customHeight="1">
      <c r="A887" s="1124"/>
      <c r="B887" s="1124"/>
      <c r="C887" s="1124"/>
      <c r="D887" s="1124"/>
      <c r="E887" s="789" t="s">
        <v>1887</v>
      </c>
      <c r="F887" s="789" t="s">
        <v>1888</v>
      </c>
      <c r="G887" s="789" t="s">
        <v>1889</v>
      </c>
      <c r="H887" s="441" t="s">
        <v>1894</v>
      </c>
      <c r="I887" s="1124"/>
      <c r="J887" s="1132"/>
      <c r="K887" s="1124"/>
      <c r="L887" s="442"/>
      <c r="M887" s="1124"/>
      <c r="N887" s="1124"/>
      <c r="O887" s="1124"/>
      <c r="P887" s="1124"/>
      <c r="Q887" s="1124"/>
    </row>
    <row r="888" spans="1:17" ht="16.5" customHeight="1">
      <c r="A888" s="741">
        <v>1</v>
      </c>
      <c r="B888" s="297" t="s">
        <v>1974</v>
      </c>
      <c r="C888" s="757">
        <v>42278</v>
      </c>
      <c r="D888" s="758" t="s">
        <v>1091</v>
      </c>
      <c r="E888" s="850">
        <v>43</v>
      </c>
      <c r="F888" s="849">
        <v>42</v>
      </c>
      <c r="G888" s="849">
        <v>26</v>
      </c>
      <c r="H888" s="845">
        <f t="shared" ref="H888:H951" si="84">IF(G888&lt;&gt;"",ROUND(((E888+F888)*2+5)*(F888+G888+3)/10000,2),ROUND(E888*F888/10000,2))</f>
        <v>1.24</v>
      </c>
      <c r="I888" s="742">
        <v>20</v>
      </c>
      <c r="J888" s="742">
        <f t="shared" ref="J888" si="85">H888*I888</f>
        <v>24.8</v>
      </c>
      <c r="K888" s="742">
        <f t="shared" ref="K888:K919" si="86">H888*$Q$940</f>
        <v>9246.5105112078254</v>
      </c>
      <c r="L888" s="658"/>
      <c r="M888" s="189" t="s">
        <v>1471</v>
      </c>
      <c r="N888" s="759">
        <v>42278</v>
      </c>
      <c r="O888" s="256">
        <v>9427</v>
      </c>
      <c r="P888" s="256">
        <v>9200</v>
      </c>
      <c r="Q888" s="8">
        <f t="shared" ref="Q888:Q917" si="87">ROUND(O888*P888,0)</f>
        <v>86728400</v>
      </c>
    </row>
    <row r="889" spans="1:17" ht="16.5" customHeight="1">
      <c r="A889" s="741">
        <f t="shared" ref="A889:A1082" si="88">IF(B889&lt;&gt;"",A888+1,"")</f>
        <v>2</v>
      </c>
      <c r="B889" s="297" t="s">
        <v>1975</v>
      </c>
      <c r="C889" s="757">
        <v>42278</v>
      </c>
      <c r="D889" s="758" t="s">
        <v>1091</v>
      </c>
      <c r="E889" s="850">
        <v>49</v>
      </c>
      <c r="F889" s="849">
        <v>47</v>
      </c>
      <c r="G889" s="849">
        <v>27</v>
      </c>
      <c r="H889" s="845">
        <f t="shared" si="84"/>
        <v>1.52</v>
      </c>
      <c r="I889" s="742">
        <v>20</v>
      </c>
      <c r="J889" s="742">
        <f t="shared" ref="J889:J952" si="89">H889*I889</f>
        <v>30.4</v>
      </c>
      <c r="K889" s="742">
        <f t="shared" si="86"/>
        <v>11334.432239545076</v>
      </c>
      <c r="L889" s="658"/>
      <c r="M889" s="297" t="s">
        <v>1406</v>
      </c>
      <c r="N889" s="759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1">
        <f t="shared" si="88"/>
        <v>3</v>
      </c>
      <c r="B890" s="297" t="s">
        <v>1978</v>
      </c>
      <c r="C890" s="757">
        <v>42278</v>
      </c>
      <c r="D890" s="758" t="s">
        <v>1091</v>
      </c>
      <c r="E890" s="850">
        <v>42</v>
      </c>
      <c r="F890" s="849">
        <v>41</v>
      </c>
      <c r="G890" s="849">
        <v>34</v>
      </c>
      <c r="H890" s="845">
        <f t="shared" si="84"/>
        <v>1.33</v>
      </c>
      <c r="I890" s="742">
        <v>50</v>
      </c>
      <c r="J890" s="742">
        <f t="shared" si="89"/>
        <v>66.5</v>
      </c>
      <c r="K890" s="742">
        <f t="shared" si="86"/>
        <v>9917.6282096019422</v>
      </c>
      <c r="L890" s="658"/>
      <c r="M890" s="297" t="s">
        <v>1406</v>
      </c>
      <c r="N890" s="759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1">
        <f t="shared" si="88"/>
        <v>4</v>
      </c>
      <c r="B891" s="297" t="s">
        <v>439</v>
      </c>
      <c r="C891" s="757">
        <v>42279</v>
      </c>
      <c r="D891" s="758" t="s">
        <v>1092</v>
      </c>
      <c r="E891" s="850">
        <v>49</v>
      </c>
      <c r="F891" s="849">
        <v>38</v>
      </c>
      <c r="G891" s="849">
        <v>12</v>
      </c>
      <c r="H891" s="845">
        <f t="shared" si="84"/>
        <v>0.95</v>
      </c>
      <c r="I891" s="742">
        <v>298</v>
      </c>
      <c r="J891" s="742">
        <f t="shared" si="89"/>
        <v>283.09999999999997</v>
      </c>
      <c r="K891" s="742">
        <f t="shared" si="86"/>
        <v>7084.0201497156722</v>
      </c>
      <c r="L891" s="658"/>
      <c r="M891" s="189" t="s">
        <v>1471</v>
      </c>
      <c r="N891" s="759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1">
        <f t="shared" si="88"/>
        <v>5</v>
      </c>
      <c r="B892" s="297" t="s">
        <v>439</v>
      </c>
      <c r="C892" s="757">
        <v>42279</v>
      </c>
      <c r="D892" s="758" t="s">
        <v>1092</v>
      </c>
      <c r="E892" s="850">
        <v>49</v>
      </c>
      <c r="F892" s="849">
        <v>38</v>
      </c>
      <c r="G892" s="849">
        <v>12</v>
      </c>
      <c r="H892" s="845">
        <f t="shared" si="84"/>
        <v>0.95</v>
      </c>
      <c r="I892" s="742">
        <v>207</v>
      </c>
      <c r="J892" s="742">
        <f t="shared" si="89"/>
        <v>196.64999999999998</v>
      </c>
      <c r="K892" s="742">
        <f t="shared" si="86"/>
        <v>7084.0201497156722</v>
      </c>
      <c r="L892" s="658"/>
      <c r="M892" s="189" t="s">
        <v>1404</v>
      </c>
      <c r="N892" s="759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1">
        <f t="shared" si="88"/>
        <v>6</v>
      </c>
      <c r="B893" s="297" t="s">
        <v>621</v>
      </c>
      <c r="C893" s="757">
        <v>42279</v>
      </c>
      <c r="D893" s="758" t="s">
        <v>1093</v>
      </c>
      <c r="E893" s="850">
        <v>43</v>
      </c>
      <c r="F893" s="849">
        <v>27.5</v>
      </c>
      <c r="G893" s="849">
        <v>33</v>
      </c>
      <c r="H893" s="845">
        <f t="shared" si="84"/>
        <v>0.93</v>
      </c>
      <c r="I893" s="742">
        <v>238</v>
      </c>
      <c r="J893" s="742">
        <f t="shared" si="89"/>
        <v>221.34</v>
      </c>
      <c r="K893" s="742">
        <f t="shared" si="86"/>
        <v>6934.8828834058695</v>
      </c>
      <c r="L893" s="658"/>
      <c r="M893" s="444" t="s">
        <v>1963</v>
      </c>
      <c r="N893" s="759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1">
        <f t="shared" si="88"/>
        <v>7</v>
      </c>
      <c r="B894" s="297" t="s">
        <v>1974</v>
      </c>
      <c r="C894" s="757">
        <v>42280</v>
      </c>
      <c r="D894" s="758" t="s">
        <v>1094</v>
      </c>
      <c r="E894" s="850">
        <v>43</v>
      </c>
      <c r="F894" s="849">
        <v>42</v>
      </c>
      <c r="G894" s="849">
        <v>26</v>
      </c>
      <c r="H894" s="845">
        <f t="shared" si="84"/>
        <v>1.24</v>
      </c>
      <c r="I894" s="742">
        <v>2000</v>
      </c>
      <c r="J894" s="742">
        <f t="shared" si="89"/>
        <v>2480</v>
      </c>
      <c r="K894" s="742">
        <f t="shared" si="86"/>
        <v>9246.5105112078254</v>
      </c>
      <c r="L894" s="658"/>
      <c r="M894" s="297" t="s">
        <v>1383</v>
      </c>
      <c r="N894" s="759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1">
        <f t="shared" si="88"/>
        <v>8</v>
      </c>
      <c r="B895" s="297" t="s">
        <v>472</v>
      </c>
      <c r="C895" s="757">
        <v>42280</v>
      </c>
      <c r="D895" s="758" t="s">
        <v>1095</v>
      </c>
      <c r="E895" s="850">
        <v>52</v>
      </c>
      <c r="F895" s="849">
        <v>26.5</v>
      </c>
      <c r="G895" s="849">
        <v>26.5</v>
      </c>
      <c r="H895" s="845">
        <f t="shared" si="84"/>
        <v>0.91</v>
      </c>
      <c r="I895" s="742">
        <v>606</v>
      </c>
      <c r="J895" s="742">
        <f t="shared" si="89"/>
        <v>551.46</v>
      </c>
      <c r="K895" s="742">
        <f t="shared" si="86"/>
        <v>6785.7456170960659</v>
      </c>
      <c r="L895" s="658"/>
      <c r="M895" s="192" t="s">
        <v>1383</v>
      </c>
      <c r="N895" s="759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1">
        <f t="shared" si="88"/>
        <v>9</v>
      </c>
      <c r="B896" s="297" t="s">
        <v>527</v>
      </c>
      <c r="C896" s="757">
        <v>42280</v>
      </c>
      <c r="D896" s="758" t="s">
        <v>1095</v>
      </c>
      <c r="E896" s="850">
        <v>55</v>
      </c>
      <c r="F896" s="849">
        <v>45</v>
      </c>
      <c r="G896" s="849">
        <v>29</v>
      </c>
      <c r="H896" s="845">
        <f t="shared" si="84"/>
        <v>1.58</v>
      </c>
      <c r="I896" s="742">
        <v>513</v>
      </c>
      <c r="J896" s="742">
        <f t="shared" si="89"/>
        <v>810.54000000000008</v>
      </c>
      <c r="K896" s="742">
        <f t="shared" si="86"/>
        <v>11781.844038474488</v>
      </c>
      <c r="L896" s="658"/>
      <c r="M896" s="297" t="s">
        <v>1383</v>
      </c>
      <c r="N896" s="759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1">
        <f t="shared" si="88"/>
        <v>10</v>
      </c>
      <c r="B897" s="297" t="s">
        <v>1096</v>
      </c>
      <c r="C897" s="757">
        <v>42280</v>
      </c>
      <c r="D897" s="758" t="s">
        <v>1095</v>
      </c>
      <c r="E897" s="850">
        <v>46</v>
      </c>
      <c r="F897" s="849">
        <v>23.5</v>
      </c>
      <c r="G897" s="849">
        <v>30</v>
      </c>
      <c r="H897" s="845">
        <f t="shared" si="84"/>
        <v>0.81</v>
      </c>
      <c r="I897" s="742">
        <v>618</v>
      </c>
      <c r="J897" s="742">
        <f t="shared" si="89"/>
        <v>500.58000000000004</v>
      </c>
      <c r="K897" s="742">
        <f t="shared" si="86"/>
        <v>6040.0592855470477</v>
      </c>
      <c r="L897" s="658"/>
      <c r="M897" s="297" t="s">
        <v>1383</v>
      </c>
      <c r="N897" s="759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1">
        <f t="shared" si="88"/>
        <v>11</v>
      </c>
      <c r="B898" s="297" t="s">
        <v>1822</v>
      </c>
      <c r="C898" s="757">
        <v>42280</v>
      </c>
      <c r="D898" s="758" t="s">
        <v>1097</v>
      </c>
      <c r="E898" s="850">
        <v>37</v>
      </c>
      <c r="F898" s="849">
        <v>47</v>
      </c>
      <c r="G898" s="849"/>
      <c r="H898" s="845">
        <f t="shared" si="84"/>
        <v>0.17</v>
      </c>
      <c r="I898" s="742">
        <v>1000</v>
      </c>
      <c r="J898" s="742">
        <f t="shared" si="89"/>
        <v>170</v>
      </c>
      <c r="K898" s="742">
        <f t="shared" si="86"/>
        <v>1267.6667636333309</v>
      </c>
      <c r="L898" s="658"/>
      <c r="M898" s="297" t="s">
        <v>1523</v>
      </c>
      <c r="N898" s="759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1">
        <f t="shared" si="88"/>
        <v>12</v>
      </c>
      <c r="B899" s="297" t="s">
        <v>1823</v>
      </c>
      <c r="C899" s="757">
        <v>42280</v>
      </c>
      <c r="D899" s="758" t="s">
        <v>1097</v>
      </c>
      <c r="E899" s="850">
        <v>110</v>
      </c>
      <c r="F899" s="849">
        <v>102</v>
      </c>
      <c r="G899" s="849"/>
      <c r="H899" s="845">
        <f t="shared" si="84"/>
        <v>1.1200000000000001</v>
      </c>
      <c r="I899" s="742">
        <v>155</v>
      </c>
      <c r="J899" s="742">
        <f t="shared" si="89"/>
        <v>173.60000000000002</v>
      </c>
      <c r="K899" s="742">
        <f t="shared" si="86"/>
        <v>8351.6869133490036</v>
      </c>
      <c r="L899" s="658"/>
      <c r="M899" s="297" t="s">
        <v>1523</v>
      </c>
      <c r="N899" s="759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1">
        <f t="shared" si="88"/>
        <v>13</v>
      </c>
      <c r="B900" s="297" t="s">
        <v>1824</v>
      </c>
      <c r="C900" s="757">
        <v>42280</v>
      </c>
      <c r="D900" s="758" t="s">
        <v>1097</v>
      </c>
      <c r="E900" s="850">
        <v>80</v>
      </c>
      <c r="F900" s="849">
        <v>112</v>
      </c>
      <c r="G900" s="849"/>
      <c r="H900" s="845">
        <f t="shared" si="84"/>
        <v>0.9</v>
      </c>
      <c r="I900" s="742">
        <v>103</v>
      </c>
      <c r="J900" s="742">
        <f t="shared" si="89"/>
        <v>92.7</v>
      </c>
      <c r="K900" s="742">
        <f t="shared" si="86"/>
        <v>6711.1769839411636</v>
      </c>
      <c r="L900" s="658"/>
      <c r="M900" s="297" t="s">
        <v>1525</v>
      </c>
      <c r="N900" s="759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1">
        <f t="shared" si="88"/>
        <v>14</v>
      </c>
      <c r="B901" s="297" t="s">
        <v>1825</v>
      </c>
      <c r="C901" s="757">
        <v>42280</v>
      </c>
      <c r="D901" s="758" t="s">
        <v>1097</v>
      </c>
      <c r="E901" s="850">
        <v>85</v>
      </c>
      <c r="F901" s="849">
        <v>178</v>
      </c>
      <c r="G901" s="849"/>
      <c r="H901" s="845">
        <f t="shared" si="84"/>
        <v>1.51</v>
      </c>
      <c r="I901" s="742">
        <v>250</v>
      </c>
      <c r="J901" s="742">
        <f t="shared" si="89"/>
        <v>377.5</v>
      </c>
      <c r="K901" s="742">
        <f t="shared" si="86"/>
        <v>11259.863606390174</v>
      </c>
      <c r="L901" s="658"/>
      <c r="M901" s="297" t="s">
        <v>1383</v>
      </c>
      <c r="N901" s="759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1">
        <f t="shared" si="88"/>
        <v>15</v>
      </c>
      <c r="B902" s="297" t="s">
        <v>1826</v>
      </c>
      <c r="C902" s="757">
        <v>42280</v>
      </c>
      <c r="D902" s="758" t="s">
        <v>1097</v>
      </c>
      <c r="E902" s="850">
        <v>120</v>
      </c>
      <c r="F902" s="849">
        <v>196</v>
      </c>
      <c r="G902" s="849"/>
      <c r="H902" s="845">
        <f t="shared" si="84"/>
        <v>2.35</v>
      </c>
      <c r="I902" s="742">
        <v>59</v>
      </c>
      <c r="J902" s="742">
        <f t="shared" si="89"/>
        <v>138.65</v>
      </c>
      <c r="K902" s="742">
        <f t="shared" si="86"/>
        <v>17523.628791401927</v>
      </c>
      <c r="L902" s="658"/>
      <c r="M902" s="297" t="s">
        <v>1383</v>
      </c>
      <c r="N902" s="757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1">
        <f t="shared" si="88"/>
        <v>16</v>
      </c>
      <c r="B903" s="297" t="s">
        <v>1098</v>
      </c>
      <c r="C903" s="757">
        <v>42282</v>
      </c>
      <c r="D903" s="758" t="s">
        <v>1099</v>
      </c>
      <c r="E903" s="850">
        <v>46</v>
      </c>
      <c r="F903" s="849">
        <v>41</v>
      </c>
      <c r="G903" s="849">
        <v>25</v>
      </c>
      <c r="H903" s="845">
        <f t="shared" si="84"/>
        <v>1.24</v>
      </c>
      <c r="I903" s="742">
        <v>110</v>
      </c>
      <c r="J903" s="742">
        <f t="shared" si="89"/>
        <v>136.4</v>
      </c>
      <c r="K903" s="742">
        <f t="shared" si="86"/>
        <v>9246.5105112078254</v>
      </c>
      <c r="L903" s="658"/>
      <c r="M903" s="189" t="s">
        <v>1383</v>
      </c>
      <c r="N903" s="757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1">
        <f t="shared" si="88"/>
        <v>17</v>
      </c>
      <c r="B904" s="297" t="s">
        <v>628</v>
      </c>
      <c r="C904" s="757">
        <v>42282</v>
      </c>
      <c r="D904" s="758" t="s">
        <v>1099</v>
      </c>
      <c r="E904" s="850">
        <v>46</v>
      </c>
      <c r="F904" s="849">
        <v>42</v>
      </c>
      <c r="G904" s="849">
        <v>24.5</v>
      </c>
      <c r="H904" s="845">
        <f t="shared" si="84"/>
        <v>1.26</v>
      </c>
      <c r="I904" s="742">
        <v>967</v>
      </c>
      <c r="J904" s="742">
        <f t="shared" si="89"/>
        <v>1218.42</v>
      </c>
      <c r="K904" s="742">
        <f t="shared" si="86"/>
        <v>9395.6477775176299</v>
      </c>
      <c r="L904" s="658"/>
      <c r="M904" s="189" t="s">
        <v>1406</v>
      </c>
      <c r="N904" s="757">
        <v>42311</v>
      </c>
      <c r="O904" s="786">
        <v>5628</v>
      </c>
      <c r="P904" s="256">
        <v>7600</v>
      </c>
      <c r="Q904" s="8">
        <f t="shared" si="87"/>
        <v>42772800</v>
      </c>
    </row>
    <row r="905" spans="1:17" ht="16.5" customHeight="1">
      <c r="A905" s="741">
        <f t="shared" si="88"/>
        <v>18</v>
      </c>
      <c r="B905" s="297" t="s">
        <v>753</v>
      </c>
      <c r="C905" s="757">
        <v>42282</v>
      </c>
      <c r="D905" s="758" t="s">
        <v>1100</v>
      </c>
      <c r="E905" s="850">
        <v>120</v>
      </c>
      <c r="F905" s="849">
        <v>82</v>
      </c>
      <c r="G905" s="849"/>
      <c r="H905" s="845">
        <f t="shared" si="84"/>
        <v>0.98</v>
      </c>
      <c r="I905" s="742">
        <v>167</v>
      </c>
      <c r="J905" s="742">
        <f t="shared" si="89"/>
        <v>163.66</v>
      </c>
      <c r="K905" s="742">
        <f t="shared" si="86"/>
        <v>7307.7260491803781</v>
      </c>
      <c r="L905" s="658"/>
      <c r="M905" s="189" t="s">
        <v>1404</v>
      </c>
      <c r="N905" s="757">
        <v>42311</v>
      </c>
      <c r="O905" s="786">
        <v>2583</v>
      </c>
      <c r="P905" s="256">
        <v>9000</v>
      </c>
      <c r="Q905" s="8">
        <f t="shared" si="87"/>
        <v>23247000</v>
      </c>
    </row>
    <row r="906" spans="1:17" ht="16.5" customHeight="1">
      <c r="A906" s="741">
        <f t="shared" si="88"/>
        <v>19</v>
      </c>
      <c r="B906" s="297" t="s">
        <v>1806</v>
      </c>
      <c r="C906" s="757">
        <v>42282</v>
      </c>
      <c r="D906" s="758" t="s">
        <v>1100</v>
      </c>
      <c r="E906" s="850">
        <v>100</v>
      </c>
      <c r="F906" s="849">
        <v>87</v>
      </c>
      <c r="G906" s="849"/>
      <c r="H906" s="845">
        <f t="shared" si="84"/>
        <v>0.87</v>
      </c>
      <c r="I906" s="742">
        <v>105</v>
      </c>
      <c r="J906" s="742">
        <f t="shared" si="89"/>
        <v>91.35</v>
      </c>
      <c r="K906" s="742">
        <f t="shared" si="86"/>
        <v>6487.4710844764577</v>
      </c>
      <c r="L906" s="658"/>
      <c r="M906" s="189" t="s">
        <v>1383</v>
      </c>
      <c r="N906" s="757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1">
        <f t="shared" si="88"/>
        <v>20</v>
      </c>
      <c r="B907" s="297" t="s">
        <v>1803</v>
      </c>
      <c r="C907" s="757">
        <v>42282</v>
      </c>
      <c r="D907" s="758" t="s">
        <v>1100</v>
      </c>
      <c r="E907" s="850">
        <v>85</v>
      </c>
      <c r="F907" s="849">
        <v>186</v>
      </c>
      <c r="G907" s="849"/>
      <c r="H907" s="845">
        <f t="shared" si="84"/>
        <v>1.58</v>
      </c>
      <c r="I907" s="742">
        <v>147</v>
      </c>
      <c r="J907" s="742">
        <f t="shared" si="89"/>
        <v>232.26000000000002</v>
      </c>
      <c r="K907" s="742">
        <f t="shared" si="86"/>
        <v>11781.844038474488</v>
      </c>
      <c r="L907" s="658"/>
      <c r="M907" s="189" t="s">
        <v>1406</v>
      </c>
      <c r="N907" s="757">
        <v>42315</v>
      </c>
      <c r="O907" s="786">
        <v>6851</v>
      </c>
      <c r="P907" s="256">
        <v>7600</v>
      </c>
      <c r="Q907" s="8">
        <f t="shared" si="87"/>
        <v>52067600</v>
      </c>
    </row>
    <row r="908" spans="1:17" ht="16.5" customHeight="1">
      <c r="A908" s="741">
        <f t="shared" si="88"/>
        <v>21</v>
      </c>
      <c r="B908" s="297" t="s">
        <v>1827</v>
      </c>
      <c r="C908" s="757">
        <v>42282</v>
      </c>
      <c r="D908" s="758" t="s">
        <v>1100</v>
      </c>
      <c r="E908" s="850">
        <v>85</v>
      </c>
      <c r="F908" s="849">
        <v>94</v>
      </c>
      <c r="G908" s="849"/>
      <c r="H908" s="845">
        <f t="shared" si="84"/>
        <v>0.8</v>
      </c>
      <c r="I908" s="742">
        <v>100</v>
      </c>
      <c r="J908" s="742">
        <f t="shared" si="89"/>
        <v>80</v>
      </c>
      <c r="K908" s="742">
        <f t="shared" si="86"/>
        <v>5965.4906523921454</v>
      </c>
      <c r="L908" s="658"/>
      <c r="M908" s="297" t="s">
        <v>1383</v>
      </c>
      <c r="N908" s="757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1">
        <f t="shared" si="88"/>
        <v>22</v>
      </c>
      <c r="B909" s="297" t="s">
        <v>1773</v>
      </c>
      <c r="C909" s="757">
        <v>42282</v>
      </c>
      <c r="D909" s="758" t="s">
        <v>1100</v>
      </c>
      <c r="E909" s="850">
        <v>85</v>
      </c>
      <c r="F909" s="849">
        <v>84</v>
      </c>
      <c r="G909" s="849"/>
      <c r="H909" s="845">
        <f t="shared" si="84"/>
        <v>0.71</v>
      </c>
      <c r="I909" s="742">
        <v>110</v>
      </c>
      <c r="J909" s="742">
        <f t="shared" si="89"/>
        <v>78.099999999999994</v>
      </c>
      <c r="K909" s="742">
        <f t="shared" si="86"/>
        <v>5294.3729539980286</v>
      </c>
      <c r="L909" s="658"/>
      <c r="M909" s="297" t="s">
        <v>1523</v>
      </c>
      <c r="N909" s="757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1">
        <f t="shared" si="88"/>
        <v>23</v>
      </c>
      <c r="B910" s="297" t="s">
        <v>1101</v>
      </c>
      <c r="C910" s="757">
        <v>42283</v>
      </c>
      <c r="D910" s="758" t="s">
        <v>1102</v>
      </c>
      <c r="E910" s="850">
        <v>50</v>
      </c>
      <c r="F910" s="849">
        <v>29.5</v>
      </c>
      <c r="G910" s="849">
        <v>39.5</v>
      </c>
      <c r="H910" s="845">
        <f t="shared" si="84"/>
        <v>1.18</v>
      </c>
      <c r="I910" s="742">
        <v>998</v>
      </c>
      <c r="J910" s="742">
        <f t="shared" si="89"/>
        <v>1177.6399999999999</v>
      </c>
      <c r="K910" s="742">
        <f t="shared" si="86"/>
        <v>8799.0987122784136</v>
      </c>
      <c r="L910" s="658"/>
      <c r="M910" s="189" t="s">
        <v>1525</v>
      </c>
      <c r="N910" s="800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1">
        <f t="shared" si="88"/>
        <v>24</v>
      </c>
      <c r="B911" s="297" t="s">
        <v>435</v>
      </c>
      <c r="C911" s="757">
        <v>42283</v>
      </c>
      <c r="D911" s="758" t="s">
        <v>1103</v>
      </c>
      <c r="E911" s="850">
        <v>36.5</v>
      </c>
      <c r="F911" s="849">
        <v>27.3</v>
      </c>
      <c r="G911" s="849">
        <v>25.5</v>
      </c>
      <c r="H911" s="845">
        <f t="shared" si="84"/>
        <v>0.74</v>
      </c>
      <c r="I911" s="742">
        <v>4110</v>
      </c>
      <c r="J911" s="742">
        <f t="shared" si="89"/>
        <v>3041.4</v>
      </c>
      <c r="K911" s="742">
        <f t="shared" si="86"/>
        <v>5518.0788534627345</v>
      </c>
      <c r="L911" s="658"/>
      <c r="M911" s="297" t="s">
        <v>1525</v>
      </c>
      <c r="N911" s="800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1">
        <f t="shared" si="88"/>
        <v>25</v>
      </c>
      <c r="B912" s="297" t="s">
        <v>1974</v>
      </c>
      <c r="C912" s="757">
        <v>42285</v>
      </c>
      <c r="D912" s="758" t="s">
        <v>1104</v>
      </c>
      <c r="E912" s="850">
        <v>43</v>
      </c>
      <c r="F912" s="849">
        <v>42</v>
      </c>
      <c r="G912" s="849">
        <v>26</v>
      </c>
      <c r="H912" s="845">
        <f t="shared" si="84"/>
        <v>1.24</v>
      </c>
      <c r="I912" s="742">
        <v>20</v>
      </c>
      <c r="J912" s="742">
        <f t="shared" si="89"/>
        <v>24.8</v>
      </c>
      <c r="K912" s="742">
        <f t="shared" si="86"/>
        <v>9246.5105112078254</v>
      </c>
      <c r="L912" s="658"/>
      <c r="M912" s="189" t="s">
        <v>1406</v>
      </c>
      <c r="N912" s="800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1">
        <f t="shared" si="88"/>
        <v>26</v>
      </c>
      <c r="B913" s="297" t="s">
        <v>1975</v>
      </c>
      <c r="C913" s="757">
        <v>42285</v>
      </c>
      <c r="D913" s="758" t="s">
        <v>1104</v>
      </c>
      <c r="E913" s="850">
        <v>49</v>
      </c>
      <c r="F913" s="849">
        <v>47</v>
      </c>
      <c r="G913" s="849">
        <v>27</v>
      </c>
      <c r="H913" s="845">
        <f t="shared" si="84"/>
        <v>1.52</v>
      </c>
      <c r="I913" s="742">
        <v>20</v>
      </c>
      <c r="J913" s="742">
        <f t="shared" si="89"/>
        <v>30.4</v>
      </c>
      <c r="K913" s="742">
        <f t="shared" si="86"/>
        <v>11334.432239545076</v>
      </c>
      <c r="L913" s="658"/>
      <c r="M913" s="189" t="s">
        <v>1383</v>
      </c>
      <c r="N913" s="800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1">
        <f t="shared" si="88"/>
        <v>27</v>
      </c>
      <c r="B914" s="297" t="s">
        <v>1976</v>
      </c>
      <c r="C914" s="757">
        <v>42285</v>
      </c>
      <c r="D914" s="758" t="s">
        <v>1104</v>
      </c>
      <c r="E914" s="850">
        <v>38</v>
      </c>
      <c r="F914" s="849">
        <v>37</v>
      </c>
      <c r="G914" s="849">
        <v>30</v>
      </c>
      <c r="H914" s="845">
        <f t="shared" si="84"/>
        <v>1.0900000000000001</v>
      </c>
      <c r="I914" s="742">
        <v>50</v>
      </c>
      <c r="J914" s="742">
        <f t="shared" si="89"/>
        <v>54.500000000000007</v>
      </c>
      <c r="K914" s="742">
        <f t="shared" si="86"/>
        <v>8127.9810138842986</v>
      </c>
      <c r="L914" s="658"/>
      <c r="M914" s="189" t="s">
        <v>1383</v>
      </c>
      <c r="N914" s="759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1">
        <f t="shared" si="88"/>
        <v>28</v>
      </c>
      <c r="B915" s="297" t="s">
        <v>1977</v>
      </c>
      <c r="C915" s="757">
        <v>42285</v>
      </c>
      <c r="D915" s="758" t="s">
        <v>1104</v>
      </c>
      <c r="E915" s="850">
        <v>40</v>
      </c>
      <c r="F915" s="849">
        <v>39</v>
      </c>
      <c r="G915" s="849">
        <v>32</v>
      </c>
      <c r="H915" s="845">
        <f t="shared" si="84"/>
        <v>1.21</v>
      </c>
      <c r="I915" s="742">
        <v>20</v>
      </c>
      <c r="J915" s="742">
        <f t="shared" si="89"/>
        <v>24.2</v>
      </c>
      <c r="K915" s="742">
        <f t="shared" si="86"/>
        <v>9022.8046117431204</v>
      </c>
      <c r="L915" s="658"/>
      <c r="M915" s="445" t="s">
        <v>1406</v>
      </c>
      <c r="N915" s="759">
        <v>42325</v>
      </c>
      <c r="O915" s="790">
        <v>7534</v>
      </c>
      <c r="P915" s="777">
        <v>7600</v>
      </c>
      <c r="Q915" s="8">
        <f t="shared" si="87"/>
        <v>57258400</v>
      </c>
    </row>
    <row r="916" spans="1:17" ht="16.5" customHeight="1">
      <c r="A916" s="741">
        <f t="shared" si="88"/>
        <v>29</v>
      </c>
      <c r="B916" s="297" t="s">
        <v>1978</v>
      </c>
      <c r="C916" s="757">
        <v>42285</v>
      </c>
      <c r="D916" s="758" t="s">
        <v>1104</v>
      </c>
      <c r="E916" s="850">
        <v>42</v>
      </c>
      <c r="F916" s="849">
        <v>41</v>
      </c>
      <c r="G916" s="849">
        <v>34</v>
      </c>
      <c r="H916" s="845">
        <f t="shared" si="84"/>
        <v>1.33</v>
      </c>
      <c r="I916" s="742">
        <v>50</v>
      </c>
      <c r="J916" s="742">
        <f t="shared" si="89"/>
        <v>66.5</v>
      </c>
      <c r="K916" s="742">
        <f t="shared" si="86"/>
        <v>9917.6282096019422</v>
      </c>
      <c r="L916" s="658"/>
      <c r="M916" s="445" t="s">
        <v>1525</v>
      </c>
      <c r="N916" s="757">
        <v>42329</v>
      </c>
      <c r="O916" s="790">
        <v>1800</v>
      </c>
      <c r="P916" s="777">
        <v>9000</v>
      </c>
      <c r="Q916" s="8">
        <f t="shared" si="87"/>
        <v>16200000</v>
      </c>
    </row>
    <row r="917" spans="1:17" ht="16.5" customHeight="1">
      <c r="A917" s="741">
        <f t="shared" si="88"/>
        <v>30</v>
      </c>
      <c r="B917" s="297" t="s">
        <v>424</v>
      </c>
      <c r="C917" s="757">
        <v>42285</v>
      </c>
      <c r="D917" s="758" t="s">
        <v>1105</v>
      </c>
      <c r="E917" s="850">
        <v>52</v>
      </c>
      <c r="F917" s="849">
        <v>24.5</v>
      </c>
      <c r="G917" s="849">
        <v>24.5</v>
      </c>
      <c r="H917" s="845">
        <f t="shared" si="84"/>
        <v>0.82</v>
      </c>
      <c r="I917" s="742">
        <v>919</v>
      </c>
      <c r="J917" s="742">
        <f t="shared" si="89"/>
        <v>753.57999999999993</v>
      </c>
      <c r="K917" s="742">
        <f t="shared" si="86"/>
        <v>6114.6279187019491</v>
      </c>
      <c r="L917" s="658"/>
      <c r="M917" s="445" t="s">
        <v>1404</v>
      </c>
      <c r="N917" s="757">
        <v>42333</v>
      </c>
      <c r="O917" s="790">
        <v>7399</v>
      </c>
      <c r="P917" s="777">
        <v>9000</v>
      </c>
      <c r="Q917" s="8">
        <f t="shared" si="87"/>
        <v>66591000</v>
      </c>
    </row>
    <row r="918" spans="1:17" ht="16.5" customHeight="1">
      <c r="A918" s="741">
        <f t="shared" si="88"/>
        <v>31</v>
      </c>
      <c r="B918" s="297" t="s">
        <v>945</v>
      </c>
      <c r="C918" s="757">
        <v>42285</v>
      </c>
      <c r="D918" s="758" t="s">
        <v>1105</v>
      </c>
      <c r="E918" s="850">
        <v>50</v>
      </c>
      <c r="F918" s="849">
        <v>25</v>
      </c>
      <c r="G918" s="849">
        <v>30</v>
      </c>
      <c r="H918" s="845">
        <f t="shared" si="84"/>
        <v>0.9</v>
      </c>
      <c r="I918" s="742">
        <v>311</v>
      </c>
      <c r="J918" s="742">
        <f t="shared" si="89"/>
        <v>279.90000000000003</v>
      </c>
      <c r="K918" s="742">
        <f t="shared" si="86"/>
        <v>6711.1769839411636</v>
      </c>
      <c r="L918" s="658"/>
      <c r="M918" s="445" t="s">
        <v>1406</v>
      </c>
      <c r="N918" s="759">
        <v>42339</v>
      </c>
      <c r="O918" s="790">
        <v>1323</v>
      </c>
      <c r="P918" s="777">
        <v>8600</v>
      </c>
      <c r="Q918" s="8">
        <f t="shared" ref="Q918" si="90">ROUND(O918*P918,0)</f>
        <v>11377800</v>
      </c>
    </row>
    <row r="919" spans="1:17" ht="16.5" customHeight="1">
      <c r="A919" s="741">
        <f t="shared" si="88"/>
        <v>32</v>
      </c>
      <c r="B919" s="297" t="s">
        <v>544</v>
      </c>
      <c r="C919" s="757">
        <v>42286</v>
      </c>
      <c r="D919" s="758" t="s">
        <v>1106</v>
      </c>
      <c r="E919" s="850">
        <v>45</v>
      </c>
      <c r="F919" s="849">
        <v>35</v>
      </c>
      <c r="G919" s="849">
        <v>25</v>
      </c>
      <c r="H919" s="845">
        <f t="shared" si="84"/>
        <v>1.04</v>
      </c>
      <c r="I919" s="742">
        <v>485</v>
      </c>
      <c r="J919" s="742">
        <f t="shared" si="89"/>
        <v>504.40000000000003</v>
      </c>
      <c r="K919" s="742">
        <f t="shared" si="86"/>
        <v>7755.137848109789</v>
      </c>
      <c r="L919" s="658"/>
      <c r="M919" s="445"/>
      <c r="N919" s="757"/>
      <c r="O919" s="790"/>
      <c r="P919" s="777"/>
      <c r="Q919" s="8"/>
    </row>
    <row r="920" spans="1:17" ht="16.5" customHeight="1">
      <c r="A920" s="741">
        <f t="shared" si="88"/>
        <v>33</v>
      </c>
      <c r="B920" s="297" t="s">
        <v>1702</v>
      </c>
      <c r="C920" s="757">
        <v>42286</v>
      </c>
      <c r="D920" s="758" t="s">
        <v>1106</v>
      </c>
      <c r="E920" s="850">
        <v>43</v>
      </c>
      <c r="F920" s="849">
        <v>32</v>
      </c>
      <c r="G920" s="849"/>
      <c r="H920" s="845">
        <f t="shared" si="84"/>
        <v>0.14000000000000001</v>
      </c>
      <c r="I920" s="742">
        <v>1000</v>
      </c>
      <c r="J920" s="742">
        <f t="shared" si="89"/>
        <v>140</v>
      </c>
      <c r="K920" s="742">
        <f t="shared" ref="K920:K952" si="91">H920*$Q$940</f>
        <v>1043.9608641686254</v>
      </c>
      <c r="L920" s="658"/>
      <c r="M920" s="841" t="s">
        <v>1878</v>
      </c>
      <c r="N920" s="842"/>
      <c r="O920" s="843"/>
      <c r="P920" s="531"/>
      <c r="Q920" s="531">
        <f>SUM(Q888:Q919)</f>
        <v>1082763400</v>
      </c>
    </row>
    <row r="921" spans="1:17" ht="16.5" customHeight="1">
      <c r="A921" s="741">
        <f t="shared" si="88"/>
        <v>34</v>
      </c>
      <c r="B921" s="297" t="s">
        <v>978</v>
      </c>
      <c r="C921" s="757">
        <v>42286</v>
      </c>
      <c r="D921" s="758" t="s">
        <v>1107</v>
      </c>
      <c r="E921" s="850">
        <v>80</v>
      </c>
      <c r="F921" s="849">
        <v>60</v>
      </c>
      <c r="G921" s="849">
        <v>50</v>
      </c>
      <c r="H921" s="845">
        <f t="shared" si="84"/>
        <v>3.22</v>
      </c>
      <c r="I921" s="742">
        <v>157</v>
      </c>
      <c r="J921" s="742">
        <f t="shared" si="89"/>
        <v>505.54</v>
      </c>
      <c r="K921" s="742">
        <f t="shared" si="91"/>
        <v>24011.099875878386</v>
      </c>
      <c r="L921" s="658"/>
      <c r="M921" s="297" t="s">
        <v>1481</v>
      </c>
      <c r="N921" s="757">
        <v>42248</v>
      </c>
      <c r="O921" s="256">
        <v>22250</v>
      </c>
      <c r="P921" s="256">
        <v>810</v>
      </c>
      <c r="Q921" s="8">
        <f t="shared" ref="Q921:Q927" si="92">ROUND(O921*P921,0)</f>
        <v>18022500</v>
      </c>
    </row>
    <row r="922" spans="1:17" ht="16.5" customHeight="1">
      <c r="A922" s="741">
        <f t="shared" si="88"/>
        <v>35</v>
      </c>
      <c r="B922" s="297" t="s">
        <v>1828</v>
      </c>
      <c r="C922" s="757">
        <v>42286</v>
      </c>
      <c r="D922" s="758" t="s">
        <v>1108</v>
      </c>
      <c r="E922" s="850">
        <v>125</v>
      </c>
      <c r="F922" s="849">
        <v>74</v>
      </c>
      <c r="G922" s="849"/>
      <c r="H922" s="845">
        <f t="shared" si="84"/>
        <v>0.93</v>
      </c>
      <c r="I922" s="742">
        <v>200</v>
      </c>
      <c r="J922" s="742">
        <f t="shared" si="89"/>
        <v>186</v>
      </c>
      <c r="K922" s="742">
        <f t="shared" si="91"/>
        <v>6934.8828834058695</v>
      </c>
      <c r="L922" s="658"/>
      <c r="M922" s="189" t="s">
        <v>1897</v>
      </c>
      <c r="N922" s="757">
        <v>42248</v>
      </c>
      <c r="O922" s="777">
        <v>500</v>
      </c>
      <c r="P922" s="777">
        <v>9800</v>
      </c>
      <c r="Q922" s="8">
        <f t="shared" ref="Q922:Q923" si="93">ROUND(O922*P922,0)</f>
        <v>4900000</v>
      </c>
    </row>
    <row r="923" spans="1:17" ht="16.5" customHeight="1">
      <c r="A923" s="741">
        <f t="shared" si="88"/>
        <v>36</v>
      </c>
      <c r="B923" s="297" t="s">
        <v>1829</v>
      </c>
      <c r="C923" s="757">
        <v>42286</v>
      </c>
      <c r="D923" s="758" t="s">
        <v>1108</v>
      </c>
      <c r="E923" s="850">
        <v>140</v>
      </c>
      <c r="F923" s="849">
        <v>176</v>
      </c>
      <c r="G923" s="849"/>
      <c r="H923" s="845">
        <f t="shared" si="84"/>
        <v>2.46</v>
      </c>
      <c r="I923" s="742">
        <v>10</v>
      </c>
      <c r="J923" s="742">
        <f t="shared" si="89"/>
        <v>24.6</v>
      </c>
      <c r="K923" s="742">
        <f t="shared" si="91"/>
        <v>18343.883756105846</v>
      </c>
      <c r="L923" s="658"/>
      <c r="M923" s="297" t="s">
        <v>2043</v>
      </c>
      <c r="N923" s="757">
        <v>42248</v>
      </c>
      <c r="O923" s="777">
        <v>1000</v>
      </c>
      <c r="P923" s="777">
        <v>11000</v>
      </c>
      <c r="Q923" s="8">
        <f t="shared" si="93"/>
        <v>11000000</v>
      </c>
    </row>
    <row r="924" spans="1:17" ht="16.5" customHeight="1">
      <c r="A924" s="741">
        <f t="shared" si="88"/>
        <v>37</v>
      </c>
      <c r="B924" s="297" t="s">
        <v>1830</v>
      </c>
      <c r="C924" s="757">
        <v>42286</v>
      </c>
      <c r="D924" s="758" t="s">
        <v>1108</v>
      </c>
      <c r="E924" s="850">
        <v>140</v>
      </c>
      <c r="F924" s="849">
        <v>179</v>
      </c>
      <c r="G924" s="849"/>
      <c r="H924" s="845">
        <f t="shared" si="84"/>
        <v>2.5099999999999998</v>
      </c>
      <c r="I924" s="742">
        <v>55</v>
      </c>
      <c r="J924" s="742">
        <f t="shared" si="89"/>
        <v>138.04999999999998</v>
      </c>
      <c r="K924" s="742">
        <f t="shared" si="91"/>
        <v>18716.726921880356</v>
      </c>
      <c r="L924" s="658"/>
      <c r="M924" s="189" t="s">
        <v>337</v>
      </c>
      <c r="N924" s="759">
        <v>42283</v>
      </c>
      <c r="O924" s="256">
        <v>24</v>
      </c>
      <c r="P924" s="256">
        <v>43000</v>
      </c>
      <c r="Q924" s="8">
        <f t="shared" si="92"/>
        <v>1032000</v>
      </c>
    </row>
    <row r="925" spans="1:17" ht="16.5" customHeight="1">
      <c r="A925" s="741">
        <f t="shared" si="88"/>
        <v>38</v>
      </c>
      <c r="B925" s="297" t="s">
        <v>768</v>
      </c>
      <c r="C925" s="757">
        <v>42286</v>
      </c>
      <c r="D925" s="758" t="s">
        <v>1108</v>
      </c>
      <c r="E925" s="850">
        <v>140</v>
      </c>
      <c r="F925" s="849">
        <v>140</v>
      </c>
      <c r="G925" s="849"/>
      <c r="H925" s="845">
        <f t="shared" si="84"/>
        <v>1.96</v>
      </c>
      <c r="I925" s="742">
        <v>105</v>
      </c>
      <c r="J925" s="742">
        <f t="shared" si="89"/>
        <v>205.79999999999998</v>
      </c>
      <c r="K925" s="742">
        <f t="shared" si="91"/>
        <v>14615.452098360756</v>
      </c>
      <c r="L925" s="658"/>
      <c r="M925" s="189" t="s">
        <v>337</v>
      </c>
      <c r="N925" s="757">
        <v>42322</v>
      </c>
      <c r="O925" s="256">
        <v>24</v>
      </c>
      <c r="P925" s="256">
        <v>43000</v>
      </c>
      <c r="Q925" s="8">
        <f t="shared" si="92"/>
        <v>1032000</v>
      </c>
    </row>
    <row r="926" spans="1:17" ht="16.5" customHeight="1">
      <c r="A926" s="741">
        <f t="shared" si="88"/>
        <v>39</v>
      </c>
      <c r="B926" s="297" t="s">
        <v>1109</v>
      </c>
      <c r="C926" s="757">
        <v>42287</v>
      </c>
      <c r="D926" s="758" t="s">
        <v>1110</v>
      </c>
      <c r="E926" s="850">
        <v>60</v>
      </c>
      <c r="F926" s="849">
        <v>40</v>
      </c>
      <c r="G926" s="849">
        <v>44</v>
      </c>
      <c r="H926" s="845">
        <f t="shared" si="84"/>
        <v>1.78</v>
      </c>
      <c r="I926" s="742">
        <v>710</v>
      </c>
      <c r="J926" s="742">
        <f t="shared" si="89"/>
        <v>1263.8</v>
      </c>
      <c r="K926" s="742">
        <f t="shared" si="91"/>
        <v>13273.216701572524</v>
      </c>
      <c r="L926" s="658"/>
      <c r="M926" s="189" t="s">
        <v>337</v>
      </c>
      <c r="N926" s="757">
        <v>42367</v>
      </c>
      <c r="O926" s="256">
        <v>48</v>
      </c>
      <c r="P926" s="256">
        <v>42000</v>
      </c>
      <c r="Q926" s="8">
        <f t="shared" si="92"/>
        <v>2016000</v>
      </c>
    </row>
    <row r="927" spans="1:17" ht="16.5" customHeight="1">
      <c r="A927" s="741">
        <f t="shared" si="88"/>
        <v>40</v>
      </c>
      <c r="B927" s="297" t="s">
        <v>1717</v>
      </c>
      <c r="C927" s="757">
        <v>42287</v>
      </c>
      <c r="D927" s="758" t="s">
        <v>1111</v>
      </c>
      <c r="E927" s="850">
        <v>26.5</v>
      </c>
      <c r="F927" s="849">
        <v>21</v>
      </c>
      <c r="G927" s="849"/>
      <c r="H927" s="845">
        <f t="shared" si="84"/>
        <v>0.06</v>
      </c>
      <c r="I927" s="742">
        <v>1000</v>
      </c>
      <c r="J927" s="742">
        <f t="shared" si="89"/>
        <v>60</v>
      </c>
      <c r="K927" s="742">
        <f t="shared" si="91"/>
        <v>447.41179892941091</v>
      </c>
      <c r="L927" s="658"/>
      <c r="M927" s="445" t="s">
        <v>356</v>
      </c>
      <c r="N927" s="757">
        <v>42278</v>
      </c>
      <c r="O927" s="790">
        <v>150</v>
      </c>
      <c r="P927" s="777">
        <v>18181</v>
      </c>
      <c r="Q927" s="8">
        <f t="shared" si="92"/>
        <v>2727150</v>
      </c>
    </row>
    <row r="928" spans="1:17" ht="16.5" customHeight="1">
      <c r="A928" s="741">
        <f t="shared" si="88"/>
        <v>41</v>
      </c>
      <c r="B928" s="297" t="s">
        <v>1718</v>
      </c>
      <c r="C928" s="757">
        <v>42287</v>
      </c>
      <c r="D928" s="758" t="s">
        <v>1111</v>
      </c>
      <c r="E928" s="850">
        <v>23.8</v>
      </c>
      <c r="F928" s="849">
        <v>33.799999999999997</v>
      </c>
      <c r="G928" s="849"/>
      <c r="H928" s="845">
        <f t="shared" si="84"/>
        <v>0.08</v>
      </c>
      <c r="I928" s="742">
        <v>1000</v>
      </c>
      <c r="J928" s="742">
        <f t="shared" si="89"/>
        <v>80</v>
      </c>
      <c r="K928" s="742">
        <f t="shared" si="91"/>
        <v>596.54906523921454</v>
      </c>
      <c r="L928" s="658"/>
      <c r="M928" s="445"/>
      <c r="N928" s="757"/>
      <c r="O928" s="790"/>
      <c r="P928" s="777"/>
      <c r="Q928" s="8"/>
    </row>
    <row r="929" spans="1:17" ht="16.5" customHeight="1">
      <c r="A929" s="741">
        <f t="shared" si="88"/>
        <v>42</v>
      </c>
      <c r="B929" s="297" t="s">
        <v>1831</v>
      </c>
      <c r="C929" s="757">
        <v>42287</v>
      </c>
      <c r="D929" s="758" t="s">
        <v>1112</v>
      </c>
      <c r="E929" s="850">
        <v>110</v>
      </c>
      <c r="F929" s="849">
        <v>116</v>
      </c>
      <c r="G929" s="849"/>
      <c r="H929" s="845">
        <f t="shared" si="84"/>
        <v>1.28</v>
      </c>
      <c r="I929" s="742">
        <v>65</v>
      </c>
      <c r="J929" s="742">
        <f t="shared" si="89"/>
        <v>83.2</v>
      </c>
      <c r="K929" s="742">
        <f t="shared" si="91"/>
        <v>9544.7850438274327</v>
      </c>
      <c r="L929" s="658"/>
      <c r="M929" s="841" t="s">
        <v>1879</v>
      </c>
      <c r="N929" s="842"/>
      <c r="O929" s="843"/>
      <c r="P929" s="531"/>
      <c r="Q929" s="531">
        <f>SUM(Q921:Q928)</f>
        <v>40729650</v>
      </c>
    </row>
    <row r="930" spans="1:17" ht="16.5" customHeight="1">
      <c r="A930" s="741">
        <f t="shared" si="88"/>
        <v>43</v>
      </c>
      <c r="B930" s="297" t="s">
        <v>1772</v>
      </c>
      <c r="C930" s="757">
        <v>42287</v>
      </c>
      <c r="D930" s="758" t="s">
        <v>1112</v>
      </c>
      <c r="E930" s="850">
        <v>95</v>
      </c>
      <c r="F930" s="849">
        <v>113</v>
      </c>
      <c r="G930" s="849"/>
      <c r="H930" s="845">
        <f t="shared" si="84"/>
        <v>1.07</v>
      </c>
      <c r="I930" s="742">
        <v>65</v>
      </c>
      <c r="J930" s="742">
        <f t="shared" si="89"/>
        <v>69.55</v>
      </c>
      <c r="K930" s="742">
        <f t="shared" si="91"/>
        <v>7978.843747574495</v>
      </c>
      <c r="L930" s="658"/>
      <c r="M930" s="445" t="s">
        <v>1880</v>
      </c>
      <c r="N930" s="757"/>
      <c r="O930" s="790"/>
      <c r="P930" s="777"/>
      <c r="Q930" s="8">
        <f>Q920</f>
        <v>1082763400</v>
      </c>
    </row>
    <row r="931" spans="1:17" ht="16.5" customHeight="1">
      <c r="A931" s="741">
        <f t="shared" si="88"/>
        <v>44</v>
      </c>
      <c r="B931" s="297" t="s">
        <v>1769</v>
      </c>
      <c r="C931" s="757">
        <v>42287</v>
      </c>
      <c r="D931" s="758" t="s">
        <v>1112</v>
      </c>
      <c r="E931" s="850">
        <v>100</v>
      </c>
      <c r="F931" s="849">
        <v>86</v>
      </c>
      <c r="G931" s="849"/>
      <c r="H931" s="845">
        <f t="shared" si="84"/>
        <v>0.86</v>
      </c>
      <c r="I931" s="742">
        <v>105</v>
      </c>
      <c r="J931" s="742">
        <f t="shared" si="89"/>
        <v>90.3</v>
      </c>
      <c r="K931" s="742">
        <f t="shared" si="91"/>
        <v>6412.9024513215563</v>
      </c>
      <c r="L931" s="658"/>
      <c r="M931" s="445" t="s">
        <v>1881</v>
      </c>
      <c r="N931" s="757"/>
      <c r="O931" s="790"/>
      <c r="P931" s="777"/>
      <c r="Q931" s="8">
        <f>Q929</f>
        <v>40729650</v>
      </c>
    </row>
    <row r="932" spans="1:17" ht="16.5" customHeight="1">
      <c r="A932" s="741">
        <f t="shared" si="88"/>
        <v>45</v>
      </c>
      <c r="B932" s="297" t="s">
        <v>1770</v>
      </c>
      <c r="C932" s="757">
        <v>42287</v>
      </c>
      <c r="D932" s="758" t="s">
        <v>1112</v>
      </c>
      <c r="E932" s="850">
        <v>95</v>
      </c>
      <c r="F932" s="849">
        <v>83</v>
      </c>
      <c r="G932" s="849"/>
      <c r="H932" s="845">
        <f t="shared" si="84"/>
        <v>0.79</v>
      </c>
      <c r="I932" s="742">
        <v>105</v>
      </c>
      <c r="J932" s="742">
        <f t="shared" si="89"/>
        <v>82.95</v>
      </c>
      <c r="K932" s="742">
        <f t="shared" si="91"/>
        <v>5890.9220192372441</v>
      </c>
      <c r="L932" s="658"/>
      <c r="M932" s="445" t="s">
        <v>1883</v>
      </c>
      <c r="N932" s="757"/>
      <c r="O932" s="790"/>
      <c r="P932" s="777"/>
      <c r="Q932" s="8">
        <v>18880000</v>
      </c>
    </row>
    <row r="933" spans="1:17" ht="16.5" customHeight="1">
      <c r="A933" s="741">
        <f t="shared" si="88"/>
        <v>46</v>
      </c>
      <c r="B933" s="297" t="s">
        <v>774</v>
      </c>
      <c r="C933" s="757">
        <v>42287</v>
      </c>
      <c r="D933" s="758" t="s">
        <v>1112</v>
      </c>
      <c r="E933" s="850">
        <v>115</v>
      </c>
      <c r="F933" s="849">
        <v>163</v>
      </c>
      <c r="G933" s="849"/>
      <c r="H933" s="845">
        <f t="shared" si="84"/>
        <v>1.87</v>
      </c>
      <c r="I933" s="742">
        <v>150</v>
      </c>
      <c r="J933" s="742">
        <f t="shared" si="89"/>
        <v>280.5</v>
      </c>
      <c r="K933" s="742">
        <f t="shared" si="91"/>
        <v>13944.334399966641</v>
      </c>
      <c r="L933" s="658"/>
      <c r="M933" s="445" t="s">
        <v>1882</v>
      </c>
      <c r="N933" s="757"/>
      <c r="O933" s="790"/>
      <c r="P933" s="777"/>
      <c r="Q933" s="8">
        <v>30750000</v>
      </c>
    </row>
    <row r="934" spans="1:17" ht="16.5" customHeight="1">
      <c r="A934" s="741">
        <f t="shared" si="88"/>
        <v>47</v>
      </c>
      <c r="B934" s="297" t="s">
        <v>754</v>
      </c>
      <c r="C934" s="757">
        <v>42287</v>
      </c>
      <c r="D934" s="758" t="s">
        <v>1112</v>
      </c>
      <c r="E934" s="850">
        <v>80</v>
      </c>
      <c r="F934" s="849">
        <v>212</v>
      </c>
      <c r="G934" s="849"/>
      <c r="H934" s="845">
        <f t="shared" si="84"/>
        <v>1.7</v>
      </c>
      <c r="I934" s="742">
        <v>300</v>
      </c>
      <c r="J934" s="742">
        <f t="shared" si="89"/>
        <v>510</v>
      </c>
      <c r="K934" s="742">
        <f t="shared" si="91"/>
        <v>12676.667636333308</v>
      </c>
      <c r="L934" s="658"/>
      <c r="M934" s="445" t="s">
        <v>1895</v>
      </c>
      <c r="N934" s="757"/>
      <c r="O934" s="790"/>
      <c r="P934" s="777"/>
      <c r="Q934" s="8">
        <v>103695000</v>
      </c>
    </row>
    <row r="935" spans="1:17" ht="16.5" customHeight="1">
      <c r="A935" s="741">
        <f t="shared" si="88"/>
        <v>48</v>
      </c>
      <c r="B935" s="297" t="s">
        <v>1832</v>
      </c>
      <c r="C935" s="757">
        <v>42289</v>
      </c>
      <c r="D935" s="758" t="s">
        <v>1113</v>
      </c>
      <c r="E935" s="850">
        <v>100</v>
      </c>
      <c r="F935" s="849">
        <v>122</v>
      </c>
      <c r="G935" s="849"/>
      <c r="H935" s="845">
        <f t="shared" si="84"/>
        <v>1.22</v>
      </c>
      <c r="I935" s="742">
        <v>220</v>
      </c>
      <c r="J935" s="742">
        <f t="shared" si="89"/>
        <v>268.39999999999998</v>
      </c>
      <c r="K935" s="742">
        <f t="shared" si="91"/>
        <v>9097.3732448980209</v>
      </c>
      <c r="L935" s="658"/>
      <c r="M935" s="297"/>
      <c r="N935" s="757"/>
      <c r="O935" s="790"/>
      <c r="P935" s="777"/>
      <c r="Q935" s="8"/>
    </row>
    <row r="936" spans="1:17" ht="16.5" customHeight="1">
      <c r="A936" s="741">
        <f t="shared" si="88"/>
        <v>49</v>
      </c>
      <c r="B936" s="297" t="s">
        <v>1808</v>
      </c>
      <c r="C936" s="757">
        <v>42289</v>
      </c>
      <c r="D936" s="758" t="s">
        <v>1113</v>
      </c>
      <c r="E936" s="850">
        <v>80</v>
      </c>
      <c r="F936" s="849">
        <v>177</v>
      </c>
      <c r="G936" s="849"/>
      <c r="H936" s="845">
        <f t="shared" si="84"/>
        <v>1.42</v>
      </c>
      <c r="I936" s="742">
        <v>140</v>
      </c>
      <c r="J936" s="742">
        <f t="shared" si="89"/>
        <v>198.79999999999998</v>
      </c>
      <c r="K936" s="742">
        <f t="shared" si="91"/>
        <v>10588.745907996057</v>
      </c>
      <c r="L936" s="658"/>
      <c r="M936" s="445"/>
      <c r="N936" s="757"/>
      <c r="O936" s="790"/>
      <c r="P936" s="777"/>
      <c r="Q936" s="8"/>
    </row>
    <row r="937" spans="1:17" ht="16.5" customHeight="1">
      <c r="A937" s="741">
        <f t="shared" si="88"/>
        <v>50</v>
      </c>
      <c r="B937" s="297" t="s">
        <v>1833</v>
      </c>
      <c r="C937" s="757">
        <v>42289</v>
      </c>
      <c r="D937" s="758" t="s">
        <v>1113</v>
      </c>
      <c r="E937" s="850">
        <v>80</v>
      </c>
      <c r="F937" s="849">
        <v>172</v>
      </c>
      <c r="G937" s="849"/>
      <c r="H937" s="845">
        <f t="shared" si="84"/>
        <v>1.38</v>
      </c>
      <c r="I937" s="742">
        <v>20</v>
      </c>
      <c r="J937" s="742">
        <f t="shared" si="89"/>
        <v>27.599999999999998</v>
      </c>
      <c r="K937" s="742">
        <f t="shared" si="91"/>
        <v>10290.47137537645</v>
      </c>
      <c r="L937" s="658"/>
      <c r="M937" s="841" t="s">
        <v>1892</v>
      </c>
      <c r="N937" s="842"/>
      <c r="O937" s="843"/>
      <c r="P937" s="531"/>
      <c r="Q937" s="531">
        <f>SUM(Q930:Q936)</f>
        <v>1276818050</v>
      </c>
    </row>
    <row r="938" spans="1:17" ht="16.5" customHeight="1">
      <c r="A938" s="741">
        <f t="shared" si="88"/>
        <v>51</v>
      </c>
      <c r="B938" s="297" t="s">
        <v>1787</v>
      </c>
      <c r="C938" s="757">
        <v>42289</v>
      </c>
      <c r="D938" s="758" t="s">
        <v>1113</v>
      </c>
      <c r="E938" s="850">
        <v>110</v>
      </c>
      <c r="F938" s="849">
        <v>132</v>
      </c>
      <c r="G938" s="849"/>
      <c r="H938" s="845">
        <f t="shared" si="84"/>
        <v>1.45</v>
      </c>
      <c r="I938" s="742">
        <v>102</v>
      </c>
      <c r="J938" s="742">
        <f t="shared" si="89"/>
        <v>147.9</v>
      </c>
      <c r="K938" s="742">
        <f t="shared" si="91"/>
        <v>10812.451807460764</v>
      </c>
      <c r="L938" s="658"/>
      <c r="M938" s="446"/>
      <c r="N938" s="765"/>
      <c r="O938" s="791"/>
      <c r="P938" s="755"/>
      <c r="Q938" s="767"/>
    </row>
    <row r="939" spans="1:17" ht="16.5" customHeight="1">
      <c r="A939" s="741">
        <f t="shared" si="88"/>
        <v>52</v>
      </c>
      <c r="B939" s="297" t="s">
        <v>1114</v>
      </c>
      <c r="C939" s="757">
        <v>42289</v>
      </c>
      <c r="D939" s="758" t="s">
        <v>1115</v>
      </c>
      <c r="E939" s="850">
        <v>50</v>
      </c>
      <c r="F939" s="849">
        <v>39</v>
      </c>
      <c r="G939" s="849">
        <v>18</v>
      </c>
      <c r="H939" s="845">
        <f t="shared" si="84"/>
        <v>1.1000000000000001</v>
      </c>
      <c r="I939" s="742">
        <v>300</v>
      </c>
      <c r="J939" s="742">
        <f t="shared" si="89"/>
        <v>330</v>
      </c>
      <c r="K939" s="742">
        <f t="shared" si="91"/>
        <v>8202.5496470392009</v>
      </c>
      <c r="L939" s="658"/>
      <c r="M939" s="446"/>
      <c r="N939" s="765"/>
      <c r="O939" s="791"/>
      <c r="P939" s="755"/>
      <c r="Q939" s="767"/>
    </row>
    <row r="940" spans="1:17" ht="16.5" customHeight="1">
      <c r="A940" s="741">
        <f t="shared" si="88"/>
        <v>53</v>
      </c>
      <c r="B940" s="297" t="s">
        <v>1117</v>
      </c>
      <c r="C940" s="757">
        <v>42289</v>
      </c>
      <c r="D940" s="758" t="s">
        <v>1118</v>
      </c>
      <c r="E940" s="850">
        <v>119</v>
      </c>
      <c r="F940" s="849">
        <v>49</v>
      </c>
      <c r="G940" s="849">
        <v>51</v>
      </c>
      <c r="H940" s="845">
        <f t="shared" si="84"/>
        <v>3.51</v>
      </c>
      <c r="I940" s="742">
        <v>300</v>
      </c>
      <c r="J940" s="742">
        <f t="shared" si="89"/>
        <v>1053</v>
      </c>
      <c r="K940" s="742">
        <f t="shared" si="91"/>
        <v>26173.590237370536</v>
      </c>
      <c r="L940" s="658"/>
      <c r="M940" s="1128" t="s">
        <v>1893</v>
      </c>
      <c r="N940" s="1129"/>
      <c r="O940" s="1129"/>
      <c r="P940" s="1130"/>
      <c r="Q940" s="846">
        <f>Q937/J1261</f>
        <v>7456.8633154901818</v>
      </c>
    </row>
    <row r="941" spans="1:17" ht="16.5" customHeight="1">
      <c r="A941" s="741">
        <f t="shared" si="88"/>
        <v>54</v>
      </c>
      <c r="B941" s="297" t="s">
        <v>1120</v>
      </c>
      <c r="C941" s="757">
        <v>42289</v>
      </c>
      <c r="D941" s="758" t="s">
        <v>1118</v>
      </c>
      <c r="E941" s="850">
        <v>219</v>
      </c>
      <c r="F941" s="849">
        <v>49</v>
      </c>
      <c r="G941" s="849">
        <v>51</v>
      </c>
      <c r="H941" s="845">
        <f t="shared" si="84"/>
        <v>5.57</v>
      </c>
      <c r="I941" s="742">
        <v>50</v>
      </c>
      <c r="J941" s="742">
        <f t="shared" si="89"/>
        <v>278.5</v>
      </c>
      <c r="K941" s="742">
        <f t="shared" si="91"/>
        <v>41534.728667280317</v>
      </c>
      <c r="L941" s="658"/>
    </row>
    <row r="942" spans="1:17" ht="16.5" customHeight="1">
      <c r="A942" s="741">
        <f t="shared" si="88"/>
        <v>55</v>
      </c>
      <c r="B942" s="40" t="s">
        <v>1766</v>
      </c>
      <c r="C942" s="757">
        <v>42289</v>
      </c>
      <c r="D942" s="758" t="s">
        <v>1121</v>
      </c>
      <c r="E942" s="850">
        <v>80</v>
      </c>
      <c r="F942" s="849">
        <v>148</v>
      </c>
      <c r="G942" s="849"/>
      <c r="H942" s="845">
        <f t="shared" si="84"/>
        <v>1.18</v>
      </c>
      <c r="I942" s="742">
        <v>1400</v>
      </c>
      <c r="J942" s="742">
        <f t="shared" si="89"/>
        <v>1652</v>
      </c>
      <c r="K942" s="742">
        <f t="shared" si="91"/>
        <v>8799.0987122784136</v>
      </c>
      <c r="L942" s="658"/>
    </row>
    <row r="943" spans="1:17" ht="16.5" customHeight="1">
      <c r="A943" s="741">
        <f t="shared" si="88"/>
        <v>56</v>
      </c>
      <c r="B943" s="297" t="s">
        <v>2034</v>
      </c>
      <c r="C943" s="757">
        <v>42290</v>
      </c>
      <c r="D943" s="758" t="s">
        <v>1123</v>
      </c>
      <c r="E943" s="850">
        <v>23</v>
      </c>
      <c r="F943" s="849">
        <v>23</v>
      </c>
      <c r="G943" s="849">
        <v>18</v>
      </c>
      <c r="H943" s="845">
        <f t="shared" si="84"/>
        <v>0.43</v>
      </c>
      <c r="I943" s="742">
        <v>200</v>
      </c>
      <c r="J943" s="742">
        <f t="shared" si="89"/>
        <v>86</v>
      </c>
      <c r="K943" s="742">
        <f t="shared" si="91"/>
        <v>3206.4512256607782</v>
      </c>
      <c r="L943" s="658"/>
    </row>
    <row r="944" spans="1:17" ht="16.5" customHeight="1">
      <c r="A944" s="741">
        <f t="shared" si="88"/>
        <v>57</v>
      </c>
      <c r="B944" s="297" t="s">
        <v>772</v>
      </c>
      <c r="C944" s="757">
        <v>42290</v>
      </c>
      <c r="D944" s="758" t="s">
        <v>1124</v>
      </c>
      <c r="E944" s="850">
        <v>125</v>
      </c>
      <c r="F944" s="849">
        <v>185</v>
      </c>
      <c r="G944" s="849"/>
      <c r="H944" s="845">
        <f t="shared" si="84"/>
        <v>2.31</v>
      </c>
      <c r="I944" s="742">
        <v>1000</v>
      </c>
      <c r="J944" s="742">
        <f t="shared" si="89"/>
        <v>2310</v>
      </c>
      <c r="K944" s="742">
        <f t="shared" si="91"/>
        <v>17225.354258782321</v>
      </c>
      <c r="L944" s="658"/>
    </row>
    <row r="945" spans="1:12" ht="16.5" customHeight="1">
      <c r="A945" s="741">
        <f t="shared" si="88"/>
        <v>58</v>
      </c>
      <c r="B945" s="297" t="s">
        <v>1974</v>
      </c>
      <c r="C945" s="757">
        <v>42291</v>
      </c>
      <c r="D945" s="758" t="s">
        <v>1125</v>
      </c>
      <c r="E945" s="850">
        <v>43</v>
      </c>
      <c r="F945" s="849">
        <v>42</v>
      </c>
      <c r="G945" s="849">
        <v>26</v>
      </c>
      <c r="H945" s="845">
        <f t="shared" si="84"/>
        <v>1.24</v>
      </c>
      <c r="I945" s="742">
        <v>2107</v>
      </c>
      <c r="J945" s="742">
        <f t="shared" si="89"/>
        <v>2612.6799999999998</v>
      </c>
      <c r="K945" s="742">
        <f t="shared" si="91"/>
        <v>9246.5105112078254</v>
      </c>
      <c r="L945" s="658"/>
    </row>
    <row r="946" spans="1:12" ht="16.5" customHeight="1">
      <c r="A946" s="741">
        <f t="shared" si="88"/>
        <v>59</v>
      </c>
      <c r="B946" s="297" t="s">
        <v>1792</v>
      </c>
      <c r="C946" s="757">
        <v>42293</v>
      </c>
      <c r="D946" s="758" t="s">
        <v>1126</v>
      </c>
      <c r="E946" s="850">
        <v>110</v>
      </c>
      <c r="F946" s="849">
        <v>114</v>
      </c>
      <c r="G946" s="849"/>
      <c r="H946" s="845">
        <f t="shared" si="84"/>
        <v>1.25</v>
      </c>
      <c r="I946" s="742">
        <v>1500</v>
      </c>
      <c r="J946" s="742">
        <f t="shared" si="89"/>
        <v>1875</v>
      </c>
      <c r="K946" s="742">
        <f t="shared" si="91"/>
        <v>9321.0791443627277</v>
      </c>
      <c r="L946" s="658"/>
    </row>
    <row r="947" spans="1:12" ht="16.5" customHeight="1">
      <c r="A947" s="741">
        <f t="shared" si="88"/>
        <v>60</v>
      </c>
      <c r="B947" s="297" t="s">
        <v>424</v>
      </c>
      <c r="C947" s="757">
        <v>42293</v>
      </c>
      <c r="D947" s="758" t="s">
        <v>1127</v>
      </c>
      <c r="E947" s="850">
        <v>52</v>
      </c>
      <c r="F947" s="849">
        <v>24.5</v>
      </c>
      <c r="G947" s="849">
        <v>24.5</v>
      </c>
      <c r="H947" s="845">
        <f t="shared" si="84"/>
        <v>0.82</v>
      </c>
      <c r="I947" s="742">
        <v>1233</v>
      </c>
      <c r="J947" s="742">
        <f t="shared" si="89"/>
        <v>1011.06</v>
      </c>
      <c r="K947" s="742">
        <f t="shared" si="91"/>
        <v>6114.6279187019491</v>
      </c>
      <c r="L947" s="658"/>
    </row>
    <row r="948" spans="1:12" ht="16.5" customHeight="1">
      <c r="A948" s="741">
        <f t="shared" si="88"/>
        <v>61</v>
      </c>
      <c r="B948" s="297" t="s">
        <v>472</v>
      </c>
      <c r="C948" s="757">
        <v>42293</v>
      </c>
      <c r="D948" s="758" t="s">
        <v>1127</v>
      </c>
      <c r="E948" s="850">
        <v>52</v>
      </c>
      <c r="F948" s="849">
        <v>26.5</v>
      </c>
      <c r="G948" s="849">
        <v>26.5</v>
      </c>
      <c r="H948" s="845">
        <f t="shared" si="84"/>
        <v>0.91</v>
      </c>
      <c r="I948" s="742">
        <v>607</v>
      </c>
      <c r="J948" s="742">
        <f t="shared" si="89"/>
        <v>552.37</v>
      </c>
      <c r="K948" s="742">
        <f t="shared" si="91"/>
        <v>6785.7456170960659</v>
      </c>
      <c r="L948" s="658"/>
    </row>
    <row r="949" spans="1:12" ht="16.5" customHeight="1">
      <c r="A949" s="741">
        <f t="shared" si="88"/>
        <v>62</v>
      </c>
      <c r="B949" s="297" t="s">
        <v>439</v>
      </c>
      <c r="C949" s="757">
        <v>42293</v>
      </c>
      <c r="D949" s="758" t="s">
        <v>1128</v>
      </c>
      <c r="E949" s="850">
        <v>49</v>
      </c>
      <c r="F949" s="849">
        <v>38</v>
      </c>
      <c r="G949" s="849">
        <v>12</v>
      </c>
      <c r="H949" s="845">
        <f t="shared" si="84"/>
        <v>0.95</v>
      </c>
      <c r="I949" s="742">
        <v>411</v>
      </c>
      <c r="J949" s="742">
        <f t="shared" si="89"/>
        <v>390.45</v>
      </c>
      <c r="K949" s="742">
        <f t="shared" si="91"/>
        <v>7084.0201497156722</v>
      </c>
      <c r="L949" s="658"/>
    </row>
    <row r="950" spans="1:12" ht="16.5" customHeight="1">
      <c r="A950" s="741">
        <f t="shared" si="88"/>
        <v>63</v>
      </c>
      <c r="B950" s="297" t="s">
        <v>1025</v>
      </c>
      <c r="C950" s="757">
        <v>42293</v>
      </c>
      <c r="D950" s="758" t="s">
        <v>1128</v>
      </c>
      <c r="E950" s="850">
        <v>40</v>
      </c>
      <c r="F950" s="849">
        <v>30</v>
      </c>
      <c r="G950" s="849">
        <v>18.5</v>
      </c>
      <c r="H950" s="845">
        <f t="shared" si="84"/>
        <v>0.75</v>
      </c>
      <c r="I950" s="742">
        <v>536</v>
      </c>
      <c r="J950" s="742">
        <f t="shared" si="89"/>
        <v>402</v>
      </c>
      <c r="K950" s="742">
        <f t="shared" si="91"/>
        <v>5592.6474866176359</v>
      </c>
      <c r="L950" s="658"/>
    </row>
    <row r="951" spans="1:12" ht="16.5" customHeight="1">
      <c r="A951" s="741">
        <f t="shared" si="88"/>
        <v>64</v>
      </c>
      <c r="B951" s="297" t="s">
        <v>1129</v>
      </c>
      <c r="C951" s="757">
        <v>42293</v>
      </c>
      <c r="D951" s="758" t="s">
        <v>1130</v>
      </c>
      <c r="E951" s="850">
        <v>52</v>
      </c>
      <c r="F951" s="849">
        <v>24</v>
      </c>
      <c r="G951" s="849">
        <v>24</v>
      </c>
      <c r="H951" s="845">
        <f t="shared" si="84"/>
        <v>0.8</v>
      </c>
      <c r="I951" s="742">
        <v>203</v>
      </c>
      <c r="J951" s="742">
        <f t="shared" si="89"/>
        <v>162.4</v>
      </c>
      <c r="K951" s="742">
        <f t="shared" si="91"/>
        <v>5965.4906523921454</v>
      </c>
      <c r="L951" s="658"/>
    </row>
    <row r="952" spans="1:12" ht="16.5" customHeight="1">
      <c r="A952" s="741">
        <f t="shared" si="88"/>
        <v>65</v>
      </c>
      <c r="B952" s="297" t="s">
        <v>1132</v>
      </c>
      <c r="C952" s="757">
        <v>42293</v>
      </c>
      <c r="D952" s="758" t="s">
        <v>1130</v>
      </c>
      <c r="E952" s="850">
        <v>52</v>
      </c>
      <c r="F952" s="849">
        <v>27</v>
      </c>
      <c r="G952" s="849">
        <v>27</v>
      </c>
      <c r="H952" s="845">
        <f t="shared" ref="H952:H1015" si="94">IF(G952&lt;&gt;"",ROUND(((E952+F952)*2+5)*(F952+G952+3)/10000,2),ROUND(E952*F952/10000,2))</f>
        <v>0.93</v>
      </c>
      <c r="I952" s="742">
        <v>312</v>
      </c>
      <c r="J952" s="742">
        <f t="shared" si="89"/>
        <v>290.16000000000003</v>
      </c>
      <c r="K952" s="742">
        <f t="shared" si="91"/>
        <v>6934.8828834058695</v>
      </c>
      <c r="L952" s="658"/>
    </row>
    <row r="953" spans="1:12" ht="16.5" customHeight="1">
      <c r="A953" s="741">
        <f t="shared" si="88"/>
        <v>66</v>
      </c>
      <c r="B953" s="297" t="s">
        <v>1133</v>
      </c>
      <c r="C953" s="757">
        <v>42293</v>
      </c>
      <c r="D953" s="758" t="s">
        <v>1130</v>
      </c>
      <c r="E953" s="850">
        <v>57</v>
      </c>
      <c r="F953" s="849">
        <v>46</v>
      </c>
      <c r="G953" s="849">
        <v>30</v>
      </c>
      <c r="H953" s="845">
        <f t="shared" si="94"/>
        <v>1.67</v>
      </c>
      <c r="I953" s="742">
        <v>513</v>
      </c>
      <c r="J953" s="742">
        <f t="shared" ref="J953:J1016" si="95">H953*I953</f>
        <v>856.70999999999992</v>
      </c>
      <c r="K953" s="742">
        <f t="shared" ref="K953:K1016" si="96">H953*$Q$940</f>
        <v>12452.961736868603</v>
      </c>
      <c r="L953" s="658"/>
    </row>
    <row r="954" spans="1:12" ht="16.5" customHeight="1">
      <c r="A954" s="741">
        <f t="shared" si="88"/>
        <v>67</v>
      </c>
      <c r="B954" s="297" t="s">
        <v>642</v>
      </c>
      <c r="C954" s="757">
        <v>42294</v>
      </c>
      <c r="D954" s="758" t="s">
        <v>1134</v>
      </c>
      <c r="E954" s="850">
        <v>37.5</v>
      </c>
      <c r="F954" s="849">
        <v>22.8</v>
      </c>
      <c r="G954" s="849">
        <v>27</v>
      </c>
      <c r="H954" s="845">
        <f t="shared" si="94"/>
        <v>0.66</v>
      </c>
      <c r="I954" s="742">
        <v>1056</v>
      </c>
      <c r="J954" s="742">
        <f t="shared" si="95"/>
        <v>696.96</v>
      </c>
      <c r="K954" s="742">
        <f t="shared" si="96"/>
        <v>4921.52978822352</v>
      </c>
      <c r="L954" s="658"/>
    </row>
    <row r="955" spans="1:12" ht="16.5" customHeight="1">
      <c r="A955" s="741">
        <f t="shared" si="88"/>
        <v>68</v>
      </c>
      <c r="B955" s="297" t="s">
        <v>991</v>
      </c>
      <c r="C955" s="757">
        <v>42294</v>
      </c>
      <c r="D955" s="758" t="s">
        <v>1135</v>
      </c>
      <c r="E955" s="850">
        <v>60</v>
      </c>
      <c r="F955" s="849">
        <v>45</v>
      </c>
      <c r="G955" s="849">
        <v>33</v>
      </c>
      <c r="H955" s="845">
        <f t="shared" si="94"/>
        <v>1.74</v>
      </c>
      <c r="I955" s="742">
        <v>500</v>
      </c>
      <c r="J955" s="742">
        <f t="shared" si="95"/>
        <v>870</v>
      </c>
      <c r="K955" s="742">
        <f t="shared" si="96"/>
        <v>12974.942168952915</v>
      </c>
      <c r="L955" s="658"/>
    </row>
    <row r="956" spans="1:12" ht="16.5" customHeight="1">
      <c r="A956" s="741">
        <f t="shared" si="88"/>
        <v>69</v>
      </c>
      <c r="B956" s="297" t="s">
        <v>1136</v>
      </c>
      <c r="C956" s="757">
        <v>42294</v>
      </c>
      <c r="D956" s="758" t="s">
        <v>1137</v>
      </c>
      <c r="E956" s="850">
        <v>37</v>
      </c>
      <c r="F956" s="849">
        <v>22</v>
      </c>
      <c r="G956" s="849">
        <v>68</v>
      </c>
      <c r="H956" s="845">
        <f t="shared" si="94"/>
        <v>1.1399999999999999</v>
      </c>
      <c r="I956" s="742">
        <v>252</v>
      </c>
      <c r="J956" s="742">
        <f t="shared" si="95"/>
        <v>287.27999999999997</v>
      </c>
      <c r="K956" s="742">
        <f t="shared" si="96"/>
        <v>8500.8241796588063</v>
      </c>
      <c r="L956" s="658"/>
    </row>
    <row r="957" spans="1:12" ht="16.5" customHeight="1">
      <c r="A957" s="741">
        <f t="shared" si="88"/>
        <v>70</v>
      </c>
      <c r="B957" s="297" t="s">
        <v>2035</v>
      </c>
      <c r="C957" s="757">
        <v>42296</v>
      </c>
      <c r="D957" s="758" t="s">
        <v>1138</v>
      </c>
      <c r="E957" s="850">
        <v>41</v>
      </c>
      <c r="F957" s="849">
        <v>39</v>
      </c>
      <c r="G957" s="849">
        <v>20</v>
      </c>
      <c r="H957" s="845">
        <f t="shared" si="94"/>
        <v>1.02</v>
      </c>
      <c r="I957" s="742">
        <v>44</v>
      </c>
      <c r="J957" s="742">
        <f t="shared" si="95"/>
        <v>44.88</v>
      </c>
      <c r="K957" s="742">
        <f t="shared" si="96"/>
        <v>7606.0005817999854</v>
      </c>
      <c r="L957" s="658"/>
    </row>
    <row r="958" spans="1:12" ht="16.5" customHeight="1">
      <c r="A958" s="741">
        <f t="shared" si="88"/>
        <v>71</v>
      </c>
      <c r="B958" s="297" t="s">
        <v>1974</v>
      </c>
      <c r="C958" s="757">
        <v>42296</v>
      </c>
      <c r="D958" s="758" t="s">
        <v>1138</v>
      </c>
      <c r="E958" s="850">
        <v>43</v>
      </c>
      <c r="F958" s="849">
        <v>42</v>
      </c>
      <c r="G958" s="849">
        <v>26</v>
      </c>
      <c r="H958" s="845">
        <f t="shared" si="94"/>
        <v>1.24</v>
      </c>
      <c r="I958" s="742">
        <v>44</v>
      </c>
      <c r="J958" s="742">
        <f t="shared" si="95"/>
        <v>54.56</v>
      </c>
      <c r="K958" s="742">
        <f t="shared" si="96"/>
        <v>9246.5105112078254</v>
      </c>
      <c r="L958" s="658"/>
    </row>
    <row r="959" spans="1:12" ht="16.5" customHeight="1">
      <c r="A959" s="741">
        <f t="shared" si="88"/>
        <v>72</v>
      </c>
      <c r="B959" s="297" t="s">
        <v>1975</v>
      </c>
      <c r="C959" s="757">
        <v>42296</v>
      </c>
      <c r="D959" s="758" t="s">
        <v>1138</v>
      </c>
      <c r="E959" s="850">
        <v>49</v>
      </c>
      <c r="F959" s="849">
        <v>47</v>
      </c>
      <c r="G959" s="849">
        <v>27</v>
      </c>
      <c r="H959" s="845">
        <f t="shared" si="94"/>
        <v>1.52</v>
      </c>
      <c r="I959" s="742">
        <v>44</v>
      </c>
      <c r="J959" s="742">
        <f t="shared" si="95"/>
        <v>66.88</v>
      </c>
      <c r="K959" s="742">
        <f t="shared" si="96"/>
        <v>11334.432239545076</v>
      </c>
      <c r="L959" s="658"/>
    </row>
    <row r="960" spans="1:12" ht="16.5" customHeight="1">
      <c r="A960" s="741">
        <f t="shared" si="88"/>
        <v>73</v>
      </c>
      <c r="B960" s="297" t="s">
        <v>1976</v>
      </c>
      <c r="C960" s="757">
        <v>42296</v>
      </c>
      <c r="D960" s="758" t="s">
        <v>1138</v>
      </c>
      <c r="E960" s="850">
        <v>38</v>
      </c>
      <c r="F960" s="849">
        <v>37</v>
      </c>
      <c r="G960" s="849">
        <v>30</v>
      </c>
      <c r="H960" s="845">
        <f t="shared" si="94"/>
        <v>1.0900000000000001</v>
      </c>
      <c r="I960" s="742">
        <v>50</v>
      </c>
      <c r="J960" s="742">
        <f t="shared" si="95"/>
        <v>54.500000000000007</v>
      </c>
      <c r="K960" s="742">
        <f t="shared" si="96"/>
        <v>8127.9810138842986</v>
      </c>
      <c r="L960" s="658"/>
    </row>
    <row r="961" spans="1:12" ht="16.5" customHeight="1">
      <c r="A961" s="741">
        <f t="shared" si="88"/>
        <v>74</v>
      </c>
      <c r="B961" s="297" t="s">
        <v>1978</v>
      </c>
      <c r="C961" s="757">
        <v>42296</v>
      </c>
      <c r="D961" s="758" t="s">
        <v>1138</v>
      </c>
      <c r="E961" s="850">
        <v>42</v>
      </c>
      <c r="F961" s="849">
        <v>41</v>
      </c>
      <c r="G961" s="849">
        <v>34</v>
      </c>
      <c r="H961" s="845">
        <f t="shared" si="94"/>
        <v>1.33</v>
      </c>
      <c r="I961" s="742">
        <v>50</v>
      </c>
      <c r="J961" s="742">
        <f t="shared" si="95"/>
        <v>66.5</v>
      </c>
      <c r="K961" s="742">
        <f t="shared" si="96"/>
        <v>9917.6282096019422</v>
      </c>
      <c r="L961" s="658"/>
    </row>
    <row r="962" spans="1:12" ht="16.5" customHeight="1">
      <c r="A962" s="741">
        <f t="shared" si="88"/>
        <v>75</v>
      </c>
      <c r="B962" s="297" t="s">
        <v>2037</v>
      </c>
      <c r="C962" s="757">
        <v>42296</v>
      </c>
      <c r="D962" s="758" t="s">
        <v>1138</v>
      </c>
      <c r="E962" s="850">
        <v>63</v>
      </c>
      <c r="F962" s="849">
        <v>53</v>
      </c>
      <c r="G962" s="849">
        <v>32</v>
      </c>
      <c r="H962" s="845">
        <f t="shared" si="94"/>
        <v>2.09</v>
      </c>
      <c r="I962" s="742">
        <v>50</v>
      </c>
      <c r="J962" s="742">
        <f t="shared" si="95"/>
        <v>104.5</v>
      </c>
      <c r="K962" s="742">
        <f t="shared" si="96"/>
        <v>15584.844329374479</v>
      </c>
      <c r="L962" s="658"/>
    </row>
    <row r="963" spans="1:12" ht="16.5" customHeight="1">
      <c r="A963" s="741">
        <f t="shared" si="88"/>
        <v>76</v>
      </c>
      <c r="B963" s="297" t="s">
        <v>767</v>
      </c>
      <c r="C963" s="757">
        <v>42296</v>
      </c>
      <c r="D963" s="758" t="s">
        <v>1139</v>
      </c>
      <c r="E963" s="850">
        <v>85</v>
      </c>
      <c r="F963" s="849">
        <v>116</v>
      </c>
      <c r="G963" s="849"/>
      <c r="H963" s="845">
        <f t="shared" si="94"/>
        <v>0.99</v>
      </c>
      <c r="I963" s="742">
        <v>338</v>
      </c>
      <c r="J963" s="742">
        <f t="shared" si="95"/>
        <v>334.62</v>
      </c>
      <c r="K963" s="742">
        <f t="shared" si="96"/>
        <v>7382.2946823352795</v>
      </c>
      <c r="L963" s="658"/>
    </row>
    <row r="964" spans="1:12" ht="16.5" customHeight="1">
      <c r="A964" s="741">
        <f t="shared" si="88"/>
        <v>77</v>
      </c>
      <c r="B964" s="297" t="s">
        <v>875</v>
      </c>
      <c r="C964" s="757">
        <v>42296</v>
      </c>
      <c r="D964" s="758" t="s">
        <v>1140</v>
      </c>
      <c r="E964" s="850">
        <v>58.5</v>
      </c>
      <c r="F964" s="849">
        <v>45</v>
      </c>
      <c r="G964" s="849">
        <v>31</v>
      </c>
      <c r="H964" s="845">
        <f t="shared" si="94"/>
        <v>1.67</v>
      </c>
      <c r="I964" s="742">
        <v>50</v>
      </c>
      <c r="J964" s="742">
        <f t="shared" si="95"/>
        <v>83.5</v>
      </c>
      <c r="K964" s="742">
        <f t="shared" si="96"/>
        <v>12452.961736868603</v>
      </c>
      <c r="L964" s="658"/>
    </row>
    <row r="965" spans="1:12" ht="16.5" customHeight="1">
      <c r="A965" s="741">
        <f t="shared" si="88"/>
        <v>78</v>
      </c>
      <c r="B965" s="297" t="s">
        <v>878</v>
      </c>
      <c r="C965" s="757">
        <v>42296</v>
      </c>
      <c r="D965" s="758" t="s">
        <v>1140</v>
      </c>
      <c r="E965" s="850">
        <v>61</v>
      </c>
      <c r="F965" s="849">
        <v>49</v>
      </c>
      <c r="G965" s="849">
        <v>33</v>
      </c>
      <c r="H965" s="845">
        <f t="shared" si="94"/>
        <v>1.91</v>
      </c>
      <c r="I965" s="742">
        <v>200</v>
      </c>
      <c r="J965" s="742">
        <f t="shared" si="95"/>
        <v>382</v>
      </c>
      <c r="K965" s="742">
        <f t="shared" si="96"/>
        <v>14242.608932586247</v>
      </c>
      <c r="L965" s="658"/>
    </row>
    <row r="966" spans="1:12" ht="16.5" customHeight="1">
      <c r="A966" s="741">
        <f t="shared" si="88"/>
        <v>79</v>
      </c>
      <c r="B966" s="297" t="s">
        <v>879</v>
      </c>
      <c r="C966" s="757">
        <v>42296</v>
      </c>
      <c r="D966" s="758" t="s">
        <v>1140</v>
      </c>
      <c r="E966" s="850">
        <v>65</v>
      </c>
      <c r="F966" s="849">
        <v>52</v>
      </c>
      <c r="G966" s="849">
        <v>34.5</v>
      </c>
      <c r="H966" s="845">
        <f t="shared" si="94"/>
        <v>2.14</v>
      </c>
      <c r="I966" s="742">
        <v>100</v>
      </c>
      <c r="J966" s="742">
        <f t="shared" si="95"/>
        <v>214</v>
      </c>
      <c r="K966" s="742">
        <f t="shared" si="96"/>
        <v>15957.68749514899</v>
      </c>
      <c r="L966" s="658"/>
    </row>
    <row r="967" spans="1:12" ht="16.5" customHeight="1">
      <c r="A967" s="741">
        <f t="shared" si="88"/>
        <v>80</v>
      </c>
      <c r="B967" s="297" t="s">
        <v>1141</v>
      </c>
      <c r="C967" s="757">
        <v>42297</v>
      </c>
      <c r="D967" s="758" t="s">
        <v>1142</v>
      </c>
      <c r="E967" s="850">
        <v>50</v>
      </c>
      <c r="F967" s="849">
        <v>35</v>
      </c>
      <c r="G967" s="849">
        <v>42</v>
      </c>
      <c r="H967" s="845">
        <f t="shared" si="94"/>
        <v>1.4</v>
      </c>
      <c r="I967" s="742">
        <v>300</v>
      </c>
      <c r="J967" s="742">
        <f t="shared" si="95"/>
        <v>420</v>
      </c>
      <c r="K967" s="742">
        <f t="shared" si="96"/>
        <v>10439.608641686254</v>
      </c>
      <c r="L967" s="658"/>
    </row>
    <row r="968" spans="1:12" ht="16.5" customHeight="1">
      <c r="A968" s="741">
        <f t="shared" si="88"/>
        <v>81</v>
      </c>
      <c r="B968" s="297" t="s">
        <v>1143</v>
      </c>
      <c r="C968" s="757">
        <v>42297</v>
      </c>
      <c r="D968" s="758" t="s">
        <v>1144</v>
      </c>
      <c r="E968" s="850">
        <v>143</v>
      </c>
      <c r="F968" s="849">
        <v>49</v>
      </c>
      <c r="G968" s="849">
        <v>51</v>
      </c>
      <c r="H968" s="845">
        <f t="shared" si="94"/>
        <v>4.01</v>
      </c>
      <c r="I968" s="742">
        <v>200</v>
      </c>
      <c r="J968" s="742">
        <f t="shared" si="95"/>
        <v>802</v>
      </c>
      <c r="K968" s="742">
        <f t="shared" si="96"/>
        <v>29902.021895115628</v>
      </c>
      <c r="L968" s="658"/>
    </row>
    <row r="969" spans="1:12" ht="16.5" customHeight="1">
      <c r="A969" s="741">
        <f t="shared" si="88"/>
        <v>82</v>
      </c>
      <c r="B969" s="297" t="s">
        <v>1145</v>
      </c>
      <c r="C969" s="757">
        <v>42297</v>
      </c>
      <c r="D969" s="758" t="s">
        <v>1144</v>
      </c>
      <c r="E969" s="850">
        <v>151</v>
      </c>
      <c r="F969" s="849">
        <v>49</v>
      </c>
      <c r="G969" s="849">
        <v>51</v>
      </c>
      <c r="H969" s="845">
        <f t="shared" si="94"/>
        <v>4.17</v>
      </c>
      <c r="I969" s="742">
        <v>150</v>
      </c>
      <c r="J969" s="742">
        <f t="shared" si="95"/>
        <v>625.5</v>
      </c>
      <c r="K969" s="742">
        <f t="shared" si="96"/>
        <v>31095.120025594057</v>
      </c>
      <c r="L969" s="658"/>
    </row>
    <row r="970" spans="1:12" ht="16.5" customHeight="1">
      <c r="A970" s="741">
        <f t="shared" si="88"/>
        <v>83</v>
      </c>
      <c r="B970" s="297" t="s">
        <v>1146</v>
      </c>
      <c r="C970" s="757">
        <v>42298</v>
      </c>
      <c r="D970" s="758" t="s">
        <v>1147</v>
      </c>
      <c r="E970" s="850">
        <v>50</v>
      </c>
      <c r="F970" s="849">
        <v>29.5</v>
      </c>
      <c r="G970" s="849">
        <v>49.5</v>
      </c>
      <c r="H970" s="845">
        <f t="shared" si="94"/>
        <v>1.34</v>
      </c>
      <c r="I970" s="742">
        <v>1000</v>
      </c>
      <c r="J970" s="742">
        <f t="shared" si="95"/>
        <v>1340</v>
      </c>
      <c r="K970" s="742">
        <f t="shared" si="96"/>
        <v>9992.1968427568445</v>
      </c>
      <c r="L970" s="658"/>
    </row>
    <row r="971" spans="1:12" ht="16.5" customHeight="1">
      <c r="A971" s="741">
        <f t="shared" si="88"/>
        <v>84</v>
      </c>
      <c r="B971" s="297" t="s">
        <v>1148</v>
      </c>
      <c r="C971" s="757">
        <v>42299</v>
      </c>
      <c r="D971" s="758" t="s">
        <v>1149</v>
      </c>
      <c r="E971" s="850">
        <v>45</v>
      </c>
      <c r="F971" s="849">
        <v>35</v>
      </c>
      <c r="G971" s="849">
        <v>28</v>
      </c>
      <c r="H971" s="845">
        <f t="shared" si="94"/>
        <v>1.0900000000000001</v>
      </c>
      <c r="I971" s="742">
        <v>173</v>
      </c>
      <c r="J971" s="742">
        <f t="shared" si="95"/>
        <v>188.57000000000002</v>
      </c>
      <c r="K971" s="742">
        <f t="shared" si="96"/>
        <v>8127.9810138842986</v>
      </c>
      <c r="L971" s="658"/>
    </row>
    <row r="972" spans="1:12" ht="16.5" customHeight="1">
      <c r="A972" s="741">
        <f t="shared" si="88"/>
        <v>85</v>
      </c>
      <c r="B972" s="297" t="s">
        <v>566</v>
      </c>
      <c r="C972" s="757">
        <v>42299</v>
      </c>
      <c r="D972" s="758" t="s">
        <v>1149</v>
      </c>
      <c r="E972" s="850">
        <v>42</v>
      </c>
      <c r="F972" s="849">
        <v>26</v>
      </c>
      <c r="G972" s="849">
        <v>33</v>
      </c>
      <c r="H972" s="845">
        <f t="shared" si="94"/>
        <v>0.87</v>
      </c>
      <c r="I972" s="742">
        <v>318</v>
      </c>
      <c r="J972" s="742">
        <f t="shared" si="95"/>
        <v>276.66000000000003</v>
      </c>
      <c r="K972" s="742">
        <f t="shared" si="96"/>
        <v>6487.4710844764577</v>
      </c>
      <c r="L972" s="658"/>
    </row>
    <row r="973" spans="1:12" ht="16.5" customHeight="1">
      <c r="A973" s="741">
        <f t="shared" si="88"/>
        <v>86</v>
      </c>
      <c r="B973" s="297" t="s">
        <v>477</v>
      </c>
      <c r="C973" s="757">
        <v>42299</v>
      </c>
      <c r="D973" s="758" t="s">
        <v>1149</v>
      </c>
      <c r="E973" s="850">
        <v>49.5</v>
      </c>
      <c r="F973" s="849">
        <v>38.5</v>
      </c>
      <c r="G973" s="849">
        <v>32.5</v>
      </c>
      <c r="H973" s="845">
        <f t="shared" si="94"/>
        <v>1.34</v>
      </c>
      <c r="I973" s="742">
        <v>512</v>
      </c>
      <c r="J973" s="742">
        <f t="shared" si="95"/>
        <v>686.08</v>
      </c>
      <c r="K973" s="742">
        <f t="shared" si="96"/>
        <v>9992.1968427568445</v>
      </c>
      <c r="L973" s="658"/>
    </row>
    <row r="974" spans="1:12" ht="16.5" customHeight="1">
      <c r="A974" s="741">
        <f t="shared" si="88"/>
        <v>87</v>
      </c>
      <c r="B974" s="297" t="s">
        <v>957</v>
      </c>
      <c r="C974" s="757">
        <v>42299</v>
      </c>
      <c r="D974" s="758" t="s">
        <v>1149</v>
      </c>
      <c r="E974" s="850">
        <v>35</v>
      </c>
      <c r="F974" s="849">
        <v>35</v>
      </c>
      <c r="G974" s="849">
        <v>29</v>
      </c>
      <c r="H974" s="845">
        <f t="shared" si="94"/>
        <v>0.97</v>
      </c>
      <c r="I974" s="742">
        <v>207</v>
      </c>
      <c r="J974" s="742">
        <f t="shared" si="95"/>
        <v>200.79</v>
      </c>
      <c r="K974" s="742">
        <f t="shared" si="96"/>
        <v>7233.1574160254759</v>
      </c>
      <c r="L974" s="658"/>
    </row>
    <row r="975" spans="1:12" ht="16.5" customHeight="1">
      <c r="A975" s="741">
        <f t="shared" si="88"/>
        <v>88</v>
      </c>
      <c r="B975" s="297" t="s">
        <v>1150</v>
      </c>
      <c r="C975" s="757">
        <v>42299</v>
      </c>
      <c r="D975" s="758" t="s">
        <v>1151</v>
      </c>
      <c r="E975" s="850">
        <v>45</v>
      </c>
      <c r="F975" s="849">
        <v>28</v>
      </c>
      <c r="G975" s="849">
        <v>28</v>
      </c>
      <c r="H975" s="845">
        <f t="shared" si="94"/>
        <v>0.89</v>
      </c>
      <c r="I975" s="742">
        <v>300</v>
      </c>
      <c r="J975" s="742">
        <f t="shared" si="95"/>
        <v>267</v>
      </c>
      <c r="K975" s="742">
        <f t="shared" si="96"/>
        <v>6636.6083507862622</v>
      </c>
      <c r="L975" s="658"/>
    </row>
    <row r="976" spans="1:12" ht="16.5" customHeight="1">
      <c r="A976" s="741">
        <f t="shared" si="88"/>
        <v>89</v>
      </c>
      <c r="B976" s="297" t="s">
        <v>1979</v>
      </c>
      <c r="C976" s="757">
        <v>42299</v>
      </c>
      <c r="D976" s="758" t="s">
        <v>1153</v>
      </c>
      <c r="E976" s="850">
        <v>42.5</v>
      </c>
      <c r="F976" s="849">
        <v>28.5</v>
      </c>
      <c r="G976" s="849">
        <v>23</v>
      </c>
      <c r="H976" s="845">
        <f t="shared" si="94"/>
        <v>0.8</v>
      </c>
      <c r="I976" s="742">
        <v>800</v>
      </c>
      <c r="J976" s="742">
        <f t="shared" si="95"/>
        <v>640</v>
      </c>
      <c r="K976" s="742">
        <f t="shared" si="96"/>
        <v>5965.4906523921454</v>
      </c>
      <c r="L976" s="658"/>
    </row>
    <row r="977" spans="1:12" ht="16.5" customHeight="1">
      <c r="A977" s="741">
        <f t="shared" si="88"/>
        <v>90</v>
      </c>
      <c r="B977" s="297" t="s">
        <v>462</v>
      </c>
      <c r="C977" s="757">
        <v>42300</v>
      </c>
      <c r="D977" s="758" t="s">
        <v>1155</v>
      </c>
      <c r="E977" s="850">
        <v>32.5</v>
      </c>
      <c r="F977" s="850">
        <v>32.5</v>
      </c>
      <c r="G977" s="849">
        <v>29.5</v>
      </c>
      <c r="H977" s="845">
        <f t="shared" si="94"/>
        <v>0.88</v>
      </c>
      <c r="I977" s="742">
        <v>221</v>
      </c>
      <c r="J977" s="742">
        <f t="shared" si="95"/>
        <v>194.48</v>
      </c>
      <c r="K977" s="742">
        <f t="shared" si="96"/>
        <v>6562.03971763136</v>
      </c>
      <c r="L977" s="658"/>
    </row>
    <row r="978" spans="1:12" ht="16.5" customHeight="1">
      <c r="A978" s="741">
        <f t="shared" si="88"/>
        <v>91</v>
      </c>
      <c r="B978" s="297" t="s">
        <v>467</v>
      </c>
      <c r="C978" s="757">
        <v>42300</v>
      </c>
      <c r="D978" s="758" t="s">
        <v>1155</v>
      </c>
      <c r="E978" s="850">
        <v>22</v>
      </c>
      <c r="F978" s="850">
        <v>22</v>
      </c>
      <c r="G978" s="849">
        <v>29.5</v>
      </c>
      <c r="H978" s="845">
        <f t="shared" si="94"/>
        <v>0.51</v>
      </c>
      <c r="I978" s="742">
        <v>518</v>
      </c>
      <c r="J978" s="742">
        <f t="shared" si="95"/>
        <v>264.18</v>
      </c>
      <c r="K978" s="742">
        <f t="shared" si="96"/>
        <v>3803.0002908999927</v>
      </c>
      <c r="L978" s="658"/>
    </row>
    <row r="979" spans="1:12" ht="16.5" customHeight="1">
      <c r="A979" s="741">
        <f t="shared" si="88"/>
        <v>92</v>
      </c>
      <c r="B979" s="297" t="s">
        <v>548</v>
      </c>
      <c r="C979" s="757">
        <v>42300</v>
      </c>
      <c r="D979" s="758" t="s">
        <v>1155</v>
      </c>
      <c r="E979" s="850">
        <v>32.5</v>
      </c>
      <c r="F979" s="849">
        <v>30.5</v>
      </c>
      <c r="G979" s="849">
        <v>7.5</v>
      </c>
      <c r="H979" s="845">
        <f t="shared" si="94"/>
        <v>0.54</v>
      </c>
      <c r="I979" s="742">
        <v>227</v>
      </c>
      <c r="J979" s="742">
        <f t="shared" si="95"/>
        <v>122.58000000000001</v>
      </c>
      <c r="K979" s="742">
        <f t="shared" si="96"/>
        <v>4026.7061903646986</v>
      </c>
      <c r="L979" s="658"/>
    </row>
    <row r="980" spans="1:12" ht="16.5" customHeight="1">
      <c r="A980" s="741">
        <f t="shared" si="88"/>
        <v>93</v>
      </c>
      <c r="B980" s="297" t="s">
        <v>465</v>
      </c>
      <c r="C980" s="757">
        <v>42300</v>
      </c>
      <c r="D980" s="758" t="s">
        <v>1155</v>
      </c>
      <c r="E980" s="850">
        <v>51.5</v>
      </c>
      <c r="F980" s="849">
        <v>28.5</v>
      </c>
      <c r="G980" s="849">
        <v>7.2</v>
      </c>
      <c r="H980" s="845">
        <f t="shared" si="94"/>
        <v>0.64</v>
      </c>
      <c r="I980" s="742">
        <v>204</v>
      </c>
      <c r="J980" s="742">
        <f t="shared" si="95"/>
        <v>130.56</v>
      </c>
      <c r="K980" s="742">
        <f t="shared" si="96"/>
        <v>4772.3925219137163</v>
      </c>
      <c r="L980" s="658"/>
    </row>
    <row r="981" spans="1:12" ht="16.5" customHeight="1">
      <c r="A981" s="741">
        <f t="shared" si="88"/>
        <v>94</v>
      </c>
      <c r="B981" s="297" t="s">
        <v>1156</v>
      </c>
      <c r="C981" s="757">
        <v>42300</v>
      </c>
      <c r="D981" s="758" t="s">
        <v>1157</v>
      </c>
      <c r="E981" s="850">
        <v>63</v>
      </c>
      <c r="F981" s="849">
        <v>60</v>
      </c>
      <c r="G981" s="849">
        <v>135</v>
      </c>
      <c r="H981" s="845">
        <f t="shared" si="94"/>
        <v>4.97</v>
      </c>
      <c r="I981" s="742">
        <v>50</v>
      </c>
      <c r="J981" s="742">
        <f t="shared" si="95"/>
        <v>248.5</v>
      </c>
      <c r="K981" s="742">
        <f t="shared" si="96"/>
        <v>37060.610677986202</v>
      </c>
      <c r="L981" s="658"/>
    </row>
    <row r="982" spans="1:12" ht="16.5" customHeight="1">
      <c r="A982" s="741">
        <f t="shared" si="88"/>
        <v>95</v>
      </c>
      <c r="B982" s="297" t="s">
        <v>1158</v>
      </c>
      <c r="C982" s="757">
        <v>42300</v>
      </c>
      <c r="D982" s="758" t="s">
        <v>1157</v>
      </c>
      <c r="E982" s="850">
        <v>74</v>
      </c>
      <c r="F982" s="849">
        <v>48</v>
      </c>
      <c r="G982" s="849">
        <v>146</v>
      </c>
      <c r="H982" s="845">
        <f t="shared" si="94"/>
        <v>4.91</v>
      </c>
      <c r="I982" s="742">
        <v>38</v>
      </c>
      <c r="J982" s="742">
        <f t="shared" si="95"/>
        <v>186.58</v>
      </c>
      <c r="K982" s="742">
        <f t="shared" si="96"/>
        <v>36613.198879056792</v>
      </c>
      <c r="L982" s="658"/>
    </row>
    <row r="983" spans="1:12" ht="16.5" customHeight="1">
      <c r="A983" s="741">
        <f t="shared" si="88"/>
        <v>96</v>
      </c>
      <c r="B983" s="297" t="s">
        <v>480</v>
      </c>
      <c r="C983" s="757">
        <v>42300</v>
      </c>
      <c r="D983" s="758" t="s">
        <v>1157</v>
      </c>
      <c r="E983" s="850">
        <v>103</v>
      </c>
      <c r="F983" s="849">
        <v>50</v>
      </c>
      <c r="G983" s="849">
        <v>180</v>
      </c>
      <c r="H983" s="845">
        <f t="shared" si="94"/>
        <v>7.25</v>
      </c>
      <c r="I983" s="742">
        <v>257</v>
      </c>
      <c r="J983" s="742">
        <f t="shared" si="95"/>
        <v>1863.25</v>
      </c>
      <c r="K983" s="742">
        <f t="shared" si="96"/>
        <v>54062.259037303818</v>
      </c>
      <c r="L983" s="658"/>
    </row>
    <row r="984" spans="1:12" ht="16.5" customHeight="1">
      <c r="A984" s="741">
        <f t="shared" si="88"/>
        <v>97</v>
      </c>
      <c r="B984" s="297" t="s">
        <v>1033</v>
      </c>
      <c r="C984" s="757">
        <v>42300</v>
      </c>
      <c r="D984" s="758" t="s">
        <v>1157</v>
      </c>
      <c r="E984" s="850">
        <v>123</v>
      </c>
      <c r="F984" s="849">
        <v>54</v>
      </c>
      <c r="G984" s="849">
        <v>175</v>
      </c>
      <c r="H984" s="845">
        <f t="shared" si="94"/>
        <v>8.33</v>
      </c>
      <c r="I984" s="742">
        <v>31</v>
      </c>
      <c r="J984" s="742">
        <f t="shared" si="95"/>
        <v>258.23</v>
      </c>
      <c r="K984" s="742">
        <f t="shared" si="96"/>
        <v>62115.671418033213</v>
      </c>
      <c r="L984" s="658"/>
    </row>
    <row r="985" spans="1:12" ht="16.5" customHeight="1">
      <c r="A985" s="741">
        <f t="shared" si="88"/>
        <v>98</v>
      </c>
      <c r="B985" s="297" t="s">
        <v>687</v>
      </c>
      <c r="C985" s="757">
        <v>42300</v>
      </c>
      <c r="D985" s="758" t="s">
        <v>1159</v>
      </c>
      <c r="E985" s="850">
        <v>57</v>
      </c>
      <c r="F985" s="849">
        <v>37</v>
      </c>
      <c r="G985" s="849">
        <v>16</v>
      </c>
      <c r="H985" s="845">
        <f t="shared" si="94"/>
        <v>1.08</v>
      </c>
      <c r="I985" s="742">
        <v>180</v>
      </c>
      <c r="J985" s="742">
        <f t="shared" si="95"/>
        <v>194.4</v>
      </c>
      <c r="K985" s="742">
        <f t="shared" si="96"/>
        <v>8053.4123807293972</v>
      </c>
      <c r="L985" s="658"/>
    </row>
    <row r="986" spans="1:12" ht="16.5" customHeight="1">
      <c r="A986" s="741">
        <f t="shared" si="88"/>
        <v>99</v>
      </c>
      <c r="B986" s="297" t="s">
        <v>458</v>
      </c>
      <c r="C986" s="757">
        <v>42300</v>
      </c>
      <c r="D986" s="758" t="s">
        <v>1159</v>
      </c>
      <c r="E986" s="850">
        <v>47</v>
      </c>
      <c r="F986" s="849">
        <v>42</v>
      </c>
      <c r="G986" s="849">
        <v>27</v>
      </c>
      <c r="H986" s="845">
        <f t="shared" si="94"/>
        <v>1.32</v>
      </c>
      <c r="I986" s="742">
        <v>120</v>
      </c>
      <c r="J986" s="742">
        <f t="shared" si="95"/>
        <v>158.4</v>
      </c>
      <c r="K986" s="742">
        <f t="shared" si="96"/>
        <v>9843.0595764470399</v>
      </c>
      <c r="L986" s="658"/>
    </row>
    <row r="987" spans="1:12" ht="16.5" customHeight="1">
      <c r="A987" s="741">
        <f t="shared" si="88"/>
        <v>100</v>
      </c>
      <c r="B987" s="297" t="s">
        <v>1160</v>
      </c>
      <c r="C987" s="757">
        <v>42300</v>
      </c>
      <c r="D987" s="758" t="s">
        <v>1159</v>
      </c>
      <c r="E987" s="850">
        <v>41</v>
      </c>
      <c r="F987" s="849">
        <v>37</v>
      </c>
      <c r="G987" s="849">
        <v>27</v>
      </c>
      <c r="H987" s="845">
        <f t="shared" si="94"/>
        <v>1.08</v>
      </c>
      <c r="I987" s="742">
        <v>220</v>
      </c>
      <c r="J987" s="742">
        <f t="shared" si="95"/>
        <v>237.60000000000002</v>
      </c>
      <c r="K987" s="742">
        <f t="shared" si="96"/>
        <v>8053.4123807293972</v>
      </c>
      <c r="L987" s="658"/>
    </row>
    <row r="988" spans="1:12" ht="16.5" customHeight="1">
      <c r="A988" s="741">
        <f t="shared" si="88"/>
        <v>101</v>
      </c>
      <c r="B988" s="297" t="s">
        <v>1161</v>
      </c>
      <c r="C988" s="757">
        <v>42300</v>
      </c>
      <c r="D988" s="758" t="s">
        <v>1159</v>
      </c>
      <c r="E988" s="850">
        <v>57</v>
      </c>
      <c r="F988" s="849">
        <v>42</v>
      </c>
      <c r="G988" s="849">
        <v>16</v>
      </c>
      <c r="H988" s="845">
        <f t="shared" si="94"/>
        <v>1.24</v>
      </c>
      <c r="I988" s="742">
        <v>360</v>
      </c>
      <c r="J988" s="742">
        <f t="shared" si="95"/>
        <v>446.4</v>
      </c>
      <c r="K988" s="742">
        <f t="shared" si="96"/>
        <v>9246.5105112078254</v>
      </c>
      <c r="L988" s="658"/>
    </row>
    <row r="989" spans="1:12" ht="16.5" customHeight="1">
      <c r="A989" s="741">
        <f t="shared" si="88"/>
        <v>102</v>
      </c>
      <c r="B989" s="297" t="s">
        <v>628</v>
      </c>
      <c r="C989" s="757">
        <v>42300</v>
      </c>
      <c r="D989" s="758" t="s">
        <v>1159</v>
      </c>
      <c r="E989" s="850">
        <v>46</v>
      </c>
      <c r="F989" s="849">
        <v>42</v>
      </c>
      <c r="G989" s="849">
        <v>24.5</v>
      </c>
      <c r="H989" s="845">
        <f t="shared" si="94"/>
        <v>1.26</v>
      </c>
      <c r="I989" s="742">
        <v>767</v>
      </c>
      <c r="J989" s="742">
        <f t="shared" si="95"/>
        <v>966.42</v>
      </c>
      <c r="K989" s="742">
        <f t="shared" si="96"/>
        <v>9395.6477775176299</v>
      </c>
      <c r="L989" s="658"/>
    </row>
    <row r="990" spans="1:12" ht="16.5" customHeight="1">
      <c r="A990" s="741">
        <f t="shared" si="88"/>
        <v>103</v>
      </c>
      <c r="B990" s="297" t="s">
        <v>2036</v>
      </c>
      <c r="C990" s="757">
        <v>42300</v>
      </c>
      <c r="D990" s="758" t="s">
        <v>1162</v>
      </c>
      <c r="E990" s="850">
        <v>41</v>
      </c>
      <c r="F990" s="849">
        <v>41</v>
      </c>
      <c r="G990" s="849">
        <v>25</v>
      </c>
      <c r="H990" s="845">
        <f t="shared" si="94"/>
        <v>1.17</v>
      </c>
      <c r="I990" s="742">
        <v>100</v>
      </c>
      <c r="J990" s="742">
        <f t="shared" si="95"/>
        <v>117</v>
      </c>
      <c r="K990" s="742">
        <f t="shared" si="96"/>
        <v>8724.5300791235113</v>
      </c>
      <c r="L990" s="658"/>
    </row>
    <row r="991" spans="1:12" ht="16.5" customHeight="1">
      <c r="A991" s="741">
        <f t="shared" si="88"/>
        <v>104</v>
      </c>
      <c r="B991" s="297" t="s">
        <v>1974</v>
      </c>
      <c r="C991" s="757">
        <v>42300</v>
      </c>
      <c r="D991" s="758" t="s">
        <v>1162</v>
      </c>
      <c r="E991" s="850">
        <v>43</v>
      </c>
      <c r="F991" s="849">
        <v>42</v>
      </c>
      <c r="G991" s="849">
        <v>26</v>
      </c>
      <c r="H991" s="845">
        <f t="shared" si="94"/>
        <v>1.24</v>
      </c>
      <c r="I991" s="742">
        <v>50</v>
      </c>
      <c r="J991" s="742">
        <f t="shared" si="95"/>
        <v>62</v>
      </c>
      <c r="K991" s="742">
        <f t="shared" si="96"/>
        <v>9246.5105112078254</v>
      </c>
      <c r="L991" s="658"/>
    </row>
    <row r="992" spans="1:12" ht="16.5" customHeight="1">
      <c r="A992" s="741">
        <f t="shared" si="88"/>
        <v>105</v>
      </c>
      <c r="B992" s="297" t="s">
        <v>1975</v>
      </c>
      <c r="C992" s="757">
        <v>42300</v>
      </c>
      <c r="D992" s="758" t="s">
        <v>1162</v>
      </c>
      <c r="E992" s="850">
        <v>49</v>
      </c>
      <c r="F992" s="849">
        <v>47</v>
      </c>
      <c r="G992" s="849">
        <v>27</v>
      </c>
      <c r="H992" s="845">
        <f t="shared" si="94"/>
        <v>1.52</v>
      </c>
      <c r="I992" s="742">
        <v>50</v>
      </c>
      <c r="J992" s="742">
        <f t="shared" si="95"/>
        <v>76</v>
      </c>
      <c r="K992" s="742">
        <f t="shared" si="96"/>
        <v>11334.432239545076</v>
      </c>
      <c r="L992" s="658"/>
    </row>
    <row r="993" spans="1:12" ht="16.5" customHeight="1">
      <c r="A993" s="741">
        <f t="shared" si="88"/>
        <v>106</v>
      </c>
      <c r="B993" s="297" t="s">
        <v>1977</v>
      </c>
      <c r="C993" s="757">
        <v>42300</v>
      </c>
      <c r="D993" s="758" t="s">
        <v>1162</v>
      </c>
      <c r="E993" s="850">
        <v>40</v>
      </c>
      <c r="F993" s="849">
        <v>39</v>
      </c>
      <c r="G993" s="849">
        <v>32</v>
      </c>
      <c r="H993" s="845">
        <f t="shared" si="94"/>
        <v>1.21</v>
      </c>
      <c r="I993" s="742">
        <v>50</v>
      </c>
      <c r="J993" s="742">
        <f t="shared" si="95"/>
        <v>60.5</v>
      </c>
      <c r="K993" s="742">
        <f t="shared" si="96"/>
        <v>9022.8046117431204</v>
      </c>
      <c r="L993" s="658"/>
    </row>
    <row r="994" spans="1:12" ht="16.5" customHeight="1">
      <c r="A994" s="741">
        <f t="shared" si="88"/>
        <v>107</v>
      </c>
      <c r="B994" s="297" t="s">
        <v>1163</v>
      </c>
      <c r="C994" s="757">
        <v>42300</v>
      </c>
      <c r="D994" s="758" t="s">
        <v>1164</v>
      </c>
      <c r="E994" s="850">
        <v>183</v>
      </c>
      <c r="F994" s="849">
        <v>15</v>
      </c>
      <c r="G994" s="849">
        <v>10</v>
      </c>
      <c r="H994" s="845">
        <f t="shared" si="94"/>
        <v>1.1200000000000001</v>
      </c>
      <c r="I994" s="742">
        <v>1418</v>
      </c>
      <c r="J994" s="742">
        <f t="shared" si="95"/>
        <v>1588.16</v>
      </c>
      <c r="K994" s="742">
        <f t="shared" si="96"/>
        <v>8351.6869133490036</v>
      </c>
      <c r="L994" s="658"/>
    </row>
    <row r="995" spans="1:12" ht="16.5" customHeight="1">
      <c r="A995" s="741">
        <f t="shared" si="88"/>
        <v>108</v>
      </c>
      <c r="B995" s="297" t="s">
        <v>439</v>
      </c>
      <c r="C995" s="757">
        <v>42303</v>
      </c>
      <c r="D995" s="758" t="s">
        <v>1165</v>
      </c>
      <c r="E995" s="850">
        <v>49</v>
      </c>
      <c r="F995" s="849">
        <v>38</v>
      </c>
      <c r="G995" s="849">
        <v>12</v>
      </c>
      <c r="H995" s="845">
        <f t="shared" si="94"/>
        <v>0.95</v>
      </c>
      <c r="I995" s="742">
        <v>430</v>
      </c>
      <c r="J995" s="742">
        <f t="shared" si="95"/>
        <v>408.5</v>
      </c>
      <c r="K995" s="742">
        <f t="shared" si="96"/>
        <v>7084.0201497156722</v>
      </c>
      <c r="L995" s="658"/>
    </row>
    <row r="996" spans="1:12" ht="16.5" customHeight="1">
      <c r="A996" s="741">
        <f t="shared" si="88"/>
        <v>109</v>
      </c>
      <c r="B996" s="297" t="s">
        <v>439</v>
      </c>
      <c r="C996" s="757">
        <v>42303</v>
      </c>
      <c r="D996" s="758" t="s">
        <v>1165</v>
      </c>
      <c r="E996" s="850">
        <v>49</v>
      </c>
      <c r="F996" s="849">
        <v>38</v>
      </c>
      <c r="G996" s="849">
        <v>12</v>
      </c>
      <c r="H996" s="845">
        <f t="shared" si="94"/>
        <v>0.95</v>
      </c>
      <c r="I996" s="742">
        <v>409</v>
      </c>
      <c r="J996" s="742">
        <f t="shared" si="95"/>
        <v>388.54999999999995</v>
      </c>
      <c r="K996" s="742">
        <f t="shared" si="96"/>
        <v>7084.0201497156722</v>
      </c>
      <c r="L996" s="658"/>
    </row>
    <row r="997" spans="1:12" ht="16.5" customHeight="1">
      <c r="A997" s="741">
        <f t="shared" si="88"/>
        <v>110</v>
      </c>
      <c r="B997" s="297" t="s">
        <v>1166</v>
      </c>
      <c r="C997" s="757">
        <v>42304</v>
      </c>
      <c r="D997" s="758" t="s">
        <v>1167</v>
      </c>
      <c r="E997" s="850">
        <v>45</v>
      </c>
      <c r="F997" s="849">
        <v>37</v>
      </c>
      <c r="G997" s="849">
        <v>27.5</v>
      </c>
      <c r="H997" s="845">
        <f t="shared" si="94"/>
        <v>1.1399999999999999</v>
      </c>
      <c r="I997" s="742">
        <v>726</v>
      </c>
      <c r="J997" s="742">
        <f t="shared" si="95"/>
        <v>827.63999999999987</v>
      </c>
      <c r="K997" s="742">
        <f t="shared" si="96"/>
        <v>8500.8241796588063</v>
      </c>
      <c r="L997" s="658"/>
    </row>
    <row r="998" spans="1:12" ht="16.5" customHeight="1">
      <c r="A998" s="741">
        <f t="shared" si="88"/>
        <v>111</v>
      </c>
      <c r="B998" s="297" t="s">
        <v>1166</v>
      </c>
      <c r="C998" s="757">
        <v>42304</v>
      </c>
      <c r="D998" s="758" t="s">
        <v>1167</v>
      </c>
      <c r="E998" s="850">
        <v>45</v>
      </c>
      <c r="F998" s="849">
        <v>37</v>
      </c>
      <c r="G998" s="849">
        <v>27.5</v>
      </c>
      <c r="H998" s="845">
        <f t="shared" si="94"/>
        <v>1.1399999999999999</v>
      </c>
      <c r="I998" s="742">
        <v>100</v>
      </c>
      <c r="J998" s="742">
        <f t="shared" si="95"/>
        <v>113.99999999999999</v>
      </c>
      <c r="K998" s="742">
        <f t="shared" si="96"/>
        <v>8500.8241796588063</v>
      </c>
      <c r="L998" s="658"/>
    </row>
    <row r="999" spans="1:12" ht="16.5" customHeight="1">
      <c r="A999" s="741">
        <f t="shared" si="88"/>
        <v>112</v>
      </c>
      <c r="B999" s="297" t="s">
        <v>1703</v>
      </c>
      <c r="C999" s="757">
        <v>42304</v>
      </c>
      <c r="D999" s="758" t="s">
        <v>1167</v>
      </c>
      <c r="E999" s="850">
        <v>44</v>
      </c>
      <c r="F999" s="849">
        <v>20</v>
      </c>
      <c r="G999" s="849"/>
      <c r="H999" s="845">
        <f t="shared" si="94"/>
        <v>0.09</v>
      </c>
      <c r="I999" s="742">
        <v>1652</v>
      </c>
      <c r="J999" s="742">
        <f t="shared" si="95"/>
        <v>148.68</v>
      </c>
      <c r="K999" s="742">
        <f t="shared" si="96"/>
        <v>671.11769839411636</v>
      </c>
      <c r="L999" s="658"/>
    </row>
    <row r="1000" spans="1:12" ht="16.5" customHeight="1">
      <c r="A1000" s="741">
        <f t="shared" si="88"/>
        <v>113</v>
      </c>
      <c r="B1000" s="297" t="s">
        <v>1148</v>
      </c>
      <c r="C1000" s="757">
        <v>42305</v>
      </c>
      <c r="D1000" s="758" t="s">
        <v>1168</v>
      </c>
      <c r="E1000" s="850">
        <v>45</v>
      </c>
      <c r="F1000" s="849">
        <v>35</v>
      </c>
      <c r="G1000" s="849">
        <v>28</v>
      </c>
      <c r="H1000" s="845">
        <f t="shared" si="94"/>
        <v>1.0900000000000001</v>
      </c>
      <c r="I1000" s="742">
        <v>103</v>
      </c>
      <c r="J1000" s="742">
        <f t="shared" si="95"/>
        <v>112.27000000000001</v>
      </c>
      <c r="K1000" s="742">
        <f t="shared" si="96"/>
        <v>8127.9810138842986</v>
      </c>
      <c r="L1000" s="658"/>
    </row>
    <row r="1001" spans="1:12" ht="16.5" customHeight="1">
      <c r="A1001" s="741">
        <f t="shared" si="88"/>
        <v>114</v>
      </c>
      <c r="B1001" s="297" t="s">
        <v>457</v>
      </c>
      <c r="C1001" s="757">
        <v>42306</v>
      </c>
      <c r="D1001" s="758" t="s">
        <v>1169</v>
      </c>
      <c r="E1001" s="850">
        <v>37</v>
      </c>
      <c r="F1001" s="849">
        <v>37</v>
      </c>
      <c r="G1001" s="849">
        <v>29</v>
      </c>
      <c r="H1001" s="845">
        <f t="shared" si="94"/>
        <v>1.06</v>
      </c>
      <c r="I1001" s="742">
        <v>110</v>
      </c>
      <c r="J1001" s="742">
        <f t="shared" si="95"/>
        <v>116.60000000000001</v>
      </c>
      <c r="K1001" s="742">
        <f t="shared" si="96"/>
        <v>7904.2751144195927</v>
      </c>
      <c r="L1001" s="658"/>
    </row>
    <row r="1002" spans="1:12" ht="16.5" customHeight="1">
      <c r="A1002" s="741">
        <f t="shared" si="88"/>
        <v>115</v>
      </c>
      <c r="B1002" s="297" t="s">
        <v>1170</v>
      </c>
      <c r="C1002" s="757">
        <v>42306</v>
      </c>
      <c r="D1002" s="758" t="s">
        <v>1169</v>
      </c>
      <c r="E1002" s="850">
        <v>35</v>
      </c>
      <c r="F1002" s="849">
        <v>32</v>
      </c>
      <c r="G1002" s="849">
        <v>27</v>
      </c>
      <c r="H1002" s="845">
        <f t="shared" si="94"/>
        <v>0.86</v>
      </c>
      <c r="I1002" s="742">
        <v>52</v>
      </c>
      <c r="J1002" s="742">
        <f t="shared" si="95"/>
        <v>44.72</v>
      </c>
      <c r="K1002" s="742">
        <f t="shared" si="96"/>
        <v>6412.9024513215563</v>
      </c>
      <c r="L1002" s="658"/>
    </row>
    <row r="1003" spans="1:12" ht="16.5" customHeight="1">
      <c r="A1003" s="741">
        <f t="shared" si="88"/>
        <v>116</v>
      </c>
      <c r="B1003" s="297" t="s">
        <v>628</v>
      </c>
      <c r="C1003" s="757">
        <v>42306</v>
      </c>
      <c r="D1003" s="758" t="s">
        <v>1169</v>
      </c>
      <c r="E1003" s="850">
        <v>46</v>
      </c>
      <c r="F1003" s="849">
        <v>42</v>
      </c>
      <c r="G1003" s="849">
        <v>24.5</v>
      </c>
      <c r="H1003" s="845">
        <f t="shared" si="94"/>
        <v>1.26</v>
      </c>
      <c r="I1003" s="742">
        <v>204</v>
      </c>
      <c r="J1003" s="742">
        <f t="shared" si="95"/>
        <v>257.04000000000002</v>
      </c>
      <c r="K1003" s="742">
        <f t="shared" si="96"/>
        <v>9395.6477775176299</v>
      </c>
      <c r="L1003" s="658"/>
    </row>
    <row r="1004" spans="1:12" ht="16.5" customHeight="1">
      <c r="A1004" s="741">
        <f t="shared" si="88"/>
        <v>117</v>
      </c>
      <c r="B1004" s="297" t="s">
        <v>456</v>
      </c>
      <c r="C1004" s="757">
        <v>42306</v>
      </c>
      <c r="D1004" s="758" t="s">
        <v>1169</v>
      </c>
      <c r="E1004" s="850">
        <v>35</v>
      </c>
      <c r="F1004" s="849">
        <v>32</v>
      </c>
      <c r="G1004" s="849">
        <v>29</v>
      </c>
      <c r="H1004" s="845">
        <f t="shared" si="94"/>
        <v>0.89</v>
      </c>
      <c r="I1004" s="742">
        <v>52</v>
      </c>
      <c r="J1004" s="742">
        <f t="shared" si="95"/>
        <v>46.28</v>
      </c>
      <c r="K1004" s="742">
        <f t="shared" si="96"/>
        <v>6636.6083507862622</v>
      </c>
      <c r="L1004" s="658"/>
    </row>
    <row r="1005" spans="1:12" ht="16.5" customHeight="1">
      <c r="A1005" s="741">
        <f t="shared" si="88"/>
        <v>118</v>
      </c>
      <c r="B1005" s="297" t="s">
        <v>549</v>
      </c>
      <c r="C1005" s="757">
        <v>42306</v>
      </c>
      <c r="D1005" s="758" t="s">
        <v>1169</v>
      </c>
      <c r="E1005" s="850">
        <v>47</v>
      </c>
      <c r="F1005" s="849">
        <v>42</v>
      </c>
      <c r="G1005" s="849">
        <v>29</v>
      </c>
      <c r="H1005" s="845">
        <f t="shared" si="94"/>
        <v>1.35</v>
      </c>
      <c r="I1005" s="742">
        <v>110</v>
      </c>
      <c r="J1005" s="742">
        <f t="shared" si="95"/>
        <v>148.5</v>
      </c>
      <c r="K1005" s="742">
        <f t="shared" si="96"/>
        <v>10066.765475911747</v>
      </c>
      <c r="L1005" s="658"/>
    </row>
    <row r="1006" spans="1:12" ht="16.5" customHeight="1">
      <c r="A1006" s="741">
        <f t="shared" si="88"/>
        <v>119</v>
      </c>
      <c r="B1006" s="297" t="s">
        <v>1171</v>
      </c>
      <c r="C1006" s="757">
        <v>42306</v>
      </c>
      <c r="D1006" s="758" t="s">
        <v>1169</v>
      </c>
      <c r="E1006" s="850">
        <v>42</v>
      </c>
      <c r="F1006" s="849">
        <v>39</v>
      </c>
      <c r="G1006" s="849">
        <v>27</v>
      </c>
      <c r="H1006" s="845">
        <f t="shared" si="94"/>
        <v>1.1499999999999999</v>
      </c>
      <c r="I1006" s="742">
        <v>52</v>
      </c>
      <c r="J1006" s="742">
        <f t="shared" si="95"/>
        <v>59.8</v>
      </c>
      <c r="K1006" s="742">
        <f t="shared" si="96"/>
        <v>8575.3928128137086</v>
      </c>
      <c r="L1006" s="658"/>
    </row>
    <row r="1007" spans="1:12" ht="16.5" customHeight="1">
      <c r="A1007" s="741">
        <f t="shared" si="88"/>
        <v>120</v>
      </c>
      <c r="B1007" s="297" t="s">
        <v>1172</v>
      </c>
      <c r="C1007" s="757">
        <v>42306</v>
      </c>
      <c r="D1007" s="758" t="s">
        <v>1169</v>
      </c>
      <c r="E1007" s="850">
        <v>42</v>
      </c>
      <c r="F1007" s="849">
        <v>39</v>
      </c>
      <c r="G1007" s="849">
        <v>29</v>
      </c>
      <c r="H1007" s="845">
        <f t="shared" si="94"/>
        <v>1.19</v>
      </c>
      <c r="I1007" s="742">
        <v>52</v>
      </c>
      <c r="J1007" s="742">
        <f t="shared" si="95"/>
        <v>61.879999999999995</v>
      </c>
      <c r="K1007" s="742">
        <f t="shared" si="96"/>
        <v>8873.6673454333159</v>
      </c>
      <c r="L1007" s="658"/>
    </row>
    <row r="1008" spans="1:12" ht="16.5" customHeight="1">
      <c r="A1008" s="741">
        <f t="shared" si="88"/>
        <v>121</v>
      </c>
      <c r="B1008" s="297" t="s">
        <v>458</v>
      </c>
      <c r="C1008" s="757">
        <v>42306</v>
      </c>
      <c r="D1008" s="758" t="s">
        <v>1169</v>
      </c>
      <c r="E1008" s="850">
        <v>47</v>
      </c>
      <c r="F1008" s="849">
        <v>42</v>
      </c>
      <c r="G1008" s="849">
        <v>27</v>
      </c>
      <c r="H1008" s="845">
        <f t="shared" si="94"/>
        <v>1.32</v>
      </c>
      <c r="I1008" s="742">
        <v>131</v>
      </c>
      <c r="J1008" s="742">
        <f t="shared" si="95"/>
        <v>172.92000000000002</v>
      </c>
      <c r="K1008" s="742">
        <f t="shared" si="96"/>
        <v>9843.0595764470399</v>
      </c>
      <c r="L1008" s="658"/>
    </row>
    <row r="1009" spans="1:12" ht="16.5" customHeight="1">
      <c r="A1009" s="741">
        <f t="shared" si="88"/>
        <v>122</v>
      </c>
      <c r="B1009" s="297" t="s">
        <v>549</v>
      </c>
      <c r="C1009" s="757">
        <v>42306</v>
      </c>
      <c r="D1009" s="758" t="s">
        <v>1169</v>
      </c>
      <c r="E1009" s="850">
        <v>47</v>
      </c>
      <c r="F1009" s="849">
        <v>42</v>
      </c>
      <c r="G1009" s="849">
        <v>29</v>
      </c>
      <c r="H1009" s="845">
        <f t="shared" si="94"/>
        <v>1.35</v>
      </c>
      <c r="I1009" s="742">
        <v>104</v>
      </c>
      <c r="J1009" s="742">
        <f t="shared" si="95"/>
        <v>140.4</v>
      </c>
      <c r="K1009" s="742">
        <f t="shared" si="96"/>
        <v>10066.765475911747</v>
      </c>
      <c r="L1009" s="658"/>
    </row>
    <row r="1010" spans="1:12" ht="16.5" customHeight="1">
      <c r="A1010" s="741">
        <f t="shared" si="88"/>
        <v>123</v>
      </c>
      <c r="B1010" s="40" t="s">
        <v>1766</v>
      </c>
      <c r="C1010" s="757">
        <v>42306</v>
      </c>
      <c r="D1010" s="758" t="s">
        <v>1173</v>
      </c>
      <c r="E1010" s="850">
        <v>80</v>
      </c>
      <c r="F1010" s="849">
        <v>148</v>
      </c>
      <c r="G1010" s="849"/>
      <c r="H1010" s="845">
        <f t="shared" si="94"/>
        <v>1.18</v>
      </c>
      <c r="I1010" s="742">
        <v>1490</v>
      </c>
      <c r="J1010" s="742">
        <f t="shared" si="95"/>
        <v>1758.1999999999998</v>
      </c>
      <c r="K1010" s="742">
        <f t="shared" si="96"/>
        <v>8799.0987122784136</v>
      </c>
      <c r="L1010" s="658"/>
    </row>
    <row r="1011" spans="1:12" ht="16.5" customHeight="1">
      <c r="A1011" s="741">
        <f t="shared" si="88"/>
        <v>124</v>
      </c>
      <c r="B1011" s="297" t="s">
        <v>1146</v>
      </c>
      <c r="C1011" s="757">
        <v>42308</v>
      </c>
      <c r="D1011" s="758" t="s">
        <v>1174</v>
      </c>
      <c r="E1011" s="850">
        <v>50</v>
      </c>
      <c r="F1011" s="849">
        <v>29.5</v>
      </c>
      <c r="G1011" s="849">
        <v>49.5</v>
      </c>
      <c r="H1011" s="845">
        <f t="shared" si="94"/>
        <v>1.34</v>
      </c>
      <c r="I1011" s="742">
        <v>1000</v>
      </c>
      <c r="J1011" s="742">
        <f t="shared" si="95"/>
        <v>1340</v>
      </c>
      <c r="K1011" s="742">
        <f t="shared" si="96"/>
        <v>9992.1968427568445</v>
      </c>
      <c r="L1011" s="658"/>
    </row>
    <row r="1012" spans="1:12" ht="16.5" customHeight="1">
      <c r="A1012" s="741">
        <f t="shared" si="88"/>
        <v>125</v>
      </c>
      <c r="B1012" s="297" t="s">
        <v>1974</v>
      </c>
      <c r="C1012" s="757">
        <v>42308</v>
      </c>
      <c r="D1012" s="758" t="s">
        <v>1175</v>
      </c>
      <c r="E1012" s="850">
        <v>43</v>
      </c>
      <c r="F1012" s="849">
        <v>42</v>
      </c>
      <c r="G1012" s="849">
        <v>26</v>
      </c>
      <c r="H1012" s="845">
        <f t="shared" si="94"/>
        <v>1.24</v>
      </c>
      <c r="I1012" s="742">
        <v>1667</v>
      </c>
      <c r="J1012" s="742">
        <f t="shared" si="95"/>
        <v>2067.08</v>
      </c>
      <c r="K1012" s="742">
        <f t="shared" si="96"/>
        <v>9246.5105112078254</v>
      </c>
      <c r="L1012" s="658"/>
    </row>
    <row r="1013" spans="1:12" ht="16.5" customHeight="1">
      <c r="A1013" s="741">
        <f t="shared" si="88"/>
        <v>126</v>
      </c>
      <c r="B1013" s="297" t="s">
        <v>480</v>
      </c>
      <c r="C1013" s="757">
        <v>42308</v>
      </c>
      <c r="D1013" s="758" t="s">
        <v>1176</v>
      </c>
      <c r="E1013" s="850">
        <v>103</v>
      </c>
      <c r="F1013" s="849">
        <v>50</v>
      </c>
      <c r="G1013" s="849">
        <v>180</v>
      </c>
      <c r="H1013" s="845">
        <f t="shared" si="94"/>
        <v>7.25</v>
      </c>
      <c r="I1013" s="742">
        <v>300</v>
      </c>
      <c r="J1013" s="742">
        <f t="shared" si="95"/>
        <v>2175</v>
      </c>
      <c r="K1013" s="742">
        <f t="shared" si="96"/>
        <v>54062.259037303818</v>
      </c>
      <c r="L1013" s="658"/>
    </row>
    <row r="1014" spans="1:12" ht="16.5" customHeight="1">
      <c r="A1014" s="741">
        <f t="shared" si="88"/>
        <v>127</v>
      </c>
      <c r="B1014" s="297" t="s">
        <v>480</v>
      </c>
      <c r="C1014" s="757">
        <v>42311</v>
      </c>
      <c r="D1014" s="758" t="s">
        <v>1177</v>
      </c>
      <c r="E1014" s="850">
        <v>103</v>
      </c>
      <c r="F1014" s="849">
        <v>50</v>
      </c>
      <c r="G1014" s="849">
        <v>180</v>
      </c>
      <c r="H1014" s="845">
        <f t="shared" si="94"/>
        <v>7.25</v>
      </c>
      <c r="I1014" s="742">
        <v>248</v>
      </c>
      <c r="J1014" s="742">
        <f t="shared" si="95"/>
        <v>1798</v>
      </c>
      <c r="K1014" s="742">
        <f t="shared" si="96"/>
        <v>54062.259037303818</v>
      </c>
      <c r="L1014" s="658"/>
    </row>
    <row r="1015" spans="1:12" ht="16.5" customHeight="1">
      <c r="A1015" s="741">
        <f t="shared" si="88"/>
        <v>128</v>
      </c>
      <c r="B1015" s="297" t="s">
        <v>544</v>
      </c>
      <c r="C1015" s="757">
        <v>42311</v>
      </c>
      <c r="D1015" s="758" t="s">
        <v>1178</v>
      </c>
      <c r="E1015" s="850">
        <v>45</v>
      </c>
      <c r="F1015" s="849">
        <v>35</v>
      </c>
      <c r="G1015" s="849">
        <v>25</v>
      </c>
      <c r="H1015" s="845">
        <f t="shared" si="94"/>
        <v>1.04</v>
      </c>
      <c r="I1015" s="742">
        <v>511</v>
      </c>
      <c r="J1015" s="742">
        <f t="shared" si="95"/>
        <v>531.44000000000005</v>
      </c>
      <c r="K1015" s="742">
        <f t="shared" si="96"/>
        <v>7755.137848109789</v>
      </c>
      <c r="L1015" s="658"/>
    </row>
    <row r="1016" spans="1:12" ht="16.5" customHeight="1">
      <c r="A1016" s="741">
        <f t="shared" si="88"/>
        <v>129</v>
      </c>
      <c r="B1016" s="297" t="s">
        <v>1702</v>
      </c>
      <c r="C1016" s="757">
        <v>42311</v>
      </c>
      <c r="D1016" s="758" t="s">
        <v>1178</v>
      </c>
      <c r="E1016" s="850">
        <v>43</v>
      </c>
      <c r="F1016" s="849">
        <v>32</v>
      </c>
      <c r="G1016" s="849"/>
      <c r="H1016" s="845">
        <f t="shared" ref="H1016:H1079" si="97">IF(G1016&lt;&gt;"",ROUND(((E1016+F1016)*2+5)*(F1016+G1016+3)/10000,2),ROUND(E1016*F1016/10000,2))</f>
        <v>0.14000000000000001</v>
      </c>
      <c r="I1016" s="742">
        <v>511</v>
      </c>
      <c r="J1016" s="742">
        <f t="shared" si="95"/>
        <v>71.540000000000006</v>
      </c>
      <c r="K1016" s="742">
        <f t="shared" si="96"/>
        <v>1043.9608641686254</v>
      </c>
      <c r="L1016" s="658"/>
    </row>
    <row r="1017" spans="1:12" ht="16.5" customHeight="1">
      <c r="A1017" s="741">
        <f t="shared" si="88"/>
        <v>130</v>
      </c>
      <c r="B1017" s="297" t="s">
        <v>424</v>
      </c>
      <c r="C1017" s="757">
        <v>42311</v>
      </c>
      <c r="D1017" s="758" t="s">
        <v>1179</v>
      </c>
      <c r="E1017" s="850">
        <v>52</v>
      </c>
      <c r="F1017" s="849">
        <v>24.5</v>
      </c>
      <c r="G1017" s="849">
        <v>24.5</v>
      </c>
      <c r="H1017" s="845">
        <f t="shared" si="97"/>
        <v>0.82</v>
      </c>
      <c r="I1017" s="742">
        <v>643</v>
      </c>
      <c r="J1017" s="742">
        <f t="shared" ref="J1017:J1080" si="98">H1017*I1017</f>
        <v>527.26</v>
      </c>
      <c r="K1017" s="742">
        <f t="shared" ref="K1017:K1080" si="99">H1017*$Q$940</f>
        <v>6114.6279187019491</v>
      </c>
      <c r="L1017" s="658"/>
    </row>
    <row r="1018" spans="1:12" ht="16.5" customHeight="1">
      <c r="A1018" s="741">
        <f t="shared" si="88"/>
        <v>131</v>
      </c>
      <c r="B1018" s="297" t="s">
        <v>527</v>
      </c>
      <c r="C1018" s="757">
        <v>42311</v>
      </c>
      <c r="D1018" s="758" t="s">
        <v>1179</v>
      </c>
      <c r="E1018" s="850">
        <v>55</v>
      </c>
      <c r="F1018" s="849">
        <v>45</v>
      </c>
      <c r="G1018" s="849">
        <v>29</v>
      </c>
      <c r="H1018" s="845">
        <f t="shared" si="97"/>
        <v>1.58</v>
      </c>
      <c r="I1018" s="742">
        <v>601</v>
      </c>
      <c r="J1018" s="742">
        <f t="shared" si="98"/>
        <v>949.58</v>
      </c>
      <c r="K1018" s="742">
        <f t="shared" si="99"/>
        <v>11781.844038474488</v>
      </c>
      <c r="L1018" s="658"/>
    </row>
    <row r="1019" spans="1:12" ht="16.5" customHeight="1">
      <c r="A1019" s="741">
        <f t="shared" si="88"/>
        <v>132</v>
      </c>
      <c r="B1019" s="297" t="s">
        <v>1020</v>
      </c>
      <c r="C1019" s="757">
        <v>42311</v>
      </c>
      <c r="D1019" s="758" t="s">
        <v>1179</v>
      </c>
      <c r="E1019" s="850">
        <v>48</v>
      </c>
      <c r="F1019" s="849">
        <v>40</v>
      </c>
      <c r="G1019" s="849">
        <v>29</v>
      </c>
      <c r="H1019" s="845">
        <f t="shared" si="97"/>
        <v>1.3</v>
      </c>
      <c r="I1019" s="742">
        <v>610</v>
      </c>
      <c r="J1019" s="742">
        <f t="shared" si="98"/>
        <v>793</v>
      </c>
      <c r="K1019" s="742">
        <f t="shared" si="99"/>
        <v>9693.9223101372372</v>
      </c>
      <c r="L1019" s="658"/>
    </row>
    <row r="1020" spans="1:12" ht="16.5" customHeight="1">
      <c r="A1020" s="741">
        <f t="shared" si="88"/>
        <v>133</v>
      </c>
      <c r="B1020" s="297" t="s">
        <v>1834</v>
      </c>
      <c r="C1020" s="757">
        <v>42311</v>
      </c>
      <c r="D1020" s="758" t="s">
        <v>1180</v>
      </c>
      <c r="E1020" s="850">
        <v>80</v>
      </c>
      <c r="F1020" s="849">
        <v>63</v>
      </c>
      <c r="G1020" s="849"/>
      <c r="H1020" s="845">
        <f t="shared" si="97"/>
        <v>0.5</v>
      </c>
      <c r="I1020" s="742">
        <v>86</v>
      </c>
      <c r="J1020" s="742">
        <f t="shared" si="98"/>
        <v>43</v>
      </c>
      <c r="K1020" s="742">
        <f t="shared" si="99"/>
        <v>3728.4316577450909</v>
      </c>
      <c r="L1020" s="658"/>
    </row>
    <row r="1021" spans="1:12" ht="16.5" customHeight="1">
      <c r="A1021" s="741">
        <f t="shared" si="88"/>
        <v>134</v>
      </c>
      <c r="B1021" s="297" t="s">
        <v>1835</v>
      </c>
      <c r="C1021" s="757">
        <v>42311</v>
      </c>
      <c r="D1021" s="758" t="s">
        <v>1180</v>
      </c>
      <c r="E1021" s="850">
        <v>90</v>
      </c>
      <c r="F1021" s="849">
        <v>91</v>
      </c>
      <c r="G1021" s="849"/>
      <c r="H1021" s="845">
        <f t="shared" si="97"/>
        <v>0.82</v>
      </c>
      <c r="I1021" s="742">
        <v>250</v>
      </c>
      <c r="J1021" s="742">
        <f t="shared" si="98"/>
        <v>205</v>
      </c>
      <c r="K1021" s="742">
        <f t="shared" si="99"/>
        <v>6114.6279187019491</v>
      </c>
      <c r="L1021" s="658"/>
    </row>
    <row r="1022" spans="1:12" ht="16.5" customHeight="1">
      <c r="A1022" s="741">
        <f t="shared" si="88"/>
        <v>135</v>
      </c>
      <c r="B1022" s="297" t="s">
        <v>1836</v>
      </c>
      <c r="C1022" s="757">
        <v>42311</v>
      </c>
      <c r="D1022" s="758" t="s">
        <v>1180</v>
      </c>
      <c r="E1022" s="850">
        <v>110</v>
      </c>
      <c r="F1022" s="849">
        <v>76</v>
      </c>
      <c r="G1022" s="849"/>
      <c r="H1022" s="845">
        <f t="shared" si="97"/>
        <v>0.84</v>
      </c>
      <c r="I1022" s="742">
        <v>313</v>
      </c>
      <c r="J1022" s="742">
        <f t="shared" si="98"/>
        <v>262.92</v>
      </c>
      <c r="K1022" s="742">
        <f t="shared" si="99"/>
        <v>6263.7651850117527</v>
      </c>
      <c r="L1022" s="658"/>
    </row>
    <row r="1023" spans="1:12" ht="16.5" customHeight="1">
      <c r="A1023" s="741">
        <f t="shared" si="88"/>
        <v>136</v>
      </c>
      <c r="B1023" s="297" t="s">
        <v>1837</v>
      </c>
      <c r="C1023" s="757">
        <v>42311</v>
      </c>
      <c r="D1023" s="758" t="s">
        <v>1180</v>
      </c>
      <c r="E1023" s="850">
        <v>105</v>
      </c>
      <c r="F1023" s="849">
        <v>134</v>
      </c>
      <c r="G1023" s="849"/>
      <c r="H1023" s="845">
        <f t="shared" si="97"/>
        <v>1.41</v>
      </c>
      <c r="I1023" s="742">
        <v>100</v>
      </c>
      <c r="J1023" s="742">
        <f t="shared" si="98"/>
        <v>141</v>
      </c>
      <c r="K1023" s="742">
        <f t="shared" si="99"/>
        <v>10514.177274841155</v>
      </c>
      <c r="L1023" s="658"/>
    </row>
    <row r="1024" spans="1:12" ht="16.5" customHeight="1">
      <c r="A1024" s="741">
        <f t="shared" si="88"/>
        <v>137</v>
      </c>
      <c r="B1024" s="297" t="s">
        <v>1754</v>
      </c>
      <c r="C1024" s="757">
        <v>42311</v>
      </c>
      <c r="D1024" s="758" t="s">
        <v>1180</v>
      </c>
      <c r="E1024" s="850">
        <v>110</v>
      </c>
      <c r="F1024" s="849">
        <v>156</v>
      </c>
      <c r="G1024" s="849"/>
      <c r="H1024" s="845">
        <f t="shared" si="97"/>
        <v>1.72</v>
      </c>
      <c r="I1024" s="742">
        <v>10</v>
      </c>
      <c r="J1024" s="742">
        <f t="shared" si="98"/>
        <v>17.2</v>
      </c>
      <c r="K1024" s="742">
        <f t="shared" si="99"/>
        <v>12825.804902643113</v>
      </c>
      <c r="L1024" s="658"/>
    </row>
    <row r="1025" spans="1:12" ht="16.5" customHeight="1">
      <c r="A1025" s="741">
        <f t="shared" si="88"/>
        <v>138</v>
      </c>
      <c r="B1025" s="297" t="s">
        <v>1762</v>
      </c>
      <c r="C1025" s="757">
        <v>42311</v>
      </c>
      <c r="D1025" s="758" t="s">
        <v>1180</v>
      </c>
      <c r="E1025" s="850">
        <v>100</v>
      </c>
      <c r="F1025" s="849">
        <v>180</v>
      </c>
      <c r="G1025" s="849"/>
      <c r="H1025" s="845">
        <f t="shared" si="97"/>
        <v>1.8</v>
      </c>
      <c r="I1025" s="742">
        <v>10</v>
      </c>
      <c r="J1025" s="742">
        <f t="shared" si="98"/>
        <v>18</v>
      </c>
      <c r="K1025" s="742">
        <f t="shared" si="99"/>
        <v>13422.353967882327</v>
      </c>
      <c r="L1025" s="658"/>
    </row>
    <row r="1026" spans="1:12" ht="16.5" customHeight="1">
      <c r="A1026" s="741">
        <f t="shared" si="88"/>
        <v>139</v>
      </c>
      <c r="B1026" s="297" t="s">
        <v>718</v>
      </c>
      <c r="C1026" s="757">
        <v>42311</v>
      </c>
      <c r="D1026" s="758" t="s">
        <v>1180</v>
      </c>
      <c r="E1026" s="850">
        <v>105</v>
      </c>
      <c r="F1026" s="849">
        <v>170</v>
      </c>
      <c r="G1026" s="849"/>
      <c r="H1026" s="845">
        <f t="shared" si="97"/>
        <v>1.79</v>
      </c>
      <c r="I1026" s="742">
        <v>40</v>
      </c>
      <c r="J1026" s="742">
        <f t="shared" si="98"/>
        <v>71.599999999999994</v>
      </c>
      <c r="K1026" s="742">
        <f t="shared" si="99"/>
        <v>13347.785334727425</v>
      </c>
      <c r="L1026" s="658"/>
    </row>
    <row r="1027" spans="1:12" ht="16.5" customHeight="1">
      <c r="A1027" s="741">
        <f t="shared" si="88"/>
        <v>140</v>
      </c>
      <c r="B1027" s="297" t="s">
        <v>1778</v>
      </c>
      <c r="C1027" s="757">
        <v>42311</v>
      </c>
      <c r="D1027" s="758" t="s">
        <v>1180</v>
      </c>
      <c r="E1027" s="850">
        <v>110</v>
      </c>
      <c r="F1027" s="849">
        <v>144</v>
      </c>
      <c r="G1027" s="849"/>
      <c r="H1027" s="845">
        <f t="shared" si="97"/>
        <v>1.58</v>
      </c>
      <c r="I1027" s="742">
        <v>25</v>
      </c>
      <c r="J1027" s="742">
        <f t="shared" si="98"/>
        <v>39.5</v>
      </c>
      <c r="K1027" s="742">
        <f t="shared" si="99"/>
        <v>11781.844038474488</v>
      </c>
      <c r="L1027" s="658"/>
    </row>
    <row r="1028" spans="1:12" ht="16.5" customHeight="1">
      <c r="A1028" s="741">
        <f t="shared" si="88"/>
        <v>141</v>
      </c>
      <c r="B1028" s="297" t="s">
        <v>1795</v>
      </c>
      <c r="C1028" s="757">
        <v>42311</v>
      </c>
      <c r="D1028" s="758" t="s">
        <v>1180</v>
      </c>
      <c r="E1028" s="850">
        <v>100</v>
      </c>
      <c r="F1028" s="849">
        <v>156</v>
      </c>
      <c r="G1028" s="849"/>
      <c r="H1028" s="845">
        <f t="shared" si="97"/>
        <v>1.56</v>
      </c>
      <c r="I1028" s="742">
        <v>25</v>
      </c>
      <c r="J1028" s="742">
        <f t="shared" si="98"/>
        <v>39</v>
      </c>
      <c r="K1028" s="742">
        <f t="shared" si="99"/>
        <v>11632.706772164684</v>
      </c>
      <c r="L1028" s="658"/>
    </row>
    <row r="1029" spans="1:12" ht="16.5" customHeight="1">
      <c r="A1029" s="741">
        <f t="shared" si="88"/>
        <v>142</v>
      </c>
      <c r="B1029" s="297" t="s">
        <v>1838</v>
      </c>
      <c r="C1029" s="757">
        <v>42311</v>
      </c>
      <c r="D1029" s="758" t="s">
        <v>1180</v>
      </c>
      <c r="E1029" s="850">
        <v>75</v>
      </c>
      <c r="F1029" s="849">
        <v>136</v>
      </c>
      <c r="G1029" s="849"/>
      <c r="H1029" s="845">
        <f t="shared" si="97"/>
        <v>1.02</v>
      </c>
      <c r="I1029" s="742">
        <v>400</v>
      </c>
      <c r="J1029" s="742">
        <f t="shared" si="98"/>
        <v>408</v>
      </c>
      <c r="K1029" s="742">
        <f t="shared" si="99"/>
        <v>7606.0005817999854</v>
      </c>
      <c r="L1029" s="658"/>
    </row>
    <row r="1030" spans="1:12" ht="16.5" customHeight="1">
      <c r="A1030" s="741">
        <f t="shared" si="88"/>
        <v>143</v>
      </c>
      <c r="B1030" s="297" t="s">
        <v>1181</v>
      </c>
      <c r="C1030" s="757">
        <v>42312</v>
      </c>
      <c r="D1030" s="758" t="s">
        <v>1182</v>
      </c>
      <c r="E1030" s="850">
        <v>33.5</v>
      </c>
      <c r="F1030" s="849">
        <v>31.5</v>
      </c>
      <c r="G1030" s="849"/>
      <c r="H1030" s="845">
        <f t="shared" si="97"/>
        <v>0.11</v>
      </c>
      <c r="I1030" s="742">
        <v>497</v>
      </c>
      <c r="J1030" s="742">
        <f t="shared" si="98"/>
        <v>54.67</v>
      </c>
      <c r="K1030" s="742">
        <f t="shared" si="99"/>
        <v>820.25496470392</v>
      </c>
      <c r="L1030" s="658"/>
    </row>
    <row r="1031" spans="1:12" ht="16.5" customHeight="1">
      <c r="A1031" s="741">
        <f t="shared" si="88"/>
        <v>144</v>
      </c>
      <c r="B1031" s="297" t="s">
        <v>1183</v>
      </c>
      <c r="C1031" s="757">
        <v>42312</v>
      </c>
      <c r="D1031" s="758" t="s">
        <v>1184</v>
      </c>
      <c r="E1031" s="850">
        <v>56</v>
      </c>
      <c r="F1031" s="849">
        <v>45</v>
      </c>
      <c r="G1031" s="849">
        <v>31</v>
      </c>
      <c r="H1031" s="845">
        <f t="shared" si="97"/>
        <v>1.64</v>
      </c>
      <c r="I1031" s="742">
        <v>122</v>
      </c>
      <c r="J1031" s="742">
        <f t="shared" si="98"/>
        <v>200.07999999999998</v>
      </c>
      <c r="K1031" s="742">
        <f t="shared" si="99"/>
        <v>12229.255837403898</v>
      </c>
      <c r="L1031" s="658"/>
    </row>
    <row r="1032" spans="1:12" ht="16.5" customHeight="1">
      <c r="A1032" s="741">
        <f t="shared" si="88"/>
        <v>145</v>
      </c>
      <c r="B1032" s="297" t="s">
        <v>1185</v>
      </c>
      <c r="C1032" s="757">
        <v>42312</v>
      </c>
      <c r="D1032" s="758" t="s">
        <v>1184</v>
      </c>
      <c r="E1032" s="850">
        <v>56</v>
      </c>
      <c r="F1032" s="849">
        <v>46</v>
      </c>
      <c r="G1032" s="849">
        <v>32</v>
      </c>
      <c r="H1032" s="845">
        <f t="shared" si="97"/>
        <v>1.69</v>
      </c>
      <c r="I1032" s="742">
        <v>201</v>
      </c>
      <c r="J1032" s="742">
        <f t="shared" si="98"/>
        <v>339.69</v>
      </c>
      <c r="K1032" s="742">
        <f t="shared" si="99"/>
        <v>12602.099003178408</v>
      </c>
      <c r="L1032" s="658"/>
    </row>
    <row r="1033" spans="1:12" ht="16.5" customHeight="1">
      <c r="A1033" s="741">
        <f t="shared" si="88"/>
        <v>146</v>
      </c>
      <c r="B1033" s="297" t="s">
        <v>1839</v>
      </c>
      <c r="C1033" s="757">
        <v>42312</v>
      </c>
      <c r="D1033" s="758" t="s">
        <v>1186</v>
      </c>
      <c r="E1033" s="850">
        <v>95</v>
      </c>
      <c r="F1033" s="849">
        <v>99</v>
      </c>
      <c r="G1033" s="849"/>
      <c r="H1033" s="845">
        <f t="shared" si="97"/>
        <v>0.94</v>
      </c>
      <c r="I1033" s="742">
        <v>510</v>
      </c>
      <c r="J1033" s="742">
        <f t="shared" si="98"/>
        <v>479.4</v>
      </c>
      <c r="K1033" s="742">
        <f t="shared" si="99"/>
        <v>7009.4515165607709</v>
      </c>
      <c r="L1033" s="658"/>
    </row>
    <row r="1034" spans="1:12" ht="16.5" customHeight="1">
      <c r="A1034" s="741">
        <f t="shared" si="88"/>
        <v>147</v>
      </c>
      <c r="B1034" s="297" t="s">
        <v>1840</v>
      </c>
      <c r="C1034" s="757">
        <v>42312</v>
      </c>
      <c r="D1034" s="758" t="s">
        <v>1186</v>
      </c>
      <c r="E1034" s="850">
        <v>115</v>
      </c>
      <c r="F1034" s="849">
        <v>56</v>
      </c>
      <c r="G1034" s="849"/>
      <c r="H1034" s="845">
        <f t="shared" si="97"/>
        <v>0.64</v>
      </c>
      <c r="I1034" s="742">
        <v>350</v>
      </c>
      <c r="J1034" s="742">
        <f t="shared" si="98"/>
        <v>224</v>
      </c>
      <c r="K1034" s="742">
        <f t="shared" si="99"/>
        <v>4772.3925219137163</v>
      </c>
      <c r="L1034" s="658"/>
    </row>
    <row r="1035" spans="1:12" ht="16.5" customHeight="1">
      <c r="A1035" s="741">
        <f t="shared" si="88"/>
        <v>148</v>
      </c>
      <c r="B1035" s="297" t="s">
        <v>1841</v>
      </c>
      <c r="C1035" s="757">
        <v>42312</v>
      </c>
      <c r="D1035" s="758" t="s">
        <v>1186</v>
      </c>
      <c r="E1035" s="850">
        <v>140</v>
      </c>
      <c r="F1035" s="849">
        <v>110</v>
      </c>
      <c r="G1035" s="849"/>
      <c r="H1035" s="845">
        <f t="shared" si="97"/>
        <v>1.54</v>
      </c>
      <c r="I1035" s="742">
        <v>340</v>
      </c>
      <c r="J1035" s="742">
        <f t="shared" si="98"/>
        <v>523.6</v>
      </c>
      <c r="K1035" s="742">
        <f t="shared" si="99"/>
        <v>11483.569505854881</v>
      </c>
      <c r="L1035" s="658"/>
    </row>
    <row r="1036" spans="1:12" ht="16.5" customHeight="1">
      <c r="A1036" s="741">
        <f t="shared" si="88"/>
        <v>149</v>
      </c>
      <c r="B1036" s="297" t="s">
        <v>1777</v>
      </c>
      <c r="C1036" s="757">
        <v>42312</v>
      </c>
      <c r="D1036" s="758" t="s">
        <v>1186</v>
      </c>
      <c r="E1036" s="850">
        <v>145</v>
      </c>
      <c r="F1036" s="849">
        <v>111</v>
      </c>
      <c r="G1036" s="849"/>
      <c r="H1036" s="845">
        <f t="shared" si="97"/>
        <v>1.61</v>
      </c>
      <c r="I1036" s="742">
        <v>40</v>
      </c>
      <c r="J1036" s="742">
        <f t="shared" si="98"/>
        <v>64.400000000000006</v>
      </c>
      <c r="K1036" s="742">
        <f t="shared" si="99"/>
        <v>12005.549937939193</v>
      </c>
      <c r="L1036" s="658"/>
    </row>
    <row r="1037" spans="1:12" ht="16.5" customHeight="1">
      <c r="A1037" s="741">
        <f t="shared" si="88"/>
        <v>150</v>
      </c>
      <c r="B1037" s="297" t="s">
        <v>1842</v>
      </c>
      <c r="C1037" s="757">
        <v>42312</v>
      </c>
      <c r="D1037" s="758" t="s">
        <v>1186</v>
      </c>
      <c r="E1037" s="850">
        <v>30</v>
      </c>
      <c r="F1037" s="849">
        <v>24</v>
      </c>
      <c r="G1037" s="849"/>
      <c r="H1037" s="845">
        <f t="shared" si="97"/>
        <v>7.0000000000000007E-2</v>
      </c>
      <c r="I1037" s="742">
        <v>2104</v>
      </c>
      <c r="J1037" s="742">
        <f t="shared" si="98"/>
        <v>147.28</v>
      </c>
      <c r="K1037" s="742">
        <f t="shared" si="99"/>
        <v>521.98043208431272</v>
      </c>
      <c r="L1037" s="658"/>
    </row>
    <row r="1038" spans="1:12" ht="16.5" customHeight="1">
      <c r="A1038" s="741">
        <f t="shared" si="88"/>
        <v>151</v>
      </c>
      <c r="B1038" s="297" t="s">
        <v>1843</v>
      </c>
      <c r="C1038" s="757">
        <v>42312</v>
      </c>
      <c r="D1038" s="758" t="s">
        <v>1186</v>
      </c>
      <c r="E1038" s="850">
        <v>120</v>
      </c>
      <c r="F1038" s="849">
        <v>74</v>
      </c>
      <c r="G1038" s="849"/>
      <c r="H1038" s="845">
        <f t="shared" si="97"/>
        <v>0.89</v>
      </c>
      <c r="I1038" s="742">
        <v>34</v>
      </c>
      <c r="J1038" s="742">
        <f t="shared" si="98"/>
        <v>30.26</v>
      </c>
      <c r="K1038" s="742">
        <f t="shared" si="99"/>
        <v>6636.6083507862622</v>
      </c>
      <c r="L1038" s="658"/>
    </row>
    <row r="1039" spans="1:12" ht="16.5" customHeight="1">
      <c r="A1039" s="741">
        <f t="shared" si="88"/>
        <v>152</v>
      </c>
      <c r="B1039" s="297" t="s">
        <v>1844</v>
      </c>
      <c r="C1039" s="757">
        <v>42312</v>
      </c>
      <c r="D1039" s="758" t="s">
        <v>1186</v>
      </c>
      <c r="E1039" s="850">
        <v>130</v>
      </c>
      <c r="F1039" s="849">
        <v>151</v>
      </c>
      <c r="G1039" s="849"/>
      <c r="H1039" s="845">
        <f t="shared" si="97"/>
        <v>1.96</v>
      </c>
      <c r="I1039" s="742">
        <v>125</v>
      </c>
      <c r="J1039" s="742">
        <f t="shared" si="98"/>
        <v>245</v>
      </c>
      <c r="K1039" s="742">
        <f t="shared" si="99"/>
        <v>14615.452098360756</v>
      </c>
      <c r="L1039" s="658"/>
    </row>
    <row r="1040" spans="1:12" ht="16.5" customHeight="1">
      <c r="A1040" s="741">
        <f t="shared" si="88"/>
        <v>153</v>
      </c>
      <c r="B1040" s="297" t="s">
        <v>720</v>
      </c>
      <c r="C1040" s="757">
        <v>42312</v>
      </c>
      <c r="D1040" s="758" t="s">
        <v>1186</v>
      </c>
      <c r="E1040" s="850">
        <v>105</v>
      </c>
      <c r="F1040" s="849">
        <v>140</v>
      </c>
      <c r="G1040" s="849"/>
      <c r="H1040" s="845">
        <f t="shared" si="97"/>
        <v>1.47</v>
      </c>
      <c r="I1040" s="742">
        <v>35</v>
      </c>
      <c r="J1040" s="742">
        <f t="shared" si="98"/>
        <v>51.449999999999996</v>
      </c>
      <c r="K1040" s="742">
        <f t="shared" si="99"/>
        <v>10961.589073770567</v>
      </c>
      <c r="L1040" s="658"/>
    </row>
    <row r="1041" spans="1:12" ht="16.5" customHeight="1">
      <c r="A1041" s="741">
        <f t="shared" si="88"/>
        <v>154</v>
      </c>
      <c r="B1041" s="297" t="s">
        <v>1767</v>
      </c>
      <c r="C1041" s="757">
        <v>42312</v>
      </c>
      <c r="D1041" s="758" t="s">
        <v>1186</v>
      </c>
      <c r="E1041" s="850">
        <v>85</v>
      </c>
      <c r="F1041" s="849">
        <v>130</v>
      </c>
      <c r="G1041" s="849"/>
      <c r="H1041" s="845">
        <f t="shared" si="97"/>
        <v>1.1100000000000001</v>
      </c>
      <c r="I1041" s="742">
        <v>40</v>
      </c>
      <c r="J1041" s="742">
        <f t="shared" si="98"/>
        <v>44.400000000000006</v>
      </c>
      <c r="K1041" s="742">
        <f t="shared" si="99"/>
        <v>8277.1182801941031</v>
      </c>
      <c r="L1041" s="658"/>
    </row>
    <row r="1042" spans="1:12" ht="16.5" customHeight="1">
      <c r="A1042" s="741">
        <f t="shared" si="88"/>
        <v>155</v>
      </c>
      <c r="B1042" s="297" t="s">
        <v>1187</v>
      </c>
      <c r="C1042" s="757">
        <v>42313</v>
      </c>
      <c r="D1042" s="758" t="s">
        <v>1188</v>
      </c>
      <c r="E1042" s="850">
        <v>38</v>
      </c>
      <c r="F1042" s="850">
        <v>38</v>
      </c>
      <c r="G1042" s="849">
        <v>8</v>
      </c>
      <c r="H1042" s="845">
        <f t="shared" si="97"/>
        <v>0.77</v>
      </c>
      <c r="I1042" s="742">
        <v>650</v>
      </c>
      <c r="J1042" s="742">
        <f t="shared" si="98"/>
        <v>500.5</v>
      </c>
      <c r="K1042" s="742">
        <f t="shared" si="99"/>
        <v>5741.7847529274404</v>
      </c>
      <c r="L1042" s="658"/>
    </row>
    <row r="1043" spans="1:12" ht="16.5" customHeight="1">
      <c r="A1043" s="741">
        <f t="shared" si="88"/>
        <v>156</v>
      </c>
      <c r="B1043" s="297" t="s">
        <v>628</v>
      </c>
      <c r="C1043" s="757">
        <v>42313</v>
      </c>
      <c r="D1043" s="758" t="s">
        <v>1188</v>
      </c>
      <c r="E1043" s="850">
        <v>46</v>
      </c>
      <c r="F1043" s="849">
        <v>42</v>
      </c>
      <c r="G1043" s="849">
        <v>24.5</v>
      </c>
      <c r="H1043" s="845">
        <f t="shared" si="97"/>
        <v>1.26</v>
      </c>
      <c r="I1043" s="742">
        <v>357</v>
      </c>
      <c r="J1043" s="742">
        <f t="shared" si="98"/>
        <v>449.82</v>
      </c>
      <c r="K1043" s="742">
        <f t="shared" si="99"/>
        <v>9395.6477775176299</v>
      </c>
      <c r="L1043" s="658"/>
    </row>
    <row r="1044" spans="1:12" ht="16.5" customHeight="1">
      <c r="A1044" s="741">
        <f t="shared" si="88"/>
        <v>157</v>
      </c>
      <c r="B1044" s="297" t="s">
        <v>684</v>
      </c>
      <c r="C1044" s="757">
        <v>42313</v>
      </c>
      <c r="D1044" s="758" t="s">
        <v>1188</v>
      </c>
      <c r="E1044" s="850">
        <v>37</v>
      </c>
      <c r="F1044" s="849">
        <v>37</v>
      </c>
      <c r="G1044" s="849">
        <v>24.5</v>
      </c>
      <c r="H1044" s="845">
        <f t="shared" si="97"/>
        <v>0.99</v>
      </c>
      <c r="I1044" s="742">
        <v>90</v>
      </c>
      <c r="J1044" s="742">
        <f t="shared" si="98"/>
        <v>89.1</v>
      </c>
      <c r="K1044" s="742">
        <f t="shared" si="99"/>
        <v>7382.2946823352795</v>
      </c>
      <c r="L1044" s="658"/>
    </row>
    <row r="1045" spans="1:12" ht="16.5" customHeight="1">
      <c r="A1045" s="741">
        <f t="shared" si="88"/>
        <v>158</v>
      </c>
      <c r="B1045" s="297" t="s">
        <v>1189</v>
      </c>
      <c r="C1045" s="757">
        <v>42313</v>
      </c>
      <c r="D1045" s="758" t="s">
        <v>1188</v>
      </c>
      <c r="E1045" s="850">
        <v>38</v>
      </c>
      <c r="F1045" s="849">
        <v>37</v>
      </c>
      <c r="G1045" s="849">
        <v>24.5</v>
      </c>
      <c r="H1045" s="845">
        <f t="shared" si="97"/>
        <v>1</v>
      </c>
      <c r="I1045" s="742">
        <v>23</v>
      </c>
      <c r="J1045" s="742">
        <f t="shared" si="98"/>
        <v>23</v>
      </c>
      <c r="K1045" s="742">
        <f t="shared" si="99"/>
        <v>7456.8633154901818</v>
      </c>
      <c r="L1045" s="658"/>
    </row>
    <row r="1046" spans="1:12" ht="16.5" customHeight="1">
      <c r="A1046" s="741">
        <f t="shared" si="88"/>
        <v>159</v>
      </c>
      <c r="B1046" s="297" t="s">
        <v>1190</v>
      </c>
      <c r="C1046" s="757">
        <v>42313</v>
      </c>
      <c r="D1046" s="758" t="s">
        <v>1188</v>
      </c>
      <c r="E1046" s="850">
        <v>38</v>
      </c>
      <c r="F1046" s="849">
        <v>29</v>
      </c>
      <c r="G1046" s="849">
        <v>27</v>
      </c>
      <c r="H1046" s="845">
        <f t="shared" si="97"/>
        <v>0.82</v>
      </c>
      <c r="I1046" s="742">
        <v>23</v>
      </c>
      <c r="J1046" s="742">
        <f t="shared" si="98"/>
        <v>18.86</v>
      </c>
      <c r="K1046" s="742">
        <f t="shared" si="99"/>
        <v>6114.6279187019491</v>
      </c>
      <c r="L1046" s="658"/>
    </row>
    <row r="1047" spans="1:12" ht="16.5" customHeight="1">
      <c r="A1047" s="741">
        <f t="shared" si="88"/>
        <v>160</v>
      </c>
      <c r="B1047" s="297" t="s">
        <v>1191</v>
      </c>
      <c r="C1047" s="757">
        <v>42313</v>
      </c>
      <c r="D1047" s="758" t="s">
        <v>1192</v>
      </c>
      <c r="E1047" s="850">
        <v>56</v>
      </c>
      <c r="F1047" s="849">
        <v>47</v>
      </c>
      <c r="G1047" s="849">
        <v>34</v>
      </c>
      <c r="H1047" s="845">
        <f t="shared" si="97"/>
        <v>1.77</v>
      </c>
      <c r="I1047" s="742">
        <v>70</v>
      </c>
      <c r="J1047" s="742">
        <f t="shared" si="98"/>
        <v>123.9</v>
      </c>
      <c r="K1047" s="742">
        <f t="shared" si="99"/>
        <v>13198.648068417622</v>
      </c>
      <c r="L1047" s="658"/>
    </row>
    <row r="1048" spans="1:12" ht="16.5" customHeight="1">
      <c r="A1048" s="741">
        <f t="shared" si="88"/>
        <v>161</v>
      </c>
      <c r="B1048" s="297" t="s">
        <v>2034</v>
      </c>
      <c r="C1048" s="757">
        <v>42315</v>
      </c>
      <c r="D1048" s="758" t="s">
        <v>1193</v>
      </c>
      <c r="E1048" s="850">
        <v>23</v>
      </c>
      <c r="F1048" s="849">
        <v>23</v>
      </c>
      <c r="G1048" s="849">
        <v>18</v>
      </c>
      <c r="H1048" s="845">
        <f t="shared" si="97"/>
        <v>0.43</v>
      </c>
      <c r="I1048" s="742">
        <v>150</v>
      </c>
      <c r="J1048" s="742">
        <f t="shared" si="98"/>
        <v>64.5</v>
      </c>
      <c r="K1048" s="742">
        <f t="shared" si="99"/>
        <v>3206.4512256607782</v>
      </c>
      <c r="L1048" s="658"/>
    </row>
    <row r="1049" spans="1:12" ht="16.5" customHeight="1">
      <c r="A1049" s="741">
        <f t="shared" si="88"/>
        <v>162</v>
      </c>
      <c r="B1049" s="297" t="s">
        <v>424</v>
      </c>
      <c r="C1049" s="757">
        <v>42315</v>
      </c>
      <c r="D1049" s="758" t="s">
        <v>1194</v>
      </c>
      <c r="E1049" s="850">
        <v>52</v>
      </c>
      <c r="F1049" s="849">
        <v>24.5</v>
      </c>
      <c r="G1049" s="849">
        <v>24.5</v>
      </c>
      <c r="H1049" s="845">
        <f t="shared" si="97"/>
        <v>0.82</v>
      </c>
      <c r="I1049" s="742">
        <v>1188</v>
      </c>
      <c r="J1049" s="742">
        <f t="shared" si="98"/>
        <v>974.16</v>
      </c>
      <c r="K1049" s="742">
        <f t="shared" si="99"/>
        <v>6114.6279187019491</v>
      </c>
      <c r="L1049" s="658"/>
    </row>
    <row r="1050" spans="1:12" ht="16.5" customHeight="1">
      <c r="A1050" s="741">
        <f t="shared" si="88"/>
        <v>163</v>
      </c>
      <c r="B1050" s="297" t="s">
        <v>1195</v>
      </c>
      <c r="C1050" s="757">
        <v>42315</v>
      </c>
      <c r="D1050" s="758" t="s">
        <v>1194</v>
      </c>
      <c r="E1050" s="850">
        <v>52</v>
      </c>
      <c r="F1050" s="849">
        <v>32</v>
      </c>
      <c r="G1050" s="849">
        <v>31</v>
      </c>
      <c r="H1050" s="845">
        <f t="shared" si="97"/>
        <v>1.1399999999999999</v>
      </c>
      <c r="I1050" s="742">
        <v>304</v>
      </c>
      <c r="J1050" s="742">
        <f t="shared" si="98"/>
        <v>346.55999999999995</v>
      </c>
      <c r="K1050" s="742">
        <f t="shared" si="99"/>
        <v>8500.8241796588063</v>
      </c>
      <c r="L1050" s="658"/>
    </row>
    <row r="1051" spans="1:12" ht="16.5" customHeight="1">
      <c r="A1051" s="741">
        <f t="shared" si="88"/>
        <v>164</v>
      </c>
      <c r="B1051" s="297" t="s">
        <v>786</v>
      </c>
      <c r="C1051" s="757">
        <v>42317</v>
      </c>
      <c r="D1051" s="758" t="s">
        <v>1196</v>
      </c>
      <c r="E1051" s="850">
        <v>52</v>
      </c>
      <c r="F1051" s="849">
        <v>28</v>
      </c>
      <c r="G1051" s="849">
        <v>28</v>
      </c>
      <c r="H1051" s="845">
        <f t="shared" si="97"/>
        <v>0.97</v>
      </c>
      <c r="I1051" s="742">
        <v>519</v>
      </c>
      <c r="J1051" s="742">
        <f t="shared" si="98"/>
        <v>503.43</v>
      </c>
      <c r="K1051" s="742">
        <f t="shared" si="99"/>
        <v>7233.1574160254759</v>
      </c>
      <c r="L1051" s="658"/>
    </row>
    <row r="1052" spans="1:12" ht="16.5" customHeight="1">
      <c r="A1052" s="741">
        <f t="shared" si="88"/>
        <v>165</v>
      </c>
      <c r="B1052" s="40" t="s">
        <v>477</v>
      </c>
      <c r="C1052" s="757">
        <v>42317</v>
      </c>
      <c r="D1052" s="758" t="s">
        <v>1197</v>
      </c>
      <c r="E1052" s="850">
        <v>49.5</v>
      </c>
      <c r="F1052" s="849">
        <v>38.5</v>
      </c>
      <c r="G1052" s="849">
        <v>32.5</v>
      </c>
      <c r="H1052" s="845">
        <f t="shared" si="97"/>
        <v>1.34</v>
      </c>
      <c r="I1052" s="742">
        <v>100</v>
      </c>
      <c r="J1052" s="742">
        <f t="shared" si="98"/>
        <v>134</v>
      </c>
      <c r="K1052" s="742">
        <f t="shared" si="99"/>
        <v>9992.1968427568445</v>
      </c>
      <c r="L1052" s="658"/>
    </row>
    <row r="1053" spans="1:12" ht="16.5" customHeight="1">
      <c r="A1053" s="741">
        <f t="shared" si="88"/>
        <v>166</v>
      </c>
      <c r="B1053" s="297" t="s">
        <v>1199</v>
      </c>
      <c r="C1053" s="757">
        <v>42317</v>
      </c>
      <c r="D1053" s="758" t="s">
        <v>1200</v>
      </c>
      <c r="E1053" s="850">
        <v>40</v>
      </c>
      <c r="F1053" s="849">
        <v>31.5</v>
      </c>
      <c r="G1053" s="849">
        <v>35.5</v>
      </c>
      <c r="H1053" s="845">
        <f t="shared" si="97"/>
        <v>1.04</v>
      </c>
      <c r="I1053" s="742">
        <v>400</v>
      </c>
      <c r="J1053" s="742">
        <f t="shared" si="98"/>
        <v>416</v>
      </c>
      <c r="K1053" s="742">
        <f t="shared" si="99"/>
        <v>7755.137848109789</v>
      </c>
      <c r="L1053" s="658"/>
    </row>
    <row r="1054" spans="1:12" ht="16.5" customHeight="1">
      <c r="A1054" s="741">
        <f t="shared" si="88"/>
        <v>167</v>
      </c>
      <c r="B1054" s="297" t="s">
        <v>1845</v>
      </c>
      <c r="C1054" s="757">
        <v>42317</v>
      </c>
      <c r="D1054" s="758" t="s">
        <v>1202</v>
      </c>
      <c r="E1054" s="850">
        <v>134</v>
      </c>
      <c r="F1054" s="849">
        <v>131</v>
      </c>
      <c r="G1054" s="849"/>
      <c r="H1054" s="845">
        <f t="shared" si="97"/>
        <v>1.76</v>
      </c>
      <c r="I1054" s="742">
        <v>500</v>
      </c>
      <c r="J1054" s="742">
        <f t="shared" si="98"/>
        <v>880</v>
      </c>
      <c r="K1054" s="742">
        <f t="shared" si="99"/>
        <v>13124.07943526272</v>
      </c>
      <c r="L1054" s="658"/>
    </row>
    <row r="1055" spans="1:12" ht="16.5" customHeight="1">
      <c r="A1055" s="741">
        <f t="shared" si="88"/>
        <v>168</v>
      </c>
      <c r="B1055" s="297" t="s">
        <v>1777</v>
      </c>
      <c r="C1055" s="757">
        <v>42317</v>
      </c>
      <c r="D1055" s="758" t="s">
        <v>1202</v>
      </c>
      <c r="E1055" s="850">
        <v>145</v>
      </c>
      <c r="F1055" s="849">
        <v>111</v>
      </c>
      <c r="G1055" s="849"/>
      <c r="H1055" s="845">
        <f t="shared" si="97"/>
        <v>1.61</v>
      </c>
      <c r="I1055" s="742">
        <v>340</v>
      </c>
      <c r="J1055" s="742">
        <f t="shared" si="98"/>
        <v>547.4</v>
      </c>
      <c r="K1055" s="742">
        <f t="shared" si="99"/>
        <v>12005.549937939193</v>
      </c>
      <c r="L1055" s="658"/>
    </row>
    <row r="1056" spans="1:12" ht="16.5" customHeight="1">
      <c r="A1056" s="741">
        <f t="shared" si="88"/>
        <v>169</v>
      </c>
      <c r="B1056" s="297" t="s">
        <v>1846</v>
      </c>
      <c r="C1056" s="757">
        <v>42317</v>
      </c>
      <c r="D1056" s="758" t="s">
        <v>1202</v>
      </c>
      <c r="E1056" s="850">
        <v>125</v>
      </c>
      <c r="F1056" s="849">
        <v>133</v>
      </c>
      <c r="G1056" s="849"/>
      <c r="H1056" s="845">
        <f t="shared" si="97"/>
        <v>1.66</v>
      </c>
      <c r="I1056" s="742">
        <v>422</v>
      </c>
      <c r="J1056" s="742">
        <f t="shared" si="98"/>
        <v>700.52</v>
      </c>
      <c r="K1056" s="742">
        <f t="shared" si="99"/>
        <v>12378.393103713701</v>
      </c>
      <c r="L1056" s="658"/>
    </row>
    <row r="1057" spans="1:12" ht="16.5" customHeight="1">
      <c r="A1057" s="741">
        <f t="shared" si="88"/>
        <v>170</v>
      </c>
      <c r="B1057" s="297" t="s">
        <v>500</v>
      </c>
      <c r="C1057" s="757">
        <v>42319</v>
      </c>
      <c r="D1057" s="758" t="s">
        <v>1203</v>
      </c>
      <c r="E1057" s="850">
        <v>51</v>
      </c>
      <c r="F1057" s="849">
        <v>37</v>
      </c>
      <c r="G1057" s="849">
        <v>27</v>
      </c>
      <c r="H1057" s="845">
        <f t="shared" si="97"/>
        <v>1.21</v>
      </c>
      <c r="I1057" s="742">
        <v>154</v>
      </c>
      <c r="J1057" s="742">
        <f t="shared" si="98"/>
        <v>186.34</v>
      </c>
      <c r="K1057" s="742">
        <f t="shared" si="99"/>
        <v>9022.8046117431204</v>
      </c>
      <c r="L1057" s="658"/>
    </row>
    <row r="1058" spans="1:12" ht="16.5" customHeight="1">
      <c r="A1058" s="741">
        <f t="shared" si="88"/>
        <v>171</v>
      </c>
      <c r="B1058" s="297" t="s">
        <v>1056</v>
      </c>
      <c r="C1058" s="757">
        <v>42321</v>
      </c>
      <c r="D1058" s="758" t="s">
        <v>1205</v>
      </c>
      <c r="E1058" s="850">
        <v>55</v>
      </c>
      <c r="F1058" s="849">
        <v>47</v>
      </c>
      <c r="G1058" s="849">
        <v>27</v>
      </c>
      <c r="H1058" s="845">
        <f t="shared" si="97"/>
        <v>1.61</v>
      </c>
      <c r="I1058" s="742">
        <v>104</v>
      </c>
      <c r="J1058" s="742">
        <f t="shared" si="98"/>
        <v>167.44</v>
      </c>
      <c r="K1058" s="742">
        <f t="shared" si="99"/>
        <v>12005.549937939193</v>
      </c>
      <c r="L1058" s="658"/>
    </row>
    <row r="1059" spans="1:12" ht="16.5" customHeight="1">
      <c r="A1059" s="741">
        <f t="shared" si="88"/>
        <v>172</v>
      </c>
      <c r="B1059" s="297" t="s">
        <v>520</v>
      </c>
      <c r="C1059" s="757">
        <v>42321</v>
      </c>
      <c r="D1059" s="758" t="s">
        <v>1206</v>
      </c>
      <c r="E1059" s="850">
        <v>37.5</v>
      </c>
      <c r="F1059" s="849">
        <v>25.3</v>
      </c>
      <c r="G1059" s="849">
        <v>23.9</v>
      </c>
      <c r="H1059" s="845">
        <f t="shared" si="97"/>
        <v>0.68</v>
      </c>
      <c r="I1059" s="742">
        <v>736</v>
      </c>
      <c r="J1059" s="742">
        <f t="shared" si="98"/>
        <v>500.48</v>
      </c>
      <c r="K1059" s="742">
        <f t="shared" si="99"/>
        <v>5070.6670545333236</v>
      </c>
      <c r="L1059" s="658"/>
    </row>
    <row r="1060" spans="1:12" ht="16.5" customHeight="1">
      <c r="A1060" s="741">
        <f t="shared" si="88"/>
        <v>173</v>
      </c>
      <c r="B1060" s="297" t="s">
        <v>1974</v>
      </c>
      <c r="C1060" s="757">
        <v>42321</v>
      </c>
      <c r="D1060" s="758" t="s">
        <v>1207</v>
      </c>
      <c r="E1060" s="850">
        <v>43</v>
      </c>
      <c r="F1060" s="849">
        <v>42</v>
      </c>
      <c r="G1060" s="849">
        <v>26</v>
      </c>
      <c r="H1060" s="845">
        <f t="shared" si="97"/>
        <v>1.24</v>
      </c>
      <c r="I1060" s="742">
        <v>2667</v>
      </c>
      <c r="J1060" s="742">
        <f t="shared" si="98"/>
        <v>3307.08</v>
      </c>
      <c r="K1060" s="742">
        <f t="shared" si="99"/>
        <v>9246.5105112078254</v>
      </c>
      <c r="L1060" s="658"/>
    </row>
    <row r="1061" spans="1:12" ht="16.5" customHeight="1">
      <c r="A1061" s="741">
        <f t="shared" si="88"/>
        <v>174</v>
      </c>
      <c r="B1061" s="297" t="s">
        <v>467</v>
      </c>
      <c r="C1061" s="757">
        <v>42321</v>
      </c>
      <c r="D1061" s="758" t="s">
        <v>1208</v>
      </c>
      <c r="E1061" s="850">
        <v>22</v>
      </c>
      <c r="F1061" s="849">
        <v>22</v>
      </c>
      <c r="G1061" s="849">
        <v>29.5</v>
      </c>
      <c r="H1061" s="845">
        <f t="shared" si="97"/>
        <v>0.51</v>
      </c>
      <c r="I1061" s="742">
        <v>1010</v>
      </c>
      <c r="J1061" s="742">
        <f t="shared" si="98"/>
        <v>515.1</v>
      </c>
      <c r="K1061" s="742">
        <f t="shared" si="99"/>
        <v>3803.0002908999927</v>
      </c>
      <c r="L1061" s="658"/>
    </row>
    <row r="1062" spans="1:12" ht="16.5" customHeight="1">
      <c r="A1062" s="741">
        <f t="shared" si="88"/>
        <v>175</v>
      </c>
      <c r="B1062" s="297" t="s">
        <v>1209</v>
      </c>
      <c r="C1062" s="757">
        <v>42324</v>
      </c>
      <c r="D1062" s="758" t="s">
        <v>1210</v>
      </c>
      <c r="E1062" s="850">
        <v>61</v>
      </c>
      <c r="F1062" s="849">
        <v>36</v>
      </c>
      <c r="G1062" s="849">
        <v>43</v>
      </c>
      <c r="H1062" s="845">
        <f t="shared" si="97"/>
        <v>1.63</v>
      </c>
      <c r="I1062" s="742">
        <v>103</v>
      </c>
      <c r="J1062" s="742">
        <f t="shared" si="98"/>
        <v>167.89</v>
      </c>
      <c r="K1062" s="742">
        <f t="shared" si="99"/>
        <v>12154.687204248996</v>
      </c>
      <c r="L1062" s="658"/>
    </row>
    <row r="1063" spans="1:12" ht="16.5" customHeight="1">
      <c r="A1063" s="741">
        <f t="shared" si="88"/>
        <v>176</v>
      </c>
      <c r="B1063" s="297" t="s">
        <v>1211</v>
      </c>
      <c r="C1063" s="757">
        <v>42324</v>
      </c>
      <c r="D1063" s="758" t="s">
        <v>1210</v>
      </c>
      <c r="E1063" s="850">
        <v>61</v>
      </c>
      <c r="F1063" s="849">
        <v>49.5</v>
      </c>
      <c r="G1063" s="849">
        <v>46</v>
      </c>
      <c r="H1063" s="845">
        <f t="shared" si="97"/>
        <v>2.23</v>
      </c>
      <c r="I1063" s="742">
        <v>104</v>
      </c>
      <c r="J1063" s="742">
        <f t="shared" si="98"/>
        <v>231.92</v>
      </c>
      <c r="K1063" s="742">
        <f t="shared" si="99"/>
        <v>16628.805193543107</v>
      </c>
      <c r="L1063" s="658"/>
    </row>
    <row r="1064" spans="1:12" ht="16.5" customHeight="1">
      <c r="A1064" s="741">
        <f t="shared" si="88"/>
        <v>177</v>
      </c>
      <c r="B1064" s="297" t="s">
        <v>1975</v>
      </c>
      <c r="C1064" s="757">
        <v>42324</v>
      </c>
      <c r="D1064" s="758" t="s">
        <v>1212</v>
      </c>
      <c r="E1064" s="850">
        <v>49</v>
      </c>
      <c r="F1064" s="849">
        <v>47</v>
      </c>
      <c r="G1064" s="849">
        <v>27</v>
      </c>
      <c r="H1064" s="845">
        <f t="shared" si="97"/>
        <v>1.52</v>
      </c>
      <c r="I1064" s="742">
        <v>100</v>
      </c>
      <c r="J1064" s="742">
        <f t="shared" si="98"/>
        <v>152</v>
      </c>
      <c r="K1064" s="742">
        <f t="shared" si="99"/>
        <v>11334.432239545076</v>
      </c>
      <c r="L1064" s="658"/>
    </row>
    <row r="1065" spans="1:12" ht="16.5" customHeight="1">
      <c r="A1065" s="741">
        <f t="shared" si="88"/>
        <v>178</v>
      </c>
      <c r="B1065" s="297" t="s">
        <v>1983</v>
      </c>
      <c r="C1065" s="757">
        <v>42326</v>
      </c>
      <c r="D1065" s="758" t="s">
        <v>1213</v>
      </c>
      <c r="E1065" s="850">
        <v>39.299999999999997</v>
      </c>
      <c r="F1065" s="849">
        <v>28</v>
      </c>
      <c r="G1065" s="849">
        <v>28</v>
      </c>
      <c r="H1065" s="845">
        <f t="shared" si="97"/>
        <v>0.82</v>
      </c>
      <c r="I1065" s="742">
        <v>600</v>
      </c>
      <c r="J1065" s="742">
        <f t="shared" si="98"/>
        <v>491.99999999999994</v>
      </c>
      <c r="K1065" s="742">
        <f t="shared" si="99"/>
        <v>6114.6279187019491</v>
      </c>
      <c r="L1065" s="658"/>
    </row>
    <row r="1066" spans="1:12" ht="16.5" customHeight="1">
      <c r="A1066" s="741">
        <f t="shared" si="88"/>
        <v>179</v>
      </c>
      <c r="B1066" s="297" t="s">
        <v>1982</v>
      </c>
      <c r="C1066" s="757">
        <v>42326</v>
      </c>
      <c r="D1066" s="758" t="s">
        <v>1213</v>
      </c>
      <c r="E1066" s="850">
        <v>29</v>
      </c>
      <c r="F1066" s="849">
        <v>18</v>
      </c>
      <c r="G1066" s="849">
        <v>18.8</v>
      </c>
      <c r="H1066" s="845">
        <f t="shared" si="97"/>
        <v>0.39</v>
      </c>
      <c r="I1066" s="742">
        <v>1500</v>
      </c>
      <c r="J1066" s="742">
        <f t="shared" si="98"/>
        <v>585</v>
      </c>
      <c r="K1066" s="742">
        <f t="shared" si="99"/>
        <v>2908.1766930411709</v>
      </c>
      <c r="L1066" s="658"/>
    </row>
    <row r="1067" spans="1:12" ht="16.5" customHeight="1">
      <c r="A1067" s="741">
        <f t="shared" si="88"/>
        <v>180</v>
      </c>
      <c r="B1067" s="297" t="s">
        <v>1214</v>
      </c>
      <c r="C1067" s="757">
        <v>42326</v>
      </c>
      <c r="D1067" s="758" t="s">
        <v>1215</v>
      </c>
      <c r="E1067" s="850">
        <v>41.5</v>
      </c>
      <c r="F1067" s="849">
        <v>30</v>
      </c>
      <c r="G1067" s="849">
        <v>24.5</v>
      </c>
      <c r="H1067" s="845">
        <f t="shared" si="97"/>
        <v>0.85</v>
      </c>
      <c r="I1067" s="742">
        <v>505</v>
      </c>
      <c r="J1067" s="742">
        <f t="shared" si="98"/>
        <v>429.25</v>
      </c>
      <c r="K1067" s="742">
        <f t="shared" si="99"/>
        <v>6338.3338181666541</v>
      </c>
      <c r="L1067" s="658"/>
    </row>
    <row r="1068" spans="1:12" ht="16.5" customHeight="1">
      <c r="A1068" s="741">
        <f t="shared" si="88"/>
        <v>181</v>
      </c>
      <c r="B1068" s="297" t="s">
        <v>1704</v>
      </c>
      <c r="C1068" s="757">
        <v>42326</v>
      </c>
      <c r="D1068" s="758" t="s">
        <v>1215</v>
      </c>
      <c r="E1068" s="850">
        <v>39</v>
      </c>
      <c r="F1068" s="849">
        <v>28</v>
      </c>
      <c r="G1068" s="849"/>
      <c r="H1068" s="845">
        <f t="shared" si="97"/>
        <v>0.11</v>
      </c>
      <c r="I1068" s="742">
        <v>505</v>
      </c>
      <c r="J1068" s="742">
        <f t="shared" si="98"/>
        <v>55.55</v>
      </c>
      <c r="K1068" s="742">
        <f t="shared" si="99"/>
        <v>820.25496470392</v>
      </c>
      <c r="L1068" s="658"/>
    </row>
    <row r="1069" spans="1:12" ht="16.5" customHeight="1">
      <c r="A1069" s="741">
        <f t="shared" si="88"/>
        <v>182</v>
      </c>
      <c r="B1069" s="297" t="s">
        <v>544</v>
      </c>
      <c r="C1069" s="757">
        <v>42326</v>
      </c>
      <c r="D1069" s="758" t="s">
        <v>1215</v>
      </c>
      <c r="E1069" s="850">
        <v>45</v>
      </c>
      <c r="F1069" s="849">
        <v>35</v>
      </c>
      <c r="G1069" s="849">
        <v>25</v>
      </c>
      <c r="H1069" s="845">
        <f t="shared" si="97"/>
        <v>1.04</v>
      </c>
      <c r="I1069" s="742">
        <v>1002</v>
      </c>
      <c r="J1069" s="742">
        <f t="shared" si="98"/>
        <v>1042.08</v>
      </c>
      <c r="K1069" s="742">
        <f t="shared" si="99"/>
        <v>7755.137848109789</v>
      </c>
      <c r="L1069" s="658"/>
    </row>
    <row r="1070" spans="1:12" ht="16.5" customHeight="1">
      <c r="A1070" s="741">
        <f t="shared" si="88"/>
        <v>183</v>
      </c>
      <c r="B1070" s="297" t="s">
        <v>1702</v>
      </c>
      <c r="C1070" s="757">
        <v>42326</v>
      </c>
      <c r="D1070" s="758" t="s">
        <v>1215</v>
      </c>
      <c r="E1070" s="850">
        <v>50</v>
      </c>
      <c r="F1070" s="849">
        <v>32</v>
      </c>
      <c r="G1070" s="849"/>
      <c r="H1070" s="845">
        <f t="shared" si="97"/>
        <v>0.16</v>
      </c>
      <c r="I1070" s="742">
        <v>1002</v>
      </c>
      <c r="J1070" s="742">
        <f t="shared" si="98"/>
        <v>160.32</v>
      </c>
      <c r="K1070" s="742">
        <f t="shared" si="99"/>
        <v>1193.0981304784291</v>
      </c>
      <c r="L1070" s="658"/>
    </row>
    <row r="1071" spans="1:12" ht="16.5" customHeight="1">
      <c r="A1071" s="741">
        <f t="shared" si="88"/>
        <v>184</v>
      </c>
      <c r="B1071" s="297" t="s">
        <v>1216</v>
      </c>
      <c r="C1071" s="757">
        <v>42326</v>
      </c>
      <c r="D1071" s="758" t="s">
        <v>1217</v>
      </c>
      <c r="E1071" s="850">
        <v>50</v>
      </c>
      <c r="F1071" s="849">
        <v>30</v>
      </c>
      <c r="G1071" s="849">
        <v>30</v>
      </c>
      <c r="H1071" s="845">
        <f t="shared" si="97"/>
        <v>1.04</v>
      </c>
      <c r="I1071" s="742">
        <v>195</v>
      </c>
      <c r="J1071" s="742">
        <f t="shared" si="98"/>
        <v>202.8</v>
      </c>
      <c r="K1071" s="742">
        <f t="shared" si="99"/>
        <v>7755.137848109789</v>
      </c>
      <c r="L1071" s="658"/>
    </row>
    <row r="1072" spans="1:12" ht="16.5" customHeight="1">
      <c r="A1072" s="741">
        <f t="shared" si="88"/>
        <v>185</v>
      </c>
      <c r="B1072" s="297" t="s">
        <v>1218</v>
      </c>
      <c r="C1072" s="757">
        <v>42326</v>
      </c>
      <c r="D1072" s="758" t="s">
        <v>1217</v>
      </c>
      <c r="E1072" s="850">
        <v>52</v>
      </c>
      <c r="F1072" s="849">
        <v>35</v>
      </c>
      <c r="G1072" s="849">
        <v>40</v>
      </c>
      <c r="H1072" s="845">
        <f t="shared" si="97"/>
        <v>1.4</v>
      </c>
      <c r="I1072" s="742">
        <v>102</v>
      </c>
      <c r="J1072" s="742">
        <f t="shared" si="98"/>
        <v>142.79999999999998</v>
      </c>
      <c r="K1072" s="742">
        <f t="shared" si="99"/>
        <v>10439.608641686254</v>
      </c>
      <c r="L1072" s="658"/>
    </row>
    <row r="1073" spans="1:12" ht="16.5" customHeight="1">
      <c r="A1073" s="741">
        <f t="shared" si="88"/>
        <v>186</v>
      </c>
      <c r="B1073" s="297" t="s">
        <v>1219</v>
      </c>
      <c r="C1073" s="757">
        <v>42327</v>
      </c>
      <c r="D1073" s="758" t="s">
        <v>1220</v>
      </c>
      <c r="E1073" s="850">
        <v>52</v>
      </c>
      <c r="F1073" s="849">
        <v>25</v>
      </c>
      <c r="G1073" s="849">
        <v>25</v>
      </c>
      <c r="H1073" s="845">
        <f t="shared" si="97"/>
        <v>0.84</v>
      </c>
      <c r="I1073" s="742">
        <v>305</v>
      </c>
      <c r="J1073" s="742">
        <f t="shared" si="98"/>
        <v>256.2</v>
      </c>
      <c r="K1073" s="742">
        <f t="shared" si="99"/>
        <v>6263.7651850117527</v>
      </c>
      <c r="L1073" s="658"/>
    </row>
    <row r="1074" spans="1:12" ht="16.5" customHeight="1">
      <c r="A1074" s="741">
        <f t="shared" si="88"/>
        <v>187</v>
      </c>
      <c r="B1074" s="297" t="s">
        <v>439</v>
      </c>
      <c r="C1074" s="757">
        <v>42327</v>
      </c>
      <c r="D1074" s="758" t="s">
        <v>1221</v>
      </c>
      <c r="E1074" s="850">
        <v>49</v>
      </c>
      <c r="F1074" s="849">
        <v>38</v>
      </c>
      <c r="G1074" s="849">
        <v>12</v>
      </c>
      <c r="H1074" s="845">
        <f t="shared" si="97"/>
        <v>0.95</v>
      </c>
      <c r="I1074" s="742">
        <v>486</v>
      </c>
      <c r="J1074" s="742">
        <f t="shared" si="98"/>
        <v>461.7</v>
      </c>
      <c r="K1074" s="742">
        <f t="shared" si="99"/>
        <v>7084.0201497156722</v>
      </c>
      <c r="L1074" s="658"/>
    </row>
    <row r="1075" spans="1:12" ht="16.5" customHeight="1">
      <c r="A1075" s="741">
        <f t="shared" si="88"/>
        <v>188</v>
      </c>
      <c r="B1075" s="297" t="s">
        <v>439</v>
      </c>
      <c r="C1075" s="757">
        <v>42327</v>
      </c>
      <c r="D1075" s="758" t="s">
        <v>1221</v>
      </c>
      <c r="E1075" s="850">
        <v>49</v>
      </c>
      <c r="F1075" s="849">
        <v>38</v>
      </c>
      <c r="G1075" s="849">
        <v>12</v>
      </c>
      <c r="H1075" s="845">
        <f t="shared" si="97"/>
        <v>0.95</v>
      </c>
      <c r="I1075" s="742">
        <v>200</v>
      </c>
      <c r="J1075" s="742">
        <f t="shared" si="98"/>
        <v>190</v>
      </c>
      <c r="K1075" s="742">
        <f t="shared" si="99"/>
        <v>7084.0201497156722</v>
      </c>
      <c r="L1075" s="658"/>
    </row>
    <row r="1076" spans="1:12" ht="16.5" customHeight="1">
      <c r="A1076" s="741">
        <f t="shared" si="88"/>
        <v>189</v>
      </c>
      <c r="B1076" s="297" t="s">
        <v>439</v>
      </c>
      <c r="C1076" s="757">
        <v>42327</v>
      </c>
      <c r="D1076" s="758" t="s">
        <v>1221</v>
      </c>
      <c r="E1076" s="850">
        <v>49</v>
      </c>
      <c r="F1076" s="849">
        <v>38</v>
      </c>
      <c r="G1076" s="849">
        <v>12</v>
      </c>
      <c r="H1076" s="845">
        <f t="shared" si="97"/>
        <v>0.95</v>
      </c>
      <c r="I1076" s="742">
        <v>100</v>
      </c>
      <c r="J1076" s="742">
        <f t="shared" si="98"/>
        <v>95</v>
      </c>
      <c r="K1076" s="742">
        <f t="shared" si="99"/>
        <v>7084.0201497156722</v>
      </c>
      <c r="L1076" s="658"/>
    </row>
    <row r="1077" spans="1:12" ht="16.5" customHeight="1">
      <c r="A1077" s="741">
        <f t="shared" si="88"/>
        <v>190</v>
      </c>
      <c r="B1077" s="297" t="s">
        <v>439</v>
      </c>
      <c r="C1077" s="757">
        <v>42327</v>
      </c>
      <c r="D1077" s="758" t="s">
        <v>1221</v>
      </c>
      <c r="E1077" s="850">
        <v>49</v>
      </c>
      <c r="F1077" s="849">
        <v>38</v>
      </c>
      <c r="G1077" s="849">
        <v>12</v>
      </c>
      <c r="H1077" s="845">
        <f t="shared" si="97"/>
        <v>0.95</v>
      </c>
      <c r="I1077" s="742">
        <v>102</v>
      </c>
      <c r="J1077" s="742">
        <f t="shared" si="98"/>
        <v>96.899999999999991</v>
      </c>
      <c r="K1077" s="742">
        <f t="shared" si="99"/>
        <v>7084.0201497156722</v>
      </c>
      <c r="L1077" s="658"/>
    </row>
    <row r="1078" spans="1:12" ht="16.5" customHeight="1">
      <c r="A1078" s="741">
        <f t="shared" si="88"/>
        <v>191</v>
      </c>
      <c r="B1078" s="297" t="s">
        <v>1222</v>
      </c>
      <c r="C1078" s="757">
        <v>42329</v>
      </c>
      <c r="D1078" s="758" t="s">
        <v>1223</v>
      </c>
      <c r="E1078" s="850">
        <v>52</v>
      </c>
      <c r="F1078" s="850">
        <v>52</v>
      </c>
      <c r="G1078" s="849">
        <v>24.5</v>
      </c>
      <c r="H1078" s="845">
        <f t="shared" si="97"/>
        <v>1.69</v>
      </c>
      <c r="I1078" s="742">
        <v>1200</v>
      </c>
      <c r="J1078" s="742">
        <f t="shared" si="98"/>
        <v>2028</v>
      </c>
      <c r="K1078" s="742">
        <f t="shared" si="99"/>
        <v>12602.099003178408</v>
      </c>
      <c r="L1078" s="658"/>
    </row>
    <row r="1079" spans="1:12" ht="16.5" customHeight="1">
      <c r="A1079" s="741">
        <f t="shared" si="88"/>
        <v>192</v>
      </c>
      <c r="B1079" s="297" t="s">
        <v>472</v>
      </c>
      <c r="C1079" s="757">
        <v>42329</v>
      </c>
      <c r="D1079" s="758" t="s">
        <v>1223</v>
      </c>
      <c r="E1079" s="850">
        <v>52</v>
      </c>
      <c r="F1079" s="849">
        <v>26.5</v>
      </c>
      <c r="G1079" s="849">
        <v>26.5</v>
      </c>
      <c r="H1079" s="845">
        <f t="shared" si="97"/>
        <v>0.91</v>
      </c>
      <c r="I1079" s="742">
        <v>634</v>
      </c>
      <c r="J1079" s="742">
        <f t="shared" si="98"/>
        <v>576.94000000000005</v>
      </c>
      <c r="K1079" s="742">
        <f t="shared" si="99"/>
        <v>6785.7456170960659</v>
      </c>
      <c r="L1079" s="658"/>
    </row>
    <row r="1080" spans="1:12" ht="16.5" customHeight="1">
      <c r="A1080" s="741">
        <f t="shared" si="88"/>
        <v>193</v>
      </c>
      <c r="B1080" s="297" t="s">
        <v>621</v>
      </c>
      <c r="C1080" s="757">
        <v>42329</v>
      </c>
      <c r="D1080" s="758" t="s">
        <v>1224</v>
      </c>
      <c r="E1080" s="850">
        <v>43</v>
      </c>
      <c r="F1080" s="849">
        <v>27.5</v>
      </c>
      <c r="G1080" s="849">
        <v>33</v>
      </c>
      <c r="H1080" s="845">
        <f t="shared" ref="H1080:H1143" si="100">IF(G1080&lt;&gt;"",ROUND(((E1080+F1080)*2+5)*(F1080+G1080+3)/10000,2),ROUND(E1080*F1080/10000,2))</f>
        <v>0.93</v>
      </c>
      <c r="I1080" s="742">
        <v>422</v>
      </c>
      <c r="J1080" s="742">
        <f t="shared" si="98"/>
        <v>392.46000000000004</v>
      </c>
      <c r="K1080" s="742">
        <f t="shared" si="99"/>
        <v>6934.8828834058695</v>
      </c>
      <c r="L1080" s="658"/>
    </row>
    <row r="1081" spans="1:12" ht="16.5" customHeight="1">
      <c r="A1081" s="741">
        <f t="shared" si="88"/>
        <v>194</v>
      </c>
      <c r="B1081" s="297" t="s">
        <v>565</v>
      </c>
      <c r="C1081" s="757">
        <v>42329</v>
      </c>
      <c r="D1081" s="758" t="s">
        <v>1224</v>
      </c>
      <c r="E1081" s="850">
        <v>39.5</v>
      </c>
      <c r="F1081" s="849">
        <v>32.299999999999997</v>
      </c>
      <c r="G1081" s="849">
        <v>27.7</v>
      </c>
      <c r="H1081" s="845">
        <f t="shared" si="100"/>
        <v>0.94</v>
      </c>
      <c r="I1081" s="742">
        <v>204</v>
      </c>
      <c r="J1081" s="742">
        <f t="shared" ref="J1081:J1144" si="101">H1081*I1081</f>
        <v>191.76</v>
      </c>
      <c r="K1081" s="742">
        <f t="shared" ref="K1081:K1144" si="102">H1081*$Q$940</f>
        <v>7009.4515165607709</v>
      </c>
      <c r="L1081" s="658"/>
    </row>
    <row r="1082" spans="1:12" ht="16.5" customHeight="1">
      <c r="A1082" s="741">
        <f t="shared" si="88"/>
        <v>195</v>
      </c>
      <c r="B1082" s="297" t="s">
        <v>1024</v>
      </c>
      <c r="C1082" s="757">
        <v>42329</v>
      </c>
      <c r="D1082" s="758" t="s">
        <v>1224</v>
      </c>
      <c r="E1082" s="850">
        <v>68</v>
      </c>
      <c r="F1082" s="849">
        <v>35</v>
      </c>
      <c r="G1082" s="849">
        <v>18</v>
      </c>
      <c r="H1082" s="845">
        <f t="shared" si="100"/>
        <v>1.18</v>
      </c>
      <c r="I1082" s="742">
        <v>104</v>
      </c>
      <c r="J1082" s="742">
        <f t="shared" si="101"/>
        <v>122.72</v>
      </c>
      <c r="K1082" s="742">
        <f t="shared" si="102"/>
        <v>8799.0987122784136</v>
      </c>
      <c r="L1082" s="658"/>
    </row>
    <row r="1083" spans="1:12" ht="16.5" customHeight="1">
      <c r="A1083" s="741">
        <f t="shared" ref="A1083:A1146" si="103">IF(B1083&lt;&gt;"",A1082+1,"")</f>
        <v>196</v>
      </c>
      <c r="B1083" s="297" t="s">
        <v>477</v>
      </c>
      <c r="C1083" s="757">
        <v>42329</v>
      </c>
      <c r="D1083" s="758" t="s">
        <v>1224</v>
      </c>
      <c r="E1083" s="850">
        <v>49.5</v>
      </c>
      <c r="F1083" s="849">
        <v>38.5</v>
      </c>
      <c r="G1083" s="849">
        <v>32.5</v>
      </c>
      <c r="H1083" s="845">
        <f t="shared" si="100"/>
        <v>1.34</v>
      </c>
      <c r="I1083" s="742">
        <v>316</v>
      </c>
      <c r="J1083" s="742">
        <f t="shared" si="101"/>
        <v>423.44</v>
      </c>
      <c r="K1083" s="742">
        <f t="shared" si="102"/>
        <v>9992.1968427568445</v>
      </c>
      <c r="L1083" s="658"/>
    </row>
    <row r="1084" spans="1:12" ht="16.5" customHeight="1">
      <c r="A1084" s="741">
        <f t="shared" si="103"/>
        <v>197</v>
      </c>
      <c r="B1084" s="297" t="s">
        <v>1225</v>
      </c>
      <c r="C1084" s="757">
        <v>42331</v>
      </c>
      <c r="D1084" s="758" t="s">
        <v>1226</v>
      </c>
      <c r="E1084" s="850">
        <v>38</v>
      </c>
      <c r="F1084" s="849">
        <v>23.5</v>
      </c>
      <c r="G1084" s="849">
        <v>69</v>
      </c>
      <c r="H1084" s="845">
        <f t="shared" si="100"/>
        <v>1.22</v>
      </c>
      <c r="I1084" s="742">
        <v>212</v>
      </c>
      <c r="J1084" s="742">
        <f t="shared" si="101"/>
        <v>258.64</v>
      </c>
      <c r="K1084" s="742">
        <f t="shared" si="102"/>
        <v>9097.3732448980209</v>
      </c>
      <c r="L1084" s="658"/>
    </row>
    <row r="1085" spans="1:12" ht="16.5" customHeight="1">
      <c r="A1085" s="741">
        <f t="shared" si="103"/>
        <v>198</v>
      </c>
      <c r="B1085" s="297" t="s">
        <v>564</v>
      </c>
      <c r="C1085" s="757">
        <v>42332</v>
      </c>
      <c r="D1085" s="758" t="s">
        <v>1227</v>
      </c>
      <c r="E1085" s="850">
        <v>41</v>
      </c>
      <c r="F1085" s="849">
        <v>31</v>
      </c>
      <c r="G1085" s="849">
        <v>25.5</v>
      </c>
      <c r="H1085" s="845">
        <f t="shared" si="100"/>
        <v>0.89</v>
      </c>
      <c r="I1085" s="742">
        <v>100</v>
      </c>
      <c r="J1085" s="742">
        <f t="shared" si="101"/>
        <v>89</v>
      </c>
      <c r="K1085" s="742">
        <f t="shared" si="102"/>
        <v>6636.6083507862622</v>
      </c>
      <c r="L1085" s="658"/>
    </row>
    <row r="1086" spans="1:12" ht="16.5" customHeight="1">
      <c r="A1086" s="741">
        <f t="shared" si="103"/>
        <v>199</v>
      </c>
      <c r="B1086" s="297" t="s">
        <v>565</v>
      </c>
      <c r="C1086" s="757">
        <v>42332</v>
      </c>
      <c r="D1086" s="758" t="s">
        <v>1227</v>
      </c>
      <c r="E1086" s="850">
        <v>39.5</v>
      </c>
      <c r="F1086" s="849">
        <v>32.299999999999997</v>
      </c>
      <c r="G1086" s="849">
        <v>27.7</v>
      </c>
      <c r="H1086" s="845">
        <f t="shared" si="100"/>
        <v>0.94</v>
      </c>
      <c r="I1086" s="742">
        <v>181</v>
      </c>
      <c r="J1086" s="742">
        <f t="shared" si="101"/>
        <v>170.14</v>
      </c>
      <c r="K1086" s="742">
        <f t="shared" si="102"/>
        <v>7009.4515165607709</v>
      </c>
      <c r="L1086" s="658"/>
    </row>
    <row r="1087" spans="1:12" ht="16.5" customHeight="1">
      <c r="A1087" s="741">
        <f t="shared" si="103"/>
        <v>200</v>
      </c>
      <c r="B1087" s="297" t="s">
        <v>2036</v>
      </c>
      <c r="C1087" s="757">
        <v>42332</v>
      </c>
      <c r="D1087" s="758" t="s">
        <v>1228</v>
      </c>
      <c r="E1087" s="850">
        <v>41</v>
      </c>
      <c r="F1087" s="849">
        <v>41</v>
      </c>
      <c r="G1087" s="849">
        <v>25</v>
      </c>
      <c r="H1087" s="845">
        <f t="shared" si="100"/>
        <v>1.17</v>
      </c>
      <c r="I1087" s="742">
        <v>2000</v>
      </c>
      <c r="J1087" s="742">
        <f t="shared" si="101"/>
        <v>2340</v>
      </c>
      <c r="K1087" s="742">
        <f t="shared" si="102"/>
        <v>8724.5300791235113</v>
      </c>
      <c r="L1087" s="658"/>
    </row>
    <row r="1088" spans="1:12" ht="16.5" customHeight="1">
      <c r="A1088" s="741">
        <f t="shared" si="103"/>
        <v>201</v>
      </c>
      <c r="B1088" s="297" t="s">
        <v>807</v>
      </c>
      <c r="C1088" s="757">
        <v>42332</v>
      </c>
      <c r="D1088" s="758" t="s">
        <v>1229</v>
      </c>
      <c r="E1088" s="850">
        <v>57</v>
      </c>
      <c r="F1088" s="849">
        <v>36</v>
      </c>
      <c r="G1088" s="849">
        <v>34</v>
      </c>
      <c r="H1088" s="845">
        <f t="shared" si="100"/>
        <v>1.39</v>
      </c>
      <c r="I1088" s="742">
        <v>800</v>
      </c>
      <c r="J1088" s="742">
        <f t="shared" si="101"/>
        <v>1112</v>
      </c>
      <c r="K1088" s="742">
        <f t="shared" si="102"/>
        <v>10365.040008531352</v>
      </c>
      <c r="L1088" s="658"/>
    </row>
    <row r="1089" spans="1:12" ht="16.5" customHeight="1">
      <c r="A1089" s="741">
        <f t="shared" si="103"/>
        <v>202</v>
      </c>
      <c r="B1089" s="297" t="s">
        <v>1847</v>
      </c>
      <c r="C1089" s="757">
        <v>42332</v>
      </c>
      <c r="D1089" s="758" t="s">
        <v>1230</v>
      </c>
      <c r="E1089" s="850">
        <v>145</v>
      </c>
      <c r="F1089" s="849">
        <v>191</v>
      </c>
      <c r="G1089" s="849"/>
      <c r="H1089" s="845">
        <f t="shared" si="100"/>
        <v>2.77</v>
      </c>
      <c r="I1089" s="742">
        <v>130</v>
      </c>
      <c r="J1089" s="742">
        <f t="shared" si="101"/>
        <v>360.1</v>
      </c>
      <c r="K1089" s="742">
        <f t="shared" si="102"/>
        <v>20655.511383907804</v>
      </c>
      <c r="L1089" s="658"/>
    </row>
    <row r="1090" spans="1:12" ht="16.5" customHeight="1">
      <c r="A1090" s="741">
        <f t="shared" si="103"/>
        <v>203</v>
      </c>
      <c r="B1090" s="297" t="s">
        <v>1848</v>
      </c>
      <c r="C1090" s="757">
        <v>42332</v>
      </c>
      <c r="D1090" s="758" t="s">
        <v>1230</v>
      </c>
      <c r="E1090" s="850">
        <v>130</v>
      </c>
      <c r="F1090" s="849">
        <v>130</v>
      </c>
      <c r="G1090" s="849"/>
      <c r="H1090" s="845">
        <f t="shared" si="100"/>
        <v>1.69</v>
      </c>
      <c r="I1090" s="742">
        <v>200</v>
      </c>
      <c r="J1090" s="742">
        <f t="shared" si="101"/>
        <v>338</v>
      </c>
      <c r="K1090" s="742">
        <f t="shared" si="102"/>
        <v>12602.099003178408</v>
      </c>
      <c r="L1090" s="658"/>
    </row>
    <row r="1091" spans="1:12" ht="16.5" customHeight="1">
      <c r="A1091" s="741">
        <f t="shared" si="103"/>
        <v>204</v>
      </c>
      <c r="B1091" s="297" t="s">
        <v>1849</v>
      </c>
      <c r="C1091" s="757">
        <v>42332</v>
      </c>
      <c r="D1091" s="758" t="s">
        <v>1230</v>
      </c>
      <c r="E1091" s="850">
        <v>110</v>
      </c>
      <c r="F1091" s="849">
        <v>123</v>
      </c>
      <c r="G1091" s="849"/>
      <c r="H1091" s="845">
        <f t="shared" si="100"/>
        <v>1.35</v>
      </c>
      <c r="I1091" s="742">
        <v>510</v>
      </c>
      <c r="J1091" s="742">
        <f t="shared" si="101"/>
        <v>688.5</v>
      </c>
      <c r="K1091" s="742">
        <f t="shared" si="102"/>
        <v>10066.765475911747</v>
      </c>
      <c r="L1091" s="658"/>
    </row>
    <row r="1092" spans="1:12" ht="16.5" customHeight="1">
      <c r="A1092" s="741">
        <f t="shared" si="103"/>
        <v>205</v>
      </c>
      <c r="B1092" s="297" t="s">
        <v>1850</v>
      </c>
      <c r="C1092" s="757">
        <v>42332</v>
      </c>
      <c r="D1092" s="758" t="s">
        <v>1230</v>
      </c>
      <c r="E1092" s="850">
        <v>105</v>
      </c>
      <c r="F1092" s="849">
        <v>121</v>
      </c>
      <c r="G1092" s="849"/>
      <c r="H1092" s="845">
        <f t="shared" si="100"/>
        <v>1.27</v>
      </c>
      <c r="I1092" s="742">
        <v>250</v>
      </c>
      <c r="J1092" s="742">
        <f t="shared" si="101"/>
        <v>317.5</v>
      </c>
      <c r="K1092" s="742">
        <f t="shared" si="102"/>
        <v>9470.2164106725304</v>
      </c>
      <c r="L1092" s="658"/>
    </row>
    <row r="1093" spans="1:12" ht="16.5" customHeight="1">
      <c r="A1093" s="741">
        <f t="shared" si="103"/>
        <v>206</v>
      </c>
      <c r="B1093" s="297" t="s">
        <v>807</v>
      </c>
      <c r="C1093" s="757">
        <v>42334</v>
      </c>
      <c r="D1093" s="758" t="s">
        <v>1231</v>
      </c>
      <c r="E1093" s="850">
        <v>57</v>
      </c>
      <c r="F1093" s="849">
        <v>36</v>
      </c>
      <c r="G1093" s="849">
        <v>34</v>
      </c>
      <c r="H1093" s="845">
        <f t="shared" si="100"/>
        <v>1.39</v>
      </c>
      <c r="I1093" s="742">
        <v>600</v>
      </c>
      <c r="J1093" s="742">
        <f t="shared" si="101"/>
        <v>833.99999999999989</v>
      </c>
      <c r="K1093" s="742">
        <f t="shared" si="102"/>
        <v>10365.040008531352</v>
      </c>
      <c r="L1093" s="658"/>
    </row>
    <row r="1094" spans="1:12" ht="16.5" customHeight="1">
      <c r="A1094" s="741">
        <f t="shared" si="103"/>
        <v>207</v>
      </c>
      <c r="B1094" s="297" t="s">
        <v>642</v>
      </c>
      <c r="C1094" s="757">
        <v>42335</v>
      </c>
      <c r="D1094" s="758" t="s">
        <v>1232</v>
      </c>
      <c r="E1094" s="850">
        <v>37.5</v>
      </c>
      <c r="F1094" s="849">
        <v>22.8</v>
      </c>
      <c r="G1094" s="849">
        <v>27</v>
      </c>
      <c r="H1094" s="845">
        <f t="shared" si="100"/>
        <v>0.66</v>
      </c>
      <c r="I1094" s="742">
        <v>1031</v>
      </c>
      <c r="J1094" s="742">
        <f t="shared" si="101"/>
        <v>680.46</v>
      </c>
      <c r="K1094" s="742">
        <f t="shared" si="102"/>
        <v>4921.52978822352</v>
      </c>
      <c r="L1094" s="658"/>
    </row>
    <row r="1095" spans="1:12" ht="16.5" customHeight="1">
      <c r="A1095" s="741">
        <f t="shared" si="103"/>
        <v>208</v>
      </c>
      <c r="B1095" s="297" t="s">
        <v>642</v>
      </c>
      <c r="C1095" s="757">
        <v>42335</v>
      </c>
      <c r="D1095" s="758" t="s">
        <v>1232</v>
      </c>
      <c r="E1095" s="850">
        <v>37.5</v>
      </c>
      <c r="F1095" s="849">
        <v>22.8</v>
      </c>
      <c r="G1095" s="849">
        <v>27</v>
      </c>
      <c r="H1095" s="845">
        <f t="shared" si="100"/>
        <v>0.66</v>
      </c>
      <c r="I1095" s="742">
        <v>980</v>
      </c>
      <c r="J1095" s="742">
        <f t="shared" si="101"/>
        <v>646.80000000000007</v>
      </c>
      <c r="K1095" s="742">
        <f t="shared" si="102"/>
        <v>4921.52978822352</v>
      </c>
      <c r="L1095" s="658"/>
    </row>
    <row r="1096" spans="1:12" ht="16.5" customHeight="1">
      <c r="A1096" s="741">
        <f t="shared" si="103"/>
        <v>209</v>
      </c>
      <c r="B1096" s="40" t="s">
        <v>477</v>
      </c>
      <c r="C1096" s="757">
        <v>42335</v>
      </c>
      <c r="D1096" s="758" t="s">
        <v>1233</v>
      </c>
      <c r="E1096" s="850">
        <v>49.5</v>
      </c>
      <c r="F1096" s="849">
        <v>38.5</v>
      </c>
      <c r="G1096" s="849">
        <v>32.5</v>
      </c>
      <c r="H1096" s="845">
        <f t="shared" si="100"/>
        <v>1.34</v>
      </c>
      <c r="I1096" s="742">
        <v>100</v>
      </c>
      <c r="J1096" s="742">
        <f t="shared" si="101"/>
        <v>134</v>
      </c>
      <c r="K1096" s="742">
        <f t="shared" si="102"/>
        <v>9992.1968427568445</v>
      </c>
      <c r="L1096" s="658"/>
    </row>
    <row r="1097" spans="1:12" ht="16.5" customHeight="1">
      <c r="A1097" s="741">
        <f t="shared" si="103"/>
        <v>210</v>
      </c>
      <c r="B1097" s="297" t="s">
        <v>435</v>
      </c>
      <c r="C1097" s="757">
        <v>42335</v>
      </c>
      <c r="D1097" s="758" t="s">
        <v>1234</v>
      </c>
      <c r="E1097" s="850">
        <v>36.5</v>
      </c>
      <c r="F1097" s="849">
        <v>27.3</v>
      </c>
      <c r="G1097" s="849">
        <v>25.5</v>
      </c>
      <c r="H1097" s="845">
        <f t="shared" si="100"/>
        <v>0.74</v>
      </c>
      <c r="I1097" s="742">
        <v>1178</v>
      </c>
      <c r="J1097" s="742">
        <f t="shared" si="101"/>
        <v>871.72</v>
      </c>
      <c r="K1097" s="742">
        <f t="shared" si="102"/>
        <v>5518.0788534627345</v>
      </c>
      <c r="L1097" s="658"/>
    </row>
    <row r="1098" spans="1:12" ht="16.5" customHeight="1">
      <c r="A1098" s="741">
        <f t="shared" si="103"/>
        <v>211</v>
      </c>
      <c r="B1098" s="297" t="s">
        <v>1792</v>
      </c>
      <c r="C1098" s="757">
        <v>42335</v>
      </c>
      <c r="D1098" s="758" t="s">
        <v>1235</v>
      </c>
      <c r="E1098" s="850">
        <v>110</v>
      </c>
      <c r="F1098" s="849">
        <v>114</v>
      </c>
      <c r="G1098" s="849"/>
      <c r="H1098" s="845">
        <f t="shared" si="100"/>
        <v>1.25</v>
      </c>
      <c r="I1098" s="742">
        <v>1500</v>
      </c>
      <c r="J1098" s="742">
        <f t="shared" si="101"/>
        <v>1875</v>
      </c>
      <c r="K1098" s="742">
        <f t="shared" si="102"/>
        <v>9321.0791443627277</v>
      </c>
      <c r="L1098" s="658"/>
    </row>
    <row r="1099" spans="1:12" ht="16.5" customHeight="1">
      <c r="A1099" s="741">
        <f t="shared" si="103"/>
        <v>212</v>
      </c>
      <c r="B1099" s="297" t="s">
        <v>754</v>
      </c>
      <c r="C1099" s="757">
        <v>42335</v>
      </c>
      <c r="D1099" s="758" t="s">
        <v>1235</v>
      </c>
      <c r="E1099" s="850">
        <v>80</v>
      </c>
      <c r="F1099" s="849">
        <v>212</v>
      </c>
      <c r="G1099" s="849"/>
      <c r="H1099" s="845">
        <f t="shared" si="100"/>
        <v>1.7</v>
      </c>
      <c r="I1099" s="742">
        <v>200</v>
      </c>
      <c r="J1099" s="742">
        <f t="shared" si="101"/>
        <v>340</v>
      </c>
      <c r="K1099" s="742">
        <f t="shared" si="102"/>
        <v>12676.667636333308</v>
      </c>
      <c r="L1099" s="658"/>
    </row>
    <row r="1100" spans="1:12" ht="16.5" customHeight="1">
      <c r="A1100" s="741">
        <f t="shared" si="103"/>
        <v>213</v>
      </c>
      <c r="B1100" s="297" t="s">
        <v>1850</v>
      </c>
      <c r="C1100" s="757">
        <v>42335</v>
      </c>
      <c r="D1100" s="758" t="s">
        <v>1235</v>
      </c>
      <c r="E1100" s="850">
        <v>105</v>
      </c>
      <c r="F1100" s="849">
        <v>121</v>
      </c>
      <c r="G1100" s="849"/>
      <c r="H1100" s="845">
        <f t="shared" si="100"/>
        <v>1.27</v>
      </c>
      <c r="I1100" s="742">
        <v>260</v>
      </c>
      <c r="J1100" s="742">
        <f t="shared" si="101"/>
        <v>330.2</v>
      </c>
      <c r="K1100" s="742">
        <f t="shared" si="102"/>
        <v>9470.2164106725304</v>
      </c>
      <c r="L1100" s="658"/>
    </row>
    <row r="1101" spans="1:12" ht="16.5" customHeight="1">
      <c r="A1101" s="741">
        <f t="shared" si="103"/>
        <v>214</v>
      </c>
      <c r="B1101" s="297" t="s">
        <v>520</v>
      </c>
      <c r="C1101" s="757">
        <v>42338</v>
      </c>
      <c r="D1101" s="758" t="s">
        <v>1236</v>
      </c>
      <c r="E1101" s="850">
        <v>37.5</v>
      </c>
      <c r="F1101" s="849">
        <v>25.3</v>
      </c>
      <c r="G1101" s="849">
        <v>23.9</v>
      </c>
      <c r="H1101" s="845">
        <f t="shared" si="100"/>
        <v>0.68</v>
      </c>
      <c r="I1101" s="742">
        <v>1066</v>
      </c>
      <c r="J1101" s="742">
        <f t="shared" si="101"/>
        <v>724.88</v>
      </c>
      <c r="K1101" s="742">
        <f t="shared" si="102"/>
        <v>5070.6670545333236</v>
      </c>
      <c r="L1101" s="658"/>
    </row>
    <row r="1102" spans="1:12" ht="16.5" customHeight="1">
      <c r="A1102" s="741">
        <f t="shared" si="103"/>
        <v>215</v>
      </c>
      <c r="B1102" s="297" t="s">
        <v>772</v>
      </c>
      <c r="C1102" s="757">
        <v>42338</v>
      </c>
      <c r="D1102" s="758" t="s">
        <v>1237</v>
      </c>
      <c r="E1102" s="850">
        <v>125</v>
      </c>
      <c r="F1102" s="849">
        <v>185</v>
      </c>
      <c r="G1102" s="849"/>
      <c r="H1102" s="845">
        <f t="shared" si="100"/>
        <v>2.31</v>
      </c>
      <c r="I1102" s="742">
        <v>1000</v>
      </c>
      <c r="J1102" s="742">
        <f t="shared" si="101"/>
        <v>2310</v>
      </c>
      <c r="K1102" s="742">
        <f t="shared" si="102"/>
        <v>17225.354258782321</v>
      </c>
      <c r="L1102" s="658"/>
    </row>
    <row r="1103" spans="1:12" ht="16.5" customHeight="1">
      <c r="A1103" s="741">
        <f t="shared" si="103"/>
        <v>216</v>
      </c>
      <c r="B1103" s="297" t="s">
        <v>774</v>
      </c>
      <c r="C1103" s="757">
        <v>42338</v>
      </c>
      <c r="D1103" s="758" t="s">
        <v>1237</v>
      </c>
      <c r="E1103" s="850">
        <v>115</v>
      </c>
      <c r="F1103" s="849">
        <v>163</v>
      </c>
      <c r="G1103" s="849"/>
      <c r="H1103" s="845">
        <f t="shared" si="100"/>
        <v>1.87</v>
      </c>
      <c r="I1103" s="742">
        <v>250</v>
      </c>
      <c r="J1103" s="742">
        <f t="shared" si="101"/>
        <v>467.5</v>
      </c>
      <c r="K1103" s="742">
        <f t="shared" si="102"/>
        <v>13944.334399966641</v>
      </c>
      <c r="L1103" s="658"/>
    </row>
    <row r="1104" spans="1:12" ht="16.5" customHeight="1">
      <c r="A1104" s="741">
        <f t="shared" si="103"/>
        <v>217</v>
      </c>
      <c r="B1104" s="297" t="s">
        <v>1238</v>
      </c>
      <c r="C1104" s="757">
        <v>42338</v>
      </c>
      <c r="D1104" s="758" t="s">
        <v>1239</v>
      </c>
      <c r="E1104" s="850">
        <v>112</v>
      </c>
      <c r="F1104" s="849">
        <v>59</v>
      </c>
      <c r="G1104" s="849">
        <v>170</v>
      </c>
      <c r="H1104" s="845">
        <f t="shared" si="100"/>
        <v>8.0500000000000007</v>
      </c>
      <c r="I1104" s="742">
        <v>63</v>
      </c>
      <c r="J1104" s="742">
        <f t="shared" si="101"/>
        <v>507.15000000000003</v>
      </c>
      <c r="K1104" s="742">
        <f t="shared" si="102"/>
        <v>60027.749689695971</v>
      </c>
      <c r="L1104" s="658"/>
    </row>
    <row r="1105" spans="1:12" ht="16.5" customHeight="1">
      <c r="A1105" s="741">
        <f t="shared" si="103"/>
        <v>218</v>
      </c>
      <c r="B1105" s="297" t="s">
        <v>867</v>
      </c>
      <c r="C1105" s="757">
        <v>42338</v>
      </c>
      <c r="D1105" s="758" t="s">
        <v>1239</v>
      </c>
      <c r="E1105" s="850">
        <v>70</v>
      </c>
      <c r="F1105" s="849">
        <v>67</v>
      </c>
      <c r="G1105" s="849">
        <v>152</v>
      </c>
      <c r="H1105" s="845">
        <f t="shared" si="100"/>
        <v>6.19</v>
      </c>
      <c r="I1105" s="742">
        <v>41</v>
      </c>
      <c r="J1105" s="742">
        <f t="shared" si="101"/>
        <v>253.79000000000002</v>
      </c>
      <c r="K1105" s="742">
        <f t="shared" si="102"/>
        <v>46157.983922884225</v>
      </c>
      <c r="L1105" s="658"/>
    </row>
    <row r="1106" spans="1:12" ht="16.5" customHeight="1">
      <c r="A1106" s="741">
        <f t="shared" si="103"/>
        <v>219</v>
      </c>
      <c r="B1106" s="297" t="s">
        <v>947</v>
      </c>
      <c r="C1106" s="757">
        <v>42338</v>
      </c>
      <c r="D1106" s="758" t="s">
        <v>1239</v>
      </c>
      <c r="E1106" s="850">
        <v>47</v>
      </c>
      <c r="F1106" s="849">
        <v>47</v>
      </c>
      <c r="G1106" s="849">
        <v>52</v>
      </c>
      <c r="H1106" s="845">
        <f t="shared" si="100"/>
        <v>1.97</v>
      </c>
      <c r="I1106" s="742">
        <v>50</v>
      </c>
      <c r="J1106" s="742">
        <f t="shared" si="101"/>
        <v>98.5</v>
      </c>
      <c r="K1106" s="742">
        <f t="shared" si="102"/>
        <v>14690.020731515659</v>
      </c>
      <c r="L1106" s="658"/>
    </row>
    <row r="1107" spans="1:12" ht="16.5" customHeight="1">
      <c r="A1107" s="741">
        <f t="shared" si="103"/>
        <v>220</v>
      </c>
      <c r="B1107" s="297" t="s">
        <v>953</v>
      </c>
      <c r="C1107" s="757">
        <v>42338</v>
      </c>
      <c r="D1107" s="758" t="s">
        <v>1239</v>
      </c>
      <c r="E1107" s="850">
        <v>124</v>
      </c>
      <c r="F1107" s="849">
        <v>54</v>
      </c>
      <c r="G1107" s="849">
        <v>180</v>
      </c>
      <c r="H1107" s="845">
        <f t="shared" si="100"/>
        <v>8.56</v>
      </c>
      <c r="I1107" s="742">
        <v>21</v>
      </c>
      <c r="J1107" s="742">
        <f t="shared" si="101"/>
        <v>179.76000000000002</v>
      </c>
      <c r="K1107" s="742">
        <f t="shared" si="102"/>
        <v>63830.74998059596</v>
      </c>
      <c r="L1107" s="658"/>
    </row>
    <row r="1108" spans="1:12" ht="16.5" customHeight="1">
      <c r="A1108" s="741">
        <f t="shared" si="103"/>
        <v>221</v>
      </c>
      <c r="B1108" s="297" t="s">
        <v>650</v>
      </c>
      <c r="C1108" s="757">
        <v>42338</v>
      </c>
      <c r="D1108" s="758" t="s">
        <v>1239</v>
      </c>
      <c r="E1108" s="850">
        <v>142</v>
      </c>
      <c r="F1108" s="849">
        <v>72</v>
      </c>
      <c r="G1108" s="849">
        <v>58</v>
      </c>
      <c r="H1108" s="845">
        <f t="shared" si="100"/>
        <v>5.76</v>
      </c>
      <c r="I1108" s="742">
        <v>50</v>
      </c>
      <c r="J1108" s="742">
        <f t="shared" si="101"/>
        <v>288</v>
      </c>
      <c r="K1108" s="742">
        <f t="shared" si="102"/>
        <v>42951.532697223447</v>
      </c>
      <c r="L1108" s="658"/>
    </row>
    <row r="1109" spans="1:12" ht="16.5" customHeight="1">
      <c r="A1109" s="741">
        <f t="shared" si="103"/>
        <v>222</v>
      </c>
      <c r="B1109" s="297" t="s">
        <v>465</v>
      </c>
      <c r="C1109" s="757">
        <v>42339</v>
      </c>
      <c r="D1109" s="758" t="s">
        <v>1240</v>
      </c>
      <c r="E1109" s="850">
        <v>51.5</v>
      </c>
      <c r="F1109" s="849">
        <v>28.5</v>
      </c>
      <c r="G1109" s="849">
        <v>7.2</v>
      </c>
      <c r="H1109" s="845">
        <f t="shared" si="100"/>
        <v>0.64</v>
      </c>
      <c r="I1109" s="742">
        <v>500</v>
      </c>
      <c r="J1109" s="742">
        <f t="shared" si="101"/>
        <v>320</v>
      </c>
      <c r="K1109" s="742">
        <f t="shared" si="102"/>
        <v>4772.3925219137163</v>
      </c>
      <c r="L1109" s="658"/>
    </row>
    <row r="1110" spans="1:12" ht="16.5" customHeight="1">
      <c r="A1110" s="741">
        <f t="shared" si="103"/>
        <v>223</v>
      </c>
      <c r="B1110" s="297" t="s">
        <v>1241</v>
      </c>
      <c r="C1110" s="757">
        <v>42339</v>
      </c>
      <c r="D1110" s="758" t="s">
        <v>1240</v>
      </c>
      <c r="E1110" s="850">
        <v>42</v>
      </c>
      <c r="F1110" s="849">
        <v>22</v>
      </c>
      <c r="G1110" s="849">
        <v>6</v>
      </c>
      <c r="H1110" s="845">
        <f t="shared" si="100"/>
        <v>0.41</v>
      </c>
      <c r="I1110" s="742">
        <v>216</v>
      </c>
      <c r="J1110" s="742">
        <f t="shared" si="101"/>
        <v>88.559999999999988</v>
      </c>
      <c r="K1110" s="742">
        <f t="shared" si="102"/>
        <v>3057.3139593509745</v>
      </c>
      <c r="L1110" s="658"/>
    </row>
    <row r="1111" spans="1:12" ht="16.5" customHeight="1">
      <c r="A1111" s="741">
        <f t="shared" si="103"/>
        <v>224</v>
      </c>
      <c r="B1111" s="297" t="s">
        <v>1975</v>
      </c>
      <c r="C1111" s="757">
        <v>42339</v>
      </c>
      <c r="D1111" s="758" t="s">
        <v>1242</v>
      </c>
      <c r="E1111" s="850">
        <v>49</v>
      </c>
      <c r="F1111" s="849">
        <v>47</v>
      </c>
      <c r="G1111" s="849">
        <v>27</v>
      </c>
      <c r="H1111" s="845">
        <f t="shared" si="100"/>
        <v>1.52</v>
      </c>
      <c r="I1111" s="742">
        <v>30</v>
      </c>
      <c r="J1111" s="742">
        <f t="shared" si="101"/>
        <v>45.6</v>
      </c>
      <c r="K1111" s="742">
        <f t="shared" si="102"/>
        <v>11334.432239545076</v>
      </c>
      <c r="L1111" s="658"/>
    </row>
    <row r="1112" spans="1:12" ht="16.5" customHeight="1">
      <c r="A1112" s="741">
        <f t="shared" si="103"/>
        <v>225</v>
      </c>
      <c r="B1112" s="297" t="s">
        <v>1976</v>
      </c>
      <c r="C1112" s="757">
        <v>42339</v>
      </c>
      <c r="D1112" s="758" t="s">
        <v>1242</v>
      </c>
      <c r="E1112" s="850">
        <v>38</v>
      </c>
      <c r="F1112" s="849">
        <v>37</v>
      </c>
      <c r="G1112" s="849">
        <v>30</v>
      </c>
      <c r="H1112" s="845">
        <f t="shared" si="100"/>
        <v>1.0900000000000001</v>
      </c>
      <c r="I1112" s="742">
        <v>30</v>
      </c>
      <c r="J1112" s="742">
        <f t="shared" si="101"/>
        <v>32.700000000000003</v>
      </c>
      <c r="K1112" s="742">
        <f t="shared" si="102"/>
        <v>8127.9810138842986</v>
      </c>
      <c r="L1112" s="658"/>
    </row>
    <row r="1113" spans="1:12" ht="16.5" customHeight="1">
      <c r="A1113" s="741">
        <f t="shared" si="103"/>
        <v>226</v>
      </c>
      <c r="B1113" s="297" t="s">
        <v>1977</v>
      </c>
      <c r="C1113" s="757">
        <v>42339</v>
      </c>
      <c r="D1113" s="758" t="s">
        <v>1242</v>
      </c>
      <c r="E1113" s="850">
        <v>40</v>
      </c>
      <c r="F1113" s="849">
        <v>39</v>
      </c>
      <c r="G1113" s="849">
        <v>32</v>
      </c>
      <c r="H1113" s="845">
        <f t="shared" si="100"/>
        <v>1.21</v>
      </c>
      <c r="I1113" s="742">
        <v>60</v>
      </c>
      <c r="J1113" s="742">
        <f t="shared" si="101"/>
        <v>72.599999999999994</v>
      </c>
      <c r="K1113" s="742">
        <f t="shared" si="102"/>
        <v>9022.8046117431204</v>
      </c>
      <c r="L1113" s="658"/>
    </row>
    <row r="1114" spans="1:12" ht="16.5" customHeight="1">
      <c r="A1114" s="741">
        <f t="shared" si="103"/>
        <v>227</v>
      </c>
      <c r="B1114" s="297" t="s">
        <v>1978</v>
      </c>
      <c r="C1114" s="757">
        <v>42339</v>
      </c>
      <c r="D1114" s="758" t="s">
        <v>1242</v>
      </c>
      <c r="E1114" s="850">
        <v>42</v>
      </c>
      <c r="F1114" s="849">
        <v>41</v>
      </c>
      <c r="G1114" s="849">
        <v>34</v>
      </c>
      <c r="H1114" s="845">
        <f t="shared" si="100"/>
        <v>1.33</v>
      </c>
      <c r="I1114" s="742">
        <v>20</v>
      </c>
      <c r="J1114" s="742">
        <f t="shared" si="101"/>
        <v>26.6</v>
      </c>
      <c r="K1114" s="742">
        <f t="shared" si="102"/>
        <v>9917.6282096019422</v>
      </c>
      <c r="L1114" s="658"/>
    </row>
    <row r="1115" spans="1:12" ht="16.5" customHeight="1">
      <c r="A1115" s="741">
        <f t="shared" si="103"/>
        <v>228</v>
      </c>
      <c r="B1115" s="297" t="s">
        <v>2037</v>
      </c>
      <c r="C1115" s="757">
        <v>42339</v>
      </c>
      <c r="D1115" s="758" t="s">
        <v>1242</v>
      </c>
      <c r="E1115" s="850">
        <v>63</v>
      </c>
      <c r="F1115" s="849">
        <v>53</v>
      </c>
      <c r="G1115" s="849">
        <v>32</v>
      </c>
      <c r="H1115" s="845">
        <f t="shared" si="100"/>
        <v>2.09</v>
      </c>
      <c r="I1115" s="742">
        <v>10</v>
      </c>
      <c r="J1115" s="742">
        <f t="shared" si="101"/>
        <v>20.9</v>
      </c>
      <c r="K1115" s="742">
        <f t="shared" si="102"/>
        <v>15584.844329374479</v>
      </c>
      <c r="L1115" s="658"/>
    </row>
    <row r="1116" spans="1:12" ht="16.5" customHeight="1">
      <c r="A1116" s="741">
        <f t="shared" si="103"/>
        <v>229</v>
      </c>
      <c r="B1116" s="297" t="s">
        <v>477</v>
      </c>
      <c r="C1116" s="757">
        <v>42340</v>
      </c>
      <c r="D1116" s="758" t="s">
        <v>1243</v>
      </c>
      <c r="E1116" s="850">
        <v>49.5</v>
      </c>
      <c r="F1116" s="849">
        <v>38.5</v>
      </c>
      <c r="G1116" s="849">
        <v>32.5</v>
      </c>
      <c r="H1116" s="845">
        <f t="shared" si="100"/>
        <v>1.34</v>
      </c>
      <c r="I1116" s="742">
        <v>306</v>
      </c>
      <c r="J1116" s="742">
        <f t="shared" si="101"/>
        <v>410.04</v>
      </c>
      <c r="K1116" s="742">
        <f t="shared" si="102"/>
        <v>9992.1968427568445</v>
      </c>
      <c r="L1116" s="658"/>
    </row>
    <row r="1117" spans="1:12" ht="16.5" customHeight="1">
      <c r="A1117" s="741">
        <f t="shared" si="103"/>
        <v>230</v>
      </c>
      <c r="B1117" s="297" t="s">
        <v>1181</v>
      </c>
      <c r="C1117" s="757">
        <v>42340</v>
      </c>
      <c r="D1117" s="758" t="s">
        <v>1244</v>
      </c>
      <c r="E1117" s="850">
        <v>33.5</v>
      </c>
      <c r="F1117" s="849">
        <v>31.5</v>
      </c>
      <c r="G1117" s="849">
        <v>24</v>
      </c>
      <c r="H1117" s="845">
        <f t="shared" si="100"/>
        <v>0.79</v>
      </c>
      <c r="I1117" s="742">
        <v>500</v>
      </c>
      <c r="J1117" s="742">
        <f t="shared" si="101"/>
        <v>395</v>
      </c>
      <c r="K1117" s="742">
        <f t="shared" si="102"/>
        <v>5890.9220192372441</v>
      </c>
      <c r="L1117" s="658"/>
    </row>
    <row r="1118" spans="1:12" ht="16.5" customHeight="1">
      <c r="A1118" s="741">
        <f t="shared" si="103"/>
        <v>231</v>
      </c>
      <c r="B1118" s="297" t="s">
        <v>1025</v>
      </c>
      <c r="C1118" s="757">
        <v>42340</v>
      </c>
      <c r="D1118" s="758" t="s">
        <v>1245</v>
      </c>
      <c r="E1118" s="850">
        <v>40</v>
      </c>
      <c r="F1118" s="849">
        <v>30</v>
      </c>
      <c r="G1118" s="849">
        <v>18.5</v>
      </c>
      <c r="H1118" s="845">
        <f t="shared" si="100"/>
        <v>0.75</v>
      </c>
      <c r="I1118" s="742">
        <v>306</v>
      </c>
      <c r="J1118" s="742">
        <f t="shared" si="101"/>
        <v>229.5</v>
      </c>
      <c r="K1118" s="742">
        <f t="shared" si="102"/>
        <v>5592.6474866176359</v>
      </c>
      <c r="L1118" s="658"/>
    </row>
    <row r="1119" spans="1:12" ht="16.5" customHeight="1">
      <c r="A1119" s="741">
        <f t="shared" si="103"/>
        <v>232</v>
      </c>
      <c r="B1119" s="297" t="s">
        <v>439</v>
      </c>
      <c r="C1119" s="757">
        <v>42340</v>
      </c>
      <c r="D1119" s="758" t="s">
        <v>1245</v>
      </c>
      <c r="E1119" s="850">
        <v>49</v>
      </c>
      <c r="F1119" s="849">
        <v>38</v>
      </c>
      <c r="G1119" s="849">
        <v>12</v>
      </c>
      <c r="H1119" s="845">
        <f t="shared" si="100"/>
        <v>0.95</v>
      </c>
      <c r="I1119" s="742">
        <v>522</v>
      </c>
      <c r="J1119" s="742">
        <f t="shared" si="101"/>
        <v>495.9</v>
      </c>
      <c r="K1119" s="742">
        <f t="shared" si="102"/>
        <v>7084.0201497156722</v>
      </c>
      <c r="L1119" s="658"/>
    </row>
    <row r="1120" spans="1:12" ht="16.5" customHeight="1">
      <c r="A1120" s="741">
        <f t="shared" si="103"/>
        <v>233</v>
      </c>
      <c r="B1120" s="297" t="s">
        <v>1976</v>
      </c>
      <c r="C1120" s="757">
        <v>42340</v>
      </c>
      <c r="D1120" s="758" t="s">
        <v>1246</v>
      </c>
      <c r="E1120" s="850">
        <v>38</v>
      </c>
      <c r="F1120" s="849">
        <v>37</v>
      </c>
      <c r="G1120" s="849">
        <v>30</v>
      </c>
      <c r="H1120" s="845">
        <f t="shared" si="100"/>
        <v>1.0900000000000001</v>
      </c>
      <c r="I1120" s="742">
        <v>100</v>
      </c>
      <c r="J1120" s="742">
        <f t="shared" si="101"/>
        <v>109.00000000000001</v>
      </c>
      <c r="K1120" s="742">
        <f t="shared" si="102"/>
        <v>8127.9810138842986</v>
      </c>
      <c r="L1120" s="658"/>
    </row>
    <row r="1121" spans="1:12" ht="16.5" customHeight="1">
      <c r="A1121" s="741">
        <f t="shared" si="103"/>
        <v>234</v>
      </c>
      <c r="B1121" s="297" t="s">
        <v>1978</v>
      </c>
      <c r="C1121" s="757">
        <v>42340</v>
      </c>
      <c r="D1121" s="758" t="s">
        <v>1246</v>
      </c>
      <c r="E1121" s="850">
        <v>42</v>
      </c>
      <c r="F1121" s="849">
        <v>41</v>
      </c>
      <c r="G1121" s="849">
        <v>34</v>
      </c>
      <c r="H1121" s="845">
        <f t="shared" si="100"/>
        <v>1.33</v>
      </c>
      <c r="I1121" s="742">
        <v>20</v>
      </c>
      <c r="J1121" s="742">
        <f t="shared" si="101"/>
        <v>26.6</v>
      </c>
      <c r="K1121" s="742">
        <f t="shared" si="102"/>
        <v>9917.6282096019422</v>
      </c>
      <c r="L1121" s="658"/>
    </row>
    <row r="1122" spans="1:12" ht="16.5" customHeight="1">
      <c r="A1122" s="741">
        <f t="shared" si="103"/>
        <v>235</v>
      </c>
      <c r="B1122" s="297" t="s">
        <v>2037</v>
      </c>
      <c r="C1122" s="757">
        <v>42340</v>
      </c>
      <c r="D1122" s="758" t="s">
        <v>1246</v>
      </c>
      <c r="E1122" s="850">
        <v>63</v>
      </c>
      <c r="F1122" s="849">
        <v>53</v>
      </c>
      <c r="G1122" s="849">
        <v>32</v>
      </c>
      <c r="H1122" s="845">
        <f t="shared" si="100"/>
        <v>2.09</v>
      </c>
      <c r="I1122" s="742">
        <v>20</v>
      </c>
      <c r="J1122" s="742">
        <f t="shared" si="101"/>
        <v>41.8</v>
      </c>
      <c r="K1122" s="742">
        <f t="shared" si="102"/>
        <v>15584.844329374479</v>
      </c>
      <c r="L1122" s="658"/>
    </row>
    <row r="1123" spans="1:12" ht="16.5" customHeight="1">
      <c r="A1123" s="741">
        <f t="shared" si="103"/>
        <v>236</v>
      </c>
      <c r="B1123" s="297" t="s">
        <v>450</v>
      </c>
      <c r="C1123" s="757">
        <v>42341</v>
      </c>
      <c r="D1123" s="758" t="s">
        <v>1247</v>
      </c>
      <c r="E1123" s="850">
        <v>46</v>
      </c>
      <c r="F1123" s="849">
        <v>42</v>
      </c>
      <c r="G1123" s="849">
        <v>13</v>
      </c>
      <c r="H1123" s="845">
        <f t="shared" si="100"/>
        <v>1.05</v>
      </c>
      <c r="I1123" s="742">
        <v>2820</v>
      </c>
      <c r="J1123" s="742">
        <f t="shared" si="101"/>
        <v>2961</v>
      </c>
      <c r="K1123" s="742">
        <f t="shared" si="102"/>
        <v>7829.7064812646913</v>
      </c>
      <c r="L1123" s="658"/>
    </row>
    <row r="1124" spans="1:12" ht="16.5" customHeight="1">
      <c r="A1124" s="741">
        <f t="shared" si="103"/>
        <v>237</v>
      </c>
      <c r="B1124" s="297" t="s">
        <v>628</v>
      </c>
      <c r="C1124" s="757">
        <v>42341</v>
      </c>
      <c r="D1124" s="758" t="s">
        <v>1247</v>
      </c>
      <c r="E1124" s="850">
        <v>46</v>
      </c>
      <c r="F1124" s="849">
        <v>42</v>
      </c>
      <c r="G1124" s="849">
        <v>24.5</v>
      </c>
      <c r="H1124" s="845">
        <f t="shared" si="100"/>
        <v>1.26</v>
      </c>
      <c r="I1124" s="742">
        <v>406</v>
      </c>
      <c r="J1124" s="742">
        <f t="shared" si="101"/>
        <v>511.56</v>
      </c>
      <c r="K1124" s="742">
        <f t="shared" si="102"/>
        <v>9395.6477775176299</v>
      </c>
      <c r="L1124" s="658"/>
    </row>
    <row r="1125" spans="1:12" ht="16.5" customHeight="1">
      <c r="A1125" s="741">
        <f t="shared" si="103"/>
        <v>238</v>
      </c>
      <c r="B1125" s="297" t="s">
        <v>1974</v>
      </c>
      <c r="C1125" s="757">
        <v>42341</v>
      </c>
      <c r="D1125" s="758" t="s">
        <v>1248</v>
      </c>
      <c r="E1125" s="850">
        <v>43</v>
      </c>
      <c r="F1125" s="849">
        <v>42</v>
      </c>
      <c r="G1125" s="849">
        <v>26</v>
      </c>
      <c r="H1125" s="845">
        <f t="shared" si="100"/>
        <v>1.24</v>
      </c>
      <c r="I1125" s="742">
        <v>3000</v>
      </c>
      <c r="J1125" s="742">
        <f t="shared" si="101"/>
        <v>3720</v>
      </c>
      <c r="K1125" s="742">
        <f t="shared" si="102"/>
        <v>9246.5105112078254</v>
      </c>
      <c r="L1125" s="658"/>
    </row>
    <row r="1126" spans="1:12" ht="16.5" customHeight="1">
      <c r="A1126" s="741">
        <f t="shared" si="103"/>
        <v>239</v>
      </c>
      <c r="B1126" s="297" t="s">
        <v>1974</v>
      </c>
      <c r="C1126" s="757">
        <v>42341</v>
      </c>
      <c r="D1126" s="758" t="s">
        <v>1249</v>
      </c>
      <c r="E1126" s="850">
        <v>43</v>
      </c>
      <c r="F1126" s="849">
        <v>42</v>
      </c>
      <c r="G1126" s="849">
        <v>26</v>
      </c>
      <c r="H1126" s="845">
        <f t="shared" si="100"/>
        <v>1.24</v>
      </c>
      <c r="I1126" s="742">
        <v>400</v>
      </c>
      <c r="J1126" s="742">
        <f t="shared" si="101"/>
        <v>496</v>
      </c>
      <c r="K1126" s="742">
        <f t="shared" si="102"/>
        <v>9246.5105112078254</v>
      </c>
      <c r="L1126" s="658"/>
    </row>
    <row r="1127" spans="1:12" ht="16.5" customHeight="1">
      <c r="A1127" s="741">
        <f t="shared" si="103"/>
        <v>240</v>
      </c>
      <c r="B1127" s="297" t="s">
        <v>1250</v>
      </c>
      <c r="C1127" s="757">
        <v>42341</v>
      </c>
      <c r="D1127" s="758" t="s">
        <v>1251</v>
      </c>
      <c r="E1127" s="850">
        <v>68</v>
      </c>
      <c r="F1127" s="849">
        <v>68</v>
      </c>
      <c r="G1127" s="849">
        <v>29</v>
      </c>
      <c r="H1127" s="845">
        <f t="shared" si="100"/>
        <v>2.77</v>
      </c>
      <c r="I1127" s="742">
        <v>87</v>
      </c>
      <c r="J1127" s="742">
        <f t="shared" si="101"/>
        <v>240.99</v>
      </c>
      <c r="K1127" s="742">
        <f t="shared" si="102"/>
        <v>20655.511383907804</v>
      </c>
      <c r="L1127" s="658"/>
    </row>
    <row r="1128" spans="1:12" ht="16.5" customHeight="1">
      <c r="A1128" s="741">
        <f t="shared" si="103"/>
        <v>241</v>
      </c>
      <c r="B1128" s="297" t="s">
        <v>1253</v>
      </c>
      <c r="C1128" s="757">
        <v>42341</v>
      </c>
      <c r="D1128" s="758" t="s">
        <v>1251</v>
      </c>
      <c r="E1128" s="850">
        <v>78</v>
      </c>
      <c r="F1128" s="849">
        <v>63</v>
      </c>
      <c r="G1128" s="849">
        <v>31</v>
      </c>
      <c r="H1128" s="845">
        <f t="shared" si="100"/>
        <v>2.78</v>
      </c>
      <c r="I1128" s="742">
        <v>78</v>
      </c>
      <c r="J1128" s="742">
        <f t="shared" si="101"/>
        <v>216.83999999999997</v>
      </c>
      <c r="K1128" s="742">
        <f t="shared" si="102"/>
        <v>20730.080017062704</v>
      </c>
      <c r="L1128" s="658"/>
    </row>
    <row r="1129" spans="1:12" ht="16.5" customHeight="1">
      <c r="A1129" s="741">
        <f t="shared" si="103"/>
        <v>242</v>
      </c>
      <c r="B1129" s="297" t="s">
        <v>1254</v>
      </c>
      <c r="C1129" s="757">
        <v>42341</v>
      </c>
      <c r="D1129" s="758" t="s">
        <v>1251</v>
      </c>
      <c r="E1129" s="850">
        <v>78</v>
      </c>
      <c r="F1129" s="849">
        <v>45</v>
      </c>
      <c r="G1129" s="849">
        <v>42</v>
      </c>
      <c r="H1129" s="845">
        <f t="shared" si="100"/>
        <v>2.2599999999999998</v>
      </c>
      <c r="I1129" s="742">
        <v>104</v>
      </c>
      <c r="J1129" s="742">
        <f t="shared" si="101"/>
        <v>235.03999999999996</v>
      </c>
      <c r="K1129" s="742">
        <f t="shared" si="102"/>
        <v>16852.511093007808</v>
      </c>
      <c r="L1129" s="658"/>
    </row>
    <row r="1130" spans="1:12" ht="16.5" customHeight="1">
      <c r="A1130" s="741">
        <f t="shared" si="103"/>
        <v>243</v>
      </c>
      <c r="B1130" s="297" t="s">
        <v>1705</v>
      </c>
      <c r="C1130" s="757">
        <v>42341</v>
      </c>
      <c r="D1130" s="758" t="s">
        <v>1251</v>
      </c>
      <c r="E1130" s="850">
        <v>66</v>
      </c>
      <c r="F1130" s="849">
        <v>66</v>
      </c>
      <c r="G1130" s="849"/>
      <c r="H1130" s="845">
        <f t="shared" si="100"/>
        <v>0.44</v>
      </c>
      <c r="I1130" s="742">
        <v>274</v>
      </c>
      <c r="J1130" s="742">
        <f t="shared" si="101"/>
        <v>120.56</v>
      </c>
      <c r="K1130" s="742">
        <f t="shared" si="102"/>
        <v>3281.01985881568</v>
      </c>
      <c r="L1130" s="658"/>
    </row>
    <row r="1131" spans="1:12" ht="16.5" customHeight="1">
      <c r="A1131" s="741">
        <f t="shared" si="103"/>
        <v>244</v>
      </c>
      <c r="B1131" s="297" t="s">
        <v>1706</v>
      </c>
      <c r="C1131" s="757">
        <v>42341</v>
      </c>
      <c r="D1131" s="758" t="s">
        <v>1251</v>
      </c>
      <c r="E1131" s="850">
        <v>76</v>
      </c>
      <c r="F1131" s="849">
        <v>61</v>
      </c>
      <c r="G1131" s="849"/>
      <c r="H1131" s="845">
        <f t="shared" si="100"/>
        <v>0.46</v>
      </c>
      <c r="I1131" s="742">
        <v>156</v>
      </c>
      <c r="J1131" s="742">
        <f t="shared" si="101"/>
        <v>71.760000000000005</v>
      </c>
      <c r="K1131" s="742">
        <f t="shared" si="102"/>
        <v>3430.1571251254836</v>
      </c>
      <c r="L1131" s="658"/>
    </row>
    <row r="1132" spans="1:12" ht="16.5" customHeight="1">
      <c r="A1132" s="741">
        <f t="shared" si="103"/>
        <v>245</v>
      </c>
      <c r="B1132" s="297" t="s">
        <v>1707</v>
      </c>
      <c r="C1132" s="757">
        <v>42341</v>
      </c>
      <c r="D1132" s="758" t="s">
        <v>1251</v>
      </c>
      <c r="E1132" s="850">
        <v>76</v>
      </c>
      <c r="F1132" s="849">
        <v>29</v>
      </c>
      <c r="G1132" s="849"/>
      <c r="H1132" s="845">
        <f t="shared" si="100"/>
        <v>0.22</v>
      </c>
      <c r="I1132" s="742">
        <v>312</v>
      </c>
      <c r="J1132" s="742">
        <f t="shared" si="101"/>
        <v>68.64</v>
      </c>
      <c r="K1132" s="742">
        <f t="shared" si="102"/>
        <v>1640.50992940784</v>
      </c>
      <c r="L1132" s="658"/>
    </row>
    <row r="1133" spans="1:12" ht="16.5" customHeight="1">
      <c r="A1133" s="741">
        <f t="shared" si="103"/>
        <v>246</v>
      </c>
      <c r="B1133" s="297" t="s">
        <v>1708</v>
      </c>
      <c r="C1133" s="757">
        <v>42341</v>
      </c>
      <c r="D1133" s="758" t="s">
        <v>1251</v>
      </c>
      <c r="E1133" s="850">
        <v>66</v>
      </c>
      <c r="F1133" s="849">
        <v>27</v>
      </c>
      <c r="G1133" s="849"/>
      <c r="H1133" s="845">
        <f t="shared" si="100"/>
        <v>0.18</v>
      </c>
      <c r="I1133" s="742">
        <v>435</v>
      </c>
      <c r="J1133" s="742">
        <f t="shared" si="101"/>
        <v>78.3</v>
      </c>
      <c r="K1133" s="742">
        <f t="shared" si="102"/>
        <v>1342.2353967882327</v>
      </c>
      <c r="L1133" s="658"/>
    </row>
    <row r="1134" spans="1:12" ht="16.5" customHeight="1">
      <c r="A1134" s="741">
        <f t="shared" si="103"/>
        <v>247</v>
      </c>
      <c r="B1134" s="297" t="s">
        <v>1709</v>
      </c>
      <c r="C1134" s="757">
        <v>42341</v>
      </c>
      <c r="D1134" s="758" t="s">
        <v>1251</v>
      </c>
      <c r="E1134" s="850">
        <v>76</v>
      </c>
      <c r="F1134" s="849">
        <v>43</v>
      </c>
      <c r="G1134" s="849"/>
      <c r="H1134" s="845">
        <f t="shared" si="100"/>
        <v>0.33</v>
      </c>
      <c r="I1134" s="742">
        <v>508</v>
      </c>
      <c r="J1134" s="742">
        <f t="shared" si="101"/>
        <v>167.64000000000001</v>
      </c>
      <c r="K1134" s="742">
        <f t="shared" si="102"/>
        <v>2460.76489411176</v>
      </c>
      <c r="L1134" s="658"/>
    </row>
    <row r="1135" spans="1:12" ht="16.5" customHeight="1">
      <c r="A1135" s="741">
        <f t="shared" si="103"/>
        <v>248</v>
      </c>
      <c r="B1135" s="297" t="s">
        <v>1341</v>
      </c>
      <c r="C1135" s="757">
        <v>42341</v>
      </c>
      <c r="D1135" s="758" t="s">
        <v>1251</v>
      </c>
      <c r="E1135" s="850">
        <v>67</v>
      </c>
      <c r="F1135" s="849">
        <v>43</v>
      </c>
      <c r="G1135" s="849"/>
      <c r="H1135" s="845">
        <f t="shared" si="100"/>
        <v>0.28999999999999998</v>
      </c>
      <c r="I1135" s="742">
        <v>100</v>
      </c>
      <c r="J1135" s="742">
        <f t="shared" si="101"/>
        <v>28.999999999999996</v>
      </c>
      <c r="K1135" s="742">
        <f t="shared" si="102"/>
        <v>2162.4903614921527</v>
      </c>
      <c r="L1135" s="658"/>
    </row>
    <row r="1136" spans="1:12" ht="16.5" customHeight="1">
      <c r="A1136" s="741">
        <f t="shared" si="103"/>
        <v>249</v>
      </c>
      <c r="B1136" s="297" t="s">
        <v>1710</v>
      </c>
      <c r="C1136" s="757">
        <v>42341</v>
      </c>
      <c r="D1136" s="758" t="s">
        <v>1255</v>
      </c>
      <c r="E1136" s="850">
        <v>61</v>
      </c>
      <c r="F1136" s="849">
        <v>29</v>
      </c>
      <c r="G1136" s="849"/>
      <c r="H1136" s="845">
        <f t="shared" si="100"/>
        <v>0.18</v>
      </c>
      <c r="I1136" s="742">
        <v>78</v>
      </c>
      <c r="J1136" s="742">
        <f t="shared" si="101"/>
        <v>14.04</v>
      </c>
      <c r="K1136" s="742">
        <f t="shared" si="102"/>
        <v>1342.2353967882327</v>
      </c>
      <c r="L1136" s="658"/>
    </row>
    <row r="1137" spans="1:12" ht="16.5" customHeight="1">
      <c r="A1137" s="741">
        <f t="shared" si="103"/>
        <v>250</v>
      </c>
      <c r="B1137" s="297" t="s">
        <v>1711</v>
      </c>
      <c r="C1137" s="757">
        <v>42341</v>
      </c>
      <c r="D1137" s="758" t="s">
        <v>1255</v>
      </c>
      <c r="E1137" s="850">
        <v>43</v>
      </c>
      <c r="F1137" s="849">
        <v>40</v>
      </c>
      <c r="G1137" s="849"/>
      <c r="H1137" s="845">
        <f t="shared" si="100"/>
        <v>0.17</v>
      </c>
      <c r="I1137" s="742">
        <v>1360</v>
      </c>
      <c r="J1137" s="742">
        <f t="shared" si="101"/>
        <v>231.20000000000002</v>
      </c>
      <c r="K1137" s="742">
        <f t="shared" si="102"/>
        <v>1267.6667636333309</v>
      </c>
      <c r="L1137" s="658"/>
    </row>
    <row r="1138" spans="1:12" ht="16.5" customHeight="1">
      <c r="A1138" s="741">
        <f t="shared" si="103"/>
        <v>251</v>
      </c>
      <c r="B1138" s="297" t="s">
        <v>1344</v>
      </c>
      <c r="C1138" s="757">
        <v>42341</v>
      </c>
      <c r="D1138" s="758" t="s">
        <v>1255</v>
      </c>
      <c r="E1138" s="850">
        <v>84</v>
      </c>
      <c r="F1138" s="849">
        <v>55</v>
      </c>
      <c r="G1138" s="849"/>
      <c r="H1138" s="845">
        <f t="shared" si="100"/>
        <v>0.46</v>
      </c>
      <c r="I1138" s="742">
        <v>100</v>
      </c>
      <c r="J1138" s="742">
        <f t="shared" si="101"/>
        <v>46</v>
      </c>
      <c r="K1138" s="742">
        <f t="shared" si="102"/>
        <v>3430.1571251254836</v>
      </c>
      <c r="L1138" s="658"/>
    </row>
    <row r="1139" spans="1:12" ht="16.5" customHeight="1">
      <c r="A1139" s="741">
        <f t="shared" si="103"/>
        <v>252</v>
      </c>
      <c r="B1139" s="297" t="s">
        <v>1257</v>
      </c>
      <c r="C1139" s="757">
        <v>42345</v>
      </c>
      <c r="D1139" s="758" t="s">
        <v>1258</v>
      </c>
      <c r="E1139" s="850">
        <v>30</v>
      </c>
      <c r="F1139" s="849">
        <v>19</v>
      </c>
      <c r="G1139" s="849">
        <v>10</v>
      </c>
      <c r="H1139" s="845">
        <f t="shared" si="100"/>
        <v>0.33</v>
      </c>
      <c r="I1139" s="742">
        <v>444</v>
      </c>
      <c r="J1139" s="742">
        <f t="shared" si="101"/>
        <v>146.52000000000001</v>
      </c>
      <c r="K1139" s="742">
        <f t="shared" si="102"/>
        <v>2460.76489411176</v>
      </c>
      <c r="L1139" s="658"/>
    </row>
    <row r="1140" spans="1:12" ht="16.5" customHeight="1">
      <c r="A1140" s="741">
        <f t="shared" si="103"/>
        <v>253</v>
      </c>
      <c r="B1140" s="297" t="s">
        <v>1803</v>
      </c>
      <c r="C1140" s="757">
        <v>42345</v>
      </c>
      <c r="D1140" s="758" t="s">
        <v>1259</v>
      </c>
      <c r="E1140" s="850">
        <v>85</v>
      </c>
      <c r="F1140" s="849">
        <v>186</v>
      </c>
      <c r="G1140" s="849"/>
      <c r="H1140" s="845">
        <f t="shared" si="100"/>
        <v>1.58</v>
      </c>
      <c r="I1140" s="742">
        <v>300</v>
      </c>
      <c r="J1140" s="742">
        <f t="shared" si="101"/>
        <v>474</v>
      </c>
      <c r="K1140" s="742">
        <f t="shared" si="102"/>
        <v>11781.844038474488</v>
      </c>
      <c r="L1140" s="658"/>
    </row>
    <row r="1141" spans="1:12" ht="16.5" customHeight="1">
      <c r="A1141" s="741">
        <f t="shared" si="103"/>
        <v>254</v>
      </c>
      <c r="B1141" s="297" t="s">
        <v>1851</v>
      </c>
      <c r="C1141" s="757">
        <v>42345</v>
      </c>
      <c r="D1141" s="758" t="s">
        <v>1259</v>
      </c>
      <c r="E1141" s="850">
        <v>80</v>
      </c>
      <c r="F1141" s="849">
        <v>149</v>
      </c>
      <c r="G1141" s="849"/>
      <c r="H1141" s="845">
        <f t="shared" si="100"/>
        <v>1.19</v>
      </c>
      <c r="I1141" s="742">
        <v>30</v>
      </c>
      <c r="J1141" s="742">
        <f t="shared" si="101"/>
        <v>35.699999999999996</v>
      </c>
      <c r="K1141" s="742">
        <f t="shared" si="102"/>
        <v>8873.6673454333159</v>
      </c>
      <c r="L1141" s="658"/>
    </row>
    <row r="1142" spans="1:12" ht="16.5" customHeight="1">
      <c r="A1142" s="741">
        <f t="shared" si="103"/>
        <v>255</v>
      </c>
      <c r="B1142" s="297" t="s">
        <v>718</v>
      </c>
      <c r="C1142" s="757">
        <v>42345</v>
      </c>
      <c r="D1142" s="758" t="s">
        <v>1259</v>
      </c>
      <c r="E1142" s="850">
        <v>105</v>
      </c>
      <c r="F1142" s="849">
        <v>170</v>
      </c>
      <c r="G1142" s="849"/>
      <c r="H1142" s="845">
        <f t="shared" si="100"/>
        <v>1.79</v>
      </c>
      <c r="I1142" s="742">
        <v>15</v>
      </c>
      <c r="J1142" s="742">
        <f t="shared" si="101"/>
        <v>26.85</v>
      </c>
      <c r="K1142" s="742">
        <f t="shared" si="102"/>
        <v>13347.785334727425</v>
      </c>
      <c r="L1142" s="658"/>
    </row>
    <row r="1143" spans="1:12" ht="16.5" customHeight="1">
      <c r="A1143" s="741">
        <f t="shared" si="103"/>
        <v>256</v>
      </c>
      <c r="B1143" s="297" t="s">
        <v>1779</v>
      </c>
      <c r="C1143" s="757">
        <v>42345</v>
      </c>
      <c r="D1143" s="758" t="s">
        <v>1259</v>
      </c>
      <c r="E1143" s="850">
        <v>125</v>
      </c>
      <c r="F1143" s="849">
        <v>146</v>
      </c>
      <c r="G1143" s="849"/>
      <c r="H1143" s="845">
        <f t="shared" si="100"/>
        <v>1.83</v>
      </c>
      <c r="I1143" s="742">
        <v>100</v>
      </c>
      <c r="J1143" s="742">
        <f t="shared" si="101"/>
        <v>183</v>
      </c>
      <c r="K1143" s="742">
        <f t="shared" si="102"/>
        <v>13646.059867347034</v>
      </c>
      <c r="L1143" s="658"/>
    </row>
    <row r="1144" spans="1:12" ht="16.5" customHeight="1">
      <c r="A1144" s="741">
        <f t="shared" si="103"/>
        <v>257</v>
      </c>
      <c r="B1144" s="297" t="s">
        <v>1773</v>
      </c>
      <c r="C1144" s="757">
        <v>42345</v>
      </c>
      <c r="D1144" s="758" t="s">
        <v>1259</v>
      </c>
      <c r="E1144" s="850">
        <v>85</v>
      </c>
      <c r="F1144" s="849">
        <v>84</v>
      </c>
      <c r="G1144" s="849"/>
      <c r="H1144" s="845">
        <f t="shared" ref="H1144:H1207" si="104">IF(G1144&lt;&gt;"",ROUND(((E1144+F1144)*2+5)*(F1144+G1144+3)/10000,2),ROUND(E1144*F1144/10000,2))</f>
        <v>0.71</v>
      </c>
      <c r="I1144" s="742">
        <v>130</v>
      </c>
      <c r="J1144" s="742">
        <f t="shared" si="101"/>
        <v>92.3</v>
      </c>
      <c r="K1144" s="742">
        <f t="shared" si="102"/>
        <v>5294.3729539980286</v>
      </c>
      <c r="L1144" s="658"/>
    </row>
    <row r="1145" spans="1:12" ht="16.5" customHeight="1">
      <c r="A1145" s="741">
        <f t="shared" si="103"/>
        <v>258</v>
      </c>
      <c r="B1145" s="297" t="s">
        <v>1852</v>
      </c>
      <c r="C1145" s="757">
        <v>42345</v>
      </c>
      <c r="D1145" s="758" t="s">
        <v>1259</v>
      </c>
      <c r="E1145" s="850">
        <v>100</v>
      </c>
      <c r="F1145" s="849">
        <v>197</v>
      </c>
      <c r="G1145" s="849"/>
      <c r="H1145" s="845">
        <f t="shared" si="104"/>
        <v>1.97</v>
      </c>
      <c r="I1145" s="742">
        <v>70</v>
      </c>
      <c r="J1145" s="742">
        <f t="shared" ref="J1145:J1208" si="105">H1145*I1145</f>
        <v>137.9</v>
      </c>
      <c r="K1145" s="742">
        <f t="shared" ref="K1145:K1208" si="106">H1145*$Q$940</f>
        <v>14690.020731515659</v>
      </c>
      <c r="L1145" s="658"/>
    </row>
    <row r="1146" spans="1:12" ht="16.5" customHeight="1">
      <c r="A1146" s="741">
        <f t="shared" si="103"/>
        <v>259</v>
      </c>
      <c r="B1146" s="297" t="s">
        <v>1853</v>
      </c>
      <c r="C1146" s="757">
        <v>42345</v>
      </c>
      <c r="D1146" s="758" t="s">
        <v>1259</v>
      </c>
      <c r="E1146" s="850">
        <v>100</v>
      </c>
      <c r="F1146" s="849">
        <v>126</v>
      </c>
      <c r="G1146" s="849"/>
      <c r="H1146" s="845">
        <f t="shared" si="104"/>
        <v>1.26</v>
      </c>
      <c r="I1146" s="742">
        <v>55</v>
      </c>
      <c r="J1146" s="742">
        <f t="shared" si="105"/>
        <v>69.3</v>
      </c>
      <c r="K1146" s="742">
        <f t="shared" si="106"/>
        <v>9395.6477775176299</v>
      </c>
      <c r="L1146" s="658"/>
    </row>
    <row r="1147" spans="1:12" ht="16.5" customHeight="1">
      <c r="A1147" s="741">
        <f t="shared" ref="A1147:A1210" si="107">IF(B1147&lt;&gt;"",A1146+1,"")</f>
        <v>260</v>
      </c>
      <c r="B1147" s="297" t="s">
        <v>1854</v>
      </c>
      <c r="C1147" s="757">
        <v>42345</v>
      </c>
      <c r="D1147" s="758" t="s">
        <v>1259</v>
      </c>
      <c r="E1147" s="850">
        <v>90</v>
      </c>
      <c r="F1147" s="849">
        <v>184</v>
      </c>
      <c r="G1147" s="849"/>
      <c r="H1147" s="845">
        <f t="shared" si="104"/>
        <v>1.66</v>
      </c>
      <c r="I1147" s="742">
        <v>55</v>
      </c>
      <c r="J1147" s="742">
        <f t="shared" si="105"/>
        <v>91.3</v>
      </c>
      <c r="K1147" s="742">
        <f t="shared" si="106"/>
        <v>12378.393103713701</v>
      </c>
      <c r="L1147" s="658"/>
    </row>
    <row r="1148" spans="1:12" ht="16.5" customHeight="1">
      <c r="A1148" s="741">
        <f t="shared" si="107"/>
        <v>261</v>
      </c>
      <c r="B1148" s="297" t="s">
        <v>1855</v>
      </c>
      <c r="C1148" s="757">
        <v>42345</v>
      </c>
      <c r="D1148" s="758" t="s">
        <v>1259</v>
      </c>
      <c r="E1148" s="850">
        <v>90</v>
      </c>
      <c r="F1148" s="849">
        <v>128</v>
      </c>
      <c r="G1148" s="849"/>
      <c r="H1148" s="845">
        <f t="shared" si="104"/>
        <v>1.1499999999999999</v>
      </c>
      <c r="I1148" s="742">
        <v>155</v>
      </c>
      <c r="J1148" s="742">
        <f t="shared" si="105"/>
        <v>178.25</v>
      </c>
      <c r="K1148" s="742">
        <f t="shared" si="106"/>
        <v>8575.3928128137086</v>
      </c>
      <c r="L1148" s="658"/>
    </row>
    <row r="1149" spans="1:12" ht="16.5" customHeight="1">
      <c r="A1149" s="741">
        <f t="shared" si="107"/>
        <v>262</v>
      </c>
      <c r="B1149" s="297" t="s">
        <v>773</v>
      </c>
      <c r="C1149" s="757">
        <v>42345</v>
      </c>
      <c r="D1149" s="758" t="s">
        <v>1259</v>
      </c>
      <c r="E1149" s="850">
        <v>73</v>
      </c>
      <c r="F1149" s="849">
        <v>73</v>
      </c>
      <c r="G1149" s="849"/>
      <c r="H1149" s="845">
        <f t="shared" si="104"/>
        <v>0.53</v>
      </c>
      <c r="I1149" s="742">
        <v>1000</v>
      </c>
      <c r="J1149" s="742">
        <f t="shared" si="105"/>
        <v>530</v>
      </c>
      <c r="K1149" s="742">
        <f t="shared" si="106"/>
        <v>3952.1375572097963</v>
      </c>
      <c r="L1149" s="658"/>
    </row>
    <row r="1150" spans="1:12" ht="16.5" customHeight="1">
      <c r="A1150" s="741">
        <f t="shared" si="107"/>
        <v>263</v>
      </c>
      <c r="B1150" s="297" t="s">
        <v>424</v>
      </c>
      <c r="C1150" s="757">
        <v>42346</v>
      </c>
      <c r="D1150" s="758" t="s">
        <v>1260</v>
      </c>
      <c r="E1150" s="850">
        <v>52</v>
      </c>
      <c r="F1150" s="849">
        <v>24.5</v>
      </c>
      <c r="G1150" s="849">
        <v>24.5</v>
      </c>
      <c r="H1150" s="845">
        <f t="shared" si="104"/>
        <v>0.82</v>
      </c>
      <c r="I1150" s="742">
        <v>944</v>
      </c>
      <c r="J1150" s="742">
        <f t="shared" si="105"/>
        <v>774.07999999999993</v>
      </c>
      <c r="K1150" s="742">
        <f t="shared" si="106"/>
        <v>6114.6279187019491</v>
      </c>
      <c r="L1150" s="658"/>
    </row>
    <row r="1151" spans="1:12" ht="16.5" customHeight="1">
      <c r="A1151" s="741">
        <f t="shared" si="107"/>
        <v>264</v>
      </c>
      <c r="B1151" s="297" t="s">
        <v>472</v>
      </c>
      <c r="C1151" s="757">
        <v>42346</v>
      </c>
      <c r="D1151" s="758" t="s">
        <v>1260</v>
      </c>
      <c r="E1151" s="850">
        <v>52</v>
      </c>
      <c r="F1151" s="849">
        <v>26.5</v>
      </c>
      <c r="G1151" s="849">
        <v>26.5</v>
      </c>
      <c r="H1151" s="845">
        <f t="shared" si="104"/>
        <v>0.91</v>
      </c>
      <c r="I1151" s="742">
        <v>640</v>
      </c>
      <c r="J1151" s="742">
        <f t="shared" si="105"/>
        <v>582.4</v>
      </c>
      <c r="K1151" s="742">
        <f t="shared" si="106"/>
        <v>6785.7456170960659</v>
      </c>
      <c r="L1151" s="658"/>
    </row>
    <row r="1152" spans="1:12" ht="16.5" customHeight="1">
      <c r="A1152" s="741">
        <f t="shared" si="107"/>
        <v>265</v>
      </c>
      <c r="B1152" s="297" t="s">
        <v>527</v>
      </c>
      <c r="C1152" s="757">
        <v>42346</v>
      </c>
      <c r="D1152" s="758" t="s">
        <v>1260</v>
      </c>
      <c r="E1152" s="850">
        <v>55</v>
      </c>
      <c r="F1152" s="849">
        <v>45</v>
      </c>
      <c r="G1152" s="849">
        <v>29</v>
      </c>
      <c r="H1152" s="845">
        <f t="shared" si="104"/>
        <v>1.58</v>
      </c>
      <c r="I1152" s="742">
        <v>519</v>
      </c>
      <c r="J1152" s="742">
        <f t="shared" si="105"/>
        <v>820.02</v>
      </c>
      <c r="K1152" s="742">
        <f t="shared" si="106"/>
        <v>11781.844038474488</v>
      </c>
      <c r="L1152" s="658"/>
    </row>
    <row r="1153" spans="1:12" ht="16.5" customHeight="1">
      <c r="A1153" s="741">
        <f t="shared" si="107"/>
        <v>266</v>
      </c>
      <c r="B1153" s="297" t="s">
        <v>1261</v>
      </c>
      <c r="C1153" s="757">
        <v>42346</v>
      </c>
      <c r="D1153" s="758" t="s">
        <v>1262</v>
      </c>
      <c r="E1153" s="850">
        <v>43</v>
      </c>
      <c r="F1153" s="849">
        <v>29</v>
      </c>
      <c r="G1153" s="849">
        <v>20</v>
      </c>
      <c r="H1153" s="845">
        <f t="shared" si="104"/>
        <v>0.77</v>
      </c>
      <c r="I1153" s="742">
        <v>626</v>
      </c>
      <c r="J1153" s="742">
        <f t="shared" si="105"/>
        <v>482.02000000000004</v>
      </c>
      <c r="K1153" s="742">
        <f t="shared" si="106"/>
        <v>5741.7847529274404</v>
      </c>
      <c r="L1153" s="658"/>
    </row>
    <row r="1154" spans="1:12" ht="16.5" customHeight="1">
      <c r="A1154" s="741">
        <f t="shared" si="107"/>
        <v>267</v>
      </c>
      <c r="B1154" s="297" t="s">
        <v>1264</v>
      </c>
      <c r="C1154" s="757">
        <v>42346</v>
      </c>
      <c r="D1154" s="758" t="s">
        <v>1262</v>
      </c>
      <c r="E1154" s="850">
        <v>57</v>
      </c>
      <c r="F1154" s="849">
        <v>38</v>
      </c>
      <c r="G1154" s="849">
        <v>33</v>
      </c>
      <c r="H1154" s="845">
        <f t="shared" si="104"/>
        <v>1.44</v>
      </c>
      <c r="I1154" s="742">
        <v>302</v>
      </c>
      <c r="J1154" s="742">
        <f t="shared" si="105"/>
        <v>434.88</v>
      </c>
      <c r="K1154" s="742">
        <f t="shared" si="106"/>
        <v>10737.883174305862</v>
      </c>
      <c r="L1154" s="658"/>
    </row>
    <row r="1155" spans="1:12" ht="16.5" customHeight="1">
      <c r="A1155" s="741">
        <f t="shared" si="107"/>
        <v>268</v>
      </c>
      <c r="B1155" s="297" t="s">
        <v>1856</v>
      </c>
      <c r="C1155" s="757">
        <v>42346</v>
      </c>
      <c r="D1155" s="758" t="s">
        <v>1265</v>
      </c>
      <c r="E1155" s="850">
        <v>95</v>
      </c>
      <c r="F1155" s="849">
        <v>144</v>
      </c>
      <c r="G1155" s="849"/>
      <c r="H1155" s="845">
        <f t="shared" si="104"/>
        <v>1.37</v>
      </c>
      <c r="I1155" s="742">
        <v>200</v>
      </c>
      <c r="J1155" s="742">
        <f t="shared" si="105"/>
        <v>274</v>
      </c>
      <c r="K1155" s="742">
        <f t="shared" si="106"/>
        <v>10215.902742221549</v>
      </c>
      <c r="L1155" s="658"/>
    </row>
    <row r="1156" spans="1:12" ht="16.5" customHeight="1">
      <c r="A1156" s="741">
        <f t="shared" si="107"/>
        <v>269</v>
      </c>
      <c r="B1156" s="297" t="s">
        <v>1857</v>
      </c>
      <c r="C1156" s="757">
        <v>42346</v>
      </c>
      <c r="D1156" s="758" t="s">
        <v>1265</v>
      </c>
      <c r="E1156" s="850">
        <v>75</v>
      </c>
      <c r="F1156" s="849">
        <v>181</v>
      </c>
      <c r="G1156" s="849"/>
      <c r="H1156" s="845">
        <f t="shared" si="104"/>
        <v>1.36</v>
      </c>
      <c r="I1156" s="742">
        <v>230</v>
      </c>
      <c r="J1156" s="742">
        <f t="shared" si="105"/>
        <v>312.8</v>
      </c>
      <c r="K1156" s="742">
        <f t="shared" si="106"/>
        <v>10141.334109066647</v>
      </c>
      <c r="L1156" s="658"/>
    </row>
    <row r="1157" spans="1:12" ht="16.5" customHeight="1">
      <c r="A1157" s="741">
        <f t="shared" si="107"/>
        <v>270</v>
      </c>
      <c r="B1157" s="297" t="s">
        <v>1858</v>
      </c>
      <c r="C1157" s="757">
        <v>42346</v>
      </c>
      <c r="D1157" s="758" t="s">
        <v>1265</v>
      </c>
      <c r="E1157" s="850">
        <v>138</v>
      </c>
      <c r="F1157" s="849">
        <v>95</v>
      </c>
      <c r="G1157" s="849"/>
      <c r="H1157" s="845">
        <f t="shared" si="104"/>
        <v>1.31</v>
      </c>
      <c r="I1157" s="742">
        <v>140</v>
      </c>
      <c r="J1157" s="742">
        <f t="shared" si="105"/>
        <v>183.4</v>
      </c>
      <c r="K1157" s="742">
        <f t="shared" si="106"/>
        <v>9768.4909432921377</v>
      </c>
      <c r="L1157" s="658"/>
    </row>
    <row r="1158" spans="1:12" ht="16.5" customHeight="1">
      <c r="A1158" s="741">
        <f t="shared" si="107"/>
        <v>271</v>
      </c>
      <c r="B1158" s="297" t="s">
        <v>1859</v>
      </c>
      <c r="C1158" s="757">
        <v>42346</v>
      </c>
      <c r="D1158" s="758" t="s">
        <v>1265</v>
      </c>
      <c r="E1158" s="850">
        <v>100</v>
      </c>
      <c r="F1158" s="849">
        <v>98</v>
      </c>
      <c r="G1158" s="849"/>
      <c r="H1158" s="845">
        <f t="shared" si="104"/>
        <v>0.98</v>
      </c>
      <c r="I1158" s="742">
        <v>125</v>
      </c>
      <c r="J1158" s="742">
        <f t="shared" si="105"/>
        <v>122.5</v>
      </c>
      <c r="K1158" s="742">
        <f t="shared" si="106"/>
        <v>7307.7260491803781</v>
      </c>
      <c r="L1158" s="658"/>
    </row>
    <row r="1159" spans="1:12" ht="16.5" customHeight="1">
      <c r="A1159" s="741">
        <f t="shared" si="107"/>
        <v>272</v>
      </c>
      <c r="B1159" s="297" t="s">
        <v>1860</v>
      </c>
      <c r="C1159" s="757">
        <v>42346</v>
      </c>
      <c r="D1159" s="758" t="s">
        <v>1265</v>
      </c>
      <c r="E1159" s="850">
        <v>125</v>
      </c>
      <c r="F1159" s="849">
        <v>160</v>
      </c>
      <c r="G1159" s="849"/>
      <c r="H1159" s="845">
        <f t="shared" si="104"/>
        <v>2</v>
      </c>
      <c r="I1159" s="742">
        <v>55</v>
      </c>
      <c r="J1159" s="742">
        <f t="shared" si="105"/>
        <v>110</v>
      </c>
      <c r="K1159" s="742">
        <f t="shared" si="106"/>
        <v>14913.726630980364</v>
      </c>
      <c r="L1159" s="658"/>
    </row>
    <row r="1160" spans="1:12" ht="16.5" customHeight="1">
      <c r="A1160" s="741">
        <f t="shared" si="107"/>
        <v>273</v>
      </c>
      <c r="B1160" s="297" t="s">
        <v>1767</v>
      </c>
      <c r="C1160" s="757">
        <v>42346</v>
      </c>
      <c r="D1160" s="758" t="s">
        <v>1265</v>
      </c>
      <c r="E1160" s="850">
        <v>85</v>
      </c>
      <c r="F1160" s="849">
        <v>130</v>
      </c>
      <c r="G1160" s="849"/>
      <c r="H1160" s="845">
        <f t="shared" si="104"/>
        <v>1.1100000000000001</v>
      </c>
      <c r="I1160" s="742">
        <v>20</v>
      </c>
      <c r="J1160" s="742">
        <f t="shared" si="105"/>
        <v>22.200000000000003</v>
      </c>
      <c r="K1160" s="742">
        <f t="shared" si="106"/>
        <v>8277.1182801941031</v>
      </c>
      <c r="L1160" s="658"/>
    </row>
    <row r="1161" spans="1:12" ht="16.5" customHeight="1">
      <c r="A1161" s="741">
        <f t="shared" si="107"/>
        <v>274</v>
      </c>
      <c r="B1161" s="297" t="s">
        <v>1861</v>
      </c>
      <c r="C1161" s="757">
        <v>42346</v>
      </c>
      <c r="D1161" s="758" t="s">
        <v>1265</v>
      </c>
      <c r="E1161" s="850">
        <v>145</v>
      </c>
      <c r="F1161" s="849">
        <v>106</v>
      </c>
      <c r="G1161" s="849"/>
      <c r="H1161" s="845">
        <f t="shared" si="104"/>
        <v>1.54</v>
      </c>
      <c r="I1161" s="742">
        <v>234</v>
      </c>
      <c r="J1161" s="742">
        <f t="shared" si="105"/>
        <v>360.36</v>
      </c>
      <c r="K1161" s="742">
        <f t="shared" si="106"/>
        <v>11483.569505854881</v>
      </c>
      <c r="L1161" s="658"/>
    </row>
    <row r="1162" spans="1:12" ht="16.5" customHeight="1">
      <c r="A1162" s="741">
        <f t="shared" si="107"/>
        <v>275</v>
      </c>
      <c r="B1162" s="297" t="s">
        <v>1862</v>
      </c>
      <c r="C1162" s="757">
        <v>42346</v>
      </c>
      <c r="D1162" s="758" t="s">
        <v>1265</v>
      </c>
      <c r="E1162" s="850">
        <v>155</v>
      </c>
      <c r="F1162" s="849">
        <v>131</v>
      </c>
      <c r="G1162" s="849"/>
      <c r="H1162" s="845">
        <f t="shared" si="104"/>
        <v>2.0299999999999998</v>
      </c>
      <c r="I1162" s="742">
        <v>75</v>
      </c>
      <c r="J1162" s="742">
        <f t="shared" si="105"/>
        <v>152.24999999999997</v>
      </c>
      <c r="K1162" s="742">
        <f t="shared" si="106"/>
        <v>15137.432530445067</v>
      </c>
      <c r="L1162" s="658"/>
    </row>
    <row r="1163" spans="1:12" ht="16.5" customHeight="1">
      <c r="A1163" s="741">
        <f t="shared" si="107"/>
        <v>276</v>
      </c>
      <c r="B1163" s="297" t="s">
        <v>1266</v>
      </c>
      <c r="C1163" s="757">
        <v>42347</v>
      </c>
      <c r="D1163" s="758" t="s">
        <v>1267</v>
      </c>
      <c r="E1163" s="850">
        <v>130</v>
      </c>
      <c r="F1163" s="849">
        <v>50</v>
      </c>
      <c r="G1163" s="849">
        <v>180</v>
      </c>
      <c r="H1163" s="845">
        <f t="shared" si="104"/>
        <v>8.5</v>
      </c>
      <c r="I1163" s="742">
        <v>344</v>
      </c>
      <c r="J1163" s="742">
        <f t="shared" si="105"/>
        <v>2924</v>
      </c>
      <c r="K1163" s="742">
        <f t="shared" si="106"/>
        <v>63383.338181666542</v>
      </c>
      <c r="L1163" s="658"/>
    </row>
    <row r="1164" spans="1:12" ht="16.5" customHeight="1">
      <c r="A1164" s="741">
        <f t="shared" si="107"/>
        <v>277</v>
      </c>
      <c r="B1164" s="297" t="s">
        <v>1863</v>
      </c>
      <c r="C1164" s="757">
        <v>42347</v>
      </c>
      <c r="D1164" s="758" t="s">
        <v>1268</v>
      </c>
      <c r="E1164" s="850">
        <v>145</v>
      </c>
      <c r="F1164" s="849">
        <v>120</v>
      </c>
      <c r="G1164" s="849"/>
      <c r="H1164" s="845">
        <f t="shared" si="104"/>
        <v>1.74</v>
      </c>
      <c r="I1164" s="742">
        <v>1500</v>
      </c>
      <c r="J1164" s="742">
        <f t="shared" si="105"/>
        <v>2610</v>
      </c>
      <c r="K1164" s="742">
        <f t="shared" si="106"/>
        <v>12974.942168952915</v>
      </c>
      <c r="L1164" s="658"/>
    </row>
    <row r="1165" spans="1:12" ht="16.5" customHeight="1">
      <c r="A1165" s="741">
        <f t="shared" si="107"/>
        <v>278</v>
      </c>
      <c r="B1165" s="297" t="s">
        <v>1864</v>
      </c>
      <c r="C1165" s="757">
        <v>42347</v>
      </c>
      <c r="D1165" s="758" t="s">
        <v>1268</v>
      </c>
      <c r="E1165" s="850">
        <v>80</v>
      </c>
      <c r="F1165" s="849">
        <v>130</v>
      </c>
      <c r="G1165" s="849"/>
      <c r="H1165" s="845">
        <f t="shared" si="104"/>
        <v>1.04</v>
      </c>
      <c r="I1165" s="742">
        <v>100</v>
      </c>
      <c r="J1165" s="742">
        <f t="shared" si="105"/>
        <v>104</v>
      </c>
      <c r="K1165" s="742">
        <f t="shared" si="106"/>
        <v>7755.137848109789</v>
      </c>
      <c r="L1165" s="658"/>
    </row>
    <row r="1166" spans="1:12" ht="16.5" customHeight="1">
      <c r="A1166" s="741">
        <f t="shared" si="107"/>
        <v>279</v>
      </c>
      <c r="B1166" s="297" t="s">
        <v>1269</v>
      </c>
      <c r="C1166" s="757">
        <v>42348</v>
      </c>
      <c r="D1166" s="758" t="s">
        <v>1270</v>
      </c>
      <c r="E1166" s="850">
        <v>37</v>
      </c>
      <c r="F1166" s="849">
        <v>30</v>
      </c>
      <c r="G1166" s="849">
        <v>40</v>
      </c>
      <c r="H1166" s="845">
        <f t="shared" si="104"/>
        <v>1.01</v>
      </c>
      <c r="I1166" s="742">
        <v>201</v>
      </c>
      <c r="J1166" s="742">
        <f t="shared" si="105"/>
        <v>203.01</v>
      </c>
      <c r="K1166" s="742">
        <f t="shared" si="106"/>
        <v>7531.431948645084</v>
      </c>
      <c r="L1166" s="658"/>
    </row>
    <row r="1167" spans="1:12" ht="16.5" customHeight="1">
      <c r="A1167" s="741">
        <f t="shared" si="107"/>
        <v>280</v>
      </c>
      <c r="B1167" s="297" t="s">
        <v>1272</v>
      </c>
      <c r="C1167" s="757">
        <v>42348</v>
      </c>
      <c r="D1167" s="758" t="s">
        <v>1270</v>
      </c>
      <c r="E1167" s="850">
        <v>39</v>
      </c>
      <c r="F1167" s="849">
        <v>31.5</v>
      </c>
      <c r="G1167" s="849">
        <v>37</v>
      </c>
      <c r="H1167" s="845">
        <f t="shared" si="104"/>
        <v>1.04</v>
      </c>
      <c r="I1167" s="742">
        <v>200</v>
      </c>
      <c r="J1167" s="742">
        <f t="shared" si="105"/>
        <v>208</v>
      </c>
      <c r="K1167" s="742">
        <f t="shared" si="106"/>
        <v>7755.137848109789</v>
      </c>
      <c r="L1167" s="658"/>
    </row>
    <row r="1168" spans="1:12" ht="16.5" customHeight="1">
      <c r="A1168" s="741">
        <f t="shared" si="107"/>
        <v>281</v>
      </c>
      <c r="B1168" s="297" t="s">
        <v>1273</v>
      </c>
      <c r="C1168" s="757">
        <v>42348</v>
      </c>
      <c r="D1168" s="758" t="s">
        <v>1270</v>
      </c>
      <c r="E1168" s="850">
        <v>41</v>
      </c>
      <c r="F1168" s="849">
        <v>33</v>
      </c>
      <c r="G1168" s="849">
        <v>44</v>
      </c>
      <c r="H1168" s="845">
        <f t="shared" si="104"/>
        <v>1.22</v>
      </c>
      <c r="I1168" s="742">
        <v>216</v>
      </c>
      <c r="J1168" s="742">
        <f t="shared" si="105"/>
        <v>263.52</v>
      </c>
      <c r="K1168" s="742">
        <f t="shared" si="106"/>
        <v>9097.3732448980209</v>
      </c>
      <c r="L1168" s="658"/>
    </row>
    <row r="1169" spans="1:12" ht="16.5" customHeight="1">
      <c r="A1169" s="741">
        <f t="shared" si="107"/>
        <v>282</v>
      </c>
      <c r="B1169" s="297" t="s">
        <v>1274</v>
      </c>
      <c r="C1169" s="757">
        <v>42348</v>
      </c>
      <c r="D1169" s="758" t="s">
        <v>1270</v>
      </c>
      <c r="E1169" s="850">
        <v>37.5</v>
      </c>
      <c r="F1169" s="849">
        <v>30.5</v>
      </c>
      <c r="G1169" s="849">
        <v>42.5</v>
      </c>
      <c r="H1169" s="845">
        <f t="shared" si="104"/>
        <v>1.07</v>
      </c>
      <c r="I1169" s="742">
        <v>200</v>
      </c>
      <c r="J1169" s="742">
        <f t="shared" si="105"/>
        <v>214</v>
      </c>
      <c r="K1169" s="742">
        <f t="shared" si="106"/>
        <v>7978.843747574495</v>
      </c>
      <c r="L1169" s="658"/>
    </row>
    <row r="1170" spans="1:12" ht="16.5" customHeight="1">
      <c r="A1170" s="741">
        <f t="shared" si="107"/>
        <v>283</v>
      </c>
      <c r="B1170" s="297" t="s">
        <v>1275</v>
      </c>
      <c r="C1170" s="757">
        <v>42348</v>
      </c>
      <c r="D1170" s="758" t="s">
        <v>1270</v>
      </c>
      <c r="E1170" s="850">
        <v>56.5</v>
      </c>
      <c r="F1170" s="849">
        <v>45</v>
      </c>
      <c r="G1170" s="849">
        <v>45</v>
      </c>
      <c r="H1170" s="845">
        <f t="shared" si="104"/>
        <v>1.93</v>
      </c>
      <c r="I1170" s="742">
        <v>206</v>
      </c>
      <c r="J1170" s="742">
        <f t="shared" si="105"/>
        <v>397.58</v>
      </c>
      <c r="K1170" s="742">
        <f t="shared" si="106"/>
        <v>14391.746198896049</v>
      </c>
      <c r="L1170" s="658"/>
    </row>
    <row r="1171" spans="1:12" ht="16.5" customHeight="1">
      <c r="A1171" s="741">
        <f t="shared" si="107"/>
        <v>284</v>
      </c>
      <c r="B1171" s="297" t="s">
        <v>1276</v>
      </c>
      <c r="C1171" s="757">
        <v>42348</v>
      </c>
      <c r="D1171" s="758" t="s">
        <v>1270</v>
      </c>
      <c r="E1171" s="850">
        <v>45</v>
      </c>
      <c r="F1171" s="849">
        <v>35.5</v>
      </c>
      <c r="G1171" s="849">
        <v>45</v>
      </c>
      <c r="H1171" s="845">
        <f t="shared" si="104"/>
        <v>1.39</v>
      </c>
      <c r="I1171" s="742">
        <v>197</v>
      </c>
      <c r="J1171" s="742">
        <f t="shared" si="105"/>
        <v>273.83</v>
      </c>
      <c r="K1171" s="742">
        <f t="shared" si="106"/>
        <v>10365.040008531352</v>
      </c>
      <c r="L1171" s="658"/>
    </row>
    <row r="1172" spans="1:12" ht="16.5" customHeight="1">
      <c r="A1172" s="741">
        <f t="shared" si="107"/>
        <v>285</v>
      </c>
      <c r="B1172" s="297" t="s">
        <v>1277</v>
      </c>
      <c r="C1172" s="757">
        <v>42348</v>
      </c>
      <c r="D1172" s="758" t="s">
        <v>1278</v>
      </c>
      <c r="E1172" s="850">
        <v>50</v>
      </c>
      <c r="F1172" s="849">
        <v>37</v>
      </c>
      <c r="G1172" s="849">
        <v>18</v>
      </c>
      <c r="H1172" s="845">
        <f t="shared" si="104"/>
        <v>1.04</v>
      </c>
      <c r="I1172" s="742">
        <v>444</v>
      </c>
      <c r="J1172" s="742">
        <f t="shared" si="105"/>
        <v>461.76</v>
      </c>
      <c r="K1172" s="742">
        <f t="shared" si="106"/>
        <v>7755.137848109789</v>
      </c>
      <c r="L1172" s="658"/>
    </row>
    <row r="1173" spans="1:12" ht="16.5" customHeight="1">
      <c r="A1173" s="741">
        <f t="shared" si="107"/>
        <v>286</v>
      </c>
      <c r="B1173" s="297" t="s">
        <v>1280</v>
      </c>
      <c r="C1173" s="757">
        <v>42348</v>
      </c>
      <c r="D1173" s="758" t="s">
        <v>1278</v>
      </c>
      <c r="E1173" s="850">
        <v>45</v>
      </c>
      <c r="F1173" s="849">
        <v>33</v>
      </c>
      <c r="G1173" s="849">
        <v>46</v>
      </c>
      <c r="H1173" s="845">
        <f t="shared" si="104"/>
        <v>1.32</v>
      </c>
      <c r="I1173" s="742">
        <v>504</v>
      </c>
      <c r="J1173" s="742">
        <f t="shared" si="105"/>
        <v>665.28000000000009</v>
      </c>
      <c r="K1173" s="742">
        <f t="shared" si="106"/>
        <v>9843.0595764470399</v>
      </c>
      <c r="L1173" s="658"/>
    </row>
    <row r="1174" spans="1:12" ht="16.5" customHeight="1">
      <c r="A1174" s="741">
        <f t="shared" si="107"/>
        <v>287</v>
      </c>
      <c r="B1174" s="297" t="s">
        <v>1281</v>
      </c>
      <c r="C1174" s="757">
        <v>42348</v>
      </c>
      <c r="D1174" s="758" t="s">
        <v>1278</v>
      </c>
      <c r="E1174" s="850">
        <v>40</v>
      </c>
      <c r="F1174" s="849">
        <v>25</v>
      </c>
      <c r="G1174" s="849">
        <v>57</v>
      </c>
      <c r="H1174" s="845">
        <f t="shared" si="104"/>
        <v>1.1499999999999999</v>
      </c>
      <c r="I1174" s="742">
        <v>203</v>
      </c>
      <c r="J1174" s="742">
        <f t="shared" si="105"/>
        <v>233.45</v>
      </c>
      <c r="K1174" s="742">
        <f t="shared" si="106"/>
        <v>8575.3928128137086</v>
      </c>
      <c r="L1174" s="658"/>
    </row>
    <row r="1175" spans="1:12" ht="16.5" customHeight="1">
      <c r="A1175" s="741">
        <f t="shared" si="107"/>
        <v>288</v>
      </c>
      <c r="B1175" s="297" t="s">
        <v>1282</v>
      </c>
      <c r="C1175" s="757">
        <v>42348</v>
      </c>
      <c r="D1175" s="758" t="s">
        <v>1278</v>
      </c>
      <c r="E1175" s="850">
        <v>42</v>
      </c>
      <c r="F1175" s="849">
        <v>24</v>
      </c>
      <c r="G1175" s="849">
        <v>25</v>
      </c>
      <c r="H1175" s="845">
        <f t="shared" si="104"/>
        <v>0.71</v>
      </c>
      <c r="I1175" s="742">
        <v>410</v>
      </c>
      <c r="J1175" s="742">
        <f t="shared" si="105"/>
        <v>291.09999999999997</v>
      </c>
      <c r="K1175" s="742">
        <f t="shared" si="106"/>
        <v>5294.3729539980286</v>
      </c>
      <c r="L1175" s="658"/>
    </row>
    <row r="1176" spans="1:12" ht="16.5" customHeight="1">
      <c r="A1176" s="741">
        <f t="shared" si="107"/>
        <v>289</v>
      </c>
      <c r="B1176" s="297" t="s">
        <v>1283</v>
      </c>
      <c r="C1176" s="757">
        <v>42348</v>
      </c>
      <c r="D1176" s="758" t="s">
        <v>1278</v>
      </c>
      <c r="E1176" s="850">
        <v>58</v>
      </c>
      <c r="F1176" s="849">
        <v>40</v>
      </c>
      <c r="G1176" s="849">
        <v>45.5</v>
      </c>
      <c r="H1176" s="845">
        <f t="shared" si="104"/>
        <v>1.78</v>
      </c>
      <c r="I1176" s="742">
        <v>300</v>
      </c>
      <c r="J1176" s="742">
        <f t="shared" si="105"/>
        <v>534</v>
      </c>
      <c r="K1176" s="742">
        <f t="shared" si="106"/>
        <v>13273.216701572524</v>
      </c>
      <c r="L1176" s="658"/>
    </row>
    <row r="1177" spans="1:12" ht="16.5" customHeight="1">
      <c r="A1177" s="741">
        <f t="shared" si="107"/>
        <v>290</v>
      </c>
      <c r="B1177" s="297" t="s">
        <v>1865</v>
      </c>
      <c r="C1177" s="757">
        <v>42348</v>
      </c>
      <c r="D1177" s="758" t="s">
        <v>1284</v>
      </c>
      <c r="E1177" s="850">
        <v>135</v>
      </c>
      <c r="F1177" s="849">
        <v>126</v>
      </c>
      <c r="G1177" s="849"/>
      <c r="H1177" s="845">
        <f t="shared" si="104"/>
        <v>1.7</v>
      </c>
      <c r="I1177" s="742">
        <v>107</v>
      </c>
      <c r="J1177" s="742">
        <f t="shared" si="105"/>
        <v>181.9</v>
      </c>
      <c r="K1177" s="742">
        <f t="shared" si="106"/>
        <v>12676.667636333308</v>
      </c>
      <c r="L1177" s="658"/>
    </row>
    <row r="1178" spans="1:12" ht="16.5" customHeight="1">
      <c r="A1178" s="741">
        <f t="shared" si="107"/>
        <v>291</v>
      </c>
      <c r="B1178" s="297" t="s">
        <v>1866</v>
      </c>
      <c r="C1178" s="757">
        <v>42348</v>
      </c>
      <c r="D1178" s="758" t="s">
        <v>1284</v>
      </c>
      <c r="E1178" s="850">
        <v>130</v>
      </c>
      <c r="F1178" s="849">
        <v>128</v>
      </c>
      <c r="G1178" s="849"/>
      <c r="H1178" s="845">
        <f t="shared" si="104"/>
        <v>1.66</v>
      </c>
      <c r="I1178" s="742">
        <v>205</v>
      </c>
      <c r="J1178" s="742">
        <f t="shared" si="105"/>
        <v>340.3</v>
      </c>
      <c r="K1178" s="742">
        <f t="shared" si="106"/>
        <v>12378.393103713701</v>
      </c>
      <c r="L1178" s="658"/>
    </row>
    <row r="1179" spans="1:12" ht="16.5" customHeight="1">
      <c r="A1179" s="741">
        <f t="shared" si="107"/>
        <v>292</v>
      </c>
      <c r="B1179" s="297" t="s">
        <v>718</v>
      </c>
      <c r="C1179" s="757">
        <v>42348</v>
      </c>
      <c r="D1179" s="758" t="s">
        <v>1284</v>
      </c>
      <c r="E1179" s="850">
        <v>105</v>
      </c>
      <c r="F1179" s="849">
        <v>170</v>
      </c>
      <c r="G1179" s="849"/>
      <c r="H1179" s="845">
        <f t="shared" si="104"/>
        <v>1.79</v>
      </c>
      <c r="I1179" s="742">
        <v>30</v>
      </c>
      <c r="J1179" s="742">
        <f t="shared" si="105"/>
        <v>53.7</v>
      </c>
      <c r="K1179" s="742">
        <f t="shared" si="106"/>
        <v>13347.785334727425</v>
      </c>
      <c r="L1179" s="658"/>
    </row>
    <row r="1180" spans="1:12" ht="16.5" customHeight="1">
      <c r="A1180" s="741">
        <f t="shared" si="107"/>
        <v>293</v>
      </c>
      <c r="B1180" s="297" t="s">
        <v>1867</v>
      </c>
      <c r="C1180" s="757">
        <v>42348</v>
      </c>
      <c r="D1180" s="758" t="s">
        <v>1284</v>
      </c>
      <c r="E1180" s="850">
        <v>90</v>
      </c>
      <c r="F1180" s="849">
        <v>115</v>
      </c>
      <c r="G1180" s="849"/>
      <c r="H1180" s="845">
        <f t="shared" si="104"/>
        <v>1.04</v>
      </c>
      <c r="I1180" s="742">
        <v>125</v>
      </c>
      <c r="J1180" s="742">
        <f t="shared" si="105"/>
        <v>130</v>
      </c>
      <c r="K1180" s="742">
        <f t="shared" si="106"/>
        <v>7755.137848109789</v>
      </c>
      <c r="L1180" s="658"/>
    </row>
    <row r="1181" spans="1:12" ht="16.5" customHeight="1">
      <c r="A1181" s="741">
        <f t="shared" si="107"/>
        <v>294</v>
      </c>
      <c r="B1181" s="297" t="s">
        <v>720</v>
      </c>
      <c r="C1181" s="757">
        <v>42348</v>
      </c>
      <c r="D1181" s="758" t="s">
        <v>1284</v>
      </c>
      <c r="E1181" s="850">
        <v>105</v>
      </c>
      <c r="F1181" s="849">
        <v>140</v>
      </c>
      <c r="G1181" s="849"/>
      <c r="H1181" s="845">
        <f t="shared" si="104"/>
        <v>1.47</v>
      </c>
      <c r="I1181" s="742">
        <v>100</v>
      </c>
      <c r="J1181" s="742">
        <f t="shared" si="105"/>
        <v>147</v>
      </c>
      <c r="K1181" s="742">
        <f t="shared" si="106"/>
        <v>10961.589073770567</v>
      </c>
      <c r="L1181" s="658"/>
    </row>
    <row r="1182" spans="1:12" ht="16.5" customHeight="1">
      <c r="A1182" s="741">
        <f t="shared" si="107"/>
        <v>295</v>
      </c>
      <c r="B1182" s="297" t="s">
        <v>720</v>
      </c>
      <c r="C1182" s="757">
        <v>42348</v>
      </c>
      <c r="D1182" s="758" t="s">
        <v>1284</v>
      </c>
      <c r="E1182" s="850">
        <v>105</v>
      </c>
      <c r="F1182" s="849">
        <v>140</v>
      </c>
      <c r="G1182" s="849"/>
      <c r="H1182" s="845">
        <f t="shared" si="104"/>
        <v>1.47</v>
      </c>
      <c r="I1182" s="742">
        <v>20</v>
      </c>
      <c r="J1182" s="742">
        <f t="shared" si="105"/>
        <v>29.4</v>
      </c>
      <c r="K1182" s="742">
        <f t="shared" si="106"/>
        <v>10961.589073770567</v>
      </c>
      <c r="L1182" s="658"/>
    </row>
    <row r="1183" spans="1:12" ht="16.5" customHeight="1">
      <c r="A1183" s="741">
        <f t="shared" si="107"/>
        <v>296</v>
      </c>
      <c r="B1183" s="297" t="s">
        <v>1868</v>
      </c>
      <c r="C1183" s="757">
        <v>42348</v>
      </c>
      <c r="D1183" s="758" t="s">
        <v>1284</v>
      </c>
      <c r="E1183" s="850">
        <v>130</v>
      </c>
      <c r="F1183" s="849">
        <v>129</v>
      </c>
      <c r="G1183" s="849"/>
      <c r="H1183" s="845">
        <f t="shared" si="104"/>
        <v>1.68</v>
      </c>
      <c r="I1183" s="742">
        <v>24</v>
      </c>
      <c r="J1183" s="742">
        <f t="shared" si="105"/>
        <v>40.32</v>
      </c>
      <c r="K1183" s="742">
        <f t="shared" si="106"/>
        <v>12527.530370023505</v>
      </c>
      <c r="L1183" s="658"/>
    </row>
    <row r="1184" spans="1:12" ht="16.5" customHeight="1">
      <c r="A1184" s="741">
        <f t="shared" si="107"/>
        <v>297</v>
      </c>
      <c r="B1184" s="297" t="s">
        <v>768</v>
      </c>
      <c r="C1184" s="757">
        <v>42348</v>
      </c>
      <c r="D1184" s="758" t="s">
        <v>1284</v>
      </c>
      <c r="E1184" s="850">
        <v>140</v>
      </c>
      <c r="F1184" s="849">
        <v>140</v>
      </c>
      <c r="G1184" s="849"/>
      <c r="H1184" s="845">
        <f t="shared" si="104"/>
        <v>1.96</v>
      </c>
      <c r="I1184" s="742">
        <v>400</v>
      </c>
      <c r="J1184" s="742">
        <f t="shared" si="105"/>
        <v>784</v>
      </c>
      <c r="K1184" s="742">
        <f t="shared" si="106"/>
        <v>14615.452098360756</v>
      </c>
      <c r="L1184" s="658"/>
    </row>
    <row r="1185" spans="1:12" ht="16.5" customHeight="1">
      <c r="A1185" s="741">
        <f t="shared" si="107"/>
        <v>298</v>
      </c>
      <c r="B1185" s="297" t="s">
        <v>1025</v>
      </c>
      <c r="C1185" s="757">
        <v>42350</v>
      </c>
      <c r="D1185" s="758" t="s">
        <v>1285</v>
      </c>
      <c r="E1185" s="850">
        <v>40</v>
      </c>
      <c r="F1185" s="849">
        <v>30</v>
      </c>
      <c r="G1185" s="849">
        <v>18.5</v>
      </c>
      <c r="H1185" s="845">
        <f t="shared" si="104"/>
        <v>0.75</v>
      </c>
      <c r="I1185" s="742">
        <v>201</v>
      </c>
      <c r="J1185" s="742">
        <f t="shared" si="105"/>
        <v>150.75</v>
      </c>
      <c r="K1185" s="742">
        <f t="shared" si="106"/>
        <v>5592.6474866176359</v>
      </c>
      <c r="L1185" s="658"/>
    </row>
    <row r="1186" spans="1:12" ht="16.5" customHeight="1">
      <c r="A1186" s="741">
        <f t="shared" si="107"/>
        <v>299</v>
      </c>
      <c r="B1186" s="297" t="s">
        <v>1286</v>
      </c>
      <c r="C1186" s="757">
        <v>42350</v>
      </c>
      <c r="D1186" s="758" t="s">
        <v>1287</v>
      </c>
      <c r="E1186" s="850">
        <v>33</v>
      </c>
      <c r="F1186" s="849">
        <v>31</v>
      </c>
      <c r="G1186" s="849">
        <v>8.5</v>
      </c>
      <c r="H1186" s="845">
        <f t="shared" si="104"/>
        <v>0.56999999999999995</v>
      </c>
      <c r="I1186" s="742">
        <v>403</v>
      </c>
      <c r="J1186" s="742">
        <f t="shared" si="105"/>
        <v>229.70999999999998</v>
      </c>
      <c r="K1186" s="742">
        <f t="shared" si="106"/>
        <v>4250.4120898294032</v>
      </c>
      <c r="L1186" s="658"/>
    </row>
    <row r="1187" spans="1:12" ht="16.5" customHeight="1">
      <c r="A1187" s="741">
        <f t="shared" si="107"/>
        <v>300</v>
      </c>
      <c r="B1187" s="297" t="s">
        <v>1288</v>
      </c>
      <c r="C1187" s="757">
        <v>42350</v>
      </c>
      <c r="D1187" s="758" t="s">
        <v>1287</v>
      </c>
      <c r="E1187" s="850">
        <v>33</v>
      </c>
      <c r="F1187" s="849">
        <v>31</v>
      </c>
      <c r="G1187" s="849">
        <v>12.3</v>
      </c>
      <c r="H1187" s="845">
        <f t="shared" si="104"/>
        <v>0.62</v>
      </c>
      <c r="I1187" s="742">
        <v>101</v>
      </c>
      <c r="J1187" s="742">
        <f t="shared" si="105"/>
        <v>62.62</v>
      </c>
      <c r="K1187" s="742">
        <f t="shared" si="106"/>
        <v>4623.2552556039127</v>
      </c>
      <c r="L1187" s="658"/>
    </row>
    <row r="1188" spans="1:12" ht="16.5" customHeight="1">
      <c r="A1188" s="741">
        <f t="shared" si="107"/>
        <v>301</v>
      </c>
      <c r="B1188" s="297" t="s">
        <v>1289</v>
      </c>
      <c r="C1188" s="757">
        <v>42350</v>
      </c>
      <c r="D1188" s="758" t="s">
        <v>1287</v>
      </c>
      <c r="E1188" s="850">
        <v>52</v>
      </c>
      <c r="F1188" s="849">
        <v>29</v>
      </c>
      <c r="G1188" s="849">
        <v>11.8</v>
      </c>
      <c r="H1188" s="845">
        <f t="shared" si="104"/>
        <v>0.73</v>
      </c>
      <c r="I1188" s="742">
        <v>106</v>
      </c>
      <c r="J1188" s="742">
        <f t="shared" si="105"/>
        <v>77.38</v>
      </c>
      <c r="K1188" s="742">
        <f t="shared" si="106"/>
        <v>5443.5102203078322</v>
      </c>
      <c r="L1188" s="658"/>
    </row>
    <row r="1189" spans="1:12" ht="16.5" customHeight="1">
      <c r="A1189" s="741">
        <f t="shared" si="107"/>
        <v>302</v>
      </c>
      <c r="B1189" s="297" t="s">
        <v>465</v>
      </c>
      <c r="C1189" s="757">
        <v>42350</v>
      </c>
      <c r="D1189" s="758" t="s">
        <v>1287</v>
      </c>
      <c r="E1189" s="850">
        <v>51.5</v>
      </c>
      <c r="F1189" s="849">
        <v>28.5</v>
      </c>
      <c r="G1189" s="849">
        <v>7.2</v>
      </c>
      <c r="H1189" s="845">
        <f t="shared" si="104"/>
        <v>0.64</v>
      </c>
      <c r="I1189" s="742">
        <v>500</v>
      </c>
      <c r="J1189" s="742">
        <f t="shared" si="105"/>
        <v>320</v>
      </c>
      <c r="K1189" s="742">
        <f t="shared" si="106"/>
        <v>4772.3925219137163</v>
      </c>
      <c r="L1189" s="658"/>
    </row>
    <row r="1190" spans="1:12" ht="16.5" customHeight="1">
      <c r="A1190" s="741">
        <f t="shared" si="107"/>
        <v>303</v>
      </c>
      <c r="B1190" s="297" t="s">
        <v>1290</v>
      </c>
      <c r="C1190" s="757">
        <v>42353</v>
      </c>
      <c r="D1190" s="758" t="s">
        <v>1291</v>
      </c>
      <c r="E1190" s="850">
        <v>39</v>
      </c>
      <c r="F1190" s="849">
        <v>34</v>
      </c>
      <c r="G1190" s="849">
        <v>22.5</v>
      </c>
      <c r="H1190" s="845">
        <f t="shared" si="104"/>
        <v>0.9</v>
      </c>
      <c r="I1190" s="742">
        <v>244</v>
      </c>
      <c r="J1190" s="742">
        <f t="shared" si="105"/>
        <v>219.6</v>
      </c>
      <c r="K1190" s="742">
        <f t="shared" si="106"/>
        <v>6711.1769839411636</v>
      </c>
      <c r="L1190" s="658"/>
    </row>
    <row r="1191" spans="1:12" ht="16.5" customHeight="1">
      <c r="A1191" s="741">
        <f t="shared" si="107"/>
        <v>304</v>
      </c>
      <c r="B1191" s="297" t="s">
        <v>1712</v>
      </c>
      <c r="C1191" s="757">
        <v>42353</v>
      </c>
      <c r="D1191" s="758" t="s">
        <v>1291</v>
      </c>
      <c r="E1191" s="850">
        <v>37</v>
      </c>
      <c r="F1191" s="849">
        <v>31</v>
      </c>
      <c r="G1191" s="849"/>
      <c r="H1191" s="845">
        <f t="shared" si="104"/>
        <v>0.11</v>
      </c>
      <c r="I1191" s="742">
        <v>488</v>
      </c>
      <c r="J1191" s="742">
        <f t="shared" si="105"/>
        <v>53.68</v>
      </c>
      <c r="K1191" s="742">
        <f t="shared" si="106"/>
        <v>820.25496470392</v>
      </c>
      <c r="L1191" s="658"/>
    </row>
    <row r="1192" spans="1:12" ht="16.5" customHeight="1">
      <c r="A1192" s="741">
        <f t="shared" si="107"/>
        <v>305</v>
      </c>
      <c r="B1192" s="297" t="s">
        <v>1056</v>
      </c>
      <c r="C1192" s="757">
        <v>42353</v>
      </c>
      <c r="D1192" s="758" t="s">
        <v>1292</v>
      </c>
      <c r="E1192" s="850">
        <v>55</v>
      </c>
      <c r="F1192" s="849">
        <v>47</v>
      </c>
      <c r="G1192" s="849">
        <v>27</v>
      </c>
      <c r="H1192" s="845">
        <f t="shared" si="104"/>
        <v>1.61</v>
      </c>
      <c r="I1192" s="742">
        <v>508</v>
      </c>
      <c r="J1192" s="742">
        <f t="shared" si="105"/>
        <v>817.88</v>
      </c>
      <c r="K1192" s="742">
        <f t="shared" si="106"/>
        <v>12005.549937939193</v>
      </c>
      <c r="L1192" s="658"/>
    </row>
    <row r="1193" spans="1:12" ht="16.5" customHeight="1">
      <c r="A1193" s="741">
        <f t="shared" si="107"/>
        <v>306</v>
      </c>
      <c r="B1193" s="297" t="s">
        <v>1293</v>
      </c>
      <c r="C1193" s="757">
        <v>42353</v>
      </c>
      <c r="D1193" s="758" t="s">
        <v>1294</v>
      </c>
      <c r="E1193" s="850">
        <v>36.5</v>
      </c>
      <c r="F1193" s="849">
        <v>29.5</v>
      </c>
      <c r="G1193" s="849">
        <v>26</v>
      </c>
      <c r="H1193" s="845">
        <f t="shared" si="104"/>
        <v>0.8</v>
      </c>
      <c r="I1193" s="742">
        <v>130</v>
      </c>
      <c r="J1193" s="742">
        <f t="shared" si="105"/>
        <v>104</v>
      </c>
      <c r="K1193" s="742">
        <f t="shared" si="106"/>
        <v>5965.4906523921454</v>
      </c>
      <c r="L1193" s="658"/>
    </row>
    <row r="1194" spans="1:12" ht="16.5" customHeight="1">
      <c r="A1194" s="741">
        <f t="shared" si="107"/>
        <v>307</v>
      </c>
      <c r="B1194" s="297" t="s">
        <v>932</v>
      </c>
      <c r="C1194" s="757">
        <v>42355</v>
      </c>
      <c r="D1194" s="758" t="s">
        <v>1295</v>
      </c>
      <c r="E1194" s="850">
        <v>43.5</v>
      </c>
      <c r="F1194" s="849">
        <v>31</v>
      </c>
      <c r="G1194" s="849">
        <v>24.8</v>
      </c>
      <c r="H1194" s="845">
        <f t="shared" si="104"/>
        <v>0.91</v>
      </c>
      <c r="I1194" s="742">
        <v>302</v>
      </c>
      <c r="J1194" s="742">
        <f t="shared" si="105"/>
        <v>274.82</v>
      </c>
      <c r="K1194" s="742">
        <f t="shared" si="106"/>
        <v>6785.7456170960659</v>
      </c>
      <c r="L1194" s="658"/>
    </row>
    <row r="1195" spans="1:12" ht="16.5" customHeight="1">
      <c r="A1195" s="741">
        <f t="shared" si="107"/>
        <v>308</v>
      </c>
      <c r="B1195" s="297" t="s">
        <v>932</v>
      </c>
      <c r="C1195" s="757">
        <v>42355</v>
      </c>
      <c r="D1195" s="758" t="s">
        <v>1295</v>
      </c>
      <c r="E1195" s="850">
        <v>43.5</v>
      </c>
      <c r="F1195" s="849">
        <v>31</v>
      </c>
      <c r="G1195" s="849">
        <v>24.8</v>
      </c>
      <c r="H1195" s="845">
        <f t="shared" si="104"/>
        <v>0.91</v>
      </c>
      <c r="I1195" s="742">
        <v>300</v>
      </c>
      <c r="J1195" s="742">
        <f t="shared" si="105"/>
        <v>273</v>
      </c>
      <c r="K1195" s="742">
        <f t="shared" si="106"/>
        <v>6785.7456170960659</v>
      </c>
      <c r="L1195" s="658"/>
    </row>
    <row r="1196" spans="1:12" ht="16.5" customHeight="1">
      <c r="A1196" s="741">
        <f t="shared" si="107"/>
        <v>309</v>
      </c>
      <c r="B1196" s="297" t="s">
        <v>640</v>
      </c>
      <c r="C1196" s="757">
        <v>42355</v>
      </c>
      <c r="D1196" s="758" t="s">
        <v>1295</v>
      </c>
      <c r="E1196" s="850">
        <v>36.5</v>
      </c>
      <c r="F1196" s="849">
        <v>20.5</v>
      </c>
      <c r="G1196" s="849">
        <v>32</v>
      </c>
      <c r="H1196" s="845">
        <f t="shared" si="104"/>
        <v>0.66</v>
      </c>
      <c r="I1196" s="742">
        <v>300</v>
      </c>
      <c r="J1196" s="742">
        <f t="shared" si="105"/>
        <v>198</v>
      </c>
      <c r="K1196" s="742">
        <f t="shared" si="106"/>
        <v>4921.52978822352</v>
      </c>
      <c r="L1196" s="658"/>
    </row>
    <row r="1197" spans="1:12" ht="16.5" customHeight="1">
      <c r="A1197" s="741">
        <f t="shared" si="107"/>
        <v>310</v>
      </c>
      <c r="B1197" s="297" t="s">
        <v>640</v>
      </c>
      <c r="C1197" s="757">
        <v>42355</v>
      </c>
      <c r="D1197" s="758" t="s">
        <v>1295</v>
      </c>
      <c r="E1197" s="850">
        <v>36.5</v>
      </c>
      <c r="F1197" s="849">
        <v>20.5</v>
      </c>
      <c r="G1197" s="849">
        <v>32</v>
      </c>
      <c r="H1197" s="845">
        <f t="shared" si="104"/>
        <v>0.66</v>
      </c>
      <c r="I1197" s="742">
        <v>298</v>
      </c>
      <c r="J1197" s="742">
        <f t="shared" si="105"/>
        <v>196.68</v>
      </c>
      <c r="K1197" s="742">
        <f t="shared" si="106"/>
        <v>4921.52978822352</v>
      </c>
      <c r="L1197" s="658"/>
    </row>
    <row r="1198" spans="1:12" ht="16.5" customHeight="1">
      <c r="A1198" s="741">
        <f t="shared" si="107"/>
        <v>311</v>
      </c>
      <c r="B1198" s="297" t="s">
        <v>640</v>
      </c>
      <c r="C1198" s="757">
        <v>42355</v>
      </c>
      <c r="D1198" s="758" t="s">
        <v>1295</v>
      </c>
      <c r="E1198" s="850">
        <v>36.5</v>
      </c>
      <c r="F1198" s="849">
        <v>20.5</v>
      </c>
      <c r="G1198" s="849">
        <v>32</v>
      </c>
      <c r="H1198" s="845">
        <f t="shared" si="104"/>
        <v>0.66</v>
      </c>
      <c r="I1198" s="742">
        <v>300</v>
      </c>
      <c r="J1198" s="742">
        <f t="shared" si="105"/>
        <v>198</v>
      </c>
      <c r="K1198" s="742">
        <f t="shared" si="106"/>
        <v>4921.52978822352</v>
      </c>
      <c r="L1198" s="658"/>
    </row>
    <row r="1199" spans="1:12" ht="16.5" customHeight="1">
      <c r="A1199" s="741">
        <f t="shared" si="107"/>
        <v>312</v>
      </c>
      <c r="B1199" s="297" t="s">
        <v>640</v>
      </c>
      <c r="C1199" s="757">
        <v>42355</v>
      </c>
      <c r="D1199" s="758" t="s">
        <v>1295</v>
      </c>
      <c r="E1199" s="850">
        <v>36.5</v>
      </c>
      <c r="F1199" s="849">
        <v>20.5</v>
      </c>
      <c r="G1199" s="849">
        <v>32</v>
      </c>
      <c r="H1199" s="845">
        <f t="shared" si="104"/>
        <v>0.66</v>
      </c>
      <c r="I1199" s="742">
        <v>300</v>
      </c>
      <c r="J1199" s="742">
        <f t="shared" si="105"/>
        <v>198</v>
      </c>
      <c r="K1199" s="742">
        <f t="shared" si="106"/>
        <v>4921.52978822352</v>
      </c>
      <c r="L1199" s="658"/>
    </row>
    <row r="1200" spans="1:12" ht="16.5" customHeight="1">
      <c r="A1200" s="741">
        <f t="shared" si="107"/>
        <v>313</v>
      </c>
      <c r="B1200" s="297" t="s">
        <v>640</v>
      </c>
      <c r="C1200" s="757">
        <v>42355</v>
      </c>
      <c r="D1200" s="758" t="s">
        <v>1295</v>
      </c>
      <c r="E1200" s="850">
        <v>36.5</v>
      </c>
      <c r="F1200" s="849">
        <v>20.5</v>
      </c>
      <c r="G1200" s="849">
        <v>32</v>
      </c>
      <c r="H1200" s="845">
        <f t="shared" si="104"/>
        <v>0.66</v>
      </c>
      <c r="I1200" s="742">
        <v>300</v>
      </c>
      <c r="J1200" s="742">
        <f t="shared" si="105"/>
        <v>198</v>
      </c>
      <c r="K1200" s="742">
        <f t="shared" si="106"/>
        <v>4921.52978822352</v>
      </c>
      <c r="L1200" s="658"/>
    </row>
    <row r="1201" spans="1:12" ht="16.5" customHeight="1">
      <c r="A1201" s="741">
        <f t="shared" si="107"/>
        <v>314</v>
      </c>
      <c r="B1201" s="297" t="s">
        <v>1296</v>
      </c>
      <c r="C1201" s="757">
        <v>42355</v>
      </c>
      <c r="D1201" s="758" t="s">
        <v>1297</v>
      </c>
      <c r="E1201" s="850">
        <v>62.5</v>
      </c>
      <c r="F1201" s="849">
        <v>32.5</v>
      </c>
      <c r="G1201" s="849">
        <v>43</v>
      </c>
      <c r="H1201" s="845">
        <f t="shared" si="104"/>
        <v>1.53</v>
      </c>
      <c r="I1201" s="742">
        <v>100</v>
      </c>
      <c r="J1201" s="742">
        <f t="shared" si="105"/>
        <v>153</v>
      </c>
      <c r="K1201" s="742">
        <f t="shared" si="106"/>
        <v>11409.000872699979</v>
      </c>
      <c r="L1201" s="658"/>
    </row>
    <row r="1202" spans="1:12" ht="16.5" customHeight="1">
      <c r="A1202" s="741">
        <f t="shared" si="107"/>
        <v>315</v>
      </c>
      <c r="B1202" s="297" t="s">
        <v>1299</v>
      </c>
      <c r="C1202" s="757">
        <v>42356</v>
      </c>
      <c r="D1202" s="758" t="s">
        <v>1300</v>
      </c>
      <c r="E1202" s="850">
        <v>36.5</v>
      </c>
      <c r="F1202" s="849">
        <v>28</v>
      </c>
      <c r="G1202" s="849">
        <v>22</v>
      </c>
      <c r="H1202" s="845">
        <f t="shared" si="104"/>
        <v>0.71</v>
      </c>
      <c r="I1202" s="742">
        <v>241</v>
      </c>
      <c r="J1202" s="742">
        <f t="shared" si="105"/>
        <v>171.10999999999999</v>
      </c>
      <c r="K1202" s="742">
        <f t="shared" si="106"/>
        <v>5294.3729539980286</v>
      </c>
      <c r="L1202" s="658"/>
    </row>
    <row r="1203" spans="1:12" ht="16.5" customHeight="1">
      <c r="A1203" s="741">
        <f t="shared" si="107"/>
        <v>316</v>
      </c>
      <c r="B1203" s="297" t="s">
        <v>1713</v>
      </c>
      <c r="C1203" s="757">
        <v>42356</v>
      </c>
      <c r="D1203" s="758" t="s">
        <v>1300</v>
      </c>
      <c r="E1203" s="850">
        <v>34</v>
      </c>
      <c r="F1203" s="849">
        <v>25</v>
      </c>
      <c r="G1203" s="849"/>
      <c r="H1203" s="845">
        <f t="shared" si="104"/>
        <v>0.09</v>
      </c>
      <c r="I1203" s="742">
        <v>241</v>
      </c>
      <c r="J1203" s="742">
        <f t="shared" si="105"/>
        <v>21.689999999999998</v>
      </c>
      <c r="K1203" s="742">
        <f t="shared" si="106"/>
        <v>671.11769839411636</v>
      </c>
      <c r="L1203" s="658"/>
    </row>
    <row r="1204" spans="1:12" ht="16.5" customHeight="1">
      <c r="A1204" s="741">
        <f t="shared" si="107"/>
        <v>317</v>
      </c>
      <c r="B1204" s="297" t="s">
        <v>1803</v>
      </c>
      <c r="C1204" s="757">
        <v>42356</v>
      </c>
      <c r="D1204" s="758" t="s">
        <v>1301</v>
      </c>
      <c r="E1204" s="850">
        <v>85</v>
      </c>
      <c r="F1204" s="849">
        <v>186</v>
      </c>
      <c r="G1204" s="849"/>
      <c r="H1204" s="845">
        <f t="shared" si="104"/>
        <v>1.58</v>
      </c>
      <c r="I1204" s="742">
        <v>480</v>
      </c>
      <c r="J1204" s="742">
        <f t="shared" si="105"/>
        <v>758.40000000000009</v>
      </c>
      <c r="K1204" s="742">
        <f t="shared" si="106"/>
        <v>11781.844038474488</v>
      </c>
      <c r="L1204" s="658"/>
    </row>
    <row r="1205" spans="1:12" ht="16.5" customHeight="1">
      <c r="A1205" s="741">
        <f t="shared" si="107"/>
        <v>318</v>
      </c>
      <c r="B1205" s="297" t="s">
        <v>754</v>
      </c>
      <c r="C1205" s="757">
        <v>42356</v>
      </c>
      <c r="D1205" s="758" t="s">
        <v>1301</v>
      </c>
      <c r="E1205" s="850">
        <v>80</v>
      </c>
      <c r="F1205" s="849">
        <v>212</v>
      </c>
      <c r="G1205" s="849"/>
      <c r="H1205" s="845">
        <f t="shared" si="104"/>
        <v>1.7</v>
      </c>
      <c r="I1205" s="742">
        <v>500</v>
      </c>
      <c r="J1205" s="742">
        <f t="shared" si="105"/>
        <v>850</v>
      </c>
      <c r="K1205" s="742">
        <f t="shared" si="106"/>
        <v>12676.667636333308</v>
      </c>
      <c r="L1205" s="658"/>
    </row>
    <row r="1206" spans="1:12" ht="16.5" customHeight="1">
      <c r="A1206" s="741">
        <f t="shared" si="107"/>
        <v>319</v>
      </c>
      <c r="B1206" s="297" t="s">
        <v>771</v>
      </c>
      <c r="C1206" s="757">
        <v>42356</v>
      </c>
      <c r="D1206" s="758" t="s">
        <v>1301</v>
      </c>
      <c r="E1206" s="850">
        <v>85</v>
      </c>
      <c r="F1206" s="849">
        <v>125</v>
      </c>
      <c r="G1206" s="849"/>
      <c r="H1206" s="845">
        <f t="shared" si="104"/>
        <v>1.06</v>
      </c>
      <c r="I1206" s="742">
        <v>500</v>
      </c>
      <c r="J1206" s="742">
        <f t="shared" si="105"/>
        <v>530</v>
      </c>
      <c r="K1206" s="742">
        <f t="shared" si="106"/>
        <v>7904.2751144195927</v>
      </c>
      <c r="L1206" s="658"/>
    </row>
    <row r="1207" spans="1:12" ht="16.5" customHeight="1">
      <c r="A1207" s="741">
        <f t="shared" si="107"/>
        <v>320</v>
      </c>
      <c r="B1207" s="297" t="s">
        <v>1775</v>
      </c>
      <c r="C1207" s="757">
        <v>42356</v>
      </c>
      <c r="D1207" s="758" t="s">
        <v>1301</v>
      </c>
      <c r="E1207" s="850">
        <v>125</v>
      </c>
      <c r="F1207" s="849">
        <v>148</v>
      </c>
      <c r="G1207" s="849"/>
      <c r="H1207" s="845">
        <f t="shared" si="104"/>
        <v>1.85</v>
      </c>
      <c r="I1207" s="742">
        <v>50</v>
      </c>
      <c r="J1207" s="742">
        <f t="shared" si="105"/>
        <v>92.5</v>
      </c>
      <c r="K1207" s="742">
        <f t="shared" si="106"/>
        <v>13795.197133656837</v>
      </c>
      <c r="L1207" s="658"/>
    </row>
    <row r="1208" spans="1:12" ht="16.5" customHeight="1">
      <c r="A1208" s="741">
        <f t="shared" si="107"/>
        <v>321</v>
      </c>
      <c r="B1208" s="297" t="s">
        <v>450</v>
      </c>
      <c r="C1208" s="757">
        <v>42357</v>
      </c>
      <c r="D1208" s="758" t="s">
        <v>1302</v>
      </c>
      <c r="E1208" s="850">
        <v>46</v>
      </c>
      <c r="F1208" s="849">
        <v>42</v>
      </c>
      <c r="G1208" s="849">
        <v>13</v>
      </c>
      <c r="H1208" s="845">
        <f t="shared" ref="H1208:H1259" si="108">IF(G1208&lt;&gt;"",ROUND(((E1208+F1208)*2+5)*(F1208+G1208+3)/10000,2),ROUND(E1208*F1208/10000,2))</f>
        <v>1.05</v>
      </c>
      <c r="I1208" s="742">
        <v>5800</v>
      </c>
      <c r="J1208" s="742">
        <f t="shared" si="105"/>
        <v>6090</v>
      </c>
      <c r="K1208" s="742">
        <f t="shared" si="106"/>
        <v>7829.7064812646913</v>
      </c>
      <c r="L1208" s="658"/>
    </row>
    <row r="1209" spans="1:12" ht="16.5" customHeight="1">
      <c r="A1209" s="741">
        <f t="shared" si="107"/>
        <v>322</v>
      </c>
      <c r="B1209" s="297" t="s">
        <v>1303</v>
      </c>
      <c r="C1209" s="757">
        <v>42357</v>
      </c>
      <c r="D1209" s="758" t="s">
        <v>1302</v>
      </c>
      <c r="E1209" s="850">
        <v>42</v>
      </c>
      <c r="F1209" s="849">
        <v>40</v>
      </c>
      <c r="G1209" s="849">
        <v>25</v>
      </c>
      <c r="H1209" s="845">
        <f t="shared" si="108"/>
        <v>1.1499999999999999</v>
      </c>
      <c r="I1209" s="742">
        <v>55</v>
      </c>
      <c r="J1209" s="742">
        <f t="shared" ref="J1209:J1259" si="109">H1209*I1209</f>
        <v>63.249999999999993</v>
      </c>
      <c r="K1209" s="742">
        <f t="shared" ref="K1209:K1259" si="110">H1209*$Q$940</f>
        <v>8575.3928128137086</v>
      </c>
      <c r="L1209" s="658"/>
    </row>
    <row r="1210" spans="1:12" ht="16.5" customHeight="1">
      <c r="A1210" s="741">
        <f t="shared" si="107"/>
        <v>323</v>
      </c>
      <c r="B1210" s="297" t="s">
        <v>628</v>
      </c>
      <c r="C1210" s="757">
        <v>42357</v>
      </c>
      <c r="D1210" s="758" t="s">
        <v>1302</v>
      </c>
      <c r="E1210" s="850">
        <v>46</v>
      </c>
      <c r="F1210" s="849">
        <v>42</v>
      </c>
      <c r="G1210" s="849">
        <v>24.5</v>
      </c>
      <c r="H1210" s="845">
        <f t="shared" si="108"/>
        <v>1.26</v>
      </c>
      <c r="I1210" s="742">
        <v>161</v>
      </c>
      <c r="J1210" s="742">
        <f t="shared" si="109"/>
        <v>202.86</v>
      </c>
      <c r="K1210" s="742">
        <f t="shared" si="110"/>
        <v>9395.6477775176299</v>
      </c>
      <c r="L1210" s="658"/>
    </row>
    <row r="1211" spans="1:12" ht="16.5" customHeight="1">
      <c r="A1211" s="741">
        <f t="shared" ref="A1211:A1259" si="111">IF(B1211&lt;&gt;"",A1210+1,"")</f>
        <v>324</v>
      </c>
      <c r="B1211" s="297" t="s">
        <v>1266</v>
      </c>
      <c r="C1211" s="757">
        <v>42357</v>
      </c>
      <c r="D1211" s="758" t="s">
        <v>1304</v>
      </c>
      <c r="E1211" s="850">
        <v>130</v>
      </c>
      <c r="F1211" s="849">
        <v>50</v>
      </c>
      <c r="G1211" s="849">
        <v>180</v>
      </c>
      <c r="H1211" s="845">
        <f t="shared" si="108"/>
        <v>8.5</v>
      </c>
      <c r="I1211" s="742">
        <v>251</v>
      </c>
      <c r="J1211" s="742">
        <f t="shared" si="109"/>
        <v>2133.5</v>
      </c>
      <c r="K1211" s="742">
        <f t="shared" si="110"/>
        <v>63383.338181666542</v>
      </c>
      <c r="L1211" s="658"/>
    </row>
    <row r="1212" spans="1:12" ht="16.5" customHeight="1">
      <c r="A1212" s="741">
        <f t="shared" si="111"/>
        <v>325</v>
      </c>
      <c r="B1212" s="297" t="s">
        <v>1974</v>
      </c>
      <c r="C1212" s="757">
        <v>42359</v>
      </c>
      <c r="D1212" s="758" t="s">
        <v>1305</v>
      </c>
      <c r="E1212" s="850">
        <v>43</v>
      </c>
      <c r="F1212" s="849">
        <v>42</v>
      </c>
      <c r="G1212" s="849">
        <v>26</v>
      </c>
      <c r="H1212" s="845">
        <f t="shared" si="108"/>
        <v>1.24</v>
      </c>
      <c r="I1212" s="742">
        <v>3935</v>
      </c>
      <c r="J1212" s="742">
        <f t="shared" si="109"/>
        <v>4879.3999999999996</v>
      </c>
      <c r="K1212" s="742">
        <f t="shared" si="110"/>
        <v>9246.5105112078254</v>
      </c>
      <c r="L1212" s="658"/>
    </row>
    <row r="1213" spans="1:12" ht="16.5" customHeight="1">
      <c r="A1213" s="741">
        <f t="shared" si="111"/>
        <v>326</v>
      </c>
      <c r="B1213" s="297" t="s">
        <v>1979</v>
      </c>
      <c r="C1213" s="757">
        <v>42359</v>
      </c>
      <c r="D1213" s="758" t="s">
        <v>1306</v>
      </c>
      <c r="E1213" s="850">
        <v>42.5</v>
      </c>
      <c r="F1213" s="849">
        <v>28.5</v>
      </c>
      <c r="G1213" s="849">
        <v>23</v>
      </c>
      <c r="H1213" s="845">
        <f t="shared" si="108"/>
        <v>0.8</v>
      </c>
      <c r="I1213" s="742">
        <v>400</v>
      </c>
      <c r="J1213" s="742">
        <f t="shared" si="109"/>
        <v>320</v>
      </c>
      <c r="K1213" s="742">
        <f t="shared" si="110"/>
        <v>5965.4906523921454</v>
      </c>
      <c r="L1213" s="658"/>
    </row>
    <row r="1214" spans="1:12" ht="16.5" customHeight="1">
      <c r="A1214" s="741">
        <f t="shared" si="111"/>
        <v>327</v>
      </c>
      <c r="B1214" s="297" t="s">
        <v>1982</v>
      </c>
      <c r="C1214" s="757">
        <v>42359</v>
      </c>
      <c r="D1214" s="758" t="s">
        <v>1306</v>
      </c>
      <c r="E1214" s="850">
        <v>29</v>
      </c>
      <c r="F1214" s="849">
        <v>18</v>
      </c>
      <c r="G1214" s="849">
        <v>18.8</v>
      </c>
      <c r="H1214" s="845">
        <f t="shared" si="108"/>
        <v>0.39</v>
      </c>
      <c r="I1214" s="742">
        <v>2000</v>
      </c>
      <c r="J1214" s="742">
        <f t="shared" si="109"/>
        <v>780</v>
      </c>
      <c r="K1214" s="742">
        <f t="shared" si="110"/>
        <v>2908.1766930411709</v>
      </c>
      <c r="L1214" s="658"/>
    </row>
    <row r="1215" spans="1:12" ht="16.5" customHeight="1">
      <c r="A1215" s="741">
        <f t="shared" si="111"/>
        <v>328</v>
      </c>
      <c r="B1215" s="297" t="s">
        <v>1980</v>
      </c>
      <c r="C1215" s="757">
        <v>42359</v>
      </c>
      <c r="D1215" s="758" t="s">
        <v>1306</v>
      </c>
      <c r="E1215" s="850">
        <v>39.299999999999997</v>
      </c>
      <c r="F1215" s="849">
        <v>28</v>
      </c>
      <c r="G1215" s="849">
        <v>28</v>
      </c>
      <c r="H1215" s="845">
        <f t="shared" si="108"/>
        <v>0.82</v>
      </c>
      <c r="I1215" s="742">
        <v>200</v>
      </c>
      <c r="J1215" s="742">
        <f t="shared" si="109"/>
        <v>164</v>
      </c>
      <c r="K1215" s="742">
        <f t="shared" si="110"/>
        <v>6114.6279187019491</v>
      </c>
      <c r="L1215" s="658"/>
    </row>
    <row r="1216" spans="1:12" ht="16.5" customHeight="1">
      <c r="A1216" s="741">
        <f t="shared" si="111"/>
        <v>329</v>
      </c>
      <c r="B1216" s="297" t="s">
        <v>1166</v>
      </c>
      <c r="C1216" s="757">
        <v>42361</v>
      </c>
      <c r="D1216" s="758" t="s">
        <v>1307</v>
      </c>
      <c r="E1216" s="850">
        <v>45</v>
      </c>
      <c r="F1216" s="849">
        <v>37</v>
      </c>
      <c r="G1216" s="849">
        <v>27.5</v>
      </c>
      <c r="H1216" s="845">
        <f t="shared" si="108"/>
        <v>1.1399999999999999</v>
      </c>
      <c r="I1216" s="742">
        <v>1453</v>
      </c>
      <c r="J1216" s="742">
        <f t="shared" si="109"/>
        <v>1656.4199999999998</v>
      </c>
      <c r="K1216" s="742">
        <f t="shared" si="110"/>
        <v>8500.8241796588063</v>
      </c>
      <c r="L1216" s="658"/>
    </row>
    <row r="1217" spans="1:12" ht="16.5" customHeight="1">
      <c r="A1217" s="741">
        <f t="shared" si="111"/>
        <v>330</v>
      </c>
      <c r="B1217" s="297" t="s">
        <v>1166</v>
      </c>
      <c r="C1217" s="757">
        <v>42361</v>
      </c>
      <c r="D1217" s="758" t="s">
        <v>1307</v>
      </c>
      <c r="E1217" s="850">
        <v>45</v>
      </c>
      <c r="F1217" s="849">
        <v>37</v>
      </c>
      <c r="G1217" s="849">
        <v>27.5</v>
      </c>
      <c r="H1217" s="845">
        <f t="shared" si="108"/>
        <v>1.1399999999999999</v>
      </c>
      <c r="I1217" s="742">
        <v>100</v>
      </c>
      <c r="J1217" s="742">
        <f t="shared" si="109"/>
        <v>113.99999999999999</v>
      </c>
      <c r="K1217" s="742">
        <f t="shared" si="110"/>
        <v>8500.8241796588063</v>
      </c>
      <c r="L1217" s="658"/>
    </row>
    <row r="1218" spans="1:12" ht="16.5" customHeight="1">
      <c r="A1218" s="741">
        <f t="shared" si="111"/>
        <v>331</v>
      </c>
      <c r="B1218" s="297" t="s">
        <v>1680</v>
      </c>
      <c r="C1218" s="757">
        <v>42361</v>
      </c>
      <c r="D1218" s="758" t="s">
        <v>1307</v>
      </c>
      <c r="E1218" s="850">
        <v>50</v>
      </c>
      <c r="F1218" s="849">
        <v>20</v>
      </c>
      <c r="G1218" s="849"/>
      <c r="H1218" s="845">
        <f t="shared" si="108"/>
        <v>0.1</v>
      </c>
      <c r="I1218" s="742">
        <v>3106</v>
      </c>
      <c r="J1218" s="742">
        <f t="shared" si="109"/>
        <v>310.60000000000002</v>
      </c>
      <c r="K1218" s="742">
        <f t="shared" si="110"/>
        <v>745.68633154901818</v>
      </c>
      <c r="L1218" s="658"/>
    </row>
    <row r="1219" spans="1:12" ht="16.5" customHeight="1">
      <c r="A1219" s="741">
        <f t="shared" si="111"/>
        <v>332</v>
      </c>
      <c r="B1219" s="297" t="s">
        <v>1978</v>
      </c>
      <c r="C1219" s="757">
        <v>42361</v>
      </c>
      <c r="D1219" s="758" t="s">
        <v>1308</v>
      </c>
      <c r="E1219" s="850">
        <v>42</v>
      </c>
      <c r="F1219" s="849">
        <v>41</v>
      </c>
      <c r="G1219" s="849">
        <v>34</v>
      </c>
      <c r="H1219" s="845">
        <f t="shared" si="108"/>
        <v>1.33</v>
      </c>
      <c r="I1219" s="742">
        <v>100</v>
      </c>
      <c r="J1219" s="742">
        <f t="shared" si="109"/>
        <v>133</v>
      </c>
      <c r="K1219" s="742">
        <f t="shared" si="110"/>
        <v>9917.6282096019422</v>
      </c>
      <c r="L1219" s="658"/>
    </row>
    <row r="1220" spans="1:12" ht="16.5" customHeight="1">
      <c r="A1220" s="741">
        <f t="shared" si="111"/>
        <v>333</v>
      </c>
      <c r="B1220" s="297" t="s">
        <v>870</v>
      </c>
      <c r="C1220" s="757">
        <v>42363</v>
      </c>
      <c r="D1220" s="758" t="s">
        <v>1309</v>
      </c>
      <c r="E1220" s="850">
        <v>58</v>
      </c>
      <c r="F1220" s="849">
        <v>38</v>
      </c>
      <c r="G1220" s="849">
        <v>17</v>
      </c>
      <c r="H1220" s="845">
        <f t="shared" si="108"/>
        <v>1.1399999999999999</v>
      </c>
      <c r="I1220" s="742">
        <v>300</v>
      </c>
      <c r="J1220" s="742">
        <f t="shared" si="109"/>
        <v>341.99999999999994</v>
      </c>
      <c r="K1220" s="742">
        <f t="shared" si="110"/>
        <v>8500.8241796588063</v>
      </c>
      <c r="L1220" s="658"/>
    </row>
    <row r="1221" spans="1:12" ht="16.5" customHeight="1">
      <c r="A1221" s="741">
        <f t="shared" si="111"/>
        <v>334</v>
      </c>
      <c r="B1221" s="297" t="s">
        <v>650</v>
      </c>
      <c r="C1221" s="757">
        <v>42363</v>
      </c>
      <c r="D1221" s="758" t="s">
        <v>1309</v>
      </c>
      <c r="E1221" s="850">
        <v>142</v>
      </c>
      <c r="F1221" s="849">
        <v>72</v>
      </c>
      <c r="G1221" s="849">
        <v>58</v>
      </c>
      <c r="H1221" s="845">
        <f t="shared" si="108"/>
        <v>5.76</v>
      </c>
      <c r="I1221" s="742">
        <v>102</v>
      </c>
      <c r="J1221" s="742">
        <f t="shared" si="109"/>
        <v>587.52</v>
      </c>
      <c r="K1221" s="742">
        <f t="shared" si="110"/>
        <v>42951.532697223447</v>
      </c>
      <c r="L1221" s="658"/>
    </row>
    <row r="1222" spans="1:12" ht="16.5" customHeight="1">
      <c r="A1222" s="741">
        <f t="shared" si="111"/>
        <v>335</v>
      </c>
      <c r="B1222" s="297" t="s">
        <v>1310</v>
      </c>
      <c r="C1222" s="757">
        <v>42363</v>
      </c>
      <c r="D1222" s="758" t="s">
        <v>1309</v>
      </c>
      <c r="E1222" s="850">
        <v>74</v>
      </c>
      <c r="F1222" s="849">
        <v>53</v>
      </c>
      <c r="G1222" s="849">
        <v>140</v>
      </c>
      <c r="H1222" s="845">
        <f t="shared" si="108"/>
        <v>5.08</v>
      </c>
      <c r="I1222" s="742">
        <v>17</v>
      </c>
      <c r="J1222" s="742">
        <f t="shared" si="109"/>
        <v>86.36</v>
      </c>
      <c r="K1222" s="742">
        <f t="shared" si="110"/>
        <v>37880.865642690122</v>
      </c>
      <c r="L1222" s="658"/>
    </row>
    <row r="1223" spans="1:12" ht="16.5" customHeight="1">
      <c r="A1223" s="741">
        <f t="shared" si="111"/>
        <v>336</v>
      </c>
      <c r="B1223" s="297" t="s">
        <v>1311</v>
      </c>
      <c r="C1223" s="757">
        <v>42363</v>
      </c>
      <c r="D1223" s="758" t="s">
        <v>1312</v>
      </c>
      <c r="E1223" s="850">
        <v>38</v>
      </c>
      <c r="F1223" s="849">
        <v>37</v>
      </c>
      <c r="G1223" s="849">
        <v>27</v>
      </c>
      <c r="H1223" s="845">
        <f t="shared" si="108"/>
        <v>1.04</v>
      </c>
      <c r="I1223" s="742">
        <v>380</v>
      </c>
      <c r="J1223" s="742">
        <f t="shared" si="109"/>
        <v>395.2</v>
      </c>
      <c r="K1223" s="742">
        <f t="shared" si="110"/>
        <v>7755.137848109789</v>
      </c>
      <c r="L1223" s="658"/>
    </row>
    <row r="1224" spans="1:12" ht="16.5" customHeight="1">
      <c r="A1224" s="741">
        <f t="shared" si="111"/>
        <v>337</v>
      </c>
      <c r="B1224" s="297" t="s">
        <v>1129</v>
      </c>
      <c r="C1224" s="757">
        <v>42363</v>
      </c>
      <c r="D1224" s="758" t="s">
        <v>1313</v>
      </c>
      <c r="E1224" s="850">
        <v>52</v>
      </c>
      <c r="F1224" s="849">
        <v>24</v>
      </c>
      <c r="G1224" s="849">
        <v>24</v>
      </c>
      <c r="H1224" s="845">
        <f t="shared" si="108"/>
        <v>0.8</v>
      </c>
      <c r="I1224" s="742">
        <v>218</v>
      </c>
      <c r="J1224" s="742">
        <f t="shared" si="109"/>
        <v>174.4</v>
      </c>
      <c r="K1224" s="742">
        <f t="shared" si="110"/>
        <v>5965.4906523921454</v>
      </c>
      <c r="L1224" s="658"/>
    </row>
    <row r="1225" spans="1:12" ht="16.5" customHeight="1">
      <c r="A1225" s="741">
        <f t="shared" si="111"/>
        <v>338</v>
      </c>
      <c r="B1225" s="297" t="s">
        <v>1132</v>
      </c>
      <c r="C1225" s="757">
        <v>42363</v>
      </c>
      <c r="D1225" s="758" t="s">
        <v>1313</v>
      </c>
      <c r="E1225" s="850">
        <v>52</v>
      </c>
      <c r="F1225" s="849">
        <v>27</v>
      </c>
      <c r="G1225" s="849">
        <v>27</v>
      </c>
      <c r="H1225" s="845">
        <f t="shared" si="108"/>
        <v>0.93</v>
      </c>
      <c r="I1225" s="742">
        <v>300</v>
      </c>
      <c r="J1225" s="742">
        <f t="shared" si="109"/>
        <v>279</v>
      </c>
      <c r="K1225" s="742">
        <f t="shared" si="110"/>
        <v>6934.8828834058695</v>
      </c>
      <c r="L1225" s="658"/>
    </row>
    <row r="1226" spans="1:12" ht="16.5" customHeight="1">
      <c r="A1226" s="741">
        <f t="shared" si="111"/>
        <v>339</v>
      </c>
      <c r="B1226" s="297" t="s">
        <v>1133</v>
      </c>
      <c r="C1226" s="757">
        <v>42363</v>
      </c>
      <c r="D1226" s="758" t="s">
        <v>1313</v>
      </c>
      <c r="E1226" s="850">
        <v>57</v>
      </c>
      <c r="F1226" s="849">
        <v>46</v>
      </c>
      <c r="G1226" s="849">
        <v>30</v>
      </c>
      <c r="H1226" s="845">
        <f t="shared" si="108"/>
        <v>1.67</v>
      </c>
      <c r="I1226" s="742">
        <v>513</v>
      </c>
      <c r="J1226" s="742">
        <f t="shared" si="109"/>
        <v>856.70999999999992</v>
      </c>
      <c r="K1226" s="742">
        <f t="shared" si="110"/>
        <v>12452.961736868603</v>
      </c>
      <c r="L1226" s="658"/>
    </row>
    <row r="1227" spans="1:12" ht="16.5" customHeight="1">
      <c r="A1227" s="741">
        <f t="shared" si="111"/>
        <v>340</v>
      </c>
      <c r="B1227" s="297" t="s">
        <v>467</v>
      </c>
      <c r="C1227" s="757">
        <v>42364</v>
      </c>
      <c r="D1227" s="758" t="s">
        <v>1314</v>
      </c>
      <c r="E1227" s="850">
        <v>22</v>
      </c>
      <c r="F1227" s="849">
        <v>22</v>
      </c>
      <c r="G1227" s="849">
        <v>29.5</v>
      </c>
      <c r="H1227" s="845">
        <f t="shared" si="108"/>
        <v>0.51</v>
      </c>
      <c r="I1227" s="742">
        <v>992</v>
      </c>
      <c r="J1227" s="742">
        <f t="shared" si="109"/>
        <v>505.92</v>
      </c>
      <c r="K1227" s="742">
        <f t="shared" si="110"/>
        <v>3803.0002908999927</v>
      </c>
      <c r="L1227" s="658"/>
    </row>
    <row r="1228" spans="1:12" ht="16.5" customHeight="1">
      <c r="A1228" s="741">
        <f t="shared" si="111"/>
        <v>341</v>
      </c>
      <c r="B1228" s="297" t="s">
        <v>1315</v>
      </c>
      <c r="C1228" s="757">
        <v>42364</v>
      </c>
      <c r="D1228" s="758" t="s">
        <v>1314</v>
      </c>
      <c r="E1228" s="850">
        <v>25.5</v>
      </c>
      <c r="F1228" s="850">
        <v>25.5</v>
      </c>
      <c r="G1228" s="849">
        <v>30.5</v>
      </c>
      <c r="H1228" s="845">
        <f t="shared" si="108"/>
        <v>0.63</v>
      </c>
      <c r="I1228" s="742">
        <v>305</v>
      </c>
      <c r="J1228" s="742">
        <f t="shared" si="109"/>
        <v>192.15</v>
      </c>
      <c r="K1228" s="742">
        <f t="shared" si="110"/>
        <v>4697.823888758815</v>
      </c>
      <c r="L1228" s="658"/>
    </row>
    <row r="1229" spans="1:12" ht="16.5" customHeight="1">
      <c r="A1229" s="741">
        <f t="shared" si="111"/>
        <v>342</v>
      </c>
      <c r="B1229" s="297" t="s">
        <v>439</v>
      </c>
      <c r="C1229" s="757">
        <v>42366</v>
      </c>
      <c r="D1229" s="758" t="s">
        <v>1316</v>
      </c>
      <c r="E1229" s="850">
        <v>49</v>
      </c>
      <c r="F1229" s="849">
        <v>38</v>
      </c>
      <c r="G1229" s="849">
        <v>12</v>
      </c>
      <c r="H1229" s="845">
        <f t="shared" si="108"/>
        <v>0.95</v>
      </c>
      <c r="I1229" s="742">
        <v>298</v>
      </c>
      <c r="J1229" s="742">
        <f t="shared" si="109"/>
        <v>283.09999999999997</v>
      </c>
      <c r="K1229" s="742">
        <f t="shared" si="110"/>
        <v>7084.0201497156722</v>
      </c>
      <c r="L1229" s="658"/>
    </row>
    <row r="1230" spans="1:12" ht="16.5" customHeight="1">
      <c r="A1230" s="741">
        <f t="shared" si="111"/>
        <v>343</v>
      </c>
      <c r="B1230" s="297" t="s">
        <v>439</v>
      </c>
      <c r="C1230" s="757">
        <v>42366</v>
      </c>
      <c r="D1230" s="758" t="s">
        <v>1316</v>
      </c>
      <c r="E1230" s="850">
        <v>49</v>
      </c>
      <c r="F1230" s="849">
        <v>38</v>
      </c>
      <c r="G1230" s="849">
        <v>12</v>
      </c>
      <c r="H1230" s="845">
        <f t="shared" si="108"/>
        <v>0.95</v>
      </c>
      <c r="I1230" s="742">
        <v>202</v>
      </c>
      <c r="J1230" s="742">
        <f t="shared" si="109"/>
        <v>191.89999999999998</v>
      </c>
      <c r="K1230" s="742">
        <f t="shared" si="110"/>
        <v>7084.0201497156722</v>
      </c>
      <c r="L1230" s="658"/>
    </row>
    <row r="1231" spans="1:12" ht="16.5" customHeight="1">
      <c r="A1231" s="741">
        <f t="shared" si="111"/>
        <v>344</v>
      </c>
      <c r="B1231" s="297" t="s">
        <v>439</v>
      </c>
      <c r="C1231" s="757">
        <v>42366</v>
      </c>
      <c r="D1231" s="758" t="s">
        <v>1316</v>
      </c>
      <c r="E1231" s="850">
        <v>49</v>
      </c>
      <c r="F1231" s="849">
        <v>38</v>
      </c>
      <c r="G1231" s="849">
        <v>12</v>
      </c>
      <c r="H1231" s="845">
        <f t="shared" si="108"/>
        <v>0.95</v>
      </c>
      <c r="I1231" s="742">
        <v>509</v>
      </c>
      <c r="J1231" s="742">
        <f t="shared" si="109"/>
        <v>483.54999999999995</v>
      </c>
      <c r="K1231" s="742">
        <f t="shared" si="110"/>
        <v>7084.0201497156722</v>
      </c>
      <c r="L1231" s="658"/>
    </row>
    <row r="1232" spans="1:12" ht="16.5" customHeight="1">
      <c r="A1232" s="741">
        <f t="shared" si="111"/>
        <v>345</v>
      </c>
      <c r="B1232" s="297" t="s">
        <v>439</v>
      </c>
      <c r="C1232" s="757">
        <v>42366</v>
      </c>
      <c r="D1232" s="758" t="s">
        <v>1316</v>
      </c>
      <c r="E1232" s="850">
        <v>49</v>
      </c>
      <c r="F1232" s="849">
        <v>38</v>
      </c>
      <c r="G1232" s="849">
        <v>12</v>
      </c>
      <c r="H1232" s="845">
        <f t="shared" si="108"/>
        <v>0.95</v>
      </c>
      <c r="I1232" s="742">
        <v>401</v>
      </c>
      <c r="J1232" s="742">
        <f t="shared" si="109"/>
        <v>380.95</v>
      </c>
      <c r="K1232" s="742">
        <f t="shared" si="110"/>
        <v>7084.0201497156722</v>
      </c>
      <c r="L1232" s="658"/>
    </row>
    <row r="1233" spans="1:17" ht="16.5" customHeight="1">
      <c r="A1233" s="741">
        <f t="shared" si="111"/>
        <v>346</v>
      </c>
      <c r="B1233" s="297" t="s">
        <v>2036</v>
      </c>
      <c r="C1233" s="757">
        <v>42366</v>
      </c>
      <c r="D1233" s="758" t="s">
        <v>1317</v>
      </c>
      <c r="E1233" s="850">
        <v>41</v>
      </c>
      <c r="F1233" s="849">
        <v>41</v>
      </c>
      <c r="G1233" s="849">
        <v>25</v>
      </c>
      <c r="H1233" s="845">
        <f t="shared" si="108"/>
        <v>1.17</v>
      </c>
      <c r="I1233" s="742">
        <v>2200</v>
      </c>
      <c r="J1233" s="742">
        <f t="shared" si="109"/>
        <v>2574</v>
      </c>
      <c r="K1233" s="742">
        <f t="shared" si="110"/>
        <v>8724.5300791235113</v>
      </c>
      <c r="L1233" s="658"/>
    </row>
    <row r="1234" spans="1:17" ht="16.5" customHeight="1">
      <c r="A1234" s="741">
        <f t="shared" si="111"/>
        <v>347</v>
      </c>
      <c r="B1234" s="297" t="s">
        <v>439</v>
      </c>
      <c r="C1234" s="757">
        <v>42367</v>
      </c>
      <c r="D1234" s="758" t="s">
        <v>1318</v>
      </c>
      <c r="E1234" s="850">
        <v>49</v>
      </c>
      <c r="F1234" s="849">
        <v>38</v>
      </c>
      <c r="G1234" s="849">
        <v>12</v>
      </c>
      <c r="H1234" s="845">
        <f t="shared" si="108"/>
        <v>0.95</v>
      </c>
      <c r="I1234" s="742">
        <v>310</v>
      </c>
      <c r="J1234" s="742">
        <f t="shared" si="109"/>
        <v>294.5</v>
      </c>
      <c r="K1234" s="742">
        <f t="shared" si="110"/>
        <v>7084.0201497156722</v>
      </c>
      <c r="L1234" s="658"/>
    </row>
    <row r="1235" spans="1:17" ht="16.5" customHeight="1">
      <c r="A1235" s="741">
        <f t="shared" si="111"/>
        <v>348</v>
      </c>
      <c r="B1235" s="297" t="s">
        <v>1025</v>
      </c>
      <c r="C1235" s="757">
        <v>42367</v>
      </c>
      <c r="D1235" s="758" t="s">
        <v>1318</v>
      </c>
      <c r="E1235" s="850">
        <v>40</v>
      </c>
      <c r="F1235" s="849">
        <v>30</v>
      </c>
      <c r="G1235" s="849">
        <v>18.5</v>
      </c>
      <c r="H1235" s="845">
        <f t="shared" si="108"/>
        <v>0.75</v>
      </c>
      <c r="I1235" s="742">
        <v>408</v>
      </c>
      <c r="J1235" s="742">
        <f t="shared" si="109"/>
        <v>306</v>
      </c>
      <c r="K1235" s="742">
        <f t="shared" si="110"/>
        <v>5592.6474866176359</v>
      </c>
      <c r="L1235" s="658"/>
    </row>
    <row r="1236" spans="1:17" ht="16.5" customHeight="1">
      <c r="A1236" s="741">
        <f t="shared" si="111"/>
        <v>349</v>
      </c>
      <c r="B1236" s="297" t="s">
        <v>1114</v>
      </c>
      <c r="C1236" s="757">
        <v>42367</v>
      </c>
      <c r="D1236" s="758" t="s">
        <v>1319</v>
      </c>
      <c r="E1236" s="850">
        <v>50</v>
      </c>
      <c r="F1236" s="849">
        <v>39</v>
      </c>
      <c r="G1236" s="849">
        <v>18</v>
      </c>
      <c r="H1236" s="845">
        <f t="shared" si="108"/>
        <v>1.1000000000000001</v>
      </c>
      <c r="I1236" s="742">
        <v>250</v>
      </c>
      <c r="J1236" s="742">
        <f t="shared" si="109"/>
        <v>275</v>
      </c>
      <c r="K1236" s="742">
        <f t="shared" si="110"/>
        <v>8202.5496470392009</v>
      </c>
      <c r="L1236" s="658"/>
    </row>
    <row r="1237" spans="1:17" ht="16.5" customHeight="1">
      <c r="A1237" s="741">
        <f t="shared" si="111"/>
        <v>350</v>
      </c>
      <c r="B1237" s="297" t="s">
        <v>1320</v>
      </c>
      <c r="C1237" s="757">
        <v>42367</v>
      </c>
      <c r="D1237" s="758" t="s">
        <v>1321</v>
      </c>
      <c r="E1237" s="850">
        <v>31</v>
      </c>
      <c r="F1237" s="849">
        <v>28.5</v>
      </c>
      <c r="G1237" s="849">
        <v>9.5</v>
      </c>
      <c r="H1237" s="845">
        <f t="shared" si="108"/>
        <v>0.51</v>
      </c>
      <c r="I1237" s="742">
        <v>1000</v>
      </c>
      <c r="J1237" s="742">
        <f t="shared" si="109"/>
        <v>510</v>
      </c>
      <c r="K1237" s="742">
        <f t="shared" si="110"/>
        <v>3803.0002908999927</v>
      </c>
      <c r="L1237" s="658"/>
    </row>
    <row r="1238" spans="1:17" ht="16.5" customHeight="1">
      <c r="A1238" s="741">
        <f t="shared" si="111"/>
        <v>351</v>
      </c>
      <c r="B1238" s="297" t="s">
        <v>1322</v>
      </c>
      <c r="C1238" s="757">
        <v>42368</v>
      </c>
      <c r="D1238" s="758" t="s">
        <v>1323</v>
      </c>
      <c r="E1238" s="850">
        <v>123</v>
      </c>
      <c r="F1238" s="849">
        <v>54</v>
      </c>
      <c r="G1238" s="849">
        <v>178</v>
      </c>
      <c r="H1238" s="845">
        <f t="shared" si="108"/>
        <v>8.44</v>
      </c>
      <c r="I1238" s="742">
        <v>114</v>
      </c>
      <c r="J1238" s="742">
        <f t="shared" si="109"/>
        <v>962.16</v>
      </c>
      <c r="K1238" s="742">
        <f t="shared" si="110"/>
        <v>62935.926382737132</v>
      </c>
      <c r="L1238" s="658"/>
    </row>
    <row r="1239" spans="1:17" ht="16.5" customHeight="1">
      <c r="A1239" s="741">
        <f t="shared" si="111"/>
        <v>352</v>
      </c>
      <c r="B1239" s="297" t="s">
        <v>1324</v>
      </c>
      <c r="C1239" s="757">
        <v>42368</v>
      </c>
      <c r="D1239" s="758" t="s">
        <v>1323</v>
      </c>
      <c r="E1239" s="850">
        <v>101</v>
      </c>
      <c r="F1239" s="849">
        <v>66</v>
      </c>
      <c r="G1239" s="849">
        <v>157</v>
      </c>
      <c r="H1239" s="845">
        <f t="shared" si="108"/>
        <v>7.66</v>
      </c>
      <c r="I1239" s="742">
        <v>56</v>
      </c>
      <c r="J1239" s="742">
        <f t="shared" si="109"/>
        <v>428.96000000000004</v>
      </c>
      <c r="K1239" s="742">
        <f t="shared" si="110"/>
        <v>57119.572996654795</v>
      </c>
      <c r="L1239" s="658"/>
    </row>
    <row r="1240" spans="1:17" ht="16.5" customHeight="1">
      <c r="A1240" s="741">
        <f t="shared" si="111"/>
        <v>353</v>
      </c>
      <c r="B1240" s="297" t="s">
        <v>953</v>
      </c>
      <c r="C1240" s="757">
        <v>42368</v>
      </c>
      <c r="D1240" s="758" t="s">
        <v>1323</v>
      </c>
      <c r="E1240" s="850">
        <v>124</v>
      </c>
      <c r="F1240" s="849">
        <v>54</v>
      </c>
      <c r="G1240" s="849">
        <v>180</v>
      </c>
      <c r="H1240" s="845">
        <f t="shared" si="108"/>
        <v>8.56</v>
      </c>
      <c r="I1240" s="742">
        <v>14</v>
      </c>
      <c r="J1240" s="742">
        <f t="shared" si="109"/>
        <v>119.84</v>
      </c>
      <c r="K1240" s="742">
        <f t="shared" si="110"/>
        <v>63830.74998059596</v>
      </c>
      <c r="L1240" s="658"/>
    </row>
    <row r="1241" spans="1:17" ht="16.5" customHeight="1">
      <c r="A1241" s="741">
        <f t="shared" si="111"/>
        <v>354</v>
      </c>
      <c r="B1241" s="297" t="s">
        <v>763</v>
      </c>
      <c r="C1241" s="757">
        <v>42368</v>
      </c>
      <c r="D1241" s="758" t="s">
        <v>1323</v>
      </c>
      <c r="E1241" s="850">
        <v>46</v>
      </c>
      <c r="F1241" s="849">
        <v>46</v>
      </c>
      <c r="G1241" s="849">
        <v>30</v>
      </c>
      <c r="H1241" s="845">
        <f t="shared" si="108"/>
        <v>1.49</v>
      </c>
      <c r="I1241" s="742">
        <v>30</v>
      </c>
      <c r="J1241" s="742">
        <f t="shared" si="109"/>
        <v>44.7</v>
      </c>
      <c r="K1241" s="742">
        <f t="shared" si="110"/>
        <v>11110.726340080371</v>
      </c>
      <c r="L1241" s="658"/>
    </row>
    <row r="1242" spans="1:17" ht="16.5" customHeight="1">
      <c r="A1242" s="741">
        <f t="shared" si="111"/>
        <v>355</v>
      </c>
      <c r="B1242" s="297" t="s">
        <v>1325</v>
      </c>
      <c r="C1242" s="757">
        <v>42368</v>
      </c>
      <c r="D1242" s="758" t="s">
        <v>1323</v>
      </c>
      <c r="E1242" s="850">
        <v>47</v>
      </c>
      <c r="F1242" s="849">
        <v>47</v>
      </c>
      <c r="G1242" s="849">
        <v>51</v>
      </c>
      <c r="H1242" s="845">
        <f t="shared" si="108"/>
        <v>1.95</v>
      </c>
      <c r="I1242" s="742">
        <v>56</v>
      </c>
      <c r="J1242" s="742">
        <f t="shared" si="109"/>
        <v>109.2</v>
      </c>
      <c r="K1242" s="742">
        <f t="shared" si="110"/>
        <v>14540.883465205854</v>
      </c>
      <c r="L1242" s="658"/>
    </row>
    <row r="1243" spans="1:17" ht="16.5" customHeight="1">
      <c r="A1243" s="741">
        <f t="shared" si="111"/>
        <v>356</v>
      </c>
      <c r="B1243" s="297" t="s">
        <v>1326</v>
      </c>
      <c r="C1243" s="757">
        <v>42368</v>
      </c>
      <c r="D1243" s="758" t="s">
        <v>1323</v>
      </c>
      <c r="E1243" s="850">
        <v>46</v>
      </c>
      <c r="F1243" s="849">
        <v>39</v>
      </c>
      <c r="G1243" s="849">
        <v>43</v>
      </c>
      <c r="H1243" s="845">
        <f t="shared" si="108"/>
        <v>1.49</v>
      </c>
      <c r="I1243" s="742">
        <v>30</v>
      </c>
      <c r="J1243" s="742">
        <f t="shared" si="109"/>
        <v>44.7</v>
      </c>
      <c r="K1243" s="742">
        <f t="shared" si="110"/>
        <v>11110.726340080371</v>
      </c>
      <c r="L1243" s="658"/>
    </row>
    <row r="1244" spans="1:17" ht="16.5" customHeight="1">
      <c r="A1244" s="741">
        <f t="shared" si="111"/>
        <v>357</v>
      </c>
      <c r="B1244" s="297" t="s">
        <v>1327</v>
      </c>
      <c r="C1244" s="757">
        <v>42368</v>
      </c>
      <c r="D1244" s="758" t="s">
        <v>1323</v>
      </c>
      <c r="E1244" s="850">
        <v>161</v>
      </c>
      <c r="F1244" s="849">
        <v>81</v>
      </c>
      <c r="G1244" s="849">
        <v>5</v>
      </c>
      <c r="H1244" s="845">
        <f t="shared" si="108"/>
        <v>4.3499999999999996</v>
      </c>
      <c r="I1244" s="742">
        <v>130</v>
      </c>
      <c r="J1244" s="742">
        <f t="shared" si="109"/>
        <v>565.5</v>
      </c>
      <c r="K1244" s="742">
        <f t="shared" si="110"/>
        <v>32437.355422382287</v>
      </c>
      <c r="L1244" s="658"/>
    </row>
    <row r="1245" spans="1:17" ht="16.5" customHeight="1">
      <c r="A1245" s="741">
        <f t="shared" si="111"/>
        <v>358</v>
      </c>
      <c r="B1245" s="297" t="s">
        <v>1328</v>
      </c>
      <c r="C1245" s="757">
        <v>42368</v>
      </c>
      <c r="D1245" s="758" t="s">
        <v>1323</v>
      </c>
      <c r="E1245" s="850">
        <v>121</v>
      </c>
      <c r="F1245" s="849">
        <v>66</v>
      </c>
      <c r="G1245" s="849">
        <v>5</v>
      </c>
      <c r="H1245" s="845">
        <f t="shared" si="108"/>
        <v>2.8</v>
      </c>
      <c r="I1245" s="742">
        <v>7</v>
      </c>
      <c r="J1245" s="742">
        <f t="shared" si="109"/>
        <v>19.599999999999998</v>
      </c>
      <c r="K1245" s="742">
        <f t="shared" si="110"/>
        <v>20879.217283372509</v>
      </c>
      <c r="L1245" s="658"/>
    </row>
    <row r="1246" spans="1:17" ht="16.5" customHeight="1">
      <c r="A1246" s="741">
        <f t="shared" si="111"/>
        <v>359</v>
      </c>
      <c r="B1246" s="297" t="s">
        <v>480</v>
      </c>
      <c r="C1246" s="757">
        <v>42368</v>
      </c>
      <c r="D1246" s="758" t="s">
        <v>1329</v>
      </c>
      <c r="E1246" s="850">
        <v>103</v>
      </c>
      <c r="F1246" s="849">
        <v>50</v>
      </c>
      <c r="G1246" s="849">
        <v>180</v>
      </c>
      <c r="H1246" s="845">
        <f t="shared" si="108"/>
        <v>7.25</v>
      </c>
      <c r="I1246" s="742">
        <v>221</v>
      </c>
      <c r="J1246" s="742">
        <f t="shared" si="109"/>
        <v>1602.25</v>
      </c>
      <c r="K1246" s="742">
        <f t="shared" si="110"/>
        <v>54062.259037303818</v>
      </c>
      <c r="L1246" s="658"/>
    </row>
    <row r="1247" spans="1:17" ht="16.5" customHeight="1">
      <c r="A1247" s="741">
        <f t="shared" si="111"/>
        <v>360</v>
      </c>
      <c r="B1247" s="297" t="s">
        <v>1330</v>
      </c>
      <c r="C1247" s="757">
        <v>42368</v>
      </c>
      <c r="D1247" s="758" t="s">
        <v>1329</v>
      </c>
      <c r="E1247" s="850">
        <v>201</v>
      </c>
      <c r="F1247" s="849">
        <v>62</v>
      </c>
      <c r="G1247" s="849">
        <v>11</v>
      </c>
      <c r="H1247" s="845">
        <f t="shared" si="108"/>
        <v>4.04</v>
      </c>
      <c r="I1247" s="742">
        <v>103</v>
      </c>
      <c r="J1247" s="742">
        <f t="shared" si="109"/>
        <v>416.12</v>
      </c>
      <c r="K1247" s="742">
        <f t="shared" si="110"/>
        <v>30125.727794580336</v>
      </c>
      <c r="L1247" s="658"/>
    </row>
    <row r="1248" spans="1:17" ht="16.5" customHeight="1">
      <c r="A1248" s="741">
        <f t="shared" si="111"/>
        <v>361</v>
      </c>
      <c r="B1248" s="297" t="s">
        <v>1328</v>
      </c>
      <c r="C1248" s="757">
        <v>42368</v>
      </c>
      <c r="D1248" s="758" t="s">
        <v>1329</v>
      </c>
      <c r="E1248" s="850">
        <v>121</v>
      </c>
      <c r="F1248" s="849">
        <v>66</v>
      </c>
      <c r="G1248" s="849">
        <v>5</v>
      </c>
      <c r="H1248" s="845">
        <f t="shared" si="108"/>
        <v>2.8</v>
      </c>
      <c r="I1248" s="742">
        <v>143</v>
      </c>
      <c r="J1248" s="742">
        <f t="shared" si="109"/>
        <v>400.4</v>
      </c>
      <c r="K1248" s="742">
        <f t="shared" si="110"/>
        <v>20879.217283372509</v>
      </c>
      <c r="L1248" s="658"/>
      <c r="Q1248" s="928"/>
    </row>
    <row r="1249" spans="1:17" ht="16.5" customHeight="1">
      <c r="A1249" s="741">
        <f t="shared" si="111"/>
        <v>362</v>
      </c>
      <c r="B1249" s="297" t="s">
        <v>1331</v>
      </c>
      <c r="C1249" s="757">
        <v>42369</v>
      </c>
      <c r="D1249" s="758" t="s">
        <v>1332</v>
      </c>
      <c r="E1249" s="850">
        <v>66</v>
      </c>
      <c r="F1249" s="849">
        <v>68</v>
      </c>
      <c r="G1249" s="849">
        <v>28.5</v>
      </c>
      <c r="H1249" s="845">
        <f t="shared" si="108"/>
        <v>2.72</v>
      </c>
      <c r="I1249" s="742">
        <v>340</v>
      </c>
      <c r="J1249" s="742">
        <f t="shared" si="109"/>
        <v>924.80000000000007</v>
      </c>
      <c r="K1249" s="742">
        <f t="shared" si="110"/>
        <v>20282.668218133294</v>
      </c>
      <c r="L1249" s="658"/>
    </row>
    <row r="1250" spans="1:17" ht="16.5" customHeight="1">
      <c r="A1250" s="741">
        <f t="shared" si="111"/>
        <v>363</v>
      </c>
      <c r="B1250" s="297" t="s">
        <v>1334</v>
      </c>
      <c r="C1250" s="757">
        <v>42369</v>
      </c>
      <c r="D1250" s="758" t="s">
        <v>1332</v>
      </c>
      <c r="E1250" s="850">
        <v>70</v>
      </c>
      <c r="F1250" s="849">
        <v>69</v>
      </c>
      <c r="G1250" s="849">
        <v>31.5</v>
      </c>
      <c r="H1250" s="845">
        <f t="shared" si="108"/>
        <v>2.93</v>
      </c>
      <c r="I1250" s="742">
        <v>208</v>
      </c>
      <c r="J1250" s="742">
        <f t="shared" si="109"/>
        <v>609.44000000000005</v>
      </c>
      <c r="K1250" s="742">
        <f t="shared" si="110"/>
        <v>21848.609514386233</v>
      </c>
      <c r="L1250" s="658"/>
    </row>
    <row r="1251" spans="1:17" ht="16.5" customHeight="1">
      <c r="A1251" s="741">
        <f t="shared" si="111"/>
        <v>364</v>
      </c>
      <c r="B1251" s="297" t="s">
        <v>1335</v>
      </c>
      <c r="C1251" s="757">
        <v>42369</v>
      </c>
      <c r="D1251" s="758" t="s">
        <v>1332</v>
      </c>
      <c r="E1251" s="850">
        <v>66</v>
      </c>
      <c r="F1251" s="849">
        <v>65</v>
      </c>
      <c r="G1251" s="849">
        <v>28.5</v>
      </c>
      <c r="H1251" s="845">
        <f t="shared" si="108"/>
        <v>2.58</v>
      </c>
      <c r="I1251" s="742">
        <v>249</v>
      </c>
      <c r="J1251" s="742">
        <f t="shared" si="109"/>
        <v>642.42000000000007</v>
      </c>
      <c r="K1251" s="742">
        <f t="shared" si="110"/>
        <v>19238.70735396467</v>
      </c>
      <c r="L1251" s="658"/>
    </row>
    <row r="1252" spans="1:17" ht="16.5" customHeight="1">
      <c r="A1252" s="741">
        <f t="shared" si="111"/>
        <v>365</v>
      </c>
      <c r="B1252" s="297" t="s">
        <v>1336</v>
      </c>
      <c r="C1252" s="757">
        <v>42369</v>
      </c>
      <c r="D1252" s="758" t="s">
        <v>1337</v>
      </c>
      <c r="E1252" s="850">
        <v>86</v>
      </c>
      <c r="F1252" s="849">
        <v>57</v>
      </c>
      <c r="G1252" s="849">
        <v>31</v>
      </c>
      <c r="H1252" s="845">
        <f t="shared" si="108"/>
        <v>2.65</v>
      </c>
      <c r="I1252" s="742">
        <v>250</v>
      </c>
      <c r="J1252" s="742">
        <f t="shared" si="109"/>
        <v>662.5</v>
      </c>
      <c r="K1252" s="742">
        <f t="shared" si="110"/>
        <v>19760.68778604898</v>
      </c>
      <c r="L1252" s="658"/>
    </row>
    <row r="1253" spans="1:17" ht="16.5" customHeight="1">
      <c r="A1253" s="741">
        <f t="shared" si="111"/>
        <v>366</v>
      </c>
      <c r="B1253" s="297" t="s">
        <v>1338</v>
      </c>
      <c r="C1253" s="757">
        <v>42369</v>
      </c>
      <c r="D1253" s="758" t="s">
        <v>1337</v>
      </c>
      <c r="E1253" s="850">
        <v>69</v>
      </c>
      <c r="F1253" s="849">
        <v>45</v>
      </c>
      <c r="G1253" s="849">
        <v>47</v>
      </c>
      <c r="H1253" s="845">
        <f t="shared" si="108"/>
        <v>2.21</v>
      </c>
      <c r="I1253" s="742">
        <v>81</v>
      </c>
      <c r="J1253" s="742">
        <f t="shared" si="109"/>
        <v>179.01</v>
      </c>
      <c r="K1253" s="742">
        <f t="shared" si="110"/>
        <v>16479.667927233302</v>
      </c>
      <c r="L1253" s="658"/>
    </row>
    <row r="1254" spans="1:17" ht="16.5" customHeight="1">
      <c r="A1254" s="741">
        <f t="shared" si="111"/>
        <v>367</v>
      </c>
      <c r="B1254" s="297" t="s">
        <v>1339</v>
      </c>
      <c r="C1254" s="757">
        <v>42369</v>
      </c>
      <c r="D1254" s="758" t="s">
        <v>1337</v>
      </c>
      <c r="E1254" s="850">
        <v>55</v>
      </c>
      <c r="F1254" s="849">
        <v>29</v>
      </c>
      <c r="G1254" s="849"/>
      <c r="H1254" s="845">
        <f t="shared" si="108"/>
        <v>0.16</v>
      </c>
      <c r="I1254" s="742">
        <v>250</v>
      </c>
      <c r="J1254" s="742">
        <f t="shared" si="109"/>
        <v>40</v>
      </c>
      <c r="K1254" s="742">
        <f t="shared" si="110"/>
        <v>1193.0981304784291</v>
      </c>
      <c r="L1254" s="658"/>
    </row>
    <row r="1255" spans="1:17" ht="16.5" customHeight="1">
      <c r="A1255" s="741">
        <f t="shared" si="111"/>
        <v>368</v>
      </c>
      <c r="B1255" s="297" t="s">
        <v>1340</v>
      </c>
      <c r="C1255" s="757">
        <v>42369</v>
      </c>
      <c r="D1255" s="758" t="s">
        <v>1337</v>
      </c>
      <c r="E1255" s="850">
        <v>40</v>
      </c>
      <c r="F1255" s="849">
        <v>29</v>
      </c>
      <c r="G1255" s="849"/>
      <c r="H1255" s="845">
        <f t="shared" si="108"/>
        <v>0.12</v>
      </c>
      <c r="I1255" s="742">
        <v>1000</v>
      </c>
      <c r="J1255" s="742">
        <f t="shared" si="109"/>
        <v>120</v>
      </c>
      <c r="K1255" s="742">
        <f t="shared" si="110"/>
        <v>894.82359785882181</v>
      </c>
      <c r="L1255" s="658"/>
    </row>
    <row r="1256" spans="1:17" ht="16.5" customHeight="1">
      <c r="A1256" s="741">
        <f t="shared" si="111"/>
        <v>369</v>
      </c>
      <c r="B1256" s="297" t="s">
        <v>1341</v>
      </c>
      <c r="C1256" s="757">
        <v>42369</v>
      </c>
      <c r="D1256" s="758" t="s">
        <v>1337</v>
      </c>
      <c r="E1256" s="850">
        <v>67</v>
      </c>
      <c r="F1256" s="849">
        <v>43</v>
      </c>
      <c r="G1256" s="849"/>
      <c r="H1256" s="845">
        <f t="shared" si="108"/>
        <v>0.28999999999999998</v>
      </c>
      <c r="I1256" s="742">
        <v>243</v>
      </c>
      <c r="J1256" s="742">
        <f t="shared" si="109"/>
        <v>70.47</v>
      </c>
      <c r="K1256" s="742">
        <f t="shared" si="110"/>
        <v>2162.4903614921527</v>
      </c>
      <c r="L1256" s="658"/>
    </row>
    <row r="1257" spans="1:17" ht="16.5" customHeight="1">
      <c r="A1257" s="741">
        <f t="shared" si="111"/>
        <v>370</v>
      </c>
      <c r="B1257" s="297" t="s">
        <v>1342</v>
      </c>
      <c r="C1257" s="757">
        <v>42369</v>
      </c>
      <c r="D1257" s="758" t="s">
        <v>1337</v>
      </c>
      <c r="E1257" s="850">
        <v>43</v>
      </c>
      <c r="F1257" s="849">
        <v>22</v>
      </c>
      <c r="G1257" s="849"/>
      <c r="H1257" s="845">
        <f t="shared" si="108"/>
        <v>0.09</v>
      </c>
      <c r="I1257" s="742">
        <v>162</v>
      </c>
      <c r="J1257" s="742">
        <f t="shared" si="109"/>
        <v>14.58</v>
      </c>
      <c r="K1257" s="742">
        <f t="shared" si="110"/>
        <v>671.11769839411636</v>
      </c>
      <c r="L1257" s="658"/>
    </row>
    <row r="1258" spans="1:17" ht="16.5" customHeight="1">
      <c r="A1258" s="741">
        <f t="shared" si="111"/>
        <v>371</v>
      </c>
      <c r="B1258" s="297" t="s">
        <v>1343</v>
      </c>
      <c r="C1258" s="757">
        <v>42369</v>
      </c>
      <c r="D1258" s="758" t="s">
        <v>1337</v>
      </c>
      <c r="E1258" s="850">
        <v>32</v>
      </c>
      <c r="F1258" s="849">
        <v>22</v>
      </c>
      <c r="G1258" s="849"/>
      <c r="H1258" s="845">
        <f t="shared" si="108"/>
        <v>7.0000000000000007E-2</v>
      </c>
      <c r="I1258" s="742">
        <v>648</v>
      </c>
      <c r="J1258" s="742">
        <f t="shared" si="109"/>
        <v>45.360000000000007</v>
      </c>
      <c r="K1258" s="742">
        <f t="shared" si="110"/>
        <v>521.98043208431272</v>
      </c>
      <c r="L1258" s="658"/>
    </row>
    <row r="1259" spans="1:17" ht="16.5" customHeight="1">
      <c r="A1259" s="741">
        <f t="shared" si="111"/>
        <v>372</v>
      </c>
      <c r="B1259" s="297" t="s">
        <v>1344</v>
      </c>
      <c r="C1259" s="757">
        <v>42369</v>
      </c>
      <c r="D1259" s="758" t="s">
        <v>1337</v>
      </c>
      <c r="E1259" s="850">
        <v>84</v>
      </c>
      <c r="F1259" s="849">
        <v>55</v>
      </c>
      <c r="G1259" s="849"/>
      <c r="H1259" s="845">
        <f t="shared" si="108"/>
        <v>0.46</v>
      </c>
      <c r="I1259" s="742">
        <v>500</v>
      </c>
      <c r="J1259" s="742">
        <f t="shared" si="109"/>
        <v>230</v>
      </c>
      <c r="K1259" s="742">
        <f t="shared" si="110"/>
        <v>3430.1571251254836</v>
      </c>
      <c r="L1259" s="658"/>
    </row>
    <row r="1260" spans="1:17" ht="16.5" customHeight="1">
      <c r="A1260" s="741"/>
      <c r="B1260" s="297"/>
      <c r="C1260" s="757"/>
      <c r="D1260" s="758"/>
      <c r="E1260" s="850"/>
      <c r="F1260" s="849"/>
      <c r="G1260" s="849"/>
      <c r="H1260" s="742"/>
      <c r="I1260" s="742"/>
      <c r="J1260" s="742"/>
      <c r="K1260" s="742"/>
      <c r="L1260" s="658"/>
    </row>
    <row r="1261" spans="1:17" s="762" customFormat="1" ht="16.5" customHeight="1">
      <c r="A1261" s="743"/>
      <c r="B1261" s="744" t="s">
        <v>243</v>
      </c>
      <c r="C1261" s="763"/>
      <c r="D1261" s="764"/>
      <c r="E1261" s="843"/>
      <c r="F1261" s="843"/>
      <c r="G1261" s="843"/>
      <c r="H1261" s="846">
        <f>ROUND(SUM(H888:H1260),2)</f>
        <v>560.62</v>
      </c>
      <c r="I1261" s="531">
        <f t="shared" ref="I1261:J1261" si="112">ROUND(SUM(I888:I1260),2)</f>
        <v>155854</v>
      </c>
      <c r="J1261" s="531">
        <f t="shared" si="112"/>
        <v>171227.23</v>
      </c>
      <c r="K1261" s="531"/>
      <c r="L1261" s="658"/>
      <c r="M1261" s="737"/>
      <c r="N1261" s="750"/>
      <c r="O1261" s="787"/>
      <c r="P1261" s="293"/>
      <c r="Q1261" s="737"/>
    </row>
    <row r="1262" spans="1:17" s="738" customFormat="1">
      <c r="A1262" s="737"/>
      <c r="B1262" s="737"/>
      <c r="C1262" s="750"/>
      <c r="D1262" s="751"/>
      <c r="E1262" s="787"/>
      <c r="F1262" s="787"/>
      <c r="G1262" s="787"/>
      <c r="H1262" s="737"/>
      <c r="I1262" s="737"/>
      <c r="J1262" s="737"/>
      <c r="K1262" s="737"/>
      <c r="L1262" s="658"/>
      <c r="M1262" s="737"/>
      <c r="N1262" s="750"/>
      <c r="O1262" s="787"/>
      <c r="P1262" s="293"/>
      <c r="Q1262" s="737"/>
    </row>
    <row r="1263" spans="1:17">
      <c r="L1263" s="658"/>
    </row>
    <row r="1264" spans="1:17">
      <c r="L1264" s="658"/>
    </row>
    <row r="1265" spans="12:12">
      <c r="L1265" s="658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7" customFormat="1" ht="19.5" customHeight="1">
      <c r="A1" s="565" t="str">
        <f>TH!A1</f>
        <v>Đơn vị: CÔNG TY TNHH SX TM KIM DUNG PHÁT</v>
      </c>
      <c r="B1" s="565"/>
      <c r="D1" s="448"/>
      <c r="E1" s="448"/>
      <c r="F1" s="448"/>
      <c r="G1" s="1134" t="s">
        <v>244</v>
      </c>
      <c r="H1" s="1134"/>
      <c r="I1" s="1134"/>
      <c r="J1" s="449"/>
      <c r="K1" s="450"/>
    </row>
    <row r="2" spans="1:11" s="447" customFormat="1" ht="19.5" customHeight="1">
      <c r="A2" s="614" t="str">
        <f>TH!A2</f>
        <v>Địa chỉ: 1A227/1 Ấp 1, Phạm Văn Hai, Bình Chánh, TPHCM</v>
      </c>
      <c r="B2" s="565"/>
      <c r="D2" s="451"/>
      <c r="E2" s="451"/>
      <c r="F2" s="451"/>
      <c r="G2" s="113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5"/>
      <c r="I2" s="1135"/>
      <c r="J2" s="449"/>
      <c r="K2" s="439">
        <v>1</v>
      </c>
    </row>
    <row r="3" spans="1:11" s="447" customFormat="1" ht="15">
      <c r="A3" s="566"/>
      <c r="B3" s="567"/>
      <c r="C3" s="451"/>
      <c r="D3" s="451"/>
      <c r="E3" s="451"/>
      <c r="F3" s="451"/>
      <c r="G3" s="1135"/>
      <c r="H3" s="1135"/>
      <c r="I3" s="1135"/>
      <c r="J3" s="449"/>
    </row>
    <row r="4" spans="1:11" s="569" customFormat="1" ht="17.25" customHeight="1">
      <c r="A4" s="1136" t="s">
        <v>245</v>
      </c>
      <c r="B4" s="1136"/>
      <c r="C4" s="1136"/>
      <c r="D4" s="1136"/>
      <c r="E4" s="1136"/>
      <c r="F4" s="1136"/>
      <c r="G4" s="1136"/>
      <c r="H4" s="1136"/>
      <c r="I4" s="1136"/>
      <c r="J4" s="568"/>
    </row>
    <row r="5" spans="1:11" s="570" customFormat="1" ht="17.25" customHeight="1">
      <c r="B5" s="571"/>
      <c r="C5" s="572" t="s">
        <v>339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137" t="s">
        <v>246</v>
      </c>
      <c r="D6" s="1137"/>
      <c r="E6" s="1138"/>
      <c r="F6" s="1138"/>
      <c r="G6" s="1138"/>
      <c r="H6" s="691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3" customFormat="1" ht="17.25" customHeight="1">
      <c r="A8" s="1139" t="s">
        <v>247</v>
      </c>
      <c r="B8" s="1140" t="s">
        <v>248</v>
      </c>
      <c r="C8" s="1140" t="s">
        <v>249</v>
      </c>
      <c r="D8" s="1140"/>
      <c r="E8" s="1140"/>
      <c r="F8" s="1140"/>
      <c r="G8" s="1140"/>
      <c r="H8" s="1140"/>
      <c r="I8" s="1140"/>
      <c r="J8" s="452"/>
    </row>
    <row r="9" spans="1:11" s="456" customFormat="1" ht="35.25" customHeight="1">
      <c r="A9" s="1139"/>
      <c r="B9" s="1140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0" customFormat="1" ht="24.75" customHeight="1">
      <c r="A11" s="576" t="s">
        <v>253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13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3"/>
      <c r="G16" s="1133"/>
      <c r="H16" s="1133"/>
      <c r="I16" s="1133"/>
      <c r="J16" s="571"/>
    </row>
    <row r="17" spans="2:10" s="570" customFormat="1" ht="15">
      <c r="B17" s="459" t="s">
        <v>257</v>
      </c>
      <c r="C17" s="571"/>
      <c r="D17" s="571"/>
      <c r="E17" s="1133" t="s">
        <v>12</v>
      </c>
      <c r="F17" s="1133"/>
      <c r="G17" s="1133"/>
      <c r="H17" s="1133"/>
      <c r="I17" s="1133"/>
      <c r="J17" s="571"/>
    </row>
    <row r="19" spans="2:10" ht="15">
      <c r="E19" s="579"/>
      <c r="F19" s="579"/>
    </row>
    <row r="26" spans="2:10">
      <c r="B26" s="55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6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5" t="str">
        <f>TH!A1</f>
        <v>Đơn vị: CÔNG TY TNHH SX TM KIM DUNG PHÁT</v>
      </c>
      <c r="L1" s="1151" t="s">
        <v>278</v>
      </c>
      <c r="M1" s="1151"/>
      <c r="N1" s="1151"/>
      <c r="O1" s="1151"/>
    </row>
    <row r="2" spans="1:18" ht="15" customHeight="1">
      <c r="A2" s="491" t="str">
        <f>TH!A2</f>
        <v>Địa chỉ: 1A227/1 Ấp 1, Phạm Văn Hai, Bình Chánh, TPHCM</v>
      </c>
      <c r="L2" s="115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0"/>
      <c r="N2" s="1150"/>
      <c r="O2" s="1150"/>
    </row>
    <row r="3" spans="1:18" ht="15" customHeight="1">
      <c r="L3" s="1150"/>
      <c r="M3" s="1150"/>
      <c r="N3" s="1150"/>
      <c r="O3" s="1150"/>
    </row>
    <row r="5" spans="1:18" s="497" customFormat="1" ht="24" customHeight="1">
      <c r="A5" s="1152" t="s">
        <v>279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557"/>
    </row>
    <row r="6" spans="1:18" s="497" customFormat="1" ht="21" customHeight="1">
      <c r="A6" s="1153" t="s">
        <v>377</v>
      </c>
      <c r="B6" s="1153"/>
      <c r="C6" s="1153"/>
      <c r="D6" s="1153"/>
      <c r="E6" s="1153"/>
      <c r="F6" s="1153"/>
      <c r="G6" s="1153"/>
      <c r="H6" s="1153"/>
      <c r="I6" s="1153"/>
      <c r="J6" s="1153"/>
      <c r="K6" s="1153"/>
      <c r="L6" s="1153"/>
      <c r="M6" s="1153"/>
      <c r="N6" s="1153"/>
      <c r="O6" s="1153"/>
      <c r="P6" s="557"/>
    </row>
    <row r="7" spans="1:18" s="497" customFormat="1" ht="21" customHeight="1">
      <c r="A7" s="1154" t="s">
        <v>321</v>
      </c>
      <c r="B7" s="1154"/>
      <c r="C7" s="1154"/>
      <c r="D7" s="1154"/>
      <c r="E7" s="1154"/>
      <c r="F7" s="1154"/>
      <c r="G7" s="1154"/>
      <c r="H7" s="1154"/>
      <c r="I7" s="1154"/>
      <c r="J7" s="1154"/>
      <c r="K7" s="1154"/>
      <c r="L7" s="1154"/>
      <c r="M7" s="1154"/>
      <c r="N7" s="1154"/>
      <c r="O7" s="1154"/>
      <c r="P7" s="557"/>
    </row>
    <row r="8" spans="1:18">
      <c r="D8" s="493"/>
    </row>
    <row r="9" spans="1:18" s="498" customFormat="1" ht="24" customHeight="1">
      <c r="A9" s="1141" t="s">
        <v>232</v>
      </c>
      <c r="B9" s="1144" t="s">
        <v>280</v>
      </c>
      <c r="C9" s="1145"/>
      <c r="D9" s="1145"/>
      <c r="E9" s="1145"/>
      <c r="F9" s="1145"/>
      <c r="G9" s="1145"/>
      <c r="H9" s="1146"/>
      <c r="I9" s="1144" t="s">
        <v>281</v>
      </c>
      <c r="J9" s="1145"/>
      <c r="K9" s="1145"/>
      <c r="L9" s="1146"/>
      <c r="M9" s="1147" t="s">
        <v>282</v>
      </c>
      <c r="N9" s="1147"/>
      <c r="O9" s="1147"/>
      <c r="P9" s="558"/>
    </row>
    <row r="10" spans="1:18" s="498" customFormat="1" ht="24" customHeight="1">
      <c r="A10" s="1142"/>
      <c r="B10" s="1144" t="s">
        <v>283</v>
      </c>
      <c r="C10" s="1146"/>
      <c r="D10" s="1141" t="s">
        <v>284</v>
      </c>
      <c r="E10" s="1141" t="s">
        <v>285</v>
      </c>
      <c r="F10" s="1141" t="s">
        <v>286</v>
      </c>
      <c r="G10" s="1141" t="s">
        <v>287</v>
      </c>
      <c r="H10" s="1141" t="s">
        <v>288</v>
      </c>
      <c r="I10" s="1144" t="s">
        <v>289</v>
      </c>
      <c r="J10" s="1146"/>
      <c r="K10" s="1148" t="s">
        <v>290</v>
      </c>
      <c r="L10" s="1141" t="s">
        <v>291</v>
      </c>
      <c r="M10" s="1147" t="s">
        <v>283</v>
      </c>
      <c r="N10" s="1147"/>
      <c r="O10" s="1147" t="s">
        <v>292</v>
      </c>
      <c r="P10" s="558"/>
    </row>
    <row r="11" spans="1:18" s="498" customFormat="1" ht="55.5" customHeight="1">
      <c r="A11" s="1143"/>
      <c r="B11" s="499" t="s">
        <v>293</v>
      </c>
      <c r="C11" s="499" t="s">
        <v>233</v>
      </c>
      <c r="D11" s="1143"/>
      <c r="E11" s="1143"/>
      <c r="F11" s="1143"/>
      <c r="G11" s="1143"/>
      <c r="H11" s="1143"/>
      <c r="I11" s="499" t="s">
        <v>294</v>
      </c>
      <c r="J11" s="499" t="s">
        <v>295</v>
      </c>
      <c r="K11" s="1149"/>
      <c r="L11" s="1143"/>
      <c r="M11" s="499" t="s">
        <v>15</v>
      </c>
      <c r="N11" s="499" t="s">
        <v>233</v>
      </c>
      <c r="O11" s="1147"/>
      <c r="P11" s="558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59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0"/>
      <c r="H13" s="529"/>
      <c r="I13" s="529"/>
      <c r="J13" s="529"/>
      <c r="K13" s="529"/>
      <c r="L13" s="8"/>
      <c r="M13" s="522"/>
      <c r="N13" s="522"/>
      <c r="O13" s="182"/>
      <c r="P13" s="559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0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59" t="str">
        <f>IF(D14='THE-TS'!$D$11,"x","")</f>
        <v/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0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59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0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59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1967</v>
      </c>
      <c r="E17" s="505" t="s">
        <v>300</v>
      </c>
      <c r="F17" s="919" t="s">
        <v>1968</v>
      </c>
      <c r="G17" s="920" t="s">
        <v>1969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1"/>
      <c r="N17" s="922"/>
      <c r="O17" s="922"/>
      <c r="P17" s="559" t="str">
        <f>IF(D17='THE-TS'!$D$11,"x","")</f>
        <v>x</v>
      </c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1970</v>
      </c>
      <c r="E18" s="505" t="s">
        <v>300</v>
      </c>
      <c r="F18" s="919" t="s">
        <v>1968</v>
      </c>
      <c r="G18" s="920" t="s">
        <v>1971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1"/>
      <c r="N18" s="922"/>
      <c r="O18" s="922"/>
      <c r="P18" s="559" t="str">
        <f>IF(D18='THE-TS'!$D$11,"x","")</f>
        <v/>
      </c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59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3" t="s">
        <v>19</v>
      </c>
      <c r="N20" s="563" t="s">
        <v>19</v>
      </c>
      <c r="O20" s="563" t="s">
        <v>19</v>
      </c>
      <c r="P20" s="559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59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4"/>
      <c r="L22" s="494"/>
      <c r="M22" s="446"/>
      <c r="N22" s="446"/>
      <c r="O22" s="446"/>
      <c r="P22" s="559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59" t="str">
        <f>IF(D23='THE-TS'!$D$11,"x","")</f>
        <v/>
      </c>
    </row>
    <row r="24" spans="1:18" ht="13.5" customHeight="1">
      <c r="K24" s="511"/>
      <c r="L24" s="496" t="s">
        <v>378</v>
      </c>
      <c r="P24" s="559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59" t="str">
        <f>IF(D25='THE-TS'!$D$11,"x","")</f>
        <v/>
      </c>
    </row>
    <row r="26" spans="1:18" ht="13.5" customHeight="1">
      <c r="B26" s="493"/>
      <c r="D26" s="493"/>
      <c r="P26" s="559" t="str">
        <f>IF(D26='THE-TS'!$D$11,"x","")</f>
        <v/>
      </c>
    </row>
    <row r="27" spans="1:18" ht="13.5" customHeight="1">
      <c r="H27" s="513"/>
      <c r="J27" s="513"/>
      <c r="L27" s="513"/>
      <c r="P27" s="559" t="str">
        <f>IF(D27='THE-TS'!$D$11,"x","")</f>
        <v/>
      </c>
    </row>
    <row r="28" spans="1:18" ht="13.5" customHeight="1">
      <c r="H28" s="514"/>
      <c r="P28" s="559" t="str">
        <f>IF(D28='THE-TS'!$D$11,"x","")</f>
        <v/>
      </c>
    </row>
    <row r="29" spans="1:18" ht="13.5" customHeight="1">
      <c r="H29" s="514"/>
      <c r="J29" s="513"/>
      <c r="P29" s="559" t="str">
        <f>IF(D29='THE-TS'!$D$11,"x","")</f>
        <v/>
      </c>
    </row>
    <row r="30" spans="1:18" ht="13.5" customHeight="1">
      <c r="H30" s="514"/>
      <c r="P30" s="559" t="str">
        <f>IF(D30='THE-TS'!$D$11,"x","")</f>
        <v/>
      </c>
    </row>
    <row r="31" spans="1:18" ht="13.5" customHeight="1">
      <c r="H31" s="514"/>
      <c r="P31" s="559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59"/>
    </row>
    <row r="33" spans="8:16" ht="13.5">
      <c r="P33" s="559" t="str">
        <f>IF(D33='THE-TS'!$D$11,"x","")</f>
        <v/>
      </c>
    </row>
    <row r="34" spans="8:16" ht="13.5" customHeight="1">
      <c r="H34" s="514"/>
      <c r="P34" s="559" t="str">
        <f>IF(D34='THE-TS'!$D$11,"x","")</f>
        <v/>
      </c>
    </row>
    <row r="35" spans="8:16" ht="13.5">
      <c r="P35" s="559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abSelected="1" topLeftCell="A5" workbookViewId="0">
      <selection activeCell="F21" sqref="F21:H21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16" t="str">
        <f>TH!A1</f>
        <v>Đơn vị: CÔNG TY TNHH SX TM KIM DUNG PHÁT</v>
      </c>
      <c r="B2" s="534"/>
      <c r="C2" s="534"/>
      <c r="D2" s="534"/>
      <c r="E2" s="495"/>
      <c r="F2" s="1151" t="s">
        <v>304</v>
      </c>
      <c r="G2" s="1151"/>
      <c r="H2" s="1151"/>
    </row>
    <row r="3" spans="1:11">
      <c r="A3" s="549" t="str">
        <f>TH!A2</f>
        <v>Địa chỉ: 1A227/1 Ấp 1, Phạm Văn Hai, Bình Chánh, TPHCM</v>
      </c>
      <c r="B3" s="534"/>
      <c r="C3" s="534"/>
      <c r="D3" s="534"/>
      <c r="E3" s="496"/>
      <c r="F3" s="115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0"/>
      <c r="H3" s="1150"/>
    </row>
    <row r="4" spans="1:11">
      <c r="A4" s="493"/>
      <c r="B4" s="493"/>
      <c r="C4" s="496"/>
      <c r="D4" s="496"/>
      <c r="E4" s="496"/>
      <c r="F4" s="1150"/>
      <c r="G4" s="1150"/>
      <c r="H4" s="1150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6" t="s">
        <v>305</v>
      </c>
      <c r="B6" s="1156"/>
      <c r="C6" s="1156"/>
      <c r="D6" s="1156"/>
      <c r="E6" s="1156"/>
      <c r="F6" s="1156"/>
      <c r="G6" s="1156"/>
      <c r="H6" s="1156"/>
    </row>
    <row r="7" spans="1:11" ht="17.25" customHeight="1" thickBot="1">
      <c r="A7" s="1155" t="str">
        <f ca="1" xml:space="preserve"> IF(ROWS($1:1)&gt;COUNT(Dong3),"","Số: "&amp;OFFSET('SO-TS'!$G$1,SMALL(Dong3,ROWS($1:1)),))</f>
        <v>Số: SX01/14</v>
      </c>
      <c r="B7" s="1155"/>
      <c r="C7" s="1155"/>
      <c r="D7" s="1155"/>
      <c r="E7" s="1155"/>
      <c r="F7" s="1155"/>
      <c r="G7" s="1155"/>
      <c r="H7" s="1155"/>
      <c r="J7" s="550" t="s">
        <v>322</v>
      </c>
      <c r="K7" s="551" t="s">
        <v>328</v>
      </c>
    </row>
    <row r="8" spans="1:11" ht="17.25" customHeight="1">
      <c r="A8" s="115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57"/>
      <c r="C8" s="1157"/>
      <c r="D8" s="1157"/>
      <c r="E8" s="1157"/>
      <c r="F8" s="1157"/>
      <c r="G8" s="1157"/>
      <c r="H8" s="1157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SX01/14  Ngày   27   tháng   4  năm   2014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1967</v>
      </c>
      <c r="E11" s="492" t="str">
        <f ca="1" xml:space="preserve"> IF(ROWS($1:1)&gt;COUNT(Dong3),"","Số hiệu TSCĐ:   "&amp;OFFSET('SO-TS'!$G$1,SMALL(Dong3,ROWS($1:1)),))</f>
        <v>Số hiệu TSCĐ:   SX01/14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07/2014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2" t="s">
        <v>325</v>
      </c>
      <c r="B16" s="552"/>
      <c r="C16" s="552"/>
      <c r="D16" s="552"/>
      <c r="E16" s="552"/>
      <c r="F16" s="552"/>
      <c r="G16" s="552"/>
      <c r="H16" s="552"/>
    </row>
    <row r="17" spans="1:8" s="546" customFormat="1" ht="18" customHeight="1">
      <c r="A17" s="1160" t="s">
        <v>125</v>
      </c>
      <c r="B17" s="1161"/>
      <c r="C17" s="1164" t="s">
        <v>307</v>
      </c>
      <c r="D17" s="1165"/>
      <c r="E17" s="1166"/>
      <c r="F17" s="1167" t="s">
        <v>308</v>
      </c>
      <c r="G17" s="1168"/>
      <c r="H17" s="1169"/>
    </row>
    <row r="18" spans="1:8" s="546" customFormat="1" ht="28.5" customHeight="1">
      <c r="A18" s="1162"/>
      <c r="B18" s="116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48" customFormat="1">
      <c r="A19" s="1170" t="s">
        <v>2</v>
      </c>
      <c r="B19" s="1171"/>
      <c r="C19" s="547" t="s">
        <v>3</v>
      </c>
      <c r="D19" s="547" t="s">
        <v>4</v>
      </c>
      <c r="E19" s="547">
        <v>1</v>
      </c>
      <c r="F19" s="547">
        <v>2</v>
      </c>
      <c r="G19" s="547">
        <v>3</v>
      </c>
      <c r="H19" s="547">
        <v>4</v>
      </c>
    </row>
    <row r="20" spans="1:8" ht="17.25" customHeight="1">
      <c r="A20" s="1182">
        <f ca="1">IF(B20&lt;&gt;"",ROW()-19,"")</f>
        <v>1</v>
      </c>
      <c r="B20" s="1183" t="str">
        <f ca="1" xml:space="preserve"> IF(ROWS($1:1)&gt;COUNT(Dong3),"",OFFSET('SO-TS'!G$1,SMALL(Dong3,ROWS($1:1)),))</f>
        <v>SX01/14</v>
      </c>
      <c r="C20" s="1183" t="str">
        <f ca="1" xml:space="preserve"> IF(ROWS($1:1)&gt;COUNT(Dong3),"",OFFSET('SO-TS'!F$1,SMALL(Dong3,ROWS($1:1)),))</f>
        <v>07/2014</v>
      </c>
      <c r="D20" s="1184" t="str">
        <f ca="1" xml:space="preserve"> IF(ROWS($1:1)&gt;COUNT(Dong3),"",OFFSET('SO-TS'!D$1,SMALL(Dong3,ROWS($1:1)),))</f>
        <v>Máy sóng giấy carton đầu 3 lớp</v>
      </c>
      <c r="E20" s="1185">
        <f ca="1" xml:space="preserve"> IF(ROWS($1:1)&gt;COUNT(Dong3),"",OFFSET('SO-TS'!H$1,SMALL(Dong3,ROWS($1:1)),))</f>
        <v>500000000</v>
      </c>
      <c r="F20" s="1186" t="str">
        <f ca="1" xml:space="preserve"> IF(ROWS($1:1)&gt;COUNT(Dong3),"",RIGHT(OFFSET('SO-TS'!F$1,SMALL(Dong3,ROWS($1:1)),),4))</f>
        <v>2014</v>
      </c>
      <c r="G20" s="1187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1187">
        <f ca="1">G20</f>
        <v>12500000</v>
      </c>
    </row>
    <row r="21" spans="1:8" ht="17.25" customHeight="1">
      <c r="A21" s="6"/>
      <c r="B21" s="1191"/>
      <c r="C21" s="1191"/>
      <c r="D21" s="1192"/>
      <c r="E21" s="258"/>
      <c r="F21" s="562">
        <f ca="1">IF(OR(F20="",AND((ROW()-19)&gt;OFFSET('SO-TS'!I$1,SMALL(Dong3,ROWS(1:1)),)+1),$E$26-H20&lt;=0),"",IF(VALUE(F20)&gt;=VALUE(YEAR(TH!$C$10)),"",F20+1))</f>
        <v>2015</v>
      </c>
      <c r="G21" s="778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77">
        <f ca="1">IF(G21&lt;&gt;0,H20+G21,0)</f>
        <v>37500000</v>
      </c>
    </row>
    <row r="22" spans="1:8" ht="17.25" customHeight="1">
      <c r="A22" s="6"/>
      <c r="B22" s="1191"/>
      <c r="C22" s="1191"/>
      <c r="D22" s="1192"/>
      <c r="E22" s="258"/>
      <c r="F22" s="562" t="str">
        <f ca="1">IF(OR(F21="",AND((ROW()-19)&gt;OFFSET('SO-TS'!I$1,SMALL(Dong3,ROWS(2:2)),)+1),$E$26-H21&lt;=0),"",IF(VALUE(F21)&gt;=VALUE(YEAR(TH!$C$10)),"",F21+1))</f>
        <v/>
      </c>
      <c r="G22" s="778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77">
        <f t="shared" ref="H22:H24" ca="1" si="0">IF(G22&lt;&gt;0,H21+G22,0)</f>
        <v>0</v>
      </c>
    </row>
    <row r="23" spans="1:8" ht="17.25" customHeight="1">
      <c r="A23" s="6"/>
      <c r="B23" s="1191"/>
      <c r="C23" s="1191"/>
      <c r="D23" s="1192"/>
      <c r="E23" s="258"/>
      <c r="F23" s="562" t="str">
        <f ca="1">IF(OR(F22="",AND((ROW()-19)&gt;OFFSET('SO-TS'!I$1,SMALL(Dong3,ROWS(3:3)),)+1),$E$26-H22&lt;=0),"",IF(VALUE(F22)&gt;=VALUE(YEAR(TH!$C$10)),"",F22+1))</f>
        <v/>
      </c>
      <c r="G23" s="778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77">
        <f t="shared" ca="1" si="0"/>
        <v>0</v>
      </c>
    </row>
    <row r="24" spans="1:8" ht="17.25" customHeight="1">
      <c r="A24" s="6"/>
      <c r="B24" s="1191"/>
      <c r="C24" s="1191"/>
      <c r="D24" s="1192"/>
      <c r="E24" s="258"/>
      <c r="F24" s="562" t="str">
        <f ca="1">IF(OR(F23="",AND((ROW()-19)&gt;OFFSET('SO-TS'!I$1,SMALL(Dong3,ROWS(4:4)),)+1),$E$26-H23&lt;=0),"",IF(VALUE(F23)&gt;=VALUE(YEAR(TH!$C$10)),"",F23+1))</f>
        <v/>
      </c>
      <c r="G24" s="778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77">
        <f t="shared" ca="1" si="0"/>
        <v>0</v>
      </c>
    </row>
    <row r="25" spans="1:8" ht="17.25" customHeight="1">
      <c r="A25" s="1193" t="str">
        <f t="shared" ref="A25" si="1">IF(B25&lt;&gt;"",ROW()-19,"")</f>
        <v/>
      </c>
      <c r="B25" s="1188"/>
      <c r="C25" s="1189"/>
      <c r="D25" s="1189"/>
      <c r="E25" s="1190"/>
      <c r="F25" s="1194"/>
      <c r="G25" s="1190"/>
      <c r="H25" s="1190"/>
    </row>
    <row r="26" spans="1:8" ht="17.25" customHeight="1">
      <c r="A26" s="506"/>
      <c r="B26" s="506" t="s">
        <v>314</v>
      </c>
      <c r="C26" s="536"/>
      <c r="D26" s="536"/>
      <c r="E26" s="563">
        <f ca="1">SUM(E20:E25)</f>
        <v>500000000</v>
      </c>
      <c r="F26" s="536"/>
      <c r="G26" s="563">
        <f ca="1">SUM(G20:G25)</f>
        <v>37500000</v>
      </c>
      <c r="H26" s="563"/>
    </row>
    <row r="27" spans="1:8" ht="17.25" customHeight="1">
      <c r="A27" s="537"/>
      <c r="B27" s="537"/>
      <c r="C27" s="538"/>
      <c r="D27" s="538"/>
      <c r="E27" s="538"/>
      <c r="F27" s="538"/>
      <c r="G27" s="539"/>
      <c r="H27" s="539"/>
    </row>
    <row r="28" spans="1:8" ht="17.25" customHeight="1">
      <c r="A28" s="537"/>
      <c r="B28" s="537"/>
      <c r="C28" s="538"/>
      <c r="D28" s="538"/>
      <c r="E28" s="538"/>
      <c r="F28" s="538"/>
      <c r="G28" s="539"/>
      <c r="H28" s="539"/>
    </row>
    <row r="29" spans="1:8" ht="17.25" customHeight="1">
      <c r="A29" s="1172" t="s">
        <v>315</v>
      </c>
      <c r="B29" s="1172"/>
      <c r="C29" s="1172"/>
      <c r="D29" s="1172"/>
      <c r="E29" s="1172"/>
      <c r="F29" s="1172"/>
      <c r="G29" s="1172"/>
      <c r="H29" s="1172"/>
    </row>
    <row r="30" spans="1:8" ht="27" customHeight="1">
      <c r="A30" s="506" t="s">
        <v>35</v>
      </c>
      <c r="B30" s="1144" t="s">
        <v>316</v>
      </c>
      <c r="C30" s="1146"/>
      <c r="D30" s="536" t="s">
        <v>193</v>
      </c>
      <c r="E30" s="536" t="s">
        <v>317</v>
      </c>
      <c r="F30" s="536" t="s">
        <v>318</v>
      </c>
      <c r="G30" s="539"/>
      <c r="H30" s="539"/>
    </row>
    <row r="31" spans="1:8" ht="17.25" customHeight="1">
      <c r="A31" s="506" t="s">
        <v>2</v>
      </c>
      <c r="B31" s="506" t="s">
        <v>3</v>
      </c>
      <c r="C31" s="536"/>
      <c r="D31" s="536" t="s">
        <v>4</v>
      </c>
      <c r="E31" s="536">
        <v>1</v>
      </c>
      <c r="F31" s="536">
        <v>2</v>
      </c>
      <c r="G31" s="539"/>
      <c r="H31" s="539"/>
    </row>
    <row r="32" spans="1:8" ht="17.25" customHeight="1">
      <c r="A32" s="540"/>
      <c r="B32" s="540"/>
      <c r="C32" s="541"/>
      <c r="D32" s="541"/>
      <c r="E32" s="541"/>
      <c r="F32" s="541"/>
      <c r="G32" s="539"/>
      <c r="H32" s="539"/>
    </row>
    <row r="33" spans="1:8" ht="17.25" customHeight="1">
      <c r="A33" s="542"/>
      <c r="B33" s="542"/>
      <c r="C33" s="543"/>
      <c r="D33" s="543"/>
      <c r="E33" s="543"/>
      <c r="F33" s="543"/>
      <c r="G33" s="539"/>
      <c r="H33" s="539"/>
    </row>
    <row r="34" spans="1:8" ht="17.25" customHeight="1">
      <c r="A34" s="542"/>
      <c r="B34" s="542"/>
      <c r="C34" s="543"/>
      <c r="D34" s="543"/>
      <c r="E34" s="543"/>
      <c r="F34" s="543"/>
      <c r="G34" s="539"/>
      <c r="H34" s="539"/>
    </row>
    <row r="35" spans="1:8" ht="17.25" customHeight="1">
      <c r="A35" s="542"/>
      <c r="B35" s="542"/>
      <c r="C35" s="543"/>
      <c r="D35" s="543"/>
      <c r="E35" s="543"/>
      <c r="F35" s="543"/>
      <c r="G35" s="539"/>
      <c r="H35" s="539"/>
    </row>
    <row r="36" spans="1:8" ht="17.25" customHeight="1">
      <c r="A36" s="544"/>
      <c r="B36" s="544"/>
      <c r="C36" s="545"/>
      <c r="D36" s="545"/>
      <c r="E36" s="545"/>
      <c r="F36" s="545"/>
      <c r="G36" s="539"/>
      <c r="H36" s="539"/>
    </row>
    <row r="37" spans="1:8">
      <c r="A37" s="537"/>
      <c r="B37" s="537"/>
      <c r="C37" s="538"/>
      <c r="D37" s="538"/>
      <c r="E37" s="538"/>
      <c r="F37" s="538"/>
      <c r="G37" s="539"/>
      <c r="H37" s="539"/>
    </row>
    <row r="38" spans="1:8">
      <c r="A38" s="1173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73"/>
      <c r="C38" s="1173"/>
      <c r="D38" s="1173"/>
      <c r="E38" s="1173"/>
      <c r="F38" s="1173"/>
      <c r="G38" s="1173"/>
      <c r="H38" s="1173"/>
    </row>
    <row r="39" spans="1:8">
      <c r="A39" s="1173" t="str">
        <f ca="1" xml:space="preserve"> IF(ROWS($1:1)&gt;COUNT(Dong3),"","Lý do giảm:   "&amp;OFFSET('SO-TS'!$O$1,SMALL(Dong3,ROWS($1:1)),))</f>
        <v xml:space="preserve">Lý do giảm:   </v>
      </c>
      <c r="B39" s="1173"/>
      <c r="C39" s="1173"/>
      <c r="D39" s="1173"/>
      <c r="E39" s="1173"/>
      <c r="F39" s="1173"/>
      <c r="G39" s="1173"/>
      <c r="H39" s="1173"/>
    </row>
    <row r="40" spans="1:8">
      <c r="A40" s="516"/>
      <c r="B40" s="516"/>
      <c r="C40" s="511"/>
      <c r="D40" s="511"/>
      <c r="E40" s="1159" t="s">
        <v>369</v>
      </c>
      <c r="F40" s="1159"/>
      <c r="G40" s="1159"/>
      <c r="H40" s="1159"/>
    </row>
    <row r="41" spans="1:8">
      <c r="A41" s="1155" t="s">
        <v>319</v>
      </c>
      <c r="B41" s="1155"/>
      <c r="C41" s="1155" t="s">
        <v>12</v>
      </c>
      <c r="D41" s="1155"/>
      <c r="E41" s="1151" t="s">
        <v>109</v>
      </c>
      <c r="F41" s="1151"/>
      <c r="G41" s="1151"/>
      <c r="H41" s="1151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 ht="409.6">
      <c r="A43" s="493"/>
      <c r="B43" s="493"/>
      <c r="C43" s="496"/>
      <c r="D43" s="496"/>
      <c r="E43" s="496"/>
      <c r="F43" s="496"/>
      <c r="G43" s="496"/>
      <c r="H43" s="496"/>
    </row>
    <row r="44" spans="1:8" ht="409.6">
      <c r="A44" s="493"/>
      <c r="B44" s="493"/>
      <c r="C44" s="496"/>
      <c r="D44" s="496"/>
      <c r="E44" s="496"/>
      <c r="F44" s="496"/>
      <c r="G44" s="496"/>
      <c r="H44" s="496"/>
    </row>
    <row r="45" spans="1:8" ht="409.6">
      <c r="A45" s="493"/>
      <c r="B45" s="493"/>
      <c r="C45" s="496"/>
      <c r="D45" s="496"/>
      <c r="E45" s="496"/>
      <c r="F45" s="496"/>
      <c r="G45" s="496"/>
      <c r="H45" s="496"/>
    </row>
    <row r="46" spans="1:8">
      <c r="A46" s="493"/>
      <c r="B46" s="493"/>
      <c r="C46" s="496"/>
      <c r="D46" s="496"/>
      <c r="E46" s="496"/>
      <c r="F46" s="496"/>
      <c r="G46" s="496"/>
      <c r="H46" s="496"/>
    </row>
    <row r="47" spans="1:8">
      <c r="A47" s="493"/>
      <c r="B47" s="493"/>
      <c r="C47" s="496"/>
      <c r="D47" s="496"/>
      <c r="E47" s="496"/>
      <c r="F47" s="496"/>
      <c r="G47" s="496"/>
      <c r="H47" s="496"/>
    </row>
    <row r="48" spans="1:8">
      <c r="A48" s="493"/>
      <c r="B48" s="493"/>
      <c r="C48" s="496"/>
      <c r="D48" s="496"/>
      <c r="E48" s="496"/>
      <c r="F48" s="496"/>
      <c r="G48" s="496"/>
      <c r="H48" s="496"/>
    </row>
    <row r="49" spans="1:8">
      <c r="A49" s="1158" t="s">
        <v>151</v>
      </c>
      <c r="B49" s="1158"/>
      <c r="C49" s="511"/>
      <c r="D49" s="511"/>
      <c r="E49" s="1159" t="s">
        <v>103</v>
      </c>
      <c r="F49" s="1159"/>
      <c r="G49" s="1159"/>
      <c r="H49" s="1159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3" customWidth="1"/>
    <col min="2" max="2" width="8.85546875" style="693" customWidth="1"/>
    <col min="3" max="3" width="10.5703125" style="693" customWidth="1"/>
    <col min="4" max="4" width="43.42578125" style="693" customWidth="1"/>
    <col min="5" max="5" width="7.140625" style="693" customWidth="1"/>
    <col min="6" max="6" width="14.140625" style="693" customWidth="1"/>
    <col min="7" max="7" width="14.85546875" style="693" customWidth="1"/>
    <col min="8" max="9" width="12" style="693" customWidth="1"/>
    <col min="10" max="10" width="12.85546875" style="693" customWidth="1"/>
    <col min="11" max="12" width="13.5703125" style="693" customWidth="1"/>
    <col min="13" max="13" width="12.7109375" style="693" customWidth="1"/>
    <col min="14" max="14" width="6.28515625" style="693" customWidth="1"/>
    <col min="15" max="15" width="8.42578125" style="693" customWidth="1"/>
    <col min="16" max="16384" width="9.140625" style="693"/>
  </cols>
  <sheetData>
    <row r="2" spans="1:16">
      <c r="A2" s="692" t="str">
        <f>'IN-NX'!A2</f>
        <v>Đơn vị: CÔNG TY TNHH SX TM KIM DUNG PHÁT</v>
      </c>
      <c r="F2" s="694"/>
      <c r="G2" s="694"/>
      <c r="H2" s="694"/>
      <c r="I2" s="694"/>
      <c r="J2" s="1178" t="s">
        <v>382</v>
      </c>
      <c r="K2" s="1178"/>
      <c r="L2" s="1178"/>
      <c r="M2" s="1178"/>
    </row>
    <row r="3" spans="1:16" ht="15" customHeight="1">
      <c r="A3" s="722" t="str">
        <f>'IN-NX'!A3</f>
        <v>Địa chỉ: 1A227/1 Ấp 1, Phạm Văn Hai, Bình Chánh, TPHCM</v>
      </c>
      <c r="J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1"/>
      <c r="L3" s="1181"/>
      <c r="M3" s="1181"/>
    </row>
    <row r="4" spans="1:16">
      <c r="J4" s="1181"/>
      <c r="K4" s="1181"/>
      <c r="L4" s="1181"/>
      <c r="M4" s="1181"/>
    </row>
    <row r="5" spans="1:16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695" t="s">
        <v>165</v>
      </c>
      <c r="O5" s="625">
        <f>IF(O13="Quý I",1,IF(O13="Quý II",4,IF(O13="Quý III",7,IF(O13="Quý IV",10,""))))</f>
        <v>4</v>
      </c>
      <c r="P5" s="625">
        <f>IF(O13="Quý I",3,IF(O13="Quý II",6,IF(O13="Quý III",9,IF(O13="Quý IV",12,""))))</f>
        <v>6</v>
      </c>
    </row>
    <row r="6" spans="1:16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720"/>
    </row>
    <row r="7" spans="1:16">
      <c r="B7" s="696"/>
      <c r="C7" s="696"/>
      <c r="D7" s="696"/>
      <c r="E7" s="697" t="s">
        <v>385</v>
      </c>
      <c r="G7" s="696"/>
      <c r="H7" s="696"/>
      <c r="I7" s="696"/>
      <c r="J7" s="696"/>
      <c r="K7" s="696"/>
      <c r="L7" s="696"/>
      <c r="M7" s="696"/>
    </row>
    <row r="8" spans="1:16">
      <c r="B8" s="696"/>
      <c r="C8" s="696"/>
      <c r="D8" s="696"/>
      <c r="E8" s="697" t="s">
        <v>386</v>
      </c>
      <c r="G8" s="696"/>
      <c r="H8" s="696"/>
      <c r="I8" s="696"/>
      <c r="J8" s="696"/>
      <c r="K8" s="696"/>
      <c r="L8" s="696"/>
      <c r="M8" s="696"/>
    </row>
    <row r="9" spans="1:16">
      <c r="B9" s="698"/>
      <c r="C9" s="698"/>
      <c r="D9" s="698"/>
      <c r="E9" s="697" t="s">
        <v>387</v>
      </c>
      <c r="G9" s="698"/>
      <c r="H9" s="698"/>
      <c r="I9" s="698"/>
      <c r="J9" s="698"/>
      <c r="K9" s="698"/>
      <c r="L9" s="698"/>
      <c r="M9" s="698"/>
    </row>
    <row r="10" spans="1:16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  <c r="M10" s="1177"/>
    </row>
    <row r="11" spans="1:16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388</v>
      </c>
      <c r="G11" s="1175"/>
      <c r="H11" s="1175"/>
      <c r="I11" s="1175"/>
      <c r="J11" s="1175"/>
      <c r="K11" s="1175"/>
      <c r="L11" s="1175"/>
      <c r="M11" s="1175"/>
    </row>
    <row r="12" spans="1:16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389</v>
      </c>
      <c r="G12" s="1176" t="s">
        <v>390</v>
      </c>
      <c r="H12" s="1176"/>
      <c r="I12" s="1176"/>
      <c r="J12" s="1176"/>
      <c r="K12" s="1176"/>
      <c r="L12" s="1176"/>
      <c r="M12" s="1176"/>
    </row>
    <row r="13" spans="1:16" ht="31.5" customHeight="1" thickBot="1">
      <c r="A13" s="1174"/>
      <c r="B13" s="1176"/>
      <c r="C13" s="1176"/>
      <c r="D13" s="1174"/>
      <c r="E13" s="1174"/>
      <c r="F13" s="1176"/>
      <c r="G13" s="699" t="s">
        <v>373</v>
      </c>
      <c r="H13" s="699" t="s">
        <v>374</v>
      </c>
      <c r="I13" s="699" t="s">
        <v>375</v>
      </c>
      <c r="J13" s="699" t="s">
        <v>391</v>
      </c>
      <c r="K13" s="699" t="s">
        <v>392</v>
      </c>
      <c r="L13" s="699" t="s">
        <v>372</v>
      </c>
      <c r="M13" s="699" t="s">
        <v>393</v>
      </c>
      <c r="O13" s="721" t="s">
        <v>355</v>
      </c>
    </row>
    <row r="14" spans="1:16">
      <c r="A14" s="700" t="s">
        <v>2</v>
      </c>
      <c r="B14" s="700" t="s">
        <v>3</v>
      </c>
      <c r="C14" s="700" t="s">
        <v>4</v>
      </c>
      <c r="D14" s="700" t="s">
        <v>5</v>
      </c>
      <c r="E14" s="700" t="s">
        <v>6</v>
      </c>
      <c r="F14" s="700">
        <v>1</v>
      </c>
      <c r="G14" s="700">
        <v>2</v>
      </c>
      <c r="H14" s="700">
        <v>3</v>
      </c>
      <c r="I14" s="700"/>
      <c r="J14" s="700">
        <v>4</v>
      </c>
      <c r="K14" s="700">
        <v>5</v>
      </c>
      <c r="L14" s="700"/>
      <c r="M14" s="700">
        <v>6</v>
      </c>
    </row>
    <row r="15" spans="1:16" ht="22.5" customHeight="1">
      <c r="A15" s="701"/>
      <c r="B15" s="701"/>
      <c r="C15" s="701"/>
      <c r="D15" s="702" t="s">
        <v>7</v>
      </c>
      <c r="E15" s="701"/>
      <c r="F15" s="703"/>
      <c r="G15" s="703"/>
      <c r="H15" s="703"/>
      <c r="I15" s="703"/>
      <c r="J15" s="703"/>
      <c r="K15" s="703"/>
      <c r="L15" s="703"/>
      <c r="M15" s="703"/>
    </row>
    <row r="16" spans="1:16" ht="22.5" customHeight="1">
      <c r="A16" s="704">
        <f ca="1">IF(ROWS($1:1)&gt;COUNT(Dong9),"",OFFSET(TH!C$1,SMALL(Dong9,ROWS($1:1)),))</f>
        <v>42095</v>
      </c>
      <c r="B16" s="704" t="str">
        <f ca="1">IF(ROWS($1:1)&gt;COUNT(Dong9),"",OFFSET(TH!D$1,SMALL(Dong9,ROWS($1:1)),))</f>
        <v>CTGS</v>
      </c>
      <c r="C16" s="704">
        <f ca="1">IF(ROWS($1:1)&gt;COUNT(Dong9),"",OFFSET(TH!E$1,SMALL(Dong9,ROWS($1:1)),))</f>
        <v>42095</v>
      </c>
      <c r="D16" s="705" t="str">
        <f ca="1">IF(ROWS($1:1)&gt;COUNT(Dong9),"",OFFSET(TH!F$1,SMALL(Dong9,ROWS($1:1)),))</f>
        <v>Trích khấu hao TSCĐ Hữu hình</v>
      </c>
      <c r="E16" s="704" t="str">
        <f ca="1">IF(ROWS($1:1)&gt;COUNT(Dong9),"",OFFSET(TH!M$1,SMALL(Dong9,ROWS($1:1)),))</f>
        <v>2141</v>
      </c>
      <c r="F16" s="706">
        <f ca="1">IF(ROWS($1:1)&gt;COUNT(Dong9),"",OFFSET(TH!K$1,SMALL(Dong9,ROWS($1:1)),))</f>
        <v>30750000</v>
      </c>
      <c r="G16" s="706">
        <f ca="1">IF($E16="1521",$F16,0)</f>
        <v>0</v>
      </c>
      <c r="H16" s="706">
        <f ca="1">IF($E16="1522",$F16,0)</f>
        <v>0</v>
      </c>
      <c r="I16" s="706">
        <f ca="1">IF(LEFT(D16,6)="Mực in",F16,0)</f>
        <v>0</v>
      </c>
      <c r="J16" s="706">
        <f ca="1">IF(OR(LEFT($E16,3)="334",LEFT($E16,3)="338"),$F16,0)</f>
        <v>0</v>
      </c>
      <c r="K16" s="706">
        <f ca="1">IF(OR(LEFT($E16,3)="331",AND(LEFT($E16,3)="111",$D16="Tiền điện")),$F16,0)</f>
        <v>0</v>
      </c>
      <c r="L16" s="706">
        <f ca="1">IF($E16="142",$F16,0)</f>
        <v>0</v>
      </c>
      <c r="M16" s="706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4">
        <f ca="1">IF(ROWS($1:2)&gt;COUNT(Dong9),"",OFFSET(TH!C$1,SMALL(Dong9,ROWS($1:2)),))</f>
        <v>42124</v>
      </c>
      <c r="B17" s="704" t="str">
        <f ca="1">IF(ROWS($1:2)&gt;COUNT(Dong9),"",OFFSET(TH!D$1,SMALL(Dong9,ROWS($1:2)),))</f>
        <v>CTGS</v>
      </c>
      <c r="C17" s="704">
        <f ca="1">IF(ROWS($1:2)&gt;COUNT(Dong9),"",OFFSET(TH!E$1,SMALL(Dong9,ROWS($1:2)),))</f>
        <v>42124</v>
      </c>
      <c r="D17" s="705" t="str">
        <f ca="1">IF(ROWS($1:2)&gt;COUNT(Dong9),"",OFFSET(TH!F$1,SMALL(Dong9,ROWS($1:2)),))</f>
        <v>Tiền lương BP Phân Xưởng &amp; CN</v>
      </c>
      <c r="E17" s="704" t="str">
        <f ca="1">IF(ROWS($1:2)&gt;COUNT(Dong9),"",OFFSET(TH!M$1,SMALL(Dong9,ROWS($1:2)),))</f>
        <v>3341</v>
      </c>
      <c r="F17" s="706">
        <f ca="1">IF(ROWS($1:2)&gt;COUNT(Dong9),"",OFFSET(TH!K$1,SMALL(Dong9,ROWS($1:2)),))</f>
        <v>34425000</v>
      </c>
      <c r="G17" s="706">
        <f t="shared" ref="G17:G33" ca="1" si="0">IF($E17="1521",$F17,0)</f>
        <v>0</v>
      </c>
      <c r="H17" s="706">
        <f t="shared" ref="H17:H33" ca="1" si="1">IF($E17="1522",$F17,0)</f>
        <v>0</v>
      </c>
      <c r="I17" s="706">
        <f t="shared" ref="I17:I33" ca="1" si="2">IF(LEFT(D17,6)="Mực in",F17,0)</f>
        <v>0</v>
      </c>
      <c r="J17" s="706">
        <f t="shared" ref="J17:J33" ca="1" si="3">IF(OR(LEFT($E17,3)="334",LEFT($E17,3)="338"),$F17,0)</f>
        <v>34425000</v>
      </c>
      <c r="K17" s="706">
        <f t="shared" ref="K17:K33" ca="1" si="4">IF(OR(LEFT($E17,3)="331",AND(LEFT($E17,3)="111",$D17="Tiền điện")),$F17,0)</f>
        <v>0</v>
      </c>
      <c r="L17" s="706">
        <f t="shared" ref="L17:L33" ca="1" si="5">IF($E17="142",$F17,0)</f>
        <v>0</v>
      </c>
      <c r="M17" s="706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4">
        <f ca="1">IF(ROWS($1:3)&gt;COUNT(Dong9),"",OFFSET(TH!C$1,SMALL(Dong9,ROWS($1:3)),))</f>
        <v>42155</v>
      </c>
      <c r="B18" s="704" t="str">
        <f ca="1">IF(ROWS($1:3)&gt;COUNT(Dong9),"",OFFSET(TH!D$1,SMALL(Dong9,ROWS($1:3)),))</f>
        <v>CTGS</v>
      </c>
      <c r="C18" s="704">
        <f ca="1">IF(ROWS($1:3)&gt;COUNT(Dong9),"",OFFSET(TH!E$1,SMALL(Dong9,ROWS($1:3)),))</f>
        <v>42155</v>
      </c>
      <c r="D18" s="705" t="str">
        <f ca="1">IF(ROWS($1:3)&gt;COUNT(Dong9),"",OFFSET(TH!F$1,SMALL(Dong9,ROWS($1:3)),))</f>
        <v>Tiền lương BP Phân Xưởng &amp; CN</v>
      </c>
      <c r="E18" s="704" t="str">
        <f ca="1">IF(ROWS($1:3)&gt;COUNT(Dong9),"",OFFSET(TH!M$1,SMALL(Dong9,ROWS($1:3)),))</f>
        <v>3341</v>
      </c>
      <c r="F18" s="706">
        <f ca="1">IF(ROWS($1:3)&gt;COUNT(Dong9),"",OFFSET(TH!K$1,SMALL(Dong9,ROWS($1:3)),))</f>
        <v>34425000</v>
      </c>
      <c r="G18" s="706">
        <f t="shared" ca="1" si="0"/>
        <v>0</v>
      </c>
      <c r="H18" s="706">
        <f t="shared" ca="1" si="1"/>
        <v>0</v>
      </c>
      <c r="I18" s="706">
        <f t="shared" ca="1" si="2"/>
        <v>0</v>
      </c>
      <c r="J18" s="706">
        <f t="shared" ca="1" si="3"/>
        <v>34425000</v>
      </c>
      <c r="K18" s="706">
        <f t="shared" ca="1" si="4"/>
        <v>0</v>
      </c>
      <c r="L18" s="706">
        <f t="shared" ca="1" si="5"/>
        <v>0</v>
      </c>
      <c r="M18" s="706">
        <f t="shared" ca="1" si="6"/>
        <v>0</v>
      </c>
    </row>
    <row r="19" spans="1:13" ht="22.5" customHeight="1">
      <c r="A19" s="704">
        <f ca="1">IF(ROWS($1:4)&gt;COUNT(Dong9),"",OFFSET(TH!C$1,SMALL(Dong9,ROWS($1:4)),))</f>
        <v>42185</v>
      </c>
      <c r="B19" s="704" t="str">
        <f ca="1">IF(ROWS($1:4)&gt;COUNT(Dong9),"",OFFSET(TH!D$1,SMALL(Dong9,ROWS($1:4)),))</f>
        <v>CTGS</v>
      </c>
      <c r="C19" s="704">
        <f ca="1">IF(ROWS($1:4)&gt;COUNT(Dong9),"",OFFSET(TH!E$1,SMALL(Dong9,ROWS($1:4)),))</f>
        <v>42185</v>
      </c>
      <c r="D19" s="705" t="str">
        <f ca="1">IF(ROWS($1:4)&gt;COUNT(Dong9),"",OFFSET(TH!F$1,SMALL(Dong9,ROWS($1:4)),))</f>
        <v>Tiền lương BP Phân Xưởng &amp; CN</v>
      </c>
      <c r="E19" s="704" t="str">
        <f ca="1">IF(ROWS($1:4)&gt;COUNT(Dong9),"",OFFSET(TH!M$1,SMALL(Dong9,ROWS($1:4)),))</f>
        <v>3341</v>
      </c>
      <c r="F19" s="706">
        <f ca="1">IF(ROWS($1:4)&gt;COUNT(Dong9),"",OFFSET(TH!K$1,SMALL(Dong9,ROWS($1:4)),))</f>
        <v>34530000</v>
      </c>
      <c r="G19" s="706">
        <f t="shared" ca="1" si="0"/>
        <v>0</v>
      </c>
      <c r="H19" s="706">
        <f t="shared" ca="1" si="1"/>
        <v>0</v>
      </c>
      <c r="I19" s="706">
        <f t="shared" ca="1" si="2"/>
        <v>0</v>
      </c>
      <c r="J19" s="706">
        <f t="shared" ca="1" si="3"/>
        <v>34530000</v>
      </c>
      <c r="K19" s="706">
        <f t="shared" ca="1" si="4"/>
        <v>0</v>
      </c>
      <c r="L19" s="706">
        <f t="shared" ca="1" si="5"/>
        <v>0</v>
      </c>
      <c r="M19" s="706">
        <f t="shared" ca="1" si="6"/>
        <v>0</v>
      </c>
    </row>
    <row r="20" spans="1:13" ht="22.5" customHeight="1">
      <c r="A20" s="704">
        <f ca="1">IF(ROWS($1:5)&gt;COUNT(Dong9),"",OFFSET(TH!C$1,SMALL(Dong9,ROWS($1:5)),))</f>
        <v>42104</v>
      </c>
      <c r="B20" s="704">
        <f ca="1">IF(ROWS($1:5)&gt;COUNT(Dong9),"",OFFSET(TH!D$1,SMALL(Dong9,ROWS($1:5)),))</f>
        <v>0</v>
      </c>
      <c r="C20" s="704">
        <f ca="1">IF(ROWS($1:5)&gt;COUNT(Dong9),"",OFFSET(TH!E$1,SMALL(Dong9,ROWS($1:5)),))</f>
        <v>42104</v>
      </c>
      <c r="D20" s="705" t="str">
        <f ca="1">IF(ROWS($1:5)&gt;COUNT(Dong9),"",OFFSET(TH!F$1,SMALL(Dong9,ROWS($1:5)),))</f>
        <v>Mực in</v>
      </c>
      <c r="E20" s="704" t="str">
        <f ca="1">IF(ROWS($1:5)&gt;COUNT(Dong9),"",OFFSET(TH!M$1,SMALL(Dong9,ROWS($1:5)),))</f>
        <v>1111</v>
      </c>
      <c r="F20" s="706">
        <f ca="1">IF(ROWS($1:5)&gt;COUNT(Dong9),"",OFFSET(TH!K$1,SMALL(Dong9,ROWS($1:5)),))</f>
        <v>6470000</v>
      </c>
      <c r="G20" s="706">
        <f t="shared" ca="1" si="0"/>
        <v>0</v>
      </c>
      <c r="H20" s="706">
        <f t="shared" ca="1" si="1"/>
        <v>0</v>
      </c>
      <c r="I20" s="706">
        <f t="shared" ca="1" si="2"/>
        <v>6470000</v>
      </c>
      <c r="J20" s="706">
        <f t="shared" ca="1" si="3"/>
        <v>0</v>
      </c>
      <c r="K20" s="706">
        <f t="shared" ca="1" si="4"/>
        <v>0</v>
      </c>
      <c r="L20" s="706">
        <f t="shared" ca="1" si="5"/>
        <v>0</v>
      </c>
      <c r="M20" s="706">
        <f t="shared" ca="1" si="6"/>
        <v>0</v>
      </c>
    </row>
    <row r="21" spans="1:13" ht="22.5" customHeight="1">
      <c r="A21" s="704">
        <f ca="1">IF(ROWS($1:6)&gt;COUNT(Dong9),"",OFFSET(TH!C$1,SMALL(Dong9,ROWS($1:6)),))</f>
        <v>42104</v>
      </c>
      <c r="B21" s="704" t="str">
        <f ca="1">IF(ROWS($1:6)&gt;COUNT(Dong9),"",OFFSET(TH!D$1,SMALL(Dong9,ROWS($1:6)),))</f>
        <v>VL/X</v>
      </c>
      <c r="C21" s="704">
        <f ca="1">IF(ROWS($1:6)&gt;COUNT(Dong9),"",OFFSET(TH!E$1,SMALL(Dong9,ROWS($1:6)),))</f>
        <v>42104</v>
      </c>
      <c r="D21" s="705" t="str">
        <f ca="1">IF(ROWS($1:6)&gt;COUNT(Dong9),"",OFFSET(TH!F$1,SMALL(Dong9,ROWS($1:6)),))</f>
        <v>Dây nylon</v>
      </c>
      <c r="E21" s="704" t="str">
        <f ca="1">IF(ROWS($1:6)&gt;COUNT(Dong9),"",OFFSET(TH!M$1,SMALL(Dong9,ROWS($1:6)),))</f>
        <v>1522</v>
      </c>
      <c r="F21" s="706">
        <f ca="1">IF(ROWS($1:6)&gt;COUNT(Dong9),"",OFFSET(TH!K$1,SMALL(Dong9,ROWS($1:6)),))</f>
        <v>1032000</v>
      </c>
      <c r="G21" s="706">
        <f t="shared" ca="1" si="0"/>
        <v>0</v>
      </c>
      <c r="H21" s="706">
        <f t="shared" ca="1" si="1"/>
        <v>1032000</v>
      </c>
      <c r="I21" s="706">
        <f t="shared" ca="1" si="2"/>
        <v>0</v>
      </c>
      <c r="J21" s="706">
        <f t="shared" ca="1" si="3"/>
        <v>0</v>
      </c>
      <c r="K21" s="706">
        <f t="shared" ca="1" si="4"/>
        <v>0</v>
      </c>
      <c r="L21" s="706">
        <f t="shared" ca="1" si="5"/>
        <v>0</v>
      </c>
      <c r="M21" s="706">
        <f t="shared" ca="1" si="6"/>
        <v>0</v>
      </c>
    </row>
    <row r="22" spans="1:13" ht="22.5" customHeight="1">
      <c r="A22" s="704">
        <f ca="1">IF(ROWS($1:7)&gt;COUNT(Dong9),"",OFFSET(TH!C$1,SMALL(Dong9,ROWS($1:7)),))</f>
        <v>42154</v>
      </c>
      <c r="B22" s="704" t="str">
        <f ca="1">IF(ROWS($1:7)&gt;COUNT(Dong9),"",OFFSET(TH!D$1,SMALL(Dong9,ROWS($1:7)),))</f>
        <v>VL/X</v>
      </c>
      <c r="C22" s="704">
        <f ca="1">IF(ROWS($1:7)&gt;COUNT(Dong9),"",OFFSET(TH!E$1,SMALL(Dong9,ROWS($1:7)),))</f>
        <v>42154</v>
      </c>
      <c r="D22" s="705" t="str">
        <f ca="1">IF(ROWS($1:7)&gt;COUNT(Dong9),"",OFFSET(TH!F$1,SMALL(Dong9,ROWS($1:7)),))</f>
        <v>Dây nylon</v>
      </c>
      <c r="E22" s="704" t="str">
        <f ca="1">IF(ROWS($1:7)&gt;COUNT(Dong9),"",OFFSET(TH!M$1,SMALL(Dong9,ROWS($1:7)),))</f>
        <v>1522</v>
      </c>
      <c r="F22" s="706">
        <f ca="1">IF(ROWS($1:7)&gt;COUNT(Dong9),"",OFFSET(TH!K$1,SMALL(Dong9,ROWS($1:7)),))</f>
        <v>1056000</v>
      </c>
      <c r="G22" s="706">
        <f t="shared" ca="1" si="0"/>
        <v>0</v>
      </c>
      <c r="H22" s="706">
        <f t="shared" ca="1" si="1"/>
        <v>1056000</v>
      </c>
      <c r="I22" s="706">
        <f t="shared" ca="1" si="2"/>
        <v>0</v>
      </c>
      <c r="J22" s="706">
        <f t="shared" ca="1" si="3"/>
        <v>0</v>
      </c>
      <c r="K22" s="706">
        <f t="shared" ca="1" si="4"/>
        <v>0</v>
      </c>
      <c r="L22" s="706">
        <f t="shared" ca="1" si="5"/>
        <v>0</v>
      </c>
      <c r="M22" s="706">
        <f t="shared" ca="1" si="6"/>
        <v>0</v>
      </c>
    </row>
    <row r="23" spans="1:13" ht="22.5" customHeight="1">
      <c r="A23" s="704">
        <f ca="1">IF(ROWS($1:8)&gt;COUNT(Dong9),"",OFFSET(TH!C$1,SMALL(Dong9,ROWS($1:8)),))</f>
        <v>42095</v>
      </c>
      <c r="B23" s="704" t="str">
        <f ca="1">IF(ROWS($1:8)&gt;COUNT(Dong9),"",OFFSET(TH!D$1,SMALL(Dong9,ROWS($1:8)),))</f>
        <v>VL/X</v>
      </c>
      <c r="C23" s="704">
        <f ca="1">IF(ROWS($1:8)&gt;COUNT(Dong9),"",OFFSET(TH!E$1,SMALL(Dong9,ROWS($1:8)),))</f>
        <v>42095</v>
      </c>
      <c r="D23" s="705" t="str">
        <f ca="1">IF(ROWS($1:8)&gt;COUNT(Dong9),"",OFFSET(TH!F$1,SMALL(Dong9,ROWS($1:8)),))</f>
        <v>Tinh bột mì</v>
      </c>
      <c r="E23" s="704" t="str">
        <f ca="1">IF(ROWS($1:8)&gt;COUNT(Dong9),"",OFFSET(TH!M$1,SMALL(Dong9,ROWS($1:8)),))</f>
        <v>1522</v>
      </c>
      <c r="F23" s="706">
        <f ca="1">IF(ROWS($1:8)&gt;COUNT(Dong9),"",OFFSET(TH!K$1,SMALL(Dong9,ROWS($1:8)),))</f>
        <v>9800000</v>
      </c>
      <c r="G23" s="706">
        <f t="shared" ca="1" si="0"/>
        <v>0</v>
      </c>
      <c r="H23" s="706">
        <f t="shared" ca="1" si="1"/>
        <v>9800000</v>
      </c>
      <c r="I23" s="706">
        <f t="shared" ca="1" si="2"/>
        <v>0</v>
      </c>
      <c r="J23" s="706">
        <f t="shared" ca="1" si="3"/>
        <v>0</v>
      </c>
      <c r="K23" s="706">
        <f t="shared" ca="1" si="4"/>
        <v>0</v>
      </c>
      <c r="L23" s="706">
        <f t="shared" ca="1" si="5"/>
        <v>0</v>
      </c>
      <c r="M23" s="706">
        <f t="shared" ca="1" si="6"/>
        <v>0</v>
      </c>
    </row>
    <row r="24" spans="1:13" ht="22.5" customHeight="1">
      <c r="A24" s="704">
        <f ca="1">IF(ROWS($1:9)&gt;COUNT(Dong9),"",OFFSET(TH!C$1,SMALL(Dong9,ROWS($1:9)),))</f>
        <v>42095</v>
      </c>
      <c r="B24" s="704" t="str">
        <f ca="1">IF(ROWS($1:9)&gt;COUNT(Dong9),"",OFFSET(TH!D$1,SMALL(Dong9,ROWS($1:9)),))</f>
        <v>VL/X</v>
      </c>
      <c r="C24" s="704">
        <f ca="1">IF(ROWS($1:9)&gt;COUNT(Dong9),"",OFFSET(TH!E$1,SMALL(Dong9,ROWS($1:9)),))</f>
        <v>42095</v>
      </c>
      <c r="D24" s="705" t="str">
        <f ca="1">IF(ROWS($1:9)&gt;COUNT(Dong9),"",OFFSET(TH!F$1,SMALL(Dong9,ROWS($1:9)),))</f>
        <v>Tinh bột 69 B</v>
      </c>
      <c r="E24" s="704" t="str">
        <f ca="1">IF(ROWS($1:9)&gt;COUNT(Dong9),"",OFFSET(TH!M$1,SMALL(Dong9,ROWS($1:9)),))</f>
        <v>1522</v>
      </c>
      <c r="F24" s="706">
        <f ca="1">IF(ROWS($1:9)&gt;COUNT(Dong9),"",OFFSET(TH!K$1,SMALL(Dong9,ROWS($1:9)),))</f>
        <v>11000000</v>
      </c>
      <c r="G24" s="706">
        <f t="shared" ca="1" si="0"/>
        <v>0</v>
      </c>
      <c r="H24" s="706">
        <f t="shared" ca="1" si="1"/>
        <v>11000000</v>
      </c>
      <c r="I24" s="706">
        <f t="shared" ca="1" si="2"/>
        <v>0</v>
      </c>
      <c r="J24" s="706">
        <f t="shared" ca="1" si="3"/>
        <v>0</v>
      </c>
      <c r="K24" s="706">
        <f t="shared" ca="1" si="4"/>
        <v>0</v>
      </c>
      <c r="L24" s="706">
        <f t="shared" ca="1" si="5"/>
        <v>0</v>
      </c>
      <c r="M24" s="706">
        <f t="shared" ca="1" si="6"/>
        <v>0</v>
      </c>
    </row>
    <row r="25" spans="1:13" ht="22.5" customHeight="1">
      <c r="A25" s="704">
        <f ca="1">IF(ROWS($1:10)&gt;COUNT(Dong9),"",OFFSET(TH!C$1,SMALL(Dong9,ROWS($1:10)),))</f>
        <v>42095</v>
      </c>
      <c r="B25" s="704" t="str">
        <f ca="1">IF(ROWS($1:10)&gt;COUNT(Dong9),"",OFFSET(TH!D$1,SMALL(Dong9,ROWS($1:10)),))</f>
        <v>VL/X</v>
      </c>
      <c r="C25" s="704">
        <f ca="1">IF(ROWS($1:10)&gt;COUNT(Dong9),"",OFFSET(TH!E$1,SMALL(Dong9,ROWS($1:10)),))</f>
        <v>42095</v>
      </c>
      <c r="D25" s="705" t="str">
        <f ca="1">IF(ROWS($1:10)&gt;COUNT(Dong9),"",OFFSET(TH!F$1,SMALL(Dong9,ROWS($1:10)),))</f>
        <v>Kẽm đóng bao bì</v>
      </c>
      <c r="E25" s="704" t="str">
        <f ca="1">IF(ROWS($1:10)&gt;COUNT(Dong9),"",OFFSET(TH!M$1,SMALL(Dong9,ROWS($1:10)),))</f>
        <v>1522</v>
      </c>
      <c r="F25" s="706">
        <f ca="1">IF(ROWS($1:10)&gt;COUNT(Dong9),"",OFFSET(TH!K$1,SMALL(Dong9,ROWS($1:10)),))</f>
        <v>2100000</v>
      </c>
      <c r="G25" s="706">
        <f t="shared" ca="1" si="0"/>
        <v>0</v>
      </c>
      <c r="H25" s="706">
        <f t="shared" ca="1" si="1"/>
        <v>2100000</v>
      </c>
      <c r="I25" s="706">
        <f t="shared" ca="1" si="2"/>
        <v>0</v>
      </c>
      <c r="J25" s="706">
        <f t="shared" ca="1" si="3"/>
        <v>0</v>
      </c>
      <c r="K25" s="706">
        <f t="shared" ca="1" si="4"/>
        <v>0</v>
      </c>
      <c r="L25" s="706">
        <f t="shared" ca="1" si="5"/>
        <v>0</v>
      </c>
      <c r="M25" s="706">
        <f t="shared" ca="1" si="6"/>
        <v>0</v>
      </c>
    </row>
    <row r="26" spans="1:13" ht="22.5" customHeight="1">
      <c r="A26" s="704">
        <f ca="1">IF(ROWS($1:11)&gt;COUNT(Dong9),"",OFFSET(TH!C$1,SMALL(Dong9,ROWS($1:11)),))</f>
        <v>42095</v>
      </c>
      <c r="B26" s="704" t="str">
        <f ca="1">IF(ROWS($1:11)&gt;COUNT(Dong9),"",OFFSET(TH!D$1,SMALL(Dong9,ROWS($1:11)),))</f>
        <v>NL/X</v>
      </c>
      <c r="C26" s="704">
        <f ca="1">IF(ROWS($1:11)&gt;COUNT(Dong9),"",OFFSET(TH!E$1,SMALL(Dong9,ROWS($1:11)),))</f>
        <v>42095</v>
      </c>
      <c r="D26" s="705" t="str">
        <f ca="1">IF(ROWS($1:11)&gt;COUNT(Dong9),"",OFFSET(TH!F$1,SMALL(Dong9,ROWS($1:11)),))</f>
        <v>Giấy cuộn xeo</v>
      </c>
      <c r="E26" s="704" t="str">
        <f ca="1">IF(ROWS($1:11)&gt;COUNT(Dong9),"",OFFSET(TH!M$1,SMALL(Dong9,ROWS($1:11)),))</f>
        <v>1521</v>
      </c>
      <c r="F26" s="706">
        <f ca="1">IF(ROWS($1:11)&gt;COUNT(Dong9),"",OFFSET(TH!K$1,SMALL(Dong9,ROWS($1:11)),))</f>
        <v>239171400</v>
      </c>
      <c r="G26" s="706">
        <f t="shared" ca="1" si="0"/>
        <v>239171400</v>
      </c>
      <c r="H26" s="706">
        <f t="shared" ca="1" si="1"/>
        <v>0</v>
      </c>
      <c r="I26" s="706">
        <f t="shared" ca="1" si="2"/>
        <v>0</v>
      </c>
      <c r="J26" s="706">
        <f t="shared" ca="1" si="3"/>
        <v>0</v>
      </c>
      <c r="K26" s="706">
        <f t="shared" ca="1" si="4"/>
        <v>0</v>
      </c>
      <c r="L26" s="706">
        <f t="shared" ca="1" si="5"/>
        <v>0</v>
      </c>
      <c r="M26" s="706">
        <f t="shared" ca="1" si="6"/>
        <v>0</v>
      </c>
    </row>
    <row r="27" spans="1:13" ht="22.5" customHeight="1">
      <c r="A27" s="704">
        <f ca="1">IF(ROWS($1:12)&gt;COUNT(Dong9),"",OFFSET(TH!C$1,SMALL(Dong9,ROWS($1:12)),))</f>
        <v>42114</v>
      </c>
      <c r="B27" s="704" t="str">
        <f ca="1">IF(ROWS($1:12)&gt;COUNT(Dong9),"",OFFSET(TH!D$1,SMALL(Dong9,ROWS($1:12)),))</f>
        <v>NL/X</v>
      </c>
      <c r="C27" s="704">
        <f ca="1">IF(ROWS($1:12)&gt;COUNT(Dong9),"",OFFSET(TH!E$1,SMALL(Dong9,ROWS($1:12)),))</f>
        <v>42114</v>
      </c>
      <c r="D27" s="705" t="str">
        <f ca="1">IF(ROWS($1:12)&gt;COUNT(Dong9),"",OFFSET(TH!F$1,SMALL(Dong9,ROWS($1:12)),))</f>
        <v>Giấy cuộn xeo</v>
      </c>
      <c r="E27" s="704" t="str">
        <f ca="1">IF(ROWS($1:12)&gt;COUNT(Dong9),"",OFFSET(TH!M$1,SMALL(Dong9,ROWS($1:12)),))</f>
        <v>1521</v>
      </c>
      <c r="F27" s="706">
        <f ca="1">IF(ROWS($1:12)&gt;COUNT(Dong9),"",OFFSET(TH!K$1,SMALL(Dong9,ROWS($1:12)),))</f>
        <v>38250000</v>
      </c>
      <c r="G27" s="706">
        <f t="shared" ca="1" si="0"/>
        <v>38250000</v>
      </c>
      <c r="H27" s="706">
        <f t="shared" ca="1" si="1"/>
        <v>0</v>
      </c>
      <c r="I27" s="706">
        <f t="shared" ca="1" si="2"/>
        <v>0</v>
      </c>
      <c r="J27" s="706">
        <f t="shared" ca="1" si="3"/>
        <v>0</v>
      </c>
      <c r="K27" s="706">
        <f t="shared" ca="1" si="4"/>
        <v>0</v>
      </c>
      <c r="L27" s="706">
        <f t="shared" ca="1" si="5"/>
        <v>0</v>
      </c>
      <c r="M27" s="706">
        <f t="shared" ca="1" si="6"/>
        <v>0</v>
      </c>
    </row>
    <row r="28" spans="1:13" ht="22.5" customHeight="1">
      <c r="A28" s="704">
        <f ca="1">IF(ROWS($1:13)&gt;COUNT(Dong9),"",OFFSET(TH!C$1,SMALL(Dong9,ROWS($1:13)),))</f>
        <v>42114</v>
      </c>
      <c r="B28" s="704" t="str">
        <f ca="1">IF(ROWS($1:13)&gt;COUNT(Dong9),"",OFFSET(TH!D$1,SMALL(Dong9,ROWS($1:13)),))</f>
        <v>NL/X</v>
      </c>
      <c r="C28" s="704">
        <f ca="1">IF(ROWS($1:13)&gt;COUNT(Dong9),"",OFFSET(TH!E$1,SMALL(Dong9,ROWS($1:13)),))</f>
        <v>42114</v>
      </c>
      <c r="D28" s="705" t="str">
        <f ca="1">IF(ROWS($1:13)&gt;COUNT(Dong9),"",OFFSET(TH!F$1,SMALL(Dong9,ROWS($1:13)),))</f>
        <v>Giấy cuộn xeo</v>
      </c>
      <c r="E28" s="704" t="str">
        <f ca="1">IF(ROWS($1:13)&gt;COUNT(Dong9),"",OFFSET(TH!M$1,SMALL(Dong9,ROWS($1:13)),))</f>
        <v>1521</v>
      </c>
      <c r="F28" s="706">
        <f ca="1">IF(ROWS($1:13)&gt;COUNT(Dong9),"",OFFSET(TH!K$1,SMALL(Dong9,ROWS($1:13)),))</f>
        <v>11880000</v>
      </c>
      <c r="G28" s="706">
        <f t="shared" ca="1" si="0"/>
        <v>11880000</v>
      </c>
      <c r="H28" s="706">
        <f t="shared" ca="1" si="1"/>
        <v>0</v>
      </c>
      <c r="I28" s="706">
        <f t="shared" ca="1" si="2"/>
        <v>0</v>
      </c>
      <c r="J28" s="706">
        <f t="shared" ca="1" si="3"/>
        <v>0</v>
      </c>
      <c r="K28" s="706">
        <f t="shared" ca="1" si="4"/>
        <v>0</v>
      </c>
      <c r="L28" s="706">
        <f t="shared" ca="1" si="5"/>
        <v>0</v>
      </c>
      <c r="M28" s="706">
        <f t="shared" ca="1" si="6"/>
        <v>0</v>
      </c>
    </row>
    <row r="29" spans="1:13" ht="22.5" customHeight="1">
      <c r="A29" s="704">
        <f ca="1">IF(ROWS($1:14)&gt;COUNT(Dong9),"",OFFSET(TH!C$1,SMALL(Dong9,ROWS($1:14)),))</f>
        <v>42119</v>
      </c>
      <c r="B29" s="704" t="str">
        <f ca="1">IF(ROWS($1:14)&gt;COUNT(Dong9),"",OFFSET(TH!D$1,SMALL(Dong9,ROWS($1:14)),))</f>
        <v>NL/X</v>
      </c>
      <c r="C29" s="704">
        <f ca="1">IF(ROWS($1:14)&gt;COUNT(Dong9),"",OFFSET(TH!E$1,SMALL(Dong9,ROWS($1:14)),))</f>
        <v>42119</v>
      </c>
      <c r="D29" s="705" t="str">
        <f ca="1">IF(ROWS($1:14)&gt;COUNT(Dong9),"",OFFSET(TH!F$1,SMALL(Dong9,ROWS($1:14)),))</f>
        <v>Giấy cuộn xeo</v>
      </c>
      <c r="E29" s="704" t="str">
        <f ca="1">IF(ROWS($1:14)&gt;COUNT(Dong9),"",OFFSET(TH!M$1,SMALL(Dong9,ROWS($1:14)),))</f>
        <v>1521</v>
      </c>
      <c r="F29" s="706">
        <f ca="1">IF(ROWS($1:14)&gt;COUNT(Dong9),"",OFFSET(TH!K$1,SMALL(Dong9,ROWS($1:14)),))</f>
        <v>70683600</v>
      </c>
      <c r="G29" s="706">
        <f t="shared" ca="1" si="0"/>
        <v>70683600</v>
      </c>
      <c r="H29" s="706">
        <f t="shared" ca="1" si="1"/>
        <v>0</v>
      </c>
      <c r="I29" s="706">
        <f t="shared" ca="1" si="2"/>
        <v>0</v>
      </c>
      <c r="J29" s="706">
        <f t="shared" ca="1" si="3"/>
        <v>0</v>
      </c>
      <c r="K29" s="706">
        <f t="shared" ca="1" si="4"/>
        <v>0</v>
      </c>
      <c r="L29" s="706">
        <f t="shared" ca="1" si="5"/>
        <v>0</v>
      </c>
      <c r="M29" s="706">
        <f t="shared" ca="1" si="6"/>
        <v>0</v>
      </c>
    </row>
    <row r="30" spans="1:13" ht="22.5" customHeight="1">
      <c r="A30" s="704">
        <f ca="1">IF(ROWS($1:15)&gt;COUNT(Dong9),"",OFFSET(TH!C$1,SMALL(Dong9,ROWS($1:15)),))</f>
        <v>42123</v>
      </c>
      <c r="B30" s="704" t="str">
        <f ca="1">IF(ROWS($1:15)&gt;COUNT(Dong9),"",OFFSET(TH!D$1,SMALL(Dong9,ROWS($1:15)),))</f>
        <v>NL/X</v>
      </c>
      <c r="C30" s="704">
        <f ca="1">IF(ROWS($1:15)&gt;COUNT(Dong9),"",OFFSET(TH!E$1,SMALL(Dong9,ROWS($1:15)),))</f>
        <v>42123</v>
      </c>
      <c r="D30" s="705" t="str">
        <f ca="1">IF(ROWS($1:15)&gt;COUNT(Dong9),"",OFFSET(TH!F$1,SMALL(Dong9,ROWS($1:15)),))</f>
        <v>Giấy 2 da KT1</v>
      </c>
      <c r="E30" s="704" t="str">
        <f ca="1">IF(ROWS($1:15)&gt;COUNT(Dong9),"",OFFSET(TH!M$1,SMALL(Dong9,ROWS($1:15)),))</f>
        <v>1521</v>
      </c>
      <c r="F30" s="706">
        <f ca="1">IF(ROWS($1:15)&gt;COUNT(Dong9),"",OFFSET(TH!K$1,SMALL(Dong9,ROWS($1:15)),))</f>
        <v>83961600</v>
      </c>
      <c r="G30" s="706">
        <f t="shared" ca="1" si="0"/>
        <v>83961600</v>
      </c>
      <c r="H30" s="706">
        <f t="shared" ca="1" si="1"/>
        <v>0</v>
      </c>
      <c r="I30" s="706">
        <f t="shared" ca="1" si="2"/>
        <v>0</v>
      </c>
      <c r="J30" s="706">
        <f t="shared" ca="1" si="3"/>
        <v>0</v>
      </c>
      <c r="K30" s="706">
        <f t="shared" ca="1" si="4"/>
        <v>0</v>
      </c>
      <c r="L30" s="706">
        <f t="shared" ca="1" si="5"/>
        <v>0</v>
      </c>
      <c r="M30" s="706">
        <f t="shared" ca="1" si="6"/>
        <v>0</v>
      </c>
    </row>
    <row r="31" spans="1:13" ht="22.5" customHeight="1">
      <c r="A31" s="704">
        <f ca="1">IF(ROWS($1:16)&gt;COUNT(Dong9),"",OFFSET(TH!C$1,SMALL(Dong9,ROWS($1:16)),))</f>
        <v>42127</v>
      </c>
      <c r="B31" s="704" t="str">
        <f ca="1">IF(ROWS($1:16)&gt;COUNT(Dong9),"",OFFSET(TH!D$1,SMALL(Dong9,ROWS($1:16)),))</f>
        <v>NL/X</v>
      </c>
      <c r="C31" s="704">
        <f ca="1">IF(ROWS($1:16)&gt;COUNT(Dong9),"",OFFSET(TH!E$1,SMALL(Dong9,ROWS($1:16)),))</f>
        <v>42127</v>
      </c>
      <c r="D31" s="705" t="str">
        <f ca="1">IF(ROWS($1:16)&gt;COUNT(Dong9),"",OFFSET(TH!F$1,SMALL(Dong9,ROWS($1:16)),))</f>
        <v>Giấy 2 da</v>
      </c>
      <c r="E31" s="704" t="str">
        <f ca="1">IF(ROWS($1:16)&gt;COUNT(Dong9),"",OFFSET(TH!M$1,SMALL(Dong9,ROWS($1:16)),))</f>
        <v>1521</v>
      </c>
      <c r="F31" s="706">
        <f ca="1">IF(ROWS($1:16)&gt;COUNT(Dong9),"",OFFSET(TH!K$1,SMALL(Dong9,ROWS($1:16)),))</f>
        <v>18018000</v>
      </c>
      <c r="G31" s="706">
        <f t="shared" ca="1" si="0"/>
        <v>18018000</v>
      </c>
      <c r="H31" s="706">
        <f t="shared" ca="1" si="1"/>
        <v>0</v>
      </c>
      <c r="I31" s="706">
        <f t="shared" ca="1" si="2"/>
        <v>0</v>
      </c>
      <c r="J31" s="706">
        <f t="shared" ca="1" si="3"/>
        <v>0</v>
      </c>
      <c r="K31" s="706">
        <f t="shared" ca="1" si="4"/>
        <v>0</v>
      </c>
      <c r="L31" s="706">
        <f t="shared" ca="1" si="5"/>
        <v>0</v>
      </c>
      <c r="M31" s="706">
        <f t="shared" ca="1" si="6"/>
        <v>0</v>
      </c>
    </row>
    <row r="32" spans="1:13" ht="22.5" customHeight="1">
      <c r="A32" s="704">
        <f ca="1">IF(ROWS($1:17)&gt;COUNT(Dong9),"",OFFSET(TH!C$1,SMALL(Dong9,ROWS($1:17)),))</f>
        <v>42134</v>
      </c>
      <c r="B32" s="704" t="str">
        <f ca="1">IF(ROWS($1:17)&gt;COUNT(Dong9),"",OFFSET(TH!D$1,SMALL(Dong9,ROWS($1:17)),))</f>
        <v>NL/X</v>
      </c>
      <c r="C32" s="704">
        <f ca="1">IF(ROWS($1:17)&gt;COUNT(Dong9),"",OFFSET(TH!E$1,SMALL(Dong9,ROWS($1:17)),))</f>
        <v>42134</v>
      </c>
      <c r="D32" s="705" t="str">
        <f ca="1">IF(ROWS($1:17)&gt;COUNT(Dong9),"",OFFSET(TH!F$1,SMALL(Dong9,ROWS($1:17)),))</f>
        <v>Giấy xeo</v>
      </c>
      <c r="E32" s="704" t="str">
        <f ca="1">IF(ROWS($1:17)&gt;COUNT(Dong9),"",OFFSET(TH!M$1,SMALL(Dong9,ROWS($1:17)),))</f>
        <v>1521</v>
      </c>
      <c r="F32" s="706">
        <f ca="1">IF(ROWS($1:17)&gt;COUNT(Dong9),"",OFFSET(TH!K$1,SMALL(Dong9,ROWS($1:17)),))</f>
        <v>17600000</v>
      </c>
      <c r="G32" s="706">
        <f t="shared" ca="1" si="0"/>
        <v>17600000</v>
      </c>
      <c r="H32" s="706">
        <f t="shared" ca="1" si="1"/>
        <v>0</v>
      </c>
      <c r="I32" s="706">
        <f t="shared" ca="1" si="2"/>
        <v>0</v>
      </c>
      <c r="J32" s="706">
        <f t="shared" ca="1" si="3"/>
        <v>0</v>
      </c>
      <c r="K32" s="706">
        <f t="shared" ca="1" si="4"/>
        <v>0</v>
      </c>
      <c r="L32" s="706">
        <f t="shared" ca="1" si="5"/>
        <v>0</v>
      </c>
      <c r="M32" s="706">
        <f t="shared" ca="1" si="6"/>
        <v>0</v>
      </c>
    </row>
    <row r="33" spans="1:13" ht="22.5" customHeight="1">
      <c r="A33" s="704">
        <f ca="1">IF(ROWS($1:18)&gt;COUNT(Dong9),"",OFFSET(TH!C$1,SMALL(Dong9,ROWS($1:18)),))</f>
        <v>42141</v>
      </c>
      <c r="B33" s="704" t="str">
        <f ca="1">IF(ROWS($1:18)&gt;COUNT(Dong9),"",OFFSET(TH!D$1,SMALL(Dong9,ROWS($1:18)),))</f>
        <v>NL/X</v>
      </c>
      <c r="C33" s="704">
        <f ca="1">IF(ROWS($1:18)&gt;COUNT(Dong9),"",OFFSET(TH!E$1,SMALL(Dong9,ROWS($1:18)),))</f>
        <v>42141</v>
      </c>
      <c r="D33" s="705" t="str">
        <f ca="1">IF(ROWS($1:18)&gt;COUNT(Dong9),"",OFFSET(TH!F$1,SMALL(Dong9,ROWS($1:18)),))</f>
        <v>Giấy cuộn 160x120</v>
      </c>
      <c r="E33" s="704" t="str">
        <f ca="1">IF(ROWS($1:18)&gt;COUNT(Dong9),"",OFFSET(TH!M$1,SMALL(Dong9,ROWS($1:18)),))</f>
        <v>1521</v>
      </c>
      <c r="F33" s="706">
        <f ca="1">IF(ROWS($1:18)&gt;COUNT(Dong9),"",OFFSET(TH!K$1,SMALL(Dong9,ROWS($1:18)),))</f>
        <v>39000000</v>
      </c>
      <c r="G33" s="706">
        <f t="shared" ca="1" si="0"/>
        <v>39000000</v>
      </c>
      <c r="H33" s="706">
        <f t="shared" ca="1" si="1"/>
        <v>0</v>
      </c>
      <c r="I33" s="706">
        <f t="shared" ca="1" si="2"/>
        <v>0</v>
      </c>
      <c r="J33" s="706">
        <f t="shared" ca="1" si="3"/>
        <v>0</v>
      </c>
      <c r="K33" s="706">
        <f t="shared" ca="1" si="4"/>
        <v>0</v>
      </c>
      <c r="L33" s="706">
        <f t="shared" ca="1" si="5"/>
        <v>0</v>
      </c>
      <c r="M33" s="706">
        <f t="shared" ca="1" si="6"/>
        <v>0</v>
      </c>
    </row>
    <row r="34" spans="1:13" ht="22.5" customHeight="1">
      <c r="A34" s="704"/>
      <c r="B34" s="707"/>
      <c r="C34" s="704"/>
      <c r="D34" s="708"/>
      <c r="E34" s="709"/>
      <c r="F34" s="710"/>
      <c r="G34" s="710"/>
      <c r="H34" s="710"/>
      <c r="I34" s="710"/>
      <c r="J34" s="710"/>
      <c r="K34" s="710"/>
      <c r="L34" s="710"/>
      <c r="M34" s="710"/>
    </row>
    <row r="35" spans="1:13" ht="22.5" customHeight="1">
      <c r="A35" s="704"/>
      <c r="B35" s="707"/>
      <c r="C35" s="704"/>
      <c r="D35" s="702" t="s">
        <v>133</v>
      </c>
      <c r="E35" s="701" t="s">
        <v>19</v>
      </c>
      <c r="F35" s="703">
        <f t="shared" ref="F35:M35" ca="1" si="7">SUM(F15:F34)</f>
        <v>684152600</v>
      </c>
      <c r="G35" s="703">
        <f t="shared" ca="1" si="7"/>
        <v>518564600</v>
      </c>
      <c r="H35" s="703">
        <f t="shared" ca="1" si="7"/>
        <v>24988000</v>
      </c>
      <c r="I35" s="703">
        <f t="shared" ca="1" si="7"/>
        <v>6470000</v>
      </c>
      <c r="J35" s="703">
        <f t="shared" ca="1" si="7"/>
        <v>103380000</v>
      </c>
      <c r="K35" s="703">
        <f t="shared" ca="1" si="7"/>
        <v>0</v>
      </c>
      <c r="L35" s="703">
        <f t="shared" ca="1" si="7"/>
        <v>0</v>
      </c>
      <c r="M35" s="703">
        <f t="shared" ca="1" si="7"/>
        <v>30750000</v>
      </c>
    </row>
    <row r="36" spans="1:13" ht="22.5" customHeight="1">
      <c r="A36" s="711"/>
      <c r="B36" s="709"/>
      <c r="C36" s="711"/>
      <c r="D36" s="712" t="s">
        <v>394</v>
      </c>
      <c r="E36" s="707"/>
      <c r="F36" s="713">
        <f ca="1">SUM(G36:M36)</f>
        <v>684152600</v>
      </c>
      <c r="G36" s="713">
        <f t="shared" ref="G36:M36" ca="1" si="8">G35</f>
        <v>518564600</v>
      </c>
      <c r="H36" s="713">
        <f t="shared" ca="1" si="8"/>
        <v>24988000</v>
      </c>
      <c r="I36" s="713">
        <f t="shared" ref="I36" ca="1" si="9">I35</f>
        <v>6470000</v>
      </c>
      <c r="J36" s="713">
        <f t="shared" ca="1" si="8"/>
        <v>103380000</v>
      </c>
      <c r="K36" s="713">
        <f t="shared" ca="1" si="8"/>
        <v>0</v>
      </c>
      <c r="L36" s="713">
        <f t="shared" ref="L36" ca="1" si="10">L35</f>
        <v>0</v>
      </c>
      <c r="M36" s="713">
        <f t="shared" ca="1" si="8"/>
        <v>30750000</v>
      </c>
    </row>
    <row r="37" spans="1:13" ht="22.5" customHeight="1">
      <c r="A37" s="714"/>
      <c r="B37" s="714"/>
      <c r="C37" s="714"/>
      <c r="D37" s="715" t="s">
        <v>10</v>
      </c>
      <c r="E37" s="714" t="s">
        <v>19</v>
      </c>
      <c r="F37" s="716">
        <f t="shared" ref="F37:M37" ca="1" si="11">F15+F35-F36</f>
        <v>0</v>
      </c>
      <c r="G37" s="716">
        <f t="shared" ca="1" si="11"/>
        <v>0</v>
      </c>
      <c r="H37" s="716">
        <f t="shared" ca="1" si="11"/>
        <v>0</v>
      </c>
      <c r="I37" s="716">
        <f t="shared" ca="1" si="11"/>
        <v>0</v>
      </c>
      <c r="J37" s="716">
        <f t="shared" ca="1" si="11"/>
        <v>0</v>
      </c>
      <c r="K37" s="716">
        <f t="shared" ca="1" si="11"/>
        <v>0</v>
      </c>
      <c r="L37" s="716">
        <f t="shared" ca="1" si="11"/>
        <v>0</v>
      </c>
      <c r="M37" s="716">
        <f t="shared" ca="1" si="11"/>
        <v>0</v>
      </c>
    </row>
    <row r="39" spans="1:13">
      <c r="B39" s="717"/>
      <c r="C39" s="697" t="s">
        <v>395</v>
      </c>
    </row>
    <row r="40" spans="1:13">
      <c r="C40" s="697" t="str">
        <f ca="1">"Ngày mở sổ: "&amp;"01/"&amp;MONTH(A16)&amp;"/ "&amp;YEAR(A16)</f>
        <v>Ngày mở sổ: 01/4/ 2015</v>
      </c>
    </row>
    <row r="41" spans="1:13">
      <c r="E41" s="696"/>
      <c r="F41" s="696"/>
      <c r="G41" s="696"/>
      <c r="H41" s="696"/>
      <c r="I41" s="696"/>
      <c r="J41" s="113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3"/>
      <c r="L41" s="1133"/>
      <c r="M41" s="1133"/>
    </row>
    <row r="42" spans="1:13">
      <c r="B42" s="696"/>
      <c r="C42" s="693" t="s">
        <v>11</v>
      </c>
      <c r="D42" s="696"/>
      <c r="E42" s="696"/>
      <c r="F42" s="696"/>
      <c r="G42" s="696"/>
      <c r="H42" s="696"/>
      <c r="I42" s="696"/>
      <c r="J42" s="1133" t="s">
        <v>12</v>
      </c>
      <c r="K42" s="1133"/>
      <c r="L42" s="1133"/>
      <c r="M42" s="1133"/>
    </row>
    <row r="43" spans="1:13">
      <c r="B43" s="696"/>
      <c r="C43" s="693" t="s">
        <v>13</v>
      </c>
      <c r="D43" s="696"/>
      <c r="E43" s="696"/>
      <c r="F43" s="696"/>
      <c r="G43" s="696"/>
      <c r="H43" s="696"/>
      <c r="I43" s="696"/>
      <c r="J43" s="696"/>
      <c r="K43" s="696" t="s">
        <v>13</v>
      </c>
      <c r="L43" s="696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3" customWidth="1"/>
    <col min="2" max="2" width="8.85546875" style="693" customWidth="1"/>
    <col min="3" max="3" width="10.5703125" style="693" customWidth="1"/>
    <col min="4" max="4" width="31.85546875" style="693" customWidth="1"/>
    <col min="5" max="5" width="10.28515625" style="693" customWidth="1"/>
    <col min="6" max="6" width="15.28515625" style="693" customWidth="1"/>
    <col min="7" max="7" width="9.42578125" style="693" customWidth="1"/>
    <col min="8" max="8" width="15.140625" style="693" customWidth="1"/>
    <col min="9" max="9" width="9.140625" style="693"/>
    <col min="10" max="10" width="16.28515625" style="693" customWidth="1"/>
    <col min="11" max="11" width="6" style="693" customWidth="1"/>
    <col min="12" max="16384" width="9.140625" style="693"/>
  </cols>
  <sheetData>
    <row r="2" spans="1:13">
      <c r="A2" s="692" t="str">
        <f>'154'!A2</f>
        <v>Đơn vị: CÔNG TY TNHH SX TM KIM DUNG PHÁT</v>
      </c>
      <c r="F2" s="694"/>
      <c r="G2" s="1178" t="s">
        <v>382</v>
      </c>
      <c r="H2" s="1178"/>
      <c r="I2" s="1178"/>
      <c r="J2" s="1178"/>
    </row>
    <row r="3" spans="1:13" ht="15" customHeight="1">
      <c r="A3" s="722" t="str">
        <f>'154'!A3</f>
        <v>Địa chỉ: 1A227/1 Ấp 1, Phạm Văn Hai, Bình Chánh, TPHCM</v>
      </c>
      <c r="G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1"/>
      <c r="I3" s="1181"/>
      <c r="J3" s="1181"/>
    </row>
    <row r="4" spans="1:13">
      <c r="G4" s="1181"/>
      <c r="H4" s="1181"/>
      <c r="I4" s="1181"/>
      <c r="J4" s="1181"/>
    </row>
    <row r="5" spans="1:13" ht="27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695" t="s">
        <v>172</v>
      </c>
      <c r="L5" s="625">
        <f>IF(L13="Quý I",1,IF(L13="Quý II",4,IF(L13="Quý III",7,IF(L13="Quý IV",10,""))))</f>
        <v>4</v>
      </c>
      <c r="M5" s="625">
        <f>IF(L13="Quý I",3,IF(L13="Quý II",6,IF(L13="Quý III",9,IF(L13="Quý IV",12,""))))</f>
        <v>6</v>
      </c>
    </row>
    <row r="6" spans="1:13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</row>
    <row r="7" spans="1:13">
      <c r="B7" s="696"/>
      <c r="C7" s="696"/>
      <c r="D7" s="696"/>
      <c r="E7" s="697" t="s">
        <v>396</v>
      </c>
      <c r="G7" s="696"/>
      <c r="H7" s="696"/>
      <c r="I7" s="696"/>
      <c r="J7" s="696"/>
    </row>
    <row r="8" spans="1:13">
      <c r="B8" s="696"/>
      <c r="C8" s="696"/>
      <c r="D8" s="696"/>
      <c r="E8" s="697" t="s">
        <v>386</v>
      </c>
      <c r="G8" s="696"/>
      <c r="H8" s="696"/>
      <c r="I8" s="696"/>
      <c r="J8" s="696"/>
    </row>
    <row r="9" spans="1:13">
      <c r="B9" s="698"/>
      <c r="C9" s="698"/>
      <c r="D9" s="698"/>
      <c r="E9" s="697" t="s">
        <v>387</v>
      </c>
      <c r="G9" s="698"/>
      <c r="H9" s="698"/>
      <c r="I9" s="698"/>
      <c r="J9" s="698"/>
    </row>
    <row r="10" spans="1:13" ht="9.75" customHeight="1">
      <c r="C10" s="1177"/>
      <c r="D10" s="1177"/>
      <c r="E10" s="1177"/>
      <c r="F10" s="1177"/>
      <c r="G10" s="1177"/>
      <c r="H10" s="1177"/>
      <c r="I10" s="1177"/>
      <c r="J10" s="1177"/>
    </row>
    <row r="11" spans="1:13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397</v>
      </c>
      <c r="G11" s="1175"/>
      <c r="H11" s="1175"/>
      <c r="I11" s="1175"/>
      <c r="J11" s="1175"/>
    </row>
    <row r="12" spans="1:13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389</v>
      </c>
      <c r="G12" s="1176" t="s">
        <v>390</v>
      </c>
      <c r="H12" s="1176"/>
      <c r="I12" s="1176"/>
      <c r="J12" s="1176"/>
    </row>
    <row r="13" spans="1:13" ht="30.75" customHeight="1" thickBot="1">
      <c r="A13" s="1174"/>
      <c r="B13" s="1176"/>
      <c r="C13" s="1176"/>
      <c r="D13" s="1174"/>
      <c r="E13" s="1174"/>
      <c r="F13" s="1176"/>
      <c r="G13" s="699">
        <v>154</v>
      </c>
      <c r="H13" s="699">
        <v>155</v>
      </c>
      <c r="I13" s="699">
        <v>156</v>
      </c>
      <c r="J13" s="699">
        <v>157</v>
      </c>
      <c r="L13" s="721" t="s">
        <v>355</v>
      </c>
    </row>
    <row r="14" spans="1:13">
      <c r="A14" s="700" t="s">
        <v>2</v>
      </c>
      <c r="B14" s="700" t="s">
        <v>3</v>
      </c>
      <c r="C14" s="700" t="s">
        <v>4</v>
      </c>
      <c r="D14" s="700" t="s">
        <v>5</v>
      </c>
      <c r="E14" s="700" t="s">
        <v>6</v>
      </c>
      <c r="F14" s="700">
        <v>1</v>
      </c>
      <c r="G14" s="700">
        <v>2</v>
      </c>
      <c r="H14" s="700">
        <v>3</v>
      </c>
      <c r="I14" s="700">
        <v>4</v>
      </c>
      <c r="J14" s="700">
        <v>5</v>
      </c>
    </row>
    <row r="15" spans="1:13" ht="20.25" customHeight="1">
      <c r="A15" s="701"/>
      <c r="B15" s="701"/>
      <c r="C15" s="701"/>
      <c r="D15" s="702" t="s">
        <v>7</v>
      </c>
      <c r="E15" s="701"/>
      <c r="F15" s="703"/>
      <c r="G15" s="703"/>
      <c r="H15" s="703"/>
      <c r="I15" s="703"/>
      <c r="J15" s="703"/>
    </row>
    <row r="16" spans="1:13" ht="20.25" customHeight="1">
      <c r="A16" s="704">
        <f ca="1">IF(ROWS($1:1)&gt;COUNT(Dong8),"",OFFSET(TH!C$1,SMALL(Dong8,ROWS($1:1)),))</f>
        <v>42100</v>
      </c>
      <c r="B16" s="704" t="str">
        <f ca="1">IF(ROWS($1:1)&gt;COUNT(Dong8),"",OFFSET(TH!D$1,SMALL(Dong8,ROWS($1:1)),))</f>
        <v>TP/X</v>
      </c>
      <c r="C16" s="704">
        <f ca="1">IF(ROWS($1:1)&gt;COUNT(Dong8),"",OFFSET(TH!E$1,SMALL(Dong8,ROWS($1:1)),))</f>
        <v>42100</v>
      </c>
      <c r="D16" s="705" t="str">
        <f ca="1">IF(ROWS($1:1)&gt;COUNT(Dong8),"",OFFSET(TH!F$1,SMALL(Dong8,ROWS($1:1)),))</f>
        <v>Thùng (43,1x31,7x12,7)</v>
      </c>
      <c r="E16" s="704" t="str">
        <f ca="1">IF(ROWS($1:1)&gt;COUNT(Dong8),"",OFFSET(TH!M$1,SMALL(Dong8,ROWS($1:1)),))</f>
        <v>155</v>
      </c>
      <c r="F16" s="706">
        <f ca="1">IF(ROWS($1:1)&gt;COUNT(Dong8),"",OFFSET(TH!K$1,SMALL(Dong8,ROWS($1:1)),))</f>
        <v>1105087</v>
      </c>
      <c r="G16" s="706">
        <f ca="1">IF($E16="154",$F16,0)</f>
        <v>0</v>
      </c>
      <c r="H16" s="706">
        <f ca="1">IF($E16="155",$F16,0)</f>
        <v>1105087</v>
      </c>
      <c r="I16" s="706">
        <f ca="1">IF($E16="156",$F16,0)</f>
        <v>0</v>
      </c>
      <c r="J16" s="706">
        <f ca="1">IF($E16="157",$F16,0)</f>
        <v>0</v>
      </c>
    </row>
    <row r="17" spans="1:10" ht="20.25" customHeight="1">
      <c r="A17" s="704">
        <f ca="1">IF(ROWS($1:2)&gt;COUNT(Dong8),"",OFFSET(TH!C$1,SMALL(Dong8,ROWS($1:2)),))</f>
        <v>42100</v>
      </c>
      <c r="B17" s="704" t="str">
        <f ca="1">IF(ROWS($1:2)&gt;COUNT(Dong8),"",OFFSET(TH!D$1,SMALL(Dong8,ROWS($1:2)),))</f>
        <v>TP/X</v>
      </c>
      <c r="C17" s="704">
        <f ca="1">IF(ROWS($1:2)&gt;COUNT(Dong8),"",OFFSET(TH!E$1,SMALL(Dong8,ROWS($1:2)),))</f>
        <v>42100</v>
      </c>
      <c r="D17" s="705" t="str">
        <f ca="1">IF(ROWS($1:2)&gt;COUNT(Dong8),"",OFFSET(TH!F$1,SMALL(Dong8,ROWS($1:2)),))</f>
        <v>Thùng (43,1x31,7x20,3)</v>
      </c>
      <c r="E17" s="704" t="str">
        <f ca="1">IF(ROWS($1:2)&gt;COUNT(Dong8),"",OFFSET(TH!M$1,SMALL(Dong8,ROWS($1:2)),))</f>
        <v>155</v>
      </c>
      <c r="F17" s="706">
        <f ca="1">IF(ROWS($1:2)&gt;COUNT(Dong8),"",OFFSET(TH!K$1,SMALL(Dong8,ROWS($1:2)),))</f>
        <v>53686</v>
      </c>
      <c r="G17" s="706">
        <f t="shared" ref="G17:G20" ca="1" si="0">IF($E17="154",$F17,0)</f>
        <v>0</v>
      </c>
      <c r="H17" s="706">
        <f t="shared" ref="H17:H20" ca="1" si="1">IF($E17="155",$F17,0)</f>
        <v>53686</v>
      </c>
      <c r="I17" s="706">
        <f t="shared" ref="I17:I20" ca="1" si="2">IF($E17="156",$F17,0)</f>
        <v>0</v>
      </c>
      <c r="J17" s="706">
        <f t="shared" ref="J17:J20" ca="1" si="3">IF($E17="157",$F17,0)</f>
        <v>0</v>
      </c>
    </row>
    <row r="18" spans="1:10" ht="20.25" customHeight="1">
      <c r="A18" s="704">
        <f ca="1">IF(ROWS($1:3)&gt;COUNT(Dong8),"",OFFSET(TH!C$1,SMALL(Dong8,ROWS($1:3)),))</f>
        <v>42100</v>
      </c>
      <c r="B18" s="704" t="str">
        <f ca="1">IF(ROWS($1:3)&gt;COUNT(Dong8),"",OFFSET(TH!D$1,SMALL(Dong8,ROWS($1:3)),))</f>
        <v>TP/X</v>
      </c>
      <c r="C18" s="704">
        <f ca="1">IF(ROWS($1:3)&gt;COUNT(Dong8),"",OFFSET(TH!E$1,SMALL(Dong8,ROWS($1:3)),))</f>
        <v>42100</v>
      </c>
      <c r="D18" s="705" t="str">
        <f ca="1">IF(ROWS($1:3)&gt;COUNT(Dong8),"",OFFSET(TH!F$1,SMALL(Dong8,ROWS($1:3)),))</f>
        <v>Thùng (43,1x31,7x27,9)</v>
      </c>
      <c r="E18" s="704" t="str">
        <f ca="1">IF(ROWS($1:3)&gt;COUNT(Dong8),"",OFFSET(TH!M$1,SMALL(Dong8,ROWS($1:3)),))</f>
        <v>155</v>
      </c>
      <c r="F18" s="706">
        <f ca="1">IF(ROWS($1:3)&gt;COUNT(Dong8),"",OFFSET(TH!K$1,SMALL(Dong8,ROWS($1:3)),))</f>
        <v>77252</v>
      </c>
      <c r="G18" s="706">
        <f t="shared" ca="1" si="0"/>
        <v>0</v>
      </c>
      <c r="H18" s="706">
        <f t="shared" ca="1" si="1"/>
        <v>77252</v>
      </c>
      <c r="I18" s="706">
        <f t="shared" ca="1" si="2"/>
        <v>0</v>
      </c>
      <c r="J18" s="706">
        <f t="shared" ca="1" si="3"/>
        <v>0</v>
      </c>
    </row>
    <row r="19" spans="1:10" ht="20.25" customHeight="1">
      <c r="A19" s="704">
        <f ca="1">IF(ROWS($1:4)&gt;COUNT(Dong8),"",OFFSET(TH!C$1,SMALL(Dong8,ROWS($1:4)),))</f>
        <v>42100</v>
      </c>
      <c r="B19" s="704" t="str">
        <f ca="1">IF(ROWS($1:4)&gt;COUNT(Dong8),"",OFFSET(TH!D$1,SMALL(Dong8,ROWS($1:4)),))</f>
        <v>TP/X</v>
      </c>
      <c r="C19" s="704">
        <f ca="1">IF(ROWS($1:4)&gt;COUNT(Dong8),"",OFFSET(TH!E$1,SMALL(Dong8,ROWS($1:4)),))</f>
        <v>42100</v>
      </c>
      <c r="D19" s="705" t="str">
        <f ca="1">IF(ROWS($1:4)&gt;COUNT(Dong8),"",OFFSET(TH!F$1,SMALL(Dong8,ROWS($1:4)),))</f>
        <v>Thùng (66x43,1x22,8)</v>
      </c>
      <c r="E19" s="704" t="str">
        <f ca="1">IF(ROWS($1:4)&gt;COUNT(Dong8),"",OFFSET(TH!M$1,SMALL(Dong8,ROWS($1:4)),))</f>
        <v>155</v>
      </c>
      <c r="F19" s="706">
        <f ca="1">IF(ROWS($1:4)&gt;COUNT(Dong8),"",OFFSET(TH!K$1,SMALL(Dong8,ROWS($1:4)),))</f>
        <v>144203</v>
      </c>
      <c r="G19" s="706">
        <f t="shared" ca="1" si="0"/>
        <v>0</v>
      </c>
      <c r="H19" s="706">
        <f t="shared" ca="1" si="1"/>
        <v>144203</v>
      </c>
      <c r="I19" s="706">
        <f t="shared" ca="1" si="2"/>
        <v>0</v>
      </c>
      <c r="J19" s="706">
        <f t="shared" ca="1" si="3"/>
        <v>0</v>
      </c>
    </row>
    <row r="20" spans="1:10" ht="20.25" customHeight="1">
      <c r="A20" s="704">
        <f ca="1">IF(ROWS($1:5)&gt;COUNT(Dong8),"",OFFSET(TH!C$1,SMALL(Dong8,ROWS($1:5)),))</f>
        <v>42100</v>
      </c>
      <c r="B20" s="704" t="str">
        <f ca="1">IF(ROWS($1:5)&gt;COUNT(Dong8),"",OFFSET(TH!D$1,SMALL(Dong8,ROWS($1:5)),))</f>
        <v>TP/X</v>
      </c>
      <c r="C20" s="704">
        <f ca="1">IF(ROWS($1:5)&gt;COUNT(Dong8),"",OFFSET(TH!E$1,SMALL(Dong8,ROWS($1:5)),))</f>
        <v>42100</v>
      </c>
      <c r="D20" s="705" t="str">
        <f ca="1">IF(ROWS($1:5)&gt;COUNT(Dong8),"",OFFSET(TH!F$1,SMALL(Dong8,ROWS($1:5)),))</f>
        <v>Thùng (66x43,1x35,5)</v>
      </c>
      <c r="E20" s="704" t="str">
        <f ca="1">IF(ROWS($1:5)&gt;COUNT(Dong8),"",OFFSET(TH!M$1,SMALL(Dong8,ROWS($1:5)),))</f>
        <v>155</v>
      </c>
      <c r="F20" s="706">
        <f ca="1">IF(ROWS($1:5)&gt;COUNT(Dong8),"",OFFSET(TH!K$1,SMALL(Dong8,ROWS($1:5)),))</f>
        <v>411852</v>
      </c>
      <c r="G20" s="706">
        <f t="shared" ca="1" si="0"/>
        <v>0</v>
      </c>
      <c r="H20" s="706">
        <f t="shared" ca="1" si="1"/>
        <v>411852</v>
      </c>
      <c r="I20" s="706">
        <f t="shared" ca="1" si="2"/>
        <v>0</v>
      </c>
      <c r="J20" s="706">
        <f t="shared" ca="1" si="3"/>
        <v>0</v>
      </c>
    </row>
    <row r="21" spans="1:10" ht="20.25" customHeight="1">
      <c r="A21" s="704"/>
      <c r="B21" s="707"/>
      <c r="C21" s="704"/>
      <c r="D21" s="708"/>
      <c r="E21" s="709"/>
      <c r="F21" s="710"/>
      <c r="G21" s="710"/>
      <c r="H21" s="710"/>
      <c r="I21" s="710"/>
      <c r="J21" s="710"/>
    </row>
    <row r="22" spans="1:10" ht="20.25" customHeight="1">
      <c r="A22" s="704"/>
      <c r="B22" s="707"/>
      <c r="C22" s="704"/>
      <c r="D22" s="702" t="s">
        <v>133</v>
      </c>
      <c r="E22" s="701" t="s">
        <v>19</v>
      </c>
      <c r="F22" s="703">
        <f ca="1">SUM(F15:F21)</f>
        <v>1792080</v>
      </c>
      <c r="G22" s="703">
        <f ca="1">SUM(G15:G21)</f>
        <v>0</v>
      </c>
      <c r="H22" s="703">
        <f ca="1">SUM(H15:H21)</f>
        <v>1792080</v>
      </c>
      <c r="I22" s="703">
        <f ca="1">SUM(I15:I21)</f>
        <v>0</v>
      </c>
      <c r="J22" s="703">
        <f ca="1">SUM(J15:J21)</f>
        <v>0</v>
      </c>
    </row>
    <row r="23" spans="1:10" ht="20.25" customHeight="1">
      <c r="A23" s="711"/>
      <c r="B23" s="709"/>
      <c r="C23" s="711"/>
      <c r="D23" s="712" t="s">
        <v>398</v>
      </c>
      <c r="E23" s="707"/>
      <c r="F23" s="713">
        <f ca="1">SUM(G23:J23)</f>
        <v>1792080</v>
      </c>
      <c r="G23" s="713">
        <f ca="1">G22</f>
        <v>0</v>
      </c>
      <c r="H23" s="713">
        <f ca="1">H22</f>
        <v>1792080</v>
      </c>
      <c r="I23" s="713">
        <f ca="1">I22</f>
        <v>0</v>
      </c>
      <c r="J23" s="713">
        <f ca="1">J22</f>
        <v>0</v>
      </c>
    </row>
    <row r="24" spans="1:10" ht="20.25" customHeight="1">
      <c r="A24" s="714"/>
      <c r="B24" s="714"/>
      <c r="C24" s="714"/>
      <c r="D24" s="715" t="s">
        <v>10</v>
      </c>
      <c r="E24" s="714" t="s">
        <v>19</v>
      </c>
      <c r="F24" s="716">
        <f ca="1">F15+F22-F23</f>
        <v>0</v>
      </c>
      <c r="G24" s="716">
        <f ca="1">G15+G22-G23</f>
        <v>0</v>
      </c>
      <c r="H24" s="716">
        <f ca="1">H15+H22-H23</f>
        <v>0</v>
      </c>
      <c r="I24" s="716">
        <f ca="1">I15+I22-I23</f>
        <v>0</v>
      </c>
      <c r="J24" s="716">
        <f ca="1">J15+J22-J23</f>
        <v>0</v>
      </c>
    </row>
    <row r="26" spans="1:10">
      <c r="B26" s="717"/>
      <c r="C26" s="697" t="s">
        <v>399</v>
      </c>
    </row>
    <row r="27" spans="1:10">
      <c r="C27" s="697" t="str">
        <f ca="1">"- Ngày mở sổ: "&amp;"01/"&amp;MONTH(A16)&amp;"/ "&amp;YEAR(A16)</f>
        <v>- Ngày mở sổ: 01/4/ 2015</v>
      </c>
    </row>
    <row r="28" spans="1:10">
      <c r="E28" s="696"/>
      <c r="F28" s="696"/>
      <c r="G28" s="696"/>
      <c r="H28" s="696"/>
      <c r="I28" s="113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3"/>
    </row>
    <row r="29" spans="1:10">
      <c r="B29" s="696"/>
      <c r="C29" s="693" t="s">
        <v>11</v>
      </c>
      <c r="D29" s="696"/>
      <c r="E29" s="696"/>
      <c r="F29" s="696"/>
      <c r="G29" s="696"/>
      <c r="H29" s="696"/>
      <c r="I29" s="1133" t="s">
        <v>12</v>
      </c>
      <c r="J29" s="1133"/>
    </row>
    <row r="30" spans="1:10">
      <c r="B30" s="696"/>
      <c r="C30" s="693" t="s">
        <v>13</v>
      </c>
      <c r="D30" s="696"/>
      <c r="E30" s="696"/>
      <c r="F30" s="696"/>
      <c r="G30" s="696"/>
      <c r="H30" s="696"/>
      <c r="I30" s="696"/>
      <c r="J30" s="696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3" customWidth="1"/>
    <col min="3" max="3" width="8.5703125" style="693" customWidth="1"/>
    <col min="4" max="4" width="51.42578125" style="693" customWidth="1"/>
    <col min="5" max="5" width="8" style="693" customWidth="1"/>
    <col min="6" max="6" width="12.28515625" style="693" bestFit="1" customWidth="1"/>
    <col min="7" max="7" width="10.140625" style="693" customWidth="1"/>
    <col min="8" max="8" width="10.7109375" style="693" customWidth="1"/>
    <col min="9" max="9" width="11.42578125" style="693" customWidth="1"/>
    <col min="10" max="10" width="11.5703125" style="693" customWidth="1"/>
    <col min="11" max="11" width="11.42578125" style="693" customWidth="1"/>
    <col min="12" max="12" width="9.42578125" style="693" customWidth="1"/>
    <col min="13" max="13" width="6.7109375" style="693" customWidth="1"/>
    <col min="14" max="16384" width="9.140625" style="693"/>
  </cols>
  <sheetData>
    <row r="2" spans="1:15">
      <c r="A2" s="692" t="str">
        <f>'632'!A2</f>
        <v>Đơn vị: CÔNG TY TNHH SX TM KIM DUNG PHÁT</v>
      </c>
      <c r="F2" s="694"/>
      <c r="G2" s="694"/>
      <c r="H2" s="1178" t="s">
        <v>382</v>
      </c>
      <c r="I2" s="1178"/>
      <c r="J2" s="1178"/>
      <c r="K2" s="1178"/>
      <c r="L2" s="718"/>
    </row>
    <row r="3" spans="1:15" ht="15" customHeight="1">
      <c r="A3" s="722" t="str">
        <f>'632'!A3</f>
        <v>Địa chỉ: 1A227/1 Ấp 1, Phạm Văn Hai, Bình Chánh, TPHCM</v>
      </c>
      <c r="H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1"/>
      <c r="J3" s="1181"/>
      <c r="K3" s="1181"/>
      <c r="L3" s="696"/>
    </row>
    <row r="4" spans="1:15">
      <c r="H4" s="1181"/>
      <c r="I4" s="1181"/>
      <c r="J4" s="1181"/>
      <c r="K4" s="1181"/>
      <c r="L4" s="696"/>
    </row>
    <row r="5" spans="1:15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695" t="s">
        <v>83</v>
      </c>
      <c r="N5" s="625">
        <f>IF(N13="Quý I",1,IF(N13="Quý II",4,IF(N13="Quý III",7,IF(N13="Quý IV",10,""))))</f>
        <v>4</v>
      </c>
      <c r="O5" s="625">
        <f>IF(N13="Quý I",3,IF(N13="Quý II",6,IF(N13="Quý III",9,IF(N13="Quý IV",12,""))))</f>
        <v>6</v>
      </c>
    </row>
    <row r="6" spans="1:15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696"/>
      <c r="C7" s="696"/>
      <c r="D7" s="696"/>
      <c r="E7" s="697" t="s">
        <v>400</v>
      </c>
      <c r="G7" s="696"/>
      <c r="H7" s="696"/>
      <c r="I7" s="696"/>
      <c r="J7" s="696"/>
      <c r="K7" s="696"/>
      <c r="L7" s="696"/>
      <c r="M7" s="723"/>
    </row>
    <row r="8" spans="1:15">
      <c r="B8" s="696"/>
      <c r="C8" s="696"/>
      <c r="D8" s="696"/>
      <c r="E8" s="697" t="s">
        <v>386</v>
      </c>
      <c r="G8" s="696"/>
      <c r="H8" s="696"/>
      <c r="I8" s="696"/>
      <c r="J8" s="696"/>
      <c r="K8" s="696"/>
      <c r="L8" s="696"/>
    </row>
    <row r="9" spans="1:15">
      <c r="B9" s="698"/>
      <c r="C9" s="698"/>
      <c r="D9" s="698"/>
      <c r="E9" s="697" t="s">
        <v>387</v>
      </c>
      <c r="G9" s="698"/>
      <c r="H9" s="698"/>
      <c r="I9" s="698"/>
      <c r="J9" s="698"/>
      <c r="K9" s="698"/>
      <c r="L9" s="698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401</v>
      </c>
      <c r="G11" s="1175"/>
      <c r="H11" s="1175"/>
      <c r="I11" s="1175"/>
      <c r="J11" s="1175"/>
      <c r="K11" s="1175"/>
      <c r="L11" s="1175"/>
    </row>
    <row r="12" spans="1:15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389</v>
      </c>
      <c r="G12" s="1176" t="s">
        <v>390</v>
      </c>
      <c r="H12" s="1176"/>
      <c r="I12" s="1176"/>
      <c r="J12" s="1176"/>
      <c r="K12" s="1176"/>
      <c r="L12" s="1176"/>
    </row>
    <row r="13" spans="1:15" ht="29.25" customHeight="1" thickBot="1">
      <c r="A13" s="1174"/>
      <c r="B13" s="1176"/>
      <c r="C13" s="1176"/>
      <c r="D13" s="1174"/>
      <c r="E13" s="1174"/>
      <c r="F13" s="1176"/>
      <c r="G13" s="719" t="s">
        <v>47</v>
      </c>
      <c r="H13" s="719" t="s">
        <v>24</v>
      </c>
      <c r="I13" s="719" t="s">
        <v>63</v>
      </c>
      <c r="J13" s="719" t="s">
        <v>262</v>
      </c>
      <c r="K13" s="719"/>
      <c r="L13" s="719"/>
      <c r="N13" s="721" t="s">
        <v>355</v>
      </c>
    </row>
    <row r="14" spans="1:15">
      <c r="A14" s="700" t="s">
        <v>2</v>
      </c>
      <c r="B14" s="700" t="s">
        <v>3</v>
      </c>
      <c r="C14" s="700" t="s">
        <v>4</v>
      </c>
      <c r="D14" s="700" t="s">
        <v>5</v>
      </c>
      <c r="E14" s="700" t="s">
        <v>6</v>
      </c>
      <c r="F14" s="700">
        <v>1</v>
      </c>
      <c r="G14" s="700">
        <v>2</v>
      </c>
      <c r="H14" s="700">
        <v>3</v>
      </c>
      <c r="I14" s="700">
        <v>4</v>
      </c>
      <c r="J14" s="700">
        <v>5</v>
      </c>
      <c r="K14" s="700">
        <v>6</v>
      </c>
      <c r="L14" s="700">
        <v>7</v>
      </c>
    </row>
    <row r="15" spans="1:15" ht="21.75" customHeight="1">
      <c r="A15" s="701"/>
      <c r="B15" s="701"/>
      <c r="C15" s="701"/>
      <c r="D15" s="702" t="s">
        <v>7</v>
      </c>
      <c r="E15" s="701"/>
      <c r="F15" s="703"/>
      <c r="G15" s="703"/>
      <c r="H15" s="703"/>
      <c r="I15" s="703"/>
      <c r="J15" s="703"/>
      <c r="K15" s="703"/>
      <c r="L15" s="703"/>
    </row>
    <row r="16" spans="1:15" ht="21.75" customHeight="1">
      <c r="A16" s="704">
        <f ca="1">IF(ROWS($1:1)&gt;COUNT(Dong7),"",OFFSET(TH!C$1,SMALL(Dong7,ROWS($1:1)),))</f>
        <v>42124</v>
      </c>
      <c r="B16" s="704" t="str">
        <f ca="1">IF(ROWS($1:1)&gt;COUNT(Dong7),"",OFFSET(TH!D$1,SMALL(Dong7,ROWS($1:1)),))</f>
        <v>CTGS</v>
      </c>
      <c r="C16" s="704">
        <f ca="1">IF(ROWS($1:1)&gt;COUNT(Dong7),"",OFFSET(TH!E$1,SMALL(Dong7,ROWS($1:1)),))</f>
        <v>42124</v>
      </c>
      <c r="D16" s="705" t="str">
        <f ca="1">IF(ROWS($1:1)&gt;COUNT(Dong7),"",OFFSET(TH!F$1,SMALL(Dong7,ROWS($1:1)),))</f>
        <v>Tiền lương BP Văn phòng</v>
      </c>
      <c r="E16" s="704" t="str">
        <f ca="1">IF(ROWS($1:1)&gt;COUNT(Dong7),"",OFFSET(TH!M$1,SMALL(Dong7,ROWS($1:1)),))</f>
        <v>3341</v>
      </c>
      <c r="F16" s="706">
        <f ca="1">IF(ROWS($1:1)&gt;COUNT(Dong7),"",OFFSET(TH!K$1,SMALL(Dong7,ROWS($1:1)),))</f>
        <v>16625000</v>
      </c>
      <c r="G16" s="706">
        <f t="shared" ref="G16:J30" ca="1" si="0">IF($E16=G$13,$F16,0)</f>
        <v>0</v>
      </c>
      <c r="H16" s="706">
        <f t="shared" ca="1" si="0"/>
        <v>0</v>
      </c>
      <c r="I16" s="706">
        <f t="shared" ca="1" si="0"/>
        <v>0</v>
      </c>
      <c r="J16" s="706">
        <f t="shared" ca="1" si="0"/>
        <v>16625000</v>
      </c>
      <c r="K16" s="706">
        <f ca="1">IF(LEFT($E16,3)=K$13,$F16,0)</f>
        <v>0</v>
      </c>
      <c r="L16" s="706">
        <f ca="1">IF(LEFT($E16,3)=L$13,$F16,0)</f>
        <v>0</v>
      </c>
    </row>
    <row r="17" spans="1:12" ht="21.75" customHeight="1">
      <c r="A17" s="704">
        <f ca="1">IF(ROWS($1:2)&gt;COUNT(Dong7),"",OFFSET(TH!C$1,SMALL(Dong7,ROWS($1:2)),))</f>
        <v>42155</v>
      </c>
      <c r="B17" s="704" t="str">
        <f ca="1">IF(ROWS($1:2)&gt;COUNT(Dong7),"",OFFSET(TH!D$1,SMALL(Dong7,ROWS($1:2)),))</f>
        <v>CTGS</v>
      </c>
      <c r="C17" s="704">
        <f ca="1">IF(ROWS($1:2)&gt;COUNT(Dong7),"",OFFSET(TH!E$1,SMALL(Dong7,ROWS($1:2)),))</f>
        <v>42155</v>
      </c>
      <c r="D17" s="705" t="str">
        <f ca="1">IF(ROWS($1:2)&gt;COUNT(Dong7),"",OFFSET(TH!F$1,SMALL(Dong7,ROWS($1:2)),))</f>
        <v>Tiền lương BP Văn phòng</v>
      </c>
      <c r="E17" s="704" t="str">
        <f ca="1">IF(ROWS($1:2)&gt;COUNT(Dong7),"",OFFSET(TH!M$1,SMALL(Dong7,ROWS($1:2)),))</f>
        <v>3341</v>
      </c>
      <c r="F17" s="706">
        <f ca="1">IF(ROWS($1:2)&gt;COUNT(Dong7),"",OFFSET(TH!K$1,SMALL(Dong7,ROWS($1:2)),))</f>
        <v>16625000</v>
      </c>
      <c r="G17" s="706">
        <f t="shared" ca="1" si="0"/>
        <v>0</v>
      </c>
      <c r="H17" s="706">
        <f t="shared" ca="1" si="0"/>
        <v>0</v>
      </c>
      <c r="I17" s="706">
        <f t="shared" ca="1" si="0"/>
        <v>0</v>
      </c>
      <c r="J17" s="706">
        <f t="shared" ca="1" si="0"/>
        <v>16625000</v>
      </c>
      <c r="K17" s="706">
        <f t="shared" ref="K17:L30" ca="1" si="1">IF(LEFT($E17,3)=K$13,$F17,0)</f>
        <v>0</v>
      </c>
      <c r="L17" s="706">
        <f t="shared" ca="1" si="1"/>
        <v>0</v>
      </c>
    </row>
    <row r="18" spans="1:12" ht="21.75" customHeight="1">
      <c r="A18" s="704">
        <f ca="1">IF(ROWS($1:3)&gt;COUNT(Dong7),"",OFFSET(TH!C$1,SMALL(Dong7,ROWS($1:3)),))</f>
        <v>42185</v>
      </c>
      <c r="B18" s="704" t="str">
        <f ca="1">IF(ROWS($1:3)&gt;COUNT(Dong7),"",OFFSET(TH!D$1,SMALL(Dong7,ROWS($1:3)),))</f>
        <v>CTGS</v>
      </c>
      <c r="C18" s="704">
        <f ca="1">IF(ROWS($1:3)&gt;COUNT(Dong7),"",OFFSET(TH!E$1,SMALL(Dong7,ROWS($1:3)),))</f>
        <v>42185</v>
      </c>
      <c r="D18" s="705" t="str">
        <f ca="1">IF(ROWS($1:3)&gt;COUNT(Dong7),"",OFFSET(TH!F$1,SMALL(Dong7,ROWS($1:3)),))</f>
        <v>Tiền lương BP Văn phòng</v>
      </c>
      <c r="E18" s="704" t="str">
        <f ca="1">IF(ROWS($1:3)&gt;COUNT(Dong7),"",OFFSET(TH!M$1,SMALL(Dong7,ROWS($1:3)),))</f>
        <v>3341</v>
      </c>
      <c r="F18" s="706">
        <f ca="1">IF(ROWS($1:3)&gt;COUNT(Dong7),"",OFFSET(TH!K$1,SMALL(Dong7,ROWS($1:3)),))</f>
        <v>16670000</v>
      </c>
      <c r="G18" s="706">
        <f t="shared" ca="1" si="0"/>
        <v>0</v>
      </c>
      <c r="H18" s="706">
        <f t="shared" ca="1" si="0"/>
        <v>0</v>
      </c>
      <c r="I18" s="706">
        <f t="shared" ca="1" si="0"/>
        <v>0</v>
      </c>
      <c r="J18" s="706">
        <f t="shared" ca="1" si="0"/>
        <v>16670000</v>
      </c>
      <c r="K18" s="706">
        <f t="shared" ca="1" si="1"/>
        <v>0</v>
      </c>
      <c r="L18" s="706">
        <f t="shared" ca="1" si="1"/>
        <v>0</v>
      </c>
    </row>
    <row r="19" spans="1:12" ht="21.75" customHeight="1">
      <c r="A19" s="704">
        <f ca="1">IF(ROWS($1:4)&gt;COUNT(Dong7),"",OFFSET(TH!C$1,SMALL(Dong7,ROWS($1:4)),))</f>
        <v>42115</v>
      </c>
      <c r="B19" s="704" t="str">
        <f ca="1">IF(ROWS($1:4)&gt;COUNT(Dong7),"",OFFSET(TH!D$1,SMALL(Dong7,ROWS($1:4)),))</f>
        <v>GBN</v>
      </c>
      <c r="C19" s="704">
        <f ca="1">IF(ROWS($1:4)&gt;COUNT(Dong7),"",OFFSET(TH!E$1,SMALL(Dong7,ROWS($1:4)),))</f>
        <v>42115</v>
      </c>
      <c r="D19" s="705" t="str">
        <f ca="1">IF(ROWS($1:4)&gt;COUNT(Dong7),"",OFFSET(TH!F$1,SMALL(Dong7,ROWS($1:4)),))</f>
        <v>Phí chuyển tiền</v>
      </c>
      <c r="E19" s="704" t="str">
        <f ca="1">IF(ROWS($1:4)&gt;COUNT(Dong7),"",OFFSET(TH!M$1,SMALL(Dong7,ROWS($1:4)),))</f>
        <v>1121</v>
      </c>
      <c r="F19" s="706">
        <f ca="1">IF(ROWS($1:4)&gt;COUNT(Dong7),"",OFFSET(TH!K$1,SMALL(Dong7,ROWS($1:4)),))</f>
        <v>15000</v>
      </c>
      <c r="G19" s="706">
        <f t="shared" ca="1" si="0"/>
        <v>0</v>
      </c>
      <c r="H19" s="706">
        <f t="shared" ca="1" si="0"/>
        <v>15000</v>
      </c>
      <c r="I19" s="706">
        <f t="shared" ca="1" si="0"/>
        <v>0</v>
      </c>
      <c r="J19" s="706">
        <f t="shared" ca="1" si="0"/>
        <v>0</v>
      </c>
      <c r="K19" s="706">
        <f t="shared" ca="1" si="1"/>
        <v>0</v>
      </c>
      <c r="L19" s="706">
        <f t="shared" ca="1" si="1"/>
        <v>0</v>
      </c>
    </row>
    <row r="20" spans="1:12" ht="21.75" customHeight="1">
      <c r="A20" s="704">
        <f ca="1">IF(ROWS($1:5)&gt;COUNT(Dong7),"",OFFSET(TH!C$1,SMALL(Dong7,ROWS($1:5)),))</f>
        <v>42115</v>
      </c>
      <c r="B20" s="704" t="str">
        <f ca="1">IF(ROWS($1:5)&gt;COUNT(Dong7),"",OFFSET(TH!D$1,SMALL(Dong7,ROWS($1:5)),))</f>
        <v>GBN</v>
      </c>
      <c r="C20" s="704">
        <f ca="1">IF(ROWS($1:5)&gt;COUNT(Dong7),"",OFFSET(TH!E$1,SMALL(Dong7,ROWS($1:5)),))</f>
        <v>42115</v>
      </c>
      <c r="D20" s="705" t="str">
        <f ca="1">IF(ROWS($1:5)&gt;COUNT(Dong7),"",OFFSET(TH!F$1,SMALL(Dong7,ROWS($1:5)),))</f>
        <v>Phí chuyển tiền</v>
      </c>
      <c r="E20" s="704" t="str">
        <f ca="1">IF(ROWS($1:5)&gt;COUNT(Dong7),"",OFFSET(TH!M$1,SMALL(Dong7,ROWS($1:5)),))</f>
        <v>1121</v>
      </c>
      <c r="F20" s="706">
        <f ca="1">IF(ROWS($1:5)&gt;COUNT(Dong7),"",OFFSET(TH!K$1,SMALL(Dong7,ROWS($1:5)),))</f>
        <v>15000</v>
      </c>
      <c r="G20" s="706">
        <f t="shared" ca="1" si="0"/>
        <v>0</v>
      </c>
      <c r="H20" s="706">
        <f t="shared" ca="1" si="0"/>
        <v>15000</v>
      </c>
      <c r="I20" s="706">
        <f t="shared" ca="1" si="0"/>
        <v>0</v>
      </c>
      <c r="J20" s="706">
        <f t="shared" ca="1" si="0"/>
        <v>0</v>
      </c>
      <c r="K20" s="706">
        <f t="shared" ca="1" si="1"/>
        <v>0</v>
      </c>
      <c r="L20" s="706">
        <f t="shared" ca="1" si="1"/>
        <v>0</v>
      </c>
    </row>
    <row r="21" spans="1:12" ht="21.75" customHeight="1">
      <c r="A21" s="704">
        <f ca="1">IF(ROWS($1:6)&gt;COUNT(Dong7),"",OFFSET(TH!C$1,SMALL(Dong7,ROWS($1:6)),))</f>
        <v>42115</v>
      </c>
      <c r="B21" s="704" t="str">
        <f ca="1">IF(ROWS($1:6)&gt;COUNT(Dong7),"",OFFSET(TH!D$1,SMALL(Dong7,ROWS($1:6)),))</f>
        <v>GBN</v>
      </c>
      <c r="C21" s="704">
        <f ca="1">IF(ROWS($1:6)&gt;COUNT(Dong7),"",OFFSET(TH!E$1,SMALL(Dong7,ROWS($1:6)),))</f>
        <v>42115</v>
      </c>
      <c r="D21" s="705" t="str">
        <f ca="1">IF(ROWS($1:6)&gt;COUNT(Dong7),"",OFFSET(TH!F$1,SMALL(Dong7,ROWS($1:6)),))</f>
        <v>Phí chuyển tiền</v>
      </c>
      <c r="E21" s="704" t="str">
        <f ca="1">IF(ROWS($1:6)&gt;COUNT(Dong7),"",OFFSET(TH!M$1,SMALL(Dong7,ROWS($1:6)),))</f>
        <v>1121</v>
      </c>
      <c r="F21" s="706">
        <f ca="1">IF(ROWS($1:6)&gt;COUNT(Dong7),"",OFFSET(TH!K$1,SMALL(Dong7,ROWS($1:6)),))</f>
        <v>15000</v>
      </c>
      <c r="G21" s="706">
        <f t="shared" ca="1" si="0"/>
        <v>0</v>
      </c>
      <c r="H21" s="706">
        <f t="shared" ca="1" si="0"/>
        <v>15000</v>
      </c>
      <c r="I21" s="706">
        <f t="shared" ca="1" si="0"/>
        <v>0</v>
      </c>
      <c r="J21" s="706">
        <f t="shared" ca="1" si="0"/>
        <v>0</v>
      </c>
      <c r="K21" s="706">
        <f t="shared" ca="1" si="1"/>
        <v>0</v>
      </c>
      <c r="L21" s="706">
        <f t="shared" ca="1" si="1"/>
        <v>0</v>
      </c>
    </row>
    <row r="22" spans="1:12" ht="21.75" customHeight="1">
      <c r="A22" s="704">
        <f ca="1">IF(ROWS($1:7)&gt;COUNT(Dong7),"",OFFSET(TH!C$1,SMALL(Dong7,ROWS($1:7)),))</f>
        <v>42149</v>
      </c>
      <c r="B22" s="704" t="str">
        <f ca="1">IF(ROWS($1:7)&gt;COUNT(Dong7),"",OFFSET(TH!D$1,SMALL(Dong7,ROWS($1:7)),))</f>
        <v>GBN</v>
      </c>
      <c r="C22" s="704">
        <f ca="1">IF(ROWS($1:7)&gt;COUNT(Dong7),"",OFFSET(TH!E$1,SMALL(Dong7,ROWS($1:7)),))</f>
        <v>42149</v>
      </c>
      <c r="D22" s="705" t="str">
        <f ca="1">IF(ROWS($1:7)&gt;COUNT(Dong7),"",OFFSET(TH!F$1,SMALL(Dong7,ROWS($1:7)),))</f>
        <v>Phí chuyển tiền</v>
      </c>
      <c r="E22" s="704" t="str">
        <f ca="1">IF(ROWS($1:7)&gt;COUNT(Dong7),"",OFFSET(TH!M$1,SMALL(Dong7,ROWS($1:7)),))</f>
        <v>1121</v>
      </c>
      <c r="F22" s="706">
        <f ca="1">IF(ROWS($1:7)&gt;COUNT(Dong7),"",OFFSET(TH!K$1,SMALL(Dong7,ROWS($1:7)),))</f>
        <v>15000</v>
      </c>
      <c r="G22" s="706">
        <f t="shared" ca="1" si="0"/>
        <v>0</v>
      </c>
      <c r="H22" s="706">
        <f t="shared" ca="1" si="0"/>
        <v>15000</v>
      </c>
      <c r="I22" s="706">
        <f t="shared" ca="1" si="0"/>
        <v>0</v>
      </c>
      <c r="J22" s="706">
        <f t="shared" ca="1" si="0"/>
        <v>0</v>
      </c>
      <c r="K22" s="706">
        <f t="shared" ca="1" si="1"/>
        <v>0</v>
      </c>
      <c r="L22" s="706">
        <f t="shared" ca="1" si="1"/>
        <v>0</v>
      </c>
    </row>
    <row r="23" spans="1:12" ht="21.75" customHeight="1">
      <c r="A23" s="704">
        <f ca="1">IF(ROWS($1:8)&gt;COUNT(Dong7),"",OFFSET(TH!C$1,SMALL(Dong7,ROWS($1:8)),))</f>
        <v>42160</v>
      </c>
      <c r="B23" s="704" t="str">
        <f ca="1">IF(ROWS($1:8)&gt;COUNT(Dong7),"",OFFSET(TH!D$1,SMALL(Dong7,ROWS($1:8)),))</f>
        <v>GBN</v>
      </c>
      <c r="C23" s="704">
        <f ca="1">IF(ROWS($1:8)&gt;COUNT(Dong7),"",OFFSET(TH!E$1,SMALL(Dong7,ROWS($1:8)),))</f>
        <v>42160</v>
      </c>
      <c r="D23" s="705" t="str">
        <f ca="1">IF(ROWS($1:8)&gt;COUNT(Dong7),"",OFFSET(TH!F$1,SMALL(Dong7,ROWS($1:8)),))</f>
        <v>Phí bán 3 cuốn sec</v>
      </c>
      <c r="E23" s="704" t="str">
        <f ca="1">IF(ROWS($1:8)&gt;COUNT(Dong7),"",OFFSET(TH!M$1,SMALL(Dong7,ROWS($1:8)),))</f>
        <v>1121</v>
      </c>
      <c r="F23" s="706">
        <f ca="1">IF(ROWS($1:8)&gt;COUNT(Dong7),"",OFFSET(TH!K$1,SMALL(Dong7,ROWS($1:8)),))</f>
        <v>45000</v>
      </c>
      <c r="G23" s="706">
        <f t="shared" ca="1" si="0"/>
        <v>0</v>
      </c>
      <c r="H23" s="706">
        <f t="shared" ca="1" si="0"/>
        <v>45000</v>
      </c>
      <c r="I23" s="706">
        <f t="shared" ca="1" si="0"/>
        <v>0</v>
      </c>
      <c r="J23" s="706">
        <f t="shared" ca="1" si="0"/>
        <v>0</v>
      </c>
      <c r="K23" s="706">
        <f t="shared" ca="1" si="1"/>
        <v>0</v>
      </c>
      <c r="L23" s="706">
        <f t="shared" ca="1" si="1"/>
        <v>0</v>
      </c>
    </row>
    <row r="24" spans="1:12" ht="21.75" customHeight="1">
      <c r="A24" s="704">
        <f ca="1">IF(ROWS($1:9)&gt;COUNT(Dong7),"",OFFSET(TH!C$1,SMALL(Dong7,ROWS($1:9)),))</f>
        <v>42165</v>
      </c>
      <c r="B24" s="704" t="str">
        <f ca="1">IF(ROWS($1:9)&gt;COUNT(Dong7),"",OFFSET(TH!D$1,SMALL(Dong7,ROWS($1:9)),))</f>
        <v>GBN</v>
      </c>
      <c r="C24" s="704">
        <f ca="1">IF(ROWS($1:9)&gt;COUNT(Dong7),"",OFFSET(TH!E$1,SMALL(Dong7,ROWS($1:9)),))</f>
        <v>42165</v>
      </c>
      <c r="D24" s="705" t="str">
        <f ca="1">IF(ROWS($1:9)&gt;COUNT(Dong7),"",OFFSET(TH!F$1,SMALL(Dong7,ROWS($1:9)),))</f>
        <v>Phí rút sec khác</v>
      </c>
      <c r="E24" s="704" t="str">
        <f ca="1">IF(ROWS($1:9)&gt;COUNT(Dong7),"",OFFSET(TH!M$1,SMALL(Dong7,ROWS($1:9)),))</f>
        <v>1121</v>
      </c>
      <c r="F24" s="706">
        <f ca="1">IF(ROWS($1:9)&gt;COUNT(Dong7),"",OFFSET(TH!K$1,SMALL(Dong7,ROWS($1:9)),))</f>
        <v>15000</v>
      </c>
      <c r="G24" s="706">
        <f t="shared" ca="1" si="0"/>
        <v>0</v>
      </c>
      <c r="H24" s="706">
        <f t="shared" ca="1" si="0"/>
        <v>15000</v>
      </c>
      <c r="I24" s="706">
        <f t="shared" ca="1" si="0"/>
        <v>0</v>
      </c>
      <c r="J24" s="706">
        <f t="shared" ca="1" si="0"/>
        <v>0</v>
      </c>
      <c r="K24" s="706">
        <f t="shared" ca="1" si="1"/>
        <v>0</v>
      </c>
      <c r="L24" s="706">
        <f t="shared" ca="1" si="1"/>
        <v>0</v>
      </c>
    </row>
    <row r="25" spans="1:12" ht="21.75" customHeight="1">
      <c r="A25" s="704">
        <f ca="1">IF(ROWS($1:10)&gt;COUNT(Dong7),"",OFFSET(TH!C$1,SMALL(Dong7,ROWS($1:10)),))</f>
        <v>42179</v>
      </c>
      <c r="B25" s="704" t="str">
        <f ca="1">IF(ROWS($1:10)&gt;COUNT(Dong7),"",OFFSET(TH!D$1,SMALL(Dong7,ROWS($1:10)),))</f>
        <v>GBN</v>
      </c>
      <c r="C25" s="704">
        <f ca="1">IF(ROWS($1:10)&gt;COUNT(Dong7),"",OFFSET(TH!E$1,SMALL(Dong7,ROWS($1:10)),))</f>
        <v>42179</v>
      </c>
      <c r="D25" s="705" t="str">
        <f ca="1">IF(ROWS($1:10)&gt;COUNT(Dong7),"",OFFSET(TH!F$1,SMALL(Dong7,ROWS($1:10)),))</f>
        <v>Phí rút sec khác</v>
      </c>
      <c r="E25" s="704" t="str">
        <f ca="1">IF(ROWS($1:10)&gt;COUNT(Dong7),"",OFFSET(TH!M$1,SMALL(Dong7,ROWS($1:10)),))</f>
        <v>1121</v>
      </c>
      <c r="F25" s="706">
        <f ca="1">IF(ROWS($1:10)&gt;COUNT(Dong7),"",OFFSET(TH!K$1,SMALL(Dong7,ROWS($1:10)),))</f>
        <v>15000</v>
      </c>
      <c r="G25" s="706">
        <f t="shared" ca="1" si="0"/>
        <v>0</v>
      </c>
      <c r="H25" s="706">
        <f t="shared" ca="1" si="0"/>
        <v>15000</v>
      </c>
      <c r="I25" s="706">
        <f t="shared" ca="1" si="0"/>
        <v>0</v>
      </c>
      <c r="J25" s="706">
        <f t="shared" ca="1" si="0"/>
        <v>0</v>
      </c>
      <c r="K25" s="706">
        <f t="shared" ca="1" si="1"/>
        <v>0</v>
      </c>
      <c r="L25" s="706">
        <f t="shared" ca="1" si="1"/>
        <v>0</v>
      </c>
    </row>
    <row r="26" spans="1:12" ht="21.75" customHeight="1">
      <c r="A26" s="704">
        <f ca="1">IF(ROWS($1:11)&gt;COUNT(Dong7),"",OFFSET(TH!C$1,SMALL(Dong7,ROWS($1:11)),))</f>
        <v>42117</v>
      </c>
      <c r="B26" s="704">
        <f ca="1">IF(ROWS($1:11)&gt;COUNT(Dong7),"",OFFSET(TH!D$1,SMALL(Dong7,ROWS($1:11)),))</f>
        <v>0</v>
      </c>
      <c r="C26" s="704">
        <f ca="1">IF(ROWS($1:11)&gt;COUNT(Dong7),"",OFFSET(TH!E$1,SMALL(Dong7,ROWS($1:11)),))</f>
        <v>42117</v>
      </c>
      <c r="D26" s="705" t="str">
        <f ca="1">IF(ROWS($1:11)&gt;COUNT(Dong7),"",OFFSET(TH!F$1,SMALL(Dong7,ROWS($1:11)),))</f>
        <v>Tiền điện</v>
      </c>
      <c r="E26" s="704" t="str">
        <f ca="1">IF(ROWS($1:11)&gt;COUNT(Dong7),"",OFFSET(TH!M$1,SMALL(Dong7,ROWS($1:11)),))</f>
        <v>1111</v>
      </c>
      <c r="F26" s="706">
        <f ca="1">IF(ROWS($1:11)&gt;COUNT(Dong7),"",OFFSET(TH!K$1,SMALL(Dong7,ROWS($1:11)),))</f>
        <v>1539252</v>
      </c>
      <c r="G26" s="706">
        <f t="shared" ca="1" si="0"/>
        <v>1539252</v>
      </c>
      <c r="H26" s="706">
        <f t="shared" ca="1" si="0"/>
        <v>0</v>
      </c>
      <c r="I26" s="706">
        <f t="shared" ca="1" si="0"/>
        <v>0</v>
      </c>
      <c r="J26" s="706">
        <f t="shared" ca="1" si="0"/>
        <v>0</v>
      </c>
      <c r="K26" s="706">
        <f t="shared" ca="1" si="1"/>
        <v>0</v>
      </c>
      <c r="L26" s="706">
        <f t="shared" ca="1" si="1"/>
        <v>0</v>
      </c>
    </row>
    <row r="27" spans="1:12" ht="21.75" customHeight="1">
      <c r="A27" s="704">
        <f ca="1">IF(ROWS($1:12)&gt;COUNT(Dong7),"",OFFSET(TH!C$1,SMALL(Dong7,ROWS($1:12)),))</f>
        <v>42132</v>
      </c>
      <c r="B27" s="704">
        <f ca="1">IF(ROWS($1:12)&gt;COUNT(Dong7),"",OFFSET(TH!D$1,SMALL(Dong7,ROWS($1:12)),))</f>
        <v>0</v>
      </c>
      <c r="C27" s="704">
        <f ca="1">IF(ROWS($1:12)&gt;COUNT(Dong7),"",OFFSET(TH!E$1,SMALL(Dong7,ROWS($1:12)),))</f>
        <v>42132</v>
      </c>
      <c r="D27" s="705" t="str">
        <f ca="1">IF(ROWS($1:12)&gt;COUNT(Dong7),"",OFFSET(TH!F$1,SMALL(Dong7,ROWS($1:12)),))</f>
        <v>Cước viễn thông</v>
      </c>
      <c r="E27" s="704" t="str">
        <f ca="1">IF(ROWS($1:12)&gt;COUNT(Dong7),"",OFFSET(TH!M$1,SMALL(Dong7,ROWS($1:12)),))</f>
        <v>1111</v>
      </c>
      <c r="F27" s="706">
        <f ca="1">IF(ROWS($1:12)&gt;COUNT(Dong7),"",OFFSET(TH!K$1,SMALL(Dong7,ROWS($1:12)),))</f>
        <v>1777392</v>
      </c>
      <c r="G27" s="706">
        <f t="shared" ca="1" si="0"/>
        <v>1777392</v>
      </c>
      <c r="H27" s="706">
        <f t="shared" ca="1" si="0"/>
        <v>0</v>
      </c>
      <c r="I27" s="706">
        <f t="shared" ca="1" si="0"/>
        <v>0</v>
      </c>
      <c r="J27" s="706">
        <f t="shared" ca="1" si="0"/>
        <v>0</v>
      </c>
      <c r="K27" s="706">
        <f t="shared" ca="1" si="1"/>
        <v>0</v>
      </c>
      <c r="L27" s="706">
        <f t="shared" ca="1" si="1"/>
        <v>0</v>
      </c>
    </row>
    <row r="28" spans="1:12" ht="21.75" customHeight="1">
      <c r="A28" s="704">
        <f ca="1">IF(ROWS($1:13)&gt;COUNT(Dong7),"",OFFSET(TH!C$1,SMALL(Dong7,ROWS($1:13)),))</f>
        <v>42173</v>
      </c>
      <c r="B28" s="704">
        <f ca="1">IF(ROWS($1:13)&gt;COUNT(Dong7),"",OFFSET(TH!D$1,SMALL(Dong7,ROWS($1:13)),))</f>
        <v>0</v>
      </c>
      <c r="C28" s="704">
        <f ca="1">IF(ROWS($1:13)&gt;COUNT(Dong7),"",OFFSET(TH!E$1,SMALL(Dong7,ROWS($1:13)),))</f>
        <v>42173</v>
      </c>
      <c r="D28" s="705" t="str">
        <f ca="1">IF(ROWS($1:13)&gt;COUNT(Dong7),"",OFFSET(TH!F$1,SMALL(Dong7,ROWS($1:13)),))</f>
        <v>Văn phòng phẩm</v>
      </c>
      <c r="E28" s="704" t="str">
        <f ca="1">IF(ROWS($1:13)&gt;COUNT(Dong7),"",OFFSET(TH!M$1,SMALL(Dong7,ROWS($1:13)),))</f>
        <v>1111</v>
      </c>
      <c r="F28" s="706">
        <f ca="1">IF(ROWS($1:13)&gt;COUNT(Dong7),"",OFFSET(TH!K$1,SMALL(Dong7,ROWS($1:13)),))</f>
        <v>1017727</v>
      </c>
      <c r="G28" s="706">
        <f t="shared" ca="1" si="0"/>
        <v>1017727</v>
      </c>
      <c r="H28" s="706">
        <f t="shared" ca="1" si="0"/>
        <v>0</v>
      </c>
      <c r="I28" s="706">
        <f t="shared" ca="1" si="0"/>
        <v>0</v>
      </c>
      <c r="J28" s="706">
        <f t="shared" ca="1" si="0"/>
        <v>0</v>
      </c>
      <c r="K28" s="706">
        <f t="shared" ca="1" si="1"/>
        <v>0</v>
      </c>
      <c r="L28" s="706">
        <f t="shared" ca="1" si="1"/>
        <v>0</v>
      </c>
    </row>
    <row r="29" spans="1:12" ht="21.75" customHeight="1">
      <c r="A29" s="704">
        <f ca="1">IF(ROWS($1:14)&gt;COUNT(Dong7),"",OFFSET(TH!C$1,SMALL(Dong7,ROWS($1:14)),))</f>
        <v>42179</v>
      </c>
      <c r="B29" s="704">
        <f ca="1">IF(ROWS($1:14)&gt;COUNT(Dong7),"",OFFSET(TH!D$1,SMALL(Dong7,ROWS($1:14)),))</f>
        <v>0</v>
      </c>
      <c r="C29" s="704">
        <f ca="1">IF(ROWS($1:14)&gt;COUNT(Dong7),"",OFFSET(TH!E$1,SMALL(Dong7,ROWS($1:14)),))</f>
        <v>42179</v>
      </c>
      <c r="D29" s="705" t="str">
        <f ca="1">IF(ROWS($1:14)&gt;COUNT(Dong7),"",OFFSET(TH!F$1,SMALL(Dong7,ROWS($1:14)),))</f>
        <v>Tiền điện</v>
      </c>
      <c r="E29" s="704" t="str">
        <f ca="1">IF(ROWS($1:14)&gt;COUNT(Dong7),"",OFFSET(TH!M$1,SMALL(Dong7,ROWS($1:14)),))</f>
        <v>1111</v>
      </c>
      <c r="F29" s="706">
        <f ca="1">IF(ROWS($1:14)&gt;COUNT(Dong7),"",OFFSET(TH!K$1,SMALL(Dong7,ROWS($1:14)),))</f>
        <v>1792758</v>
      </c>
      <c r="G29" s="706">
        <f t="shared" ca="1" si="0"/>
        <v>1792758</v>
      </c>
      <c r="H29" s="706">
        <f t="shared" ca="1" si="0"/>
        <v>0</v>
      </c>
      <c r="I29" s="706">
        <f t="shared" ca="1" si="0"/>
        <v>0</v>
      </c>
      <c r="J29" s="706">
        <f t="shared" ca="1" si="0"/>
        <v>0</v>
      </c>
      <c r="K29" s="706">
        <f t="shared" ca="1" si="1"/>
        <v>0</v>
      </c>
      <c r="L29" s="706">
        <f t="shared" ca="1" si="1"/>
        <v>0</v>
      </c>
    </row>
    <row r="30" spans="1:12" ht="21.75" customHeight="1">
      <c r="A30" s="704">
        <f ca="1">IF(ROWS($1:15)&gt;COUNT(Dong7),"",OFFSET(TH!C$1,SMALL(Dong7,ROWS($1:15)),))</f>
        <v>42149</v>
      </c>
      <c r="B30" s="704" t="str">
        <f ca="1">IF(ROWS($1:15)&gt;COUNT(Dong7),"",OFFSET(TH!D$1,SMALL(Dong7,ROWS($1:15)),))</f>
        <v>GBN</v>
      </c>
      <c r="C30" s="704">
        <f ca="1">IF(ROWS($1:15)&gt;COUNT(Dong7),"",OFFSET(TH!E$1,SMALL(Dong7,ROWS($1:15)),))</f>
        <v>42149</v>
      </c>
      <c r="D30" s="705" t="str">
        <f ca="1">IF(ROWS($1:15)&gt;COUNT(Dong7),"",OFFSET(TH!F$1,SMALL(Dong7,ROWS($1:15)),))</f>
        <v>Phí hủy tài khoản ngân hàng</v>
      </c>
      <c r="E30" s="704" t="str">
        <f ca="1">IF(ROWS($1:15)&gt;COUNT(Dong7),"",OFFSET(TH!M$1,SMALL(Dong7,ROWS($1:15)),))</f>
        <v>1121</v>
      </c>
      <c r="F30" s="706">
        <f ca="1">IF(ROWS($1:15)&gt;COUNT(Dong7),"",OFFSET(TH!K$1,SMALL(Dong7,ROWS($1:15)),))</f>
        <v>1731169</v>
      </c>
      <c r="G30" s="706">
        <f t="shared" ca="1" si="0"/>
        <v>0</v>
      </c>
      <c r="H30" s="706">
        <f t="shared" ca="1" si="0"/>
        <v>1731169</v>
      </c>
      <c r="I30" s="706">
        <f t="shared" ca="1" si="0"/>
        <v>0</v>
      </c>
      <c r="J30" s="706">
        <f t="shared" ca="1" si="0"/>
        <v>0</v>
      </c>
      <c r="K30" s="706">
        <f t="shared" ca="1" si="1"/>
        <v>0</v>
      </c>
      <c r="L30" s="706">
        <f t="shared" ca="1" si="1"/>
        <v>0</v>
      </c>
    </row>
    <row r="31" spans="1:12" ht="21.75" customHeight="1">
      <c r="A31" s="704"/>
      <c r="B31" s="707"/>
      <c r="C31" s="704"/>
      <c r="D31" s="708"/>
      <c r="E31" s="709"/>
      <c r="F31" s="710"/>
      <c r="G31" s="710"/>
      <c r="H31" s="710"/>
      <c r="I31" s="710"/>
      <c r="J31" s="710"/>
      <c r="K31" s="710"/>
      <c r="L31" s="710"/>
    </row>
    <row r="32" spans="1:12" ht="21.75" customHeight="1">
      <c r="A32" s="704"/>
      <c r="B32" s="707"/>
      <c r="C32" s="704"/>
      <c r="D32" s="702" t="s">
        <v>133</v>
      </c>
      <c r="E32" s="701" t="s">
        <v>19</v>
      </c>
      <c r="F32" s="703">
        <f ca="1">SUM(F15:F31)</f>
        <v>57913298</v>
      </c>
      <c r="G32" s="703">
        <f t="shared" ref="G32:L32" ca="1" si="2">SUM(G15:G31)</f>
        <v>6127129</v>
      </c>
      <c r="H32" s="703">
        <f t="shared" ca="1" si="2"/>
        <v>1866169</v>
      </c>
      <c r="I32" s="703">
        <f t="shared" ca="1" si="2"/>
        <v>0</v>
      </c>
      <c r="J32" s="703">
        <f t="shared" ca="1" si="2"/>
        <v>49920000</v>
      </c>
      <c r="K32" s="703">
        <f t="shared" ca="1" si="2"/>
        <v>0</v>
      </c>
      <c r="L32" s="703">
        <f t="shared" ca="1" si="2"/>
        <v>0</v>
      </c>
    </row>
    <row r="33" spans="1:12" ht="21.75" customHeight="1">
      <c r="A33" s="711"/>
      <c r="B33" s="709"/>
      <c r="C33" s="711"/>
      <c r="D33" s="712" t="s">
        <v>402</v>
      </c>
      <c r="E33" s="707"/>
      <c r="F33" s="713">
        <f ca="1">SUM(G33:L33)</f>
        <v>57913298</v>
      </c>
      <c r="G33" s="713">
        <f t="shared" ref="G33:L33" ca="1" si="3">G32</f>
        <v>6127129</v>
      </c>
      <c r="H33" s="713">
        <f t="shared" ca="1" si="3"/>
        <v>1866169</v>
      </c>
      <c r="I33" s="713">
        <f t="shared" ca="1" si="3"/>
        <v>0</v>
      </c>
      <c r="J33" s="713">
        <f t="shared" ca="1" si="3"/>
        <v>49920000</v>
      </c>
      <c r="K33" s="713">
        <f t="shared" ca="1" si="3"/>
        <v>0</v>
      </c>
      <c r="L33" s="713">
        <f t="shared" ca="1" si="3"/>
        <v>0</v>
      </c>
    </row>
    <row r="34" spans="1:12" ht="21.75" customHeight="1">
      <c r="A34" s="714"/>
      <c r="B34" s="714"/>
      <c r="C34" s="714"/>
      <c r="D34" s="715" t="s">
        <v>10</v>
      </c>
      <c r="E34" s="714" t="s">
        <v>19</v>
      </c>
      <c r="F34" s="716">
        <f t="shared" ref="F34:L34" ca="1" si="4">F15+F32-F33</f>
        <v>0</v>
      </c>
      <c r="G34" s="716">
        <f t="shared" ca="1" si="4"/>
        <v>0</v>
      </c>
      <c r="H34" s="716">
        <f t="shared" ca="1" si="4"/>
        <v>0</v>
      </c>
      <c r="I34" s="716">
        <f t="shared" ca="1" si="4"/>
        <v>0</v>
      </c>
      <c r="J34" s="716">
        <f t="shared" ca="1" si="4"/>
        <v>0</v>
      </c>
      <c r="K34" s="716">
        <f t="shared" ca="1" si="4"/>
        <v>0</v>
      </c>
      <c r="L34" s="716">
        <f t="shared" ca="1" si="4"/>
        <v>0</v>
      </c>
    </row>
    <row r="36" spans="1:12">
      <c r="B36" s="717"/>
      <c r="C36" s="697" t="s">
        <v>395</v>
      </c>
    </row>
    <row r="37" spans="1:12">
      <c r="C37" s="697" t="str">
        <f ca="1">"- Ngày mở sổ: "&amp;"01/"&amp;MONTH(A16)&amp;"/"&amp;YEAR(A16)</f>
        <v>- Ngày mở sổ: 01/4/2015</v>
      </c>
    </row>
    <row r="38" spans="1:12">
      <c r="E38" s="696"/>
      <c r="F38" s="696"/>
      <c r="G38" s="696"/>
      <c r="H38" s="696"/>
      <c r="I38" s="696"/>
      <c r="J38" s="113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3"/>
      <c r="L38" s="1133"/>
    </row>
    <row r="39" spans="1:12">
      <c r="B39" s="696"/>
      <c r="C39" s="693" t="s">
        <v>11</v>
      </c>
      <c r="D39" s="696"/>
      <c r="E39" s="696"/>
      <c r="F39" s="696"/>
      <c r="G39" s="696"/>
      <c r="H39" s="696"/>
      <c r="I39" s="696"/>
      <c r="J39" s="1133" t="s">
        <v>12</v>
      </c>
      <c r="K39" s="1133"/>
      <c r="L39" s="1133"/>
    </row>
    <row r="40" spans="1:12">
      <c r="B40" s="696"/>
      <c r="C40" s="693" t="s">
        <v>13</v>
      </c>
      <c r="D40" s="696"/>
      <c r="E40" s="696"/>
      <c r="F40" s="696"/>
      <c r="G40" s="696"/>
      <c r="H40" s="696"/>
      <c r="I40" s="696"/>
      <c r="J40" s="1180" t="s">
        <v>13</v>
      </c>
      <c r="K40" s="1180"/>
      <c r="L40" s="118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0" customWidth="1"/>
    <col min="3" max="3" width="8.5703125" style="780" customWidth="1"/>
    <col min="4" max="4" width="51.42578125" style="780" customWidth="1"/>
    <col min="5" max="5" width="8" style="780" customWidth="1"/>
    <col min="6" max="6" width="12.28515625" style="780" bestFit="1" customWidth="1"/>
    <col min="7" max="7" width="10.140625" style="780" customWidth="1"/>
    <col min="8" max="8" width="10.7109375" style="780" customWidth="1"/>
    <col min="9" max="9" width="11.42578125" style="780" customWidth="1"/>
    <col min="10" max="10" width="11.5703125" style="780" customWidth="1"/>
    <col min="11" max="11" width="11.42578125" style="780" customWidth="1"/>
    <col min="12" max="12" width="9.42578125" style="780" customWidth="1"/>
    <col min="13" max="13" width="6.7109375" style="780" customWidth="1"/>
    <col min="14" max="16384" width="9.140625" style="780"/>
  </cols>
  <sheetData>
    <row r="2" spans="1:15">
      <c r="A2" s="692" t="str">
        <f>'632'!A2</f>
        <v>Đơn vị: CÔNG TY TNHH SX TM KIM DUNG PHÁT</v>
      </c>
      <c r="F2" s="779"/>
      <c r="G2" s="779"/>
      <c r="H2" s="1178" t="s">
        <v>382</v>
      </c>
      <c r="I2" s="1178"/>
      <c r="J2" s="1178"/>
      <c r="K2" s="1178"/>
      <c r="L2" s="718"/>
    </row>
    <row r="3" spans="1:15" ht="15" customHeight="1">
      <c r="A3" s="722" t="str">
        <f>'632'!A3</f>
        <v>Địa chỉ: 1A227/1 Ấp 1, Phạm Văn Hai, Bình Chánh, TPHCM</v>
      </c>
      <c r="H3" s="11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1"/>
      <c r="J3" s="1181"/>
      <c r="K3" s="1181"/>
      <c r="L3" s="696"/>
    </row>
    <row r="4" spans="1:15">
      <c r="H4" s="1181"/>
      <c r="I4" s="1181"/>
      <c r="J4" s="1181"/>
      <c r="K4" s="1181"/>
      <c r="L4" s="696"/>
    </row>
    <row r="5" spans="1:15" ht="19.5" customHeight="1">
      <c r="A5" s="1179" t="s">
        <v>383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695" t="s">
        <v>261</v>
      </c>
      <c r="N5" s="625">
        <f>IF(N13="Quý I",1,IF(N13="Quý II",4,IF(N13="Quý III",7,IF(N13="Quý IV",10,""))))</f>
        <v>7</v>
      </c>
      <c r="O5" s="625">
        <f>IF(N13="Quý I",3,IF(N13="Quý II",6,IF(N13="Quý III",9,IF(N13="Quý IV",12,""))))</f>
        <v>9</v>
      </c>
    </row>
    <row r="6" spans="1:15">
      <c r="A6" s="1180" t="s">
        <v>384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696"/>
      <c r="C7" s="696"/>
      <c r="D7" s="696"/>
      <c r="E7" s="697" t="s">
        <v>409</v>
      </c>
      <c r="G7" s="696"/>
      <c r="H7" s="696"/>
      <c r="I7" s="696"/>
      <c r="J7" s="696"/>
      <c r="K7" s="696"/>
      <c r="L7" s="696"/>
      <c r="M7" s="723"/>
    </row>
    <row r="8" spans="1:15">
      <c r="B8" s="696"/>
      <c r="C8" s="696"/>
      <c r="D8" s="696"/>
      <c r="E8" s="697" t="s">
        <v>386</v>
      </c>
      <c r="G8" s="696"/>
      <c r="H8" s="696"/>
      <c r="I8" s="696"/>
      <c r="J8" s="696"/>
      <c r="K8" s="696"/>
      <c r="L8" s="696"/>
    </row>
    <row r="9" spans="1:15">
      <c r="B9" s="698"/>
      <c r="C9" s="698"/>
      <c r="D9" s="698"/>
      <c r="E9" s="697" t="s">
        <v>387</v>
      </c>
      <c r="G9" s="698"/>
      <c r="H9" s="698"/>
      <c r="I9" s="698"/>
      <c r="J9" s="698"/>
      <c r="K9" s="698"/>
      <c r="L9" s="698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408</v>
      </c>
      <c r="G11" s="1175"/>
      <c r="H11" s="1175"/>
      <c r="I11" s="1175"/>
      <c r="J11" s="1175"/>
      <c r="K11" s="1175"/>
      <c r="L11" s="1175"/>
    </row>
    <row r="12" spans="1:15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389</v>
      </c>
      <c r="G12" s="1176" t="s">
        <v>390</v>
      </c>
      <c r="H12" s="1176"/>
      <c r="I12" s="1176"/>
      <c r="J12" s="1176"/>
      <c r="K12" s="1176"/>
      <c r="L12" s="1176"/>
    </row>
    <row r="13" spans="1:15" ht="29.25" customHeight="1" thickBot="1">
      <c r="A13" s="1174"/>
      <c r="B13" s="1176"/>
      <c r="C13" s="1176"/>
      <c r="D13" s="1174"/>
      <c r="E13" s="1174"/>
      <c r="F13" s="1176"/>
      <c r="G13" s="719" t="s">
        <v>47</v>
      </c>
      <c r="H13" s="719" t="s">
        <v>24</v>
      </c>
      <c r="I13" s="719"/>
      <c r="J13" s="719"/>
      <c r="K13" s="719"/>
      <c r="L13" s="719"/>
      <c r="N13" s="721" t="s">
        <v>411</v>
      </c>
    </row>
    <row r="14" spans="1:15">
      <c r="A14" s="781" t="s">
        <v>2</v>
      </c>
      <c r="B14" s="781" t="s">
        <v>3</v>
      </c>
      <c r="C14" s="781" t="s">
        <v>4</v>
      </c>
      <c r="D14" s="781" t="s">
        <v>5</v>
      </c>
      <c r="E14" s="781" t="s">
        <v>6</v>
      </c>
      <c r="F14" s="781">
        <v>1</v>
      </c>
      <c r="G14" s="781">
        <v>2</v>
      </c>
      <c r="H14" s="781">
        <v>3</v>
      </c>
      <c r="I14" s="781">
        <v>4</v>
      </c>
      <c r="J14" s="781">
        <v>5</v>
      </c>
      <c r="K14" s="781">
        <v>6</v>
      </c>
      <c r="L14" s="781">
        <v>7</v>
      </c>
    </row>
    <row r="15" spans="1:15" ht="21.75" customHeight="1">
      <c r="A15" s="701"/>
      <c r="B15" s="701"/>
      <c r="C15" s="701"/>
      <c r="D15" s="702" t="s">
        <v>7</v>
      </c>
      <c r="E15" s="701"/>
      <c r="F15" s="703"/>
      <c r="G15" s="703"/>
      <c r="H15" s="703"/>
      <c r="I15" s="703"/>
      <c r="J15" s="703"/>
      <c r="K15" s="703"/>
      <c r="L15" s="703"/>
    </row>
    <row r="16" spans="1:15" ht="21.75" customHeight="1">
      <c r="A16" s="704" t="str">
        <f ca="1">IF(ROWS($1:1)&gt;COUNT(Dong13),"",OFFSET(TH!C$1,SMALL(Dong13,ROWS($1:1)),))</f>
        <v/>
      </c>
      <c r="B16" s="704" t="str">
        <f ca="1">IF(ROWS($1:1)&gt;COUNT(Dong13),"",OFFSET(TH!D$1,SMALL(Dong13,ROWS($1:1)),))</f>
        <v/>
      </c>
      <c r="C16" s="704" t="str">
        <f ca="1">IF(ROWS($1:1)&gt;COUNT(Dong13),"",OFFSET(TH!E$1,SMALL(Dong13,ROWS($1:1)),))</f>
        <v/>
      </c>
      <c r="D16" s="705" t="str">
        <f ca="1">IF(ROWS($1:1)&gt;COUNT(Dong13),"",OFFSET(TH!F$1,SMALL(Dong13,ROWS($1:1)),))</f>
        <v/>
      </c>
      <c r="E16" s="704" t="str">
        <f ca="1">IF(ROWS($1:1)&gt;COUNT(Dong13),"",OFFSET(TH!M$1,SMALL(Dong13,ROWS($1:1)),))</f>
        <v/>
      </c>
      <c r="F16" s="784" t="str">
        <f ca="1">IF(ROWS($1:1)&gt;COUNT(Dong13),"",OFFSET(TH!K$1,SMALL(Dong13,ROWS($1:1)),))</f>
        <v/>
      </c>
      <c r="G16" s="706">
        <f t="shared" ref="G16:J25" ca="1" si="0">IF($E16=G$13,$F16,0)</f>
        <v>0</v>
      </c>
      <c r="H16" s="706">
        <f t="shared" ca="1" si="0"/>
        <v>0</v>
      </c>
      <c r="I16" s="706" t="str">
        <f t="shared" ca="1" si="0"/>
        <v/>
      </c>
      <c r="J16" s="706" t="str">
        <f t="shared" ca="1" si="0"/>
        <v/>
      </c>
      <c r="K16" s="706" t="str">
        <f ca="1">IF(LEFT($E16,3)=K$13,$F16,0)</f>
        <v/>
      </c>
      <c r="L16" s="706" t="str">
        <f ca="1">IF(LEFT($E16,3)=L$13,$F16,0)</f>
        <v/>
      </c>
    </row>
    <row r="17" spans="1:12" ht="21.75" customHeight="1">
      <c r="A17" s="704" t="str">
        <f ca="1">IF(ROWS($1:2)&gt;COUNT(Dong13),"",OFFSET(TH!C$1,SMALL(Dong13,ROWS($1:2)),))</f>
        <v/>
      </c>
      <c r="B17" s="704" t="str">
        <f ca="1">IF(ROWS($1:2)&gt;COUNT(Dong13),"",OFFSET(TH!D$1,SMALL(Dong13,ROWS($1:2)),))</f>
        <v/>
      </c>
      <c r="C17" s="704" t="str">
        <f ca="1">IF(ROWS($1:2)&gt;COUNT(Dong13),"",OFFSET(TH!E$1,SMALL(Dong13,ROWS($1:2)),))</f>
        <v/>
      </c>
      <c r="D17" s="705" t="str">
        <f ca="1">IF(ROWS($1:2)&gt;COUNT(Dong13),"",OFFSET(TH!F$1,SMALL(Dong13,ROWS($1:2)),))</f>
        <v/>
      </c>
      <c r="E17" s="704" t="str">
        <f ca="1">IF(ROWS($1:2)&gt;COUNT(Dong13),"",OFFSET(TH!M$1,SMALL(Dong13,ROWS($1:2)),))</f>
        <v/>
      </c>
      <c r="F17" s="784" t="str">
        <f ca="1">IF(ROWS($1:2)&gt;COUNT(Dong13),"",OFFSET(TH!K$1,SMALL(Dong13,ROWS($1:2)),))</f>
        <v/>
      </c>
      <c r="G17" s="706">
        <f t="shared" ca="1" si="0"/>
        <v>0</v>
      </c>
      <c r="H17" s="706">
        <f t="shared" ca="1" si="0"/>
        <v>0</v>
      </c>
      <c r="I17" s="706" t="str">
        <f t="shared" ca="1" si="0"/>
        <v/>
      </c>
      <c r="J17" s="706" t="str">
        <f t="shared" ca="1" si="0"/>
        <v/>
      </c>
      <c r="K17" s="706" t="str">
        <f t="shared" ref="K17:L25" ca="1" si="1">IF(LEFT($E17,3)=K$13,$F17,0)</f>
        <v/>
      </c>
      <c r="L17" s="706" t="str">
        <f t="shared" ca="1" si="1"/>
        <v/>
      </c>
    </row>
    <row r="18" spans="1:12" ht="21.75" customHeight="1">
      <c r="A18" s="704" t="str">
        <f ca="1">IF(ROWS($1:3)&gt;COUNT(Dong13),"",OFFSET(TH!C$1,SMALL(Dong13,ROWS($1:3)),))</f>
        <v/>
      </c>
      <c r="B18" s="704" t="str">
        <f ca="1">IF(ROWS($1:3)&gt;COUNT(Dong13),"",OFFSET(TH!D$1,SMALL(Dong13,ROWS($1:3)),))</f>
        <v/>
      </c>
      <c r="C18" s="704" t="str">
        <f ca="1">IF(ROWS($1:3)&gt;COUNT(Dong13),"",OFFSET(TH!E$1,SMALL(Dong13,ROWS($1:3)),))</f>
        <v/>
      </c>
      <c r="D18" s="705" t="str">
        <f ca="1">IF(ROWS($1:3)&gt;COUNT(Dong13),"",OFFSET(TH!F$1,SMALL(Dong13,ROWS($1:3)),))</f>
        <v/>
      </c>
      <c r="E18" s="704" t="str">
        <f ca="1">IF(ROWS($1:3)&gt;COUNT(Dong13),"",OFFSET(TH!M$1,SMALL(Dong13,ROWS($1:3)),))</f>
        <v/>
      </c>
      <c r="F18" s="784" t="str">
        <f ca="1">IF(ROWS($1:3)&gt;COUNT(Dong13),"",OFFSET(TH!K$1,SMALL(Dong13,ROWS($1:3)),))</f>
        <v/>
      </c>
      <c r="G18" s="706">
        <f t="shared" ca="1" si="0"/>
        <v>0</v>
      </c>
      <c r="H18" s="706">
        <f t="shared" ca="1" si="0"/>
        <v>0</v>
      </c>
      <c r="I18" s="706" t="str">
        <f t="shared" ca="1" si="0"/>
        <v/>
      </c>
      <c r="J18" s="706" t="str">
        <f t="shared" ca="1" si="0"/>
        <v/>
      </c>
      <c r="K18" s="706" t="str">
        <f t="shared" ca="1" si="1"/>
        <v/>
      </c>
      <c r="L18" s="706" t="str">
        <f t="shared" ca="1" si="1"/>
        <v/>
      </c>
    </row>
    <row r="19" spans="1:12" ht="21.75" customHeight="1">
      <c r="A19" s="704" t="str">
        <f ca="1">IF(ROWS($1:4)&gt;COUNT(Dong13),"",OFFSET(TH!C$1,SMALL(Dong13,ROWS($1:4)),))</f>
        <v/>
      </c>
      <c r="B19" s="704" t="str">
        <f ca="1">IF(ROWS($1:4)&gt;COUNT(Dong13),"",OFFSET(TH!D$1,SMALL(Dong13,ROWS($1:4)),))</f>
        <v/>
      </c>
      <c r="C19" s="704" t="str">
        <f ca="1">IF(ROWS($1:4)&gt;COUNT(Dong13),"",OFFSET(TH!E$1,SMALL(Dong13,ROWS($1:4)),))</f>
        <v/>
      </c>
      <c r="D19" s="705" t="str">
        <f ca="1">IF(ROWS($1:4)&gt;COUNT(Dong13),"",OFFSET(TH!F$1,SMALL(Dong13,ROWS($1:4)),))</f>
        <v/>
      </c>
      <c r="E19" s="704" t="str">
        <f ca="1">IF(ROWS($1:4)&gt;COUNT(Dong13),"",OFFSET(TH!M$1,SMALL(Dong13,ROWS($1:4)),))</f>
        <v/>
      </c>
      <c r="F19" s="784" t="str">
        <f ca="1">IF(ROWS($1:4)&gt;COUNT(Dong13),"",OFFSET(TH!K$1,SMALL(Dong13,ROWS($1:4)),))</f>
        <v/>
      </c>
      <c r="G19" s="706">
        <f t="shared" ca="1" si="0"/>
        <v>0</v>
      </c>
      <c r="H19" s="706">
        <f t="shared" ca="1" si="0"/>
        <v>0</v>
      </c>
      <c r="I19" s="706" t="str">
        <f t="shared" ca="1" si="0"/>
        <v/>
      </c>
      <c r="J19" s="706" t="str">
        <f t="shared" ca="1" si="0"/>
        <v/>
      </c>
      <c r="K19" s="706" t="str">
        <f t="shared" ca="1" si="1"/>
        <v/>
      </c>
      <c r="L19" s="706" t="str">
        <f t="shared" ca="1" si="1"/>
        <v/>
      </c>
    </row>
    <row r="20" spans="1:12" ht="21.75" customHeight="1">
      <c r="A20" s="704" t="str">
        <f ca="1">IF(ROWS($1:5)&gt;COUNT(Dong13),"",OFFSET(TH!C$1,SMALL(Dong13,ROWS($1:5)),))</f>
        <v/>
      </c>
      <c r="B20" s="704" t="str">
        <f ca="1">IF(ROWS($1:5)&gt;COUNT(Dong13),"",OFFSET(TH!D$1,SMALL(Dong13,ROWS($1:5)),))</f>
        <v/>
      </c>
      <c r="C20" s="704" t="str">
        <f ca="1">IF(ROWS($1:5)&gt;COUNT(Dong13),"",OFFSET(TH!E$1,SMALL(Dong13,ROWS($1:5)),))</f>
        <v/>
      </c>
      <c r="D20" s="705" t="str">
        <f ca="1">IF(ROWS($1:5)&gt;COUNT(Dong13),"",OFFSET(TH!F$1,SMALL(Dong13,ROWS($1:5)),))</f>
        <v/>
      </c>
      <c r="E20" s="704" t="str">
        <f ca="1">IF(ROWS($1:5)&gt;COUNT(Dong13),"",OFFSET(TH!M$1,SMALL(Dong13,ROWS($1:5)),))</f>
        <v/>
      </c>
      <c r="F20" s="784" t="str">
        <f ca="1">IF(ROWS($1:5)&gt;COUNT(Dong13),"",OFFSET(TH!K$1,SMALL(Dong13,ROWS($1:5)),))</f>
        <v/>
      </c>
      <c r="G20" s="706">
        <f t="shared" ca="1" si="0"/>
        <v>0</v>
      </c>
      <c r="H20" s="706">
        <f t="shared" ca="1" si="0"/>
        <v>0</v>
      </c>
      <c r="I20" s="706" t="str">
        <f t="shared" ca="1" si="0"/>
        <v/>
      </c>
      <c r="J20" s="706" t="str">
        <f t="shared" ca="1" si="0"/>
        <v/>
      </c>
      <c r="K20" s="706" t="str">
        <f t="shared" ca="1" si="1"/>
        <v/>
      </c>
      <c r="L20" s="706" t="str">
        <f t="shared" ca="1" si="1"/>
        <v/>
      </c>
    </row>
    <row r="21" spans="1:12" ht="21.75" customHeight="1">
      <c r="A21" s="704" t="str">
        <f ca="1">IF(ROWS($1:6)&gt;COUNT(Dong13),"",OFFSET(TH!C$1,SMALL(Dong13,ROWS($1:6)),))</f>
        <v/>
      </c>
      <c r="B21" s="704" t="str">
        <f ca="1">IF(ROWS($1:6)&gt;COUNT(Dong13),"",OFFSET(TH!D$1,SMALL(Dong13,ROWS($1:6)),))</f>
        <v/>
      </c>
      <c r="C21" s="704" t="str">
        <f ca="1">IF(ROWS($1:6)&gt;COUNT(Dong13),"",OFFSET(TH!E$1,SMALL(Dong13,ROWS($1:6)),))</f>
        <v/>
      </c>
      <c r="D21" s="705" t="str">
        <f ca="1">IF(ROWS($1:6)&gt;COUNT(Dong13),"",OFFSET(TH!F$1,SMALL(Dong13,ROWS($1:6)),))</f>
        <v/>
      </c>
      <c r="E21" s="704" t="str">
        <f ca="1">IF(ROWS($1:6)&gt;COUNT(Dong13),"",OFFSET(TH!M$1,SMALL(Dong13,ROWS($1:6)),))</f>
        <v/>
      </c>
      <c r="F21" s="784" t="str">
        <f ca="1">IF(ROWS($1:6)&gt;COUNT(Dong13),"",OFFSET(TH!K$1,SMALL(Dong13,ROWS($1:6)),))</f>
        <v/>
      </c>
      <c r="G21" s="706">
        <f t="shared" ca="1" si="0"/>
        <v>0</v>
      </c>
      <c r="H21" s="706">
        <f t="shared" ca="1" si="0"/>
        <v>0</v>
      </c>
      <c r="I21" s="706" t="str">
        <f t="shared" ca="1" si="0"/>
        <v/>
      </c>
      <c r="J21" s="706" t="str">
        <f t="shared" ca="1" si="0"/>
        <v/>
      </c>
      <c r="K21" s="706" t="str">
        <f t="shared" ca="1" si="1"/>
        <v/>
      </c>
      <c r="L21" s="706" t="str">
        <f t="shared" ca="1" si="1"/>
        <v/>
      </c>
    </row>
    <row r="22" spans="1:12" ht="21.75" customHeight="1">
      <c r="A22" s="704" t="str">
        <f ca="1">IF(ROWS($1:7)&gt;COUNT(Dong13),"",OFFSET(TH!C$1,SMALL(Dong13,ROWS($1:7)),))</f>
        <v/>
      </c>
      <c r="B22" s="704" t="str">
        <f ca="1">IF(ROWS($1:7)&gt;COUNT(Dong13),"",OFFSET(TH!D$1,SMALL(Dong13,ROWS($1:7)),))</f>
        <v/>
      </c>
      <c r="C22" s="704" t="str">
        <f ca="1">IF(ROWS($1:7)&gt;COUNT(Dong13),"",OFFSET(TH!E$1,SMALL(Dong13,ROWS($1:7)),))</f>
        <v/>
      </c>
      <c r="D22" s="705" t="str">
        <f ca="1">IF(ROWS($1:7)&gt;COUNT(Dong13),"",OFFSET(TH!F$1,SMALL(Dong13,ROWS($1:7)),))</f>
        <v/>
      </c>
      <c r="E22" s="704" t="str">
        <f ca="1">IF(ROWS($1:7)&gt;COUNT(Dong13),"",OFFSET(TH!M$1,SMALL(Dong13,ROWS($1:7)),))</f>
        <v/>
      </c>
      <c r="F22" s="784" t="str">
        <f ca="1">IF(ROWS($1:7)&gt;COUNT(Dong13),"",OFFSET(TH!K$1,SMALL(Dong13,ROWS($1:7)),))</f>
        <v/>
      </c>
      <c r="G22" s="706">
        <f t="shared" ca="1" si="0"/>
        <v>0</v>
      </c>
      <c r="H22" s="706">
        <f t="shared" ca="1" si="0"/>
        <v>0</v>
      </c>
      <c r="I22" s="706" t="str">
        <f t="shared" ca="1" si="0"/>
        <v/>
      </c>
      <c r="J22" s="706" t="str">
        <f t="shared" ca="1" si="0"/>
        <v/>
      </c>
      <c r="K22" s="706" t="str">
        <f t="shared" ca="1" si="1"/>
        <v/>
      </c>
      <c r="L22" s="706" t="str">
        <f t="shared" ca="1" si="1"/>
        <v/>
      </c>
    </row>
    <row r="23" spans="1:12" ht="21.75" customHeight="1">
      <c r="A23" s="704" t="str">
        <f ca="1">IF(ROWS($1:8)&gt;COUNT(Dong13),"",OFFSET(TH!C$1,SMALL(Dong13,ROWS($1:8)),))</f>
        <v/>
      </c>
      <c r="B23" s="704" t="str">
        <f ca="1">IF(ROWS($1:8)&gt;COUNT(Dong13),"",OFFSET(TH!D$1,SMALL(Dong13,ROWS($1:8)),))</f>
        <v/>
      </c>
      <c r="C23" s="704" t="str">
        <f ca="1">IF(ROWS($1:8)&gt;COUNT(Dong13),"",OFFSET(TH!E$1,SMALL(Dong13,ROWS($1:8)),))</f>
        <v/>
      </c>
      <c r="D23" s="705" t="str">
        <f ca="1">IF(ROWS($1:8)&gt;COUNT(Dong13),"",OFFSET(TH!F$1,SMALL(Dong13,ROWS($1:8)),))</f>
        <v/>
      </c>
      <c r="E23" s="704" t="str">
        <f ca="1">IF(ROWS($1:8)&gt;COUNT(Dong13),"",OFFSET(TH!M$1,SMALL(Dong13,ROWS($1:8)),))</f>
        <v/>
      </c>
      <c r="F23" s="784" t="str">
        <f ca="1">IF(ROWS($1:8)&gt;COUNT(Dong13),"",OFFSET(TH!K$1,SMALL(Dong13,ROWS($1:8)),))</f>
        <v/>
      </c>
      <c r="G23" s="706">
        <f t="shared" ca="1" si="0"/>
        <v>0</v>
      </c>
      <c r="H23" s="706">
        <f t="shared" ca="1" si="0"/>
        <v>0</v>
      </c>
      <c r="I23" s="706" t="str">
        <f t="shared" ca="1" si="0"/>
        <v/>
      </c>
      <c r="J23" s="706" t="str">
        <f t="shared" ca="1" si="0"/>
        <v/>
      </c>
      <c r="K23" s="706" t="str">
        <f t="shared" ca="1" si="1"/>
        <v/>
      </c>
      <c r="L23" s="706" t="str">
        <f t="shared" ca="1" si="1"/>
        <v/>
      </c>
    </row>
    <row r="24" spans="1:12" ht="21.75" customHeight="1">
      <c r="A24" s="704" t="str">
        <f ca="1">IF(ROWS($1:9)&gt;COUNT(Dong13),"",OFFSET(TH!C$1,SMALL(Dong13,ROWS($1:9)),))</f>
        <v/>
      </c>
      <c r="B24" s="704" t="str">
        <f ca="1">IF(ROWS($1:9)&gt;COUNT(Dong13),"",OFFSET(TH!D$1,SMALL(Dong13,ROWS($1:9)),))</f>
        <v/>
      </c>
      <c r="C24" s="704" t="str">
        <f ca="1">IF(ROWS($1:9)&gt;COUNT(Dong13),"",OFFSET(TH!E$1,SMALL(Dong13,ROWS($1:9)),))</f>
        <v/>
      </c>
      <c r="D24" s="705" t="str">
        <f ca="1">IF(ROWS($1:9)&gt;COUNT(Dong13),"",OFFSET(TH!F$1,SMALL(Dong13,ROWS($1:9)),))</f>
        <v/>
      </c>
      <c r="E24" s="704" t="str">
        <f ca="1">IF(ROWS($1:9)&gt;COUNT(Dong13),"",OFFSET(TH!M$1,SMALL(Dong13,ROWS($1:9)),))</f>
        <v/>
      </c>
      <c r="F24" s="784" t="str">
        <f ca="1">IF(ROWS($1:9)&gt;COUNT(Dong13),"",OFFSET(TH!K$1,SMALL(Dong13,ROWS($1:9)),))</f>
        <v/>
      </c>
      <c r="G24" s="706">
        <f t="shared" ca="1" si="0"/>
        <v>0</v>
      </c>
      <c r="H24" s="706">
        <f t="shared" ca="1" si="0"/>
        <v>0</v>
      </c>
      <c r="I24" s="706" t="str">
        <f t="shared" ca="1" si="0"/>
        <v/>
      </c>
      <c r="J24" s="706" t="str">
        <f t="shared" ca="1" si="0"/>
        <v/>
      </c>
      <c r="K24" s="706" t="str">
        <f t="shared" ca="1" si="1"/>
        <v/>
      </c>
      <c r="L24" s="706" t="str">
        <f t="shared" ca="1" si="1"/>
        <v/>
      </c>
    </row>
    <row r="25" spans="1:12" ht="21.75" customHeight="1">
      <c r="A25" s="704" t="str">
        <f ca="1">IF(ROWS($1:10)&gt;COUNT(Dong13),"",OFFSET(TH!C$1,SMALL(Dong13,ROWS($1:10)),))</f>
        <v/>
      </c>
      <c r="B25" s="704" t="str">
        <f ca="1">IF(ROWS($1:10)&gt;COUNT(Dong13),"",OFFSET(TH!D$1,SMALL(Dong13,ROWS($1:10)),))</f>
        <v/>
      </c>
      <c r="C25" s="704" t="str">
        <f ca="1">IF(ROWS($1:10)&gt;COUNT(Dong13),"",OFFSET(TH!E$1,SMALL(Dong13,ROWS($1:10)),))</f>
        <v/>
      </c>
      <c r="D25" s="705" t="str">
        <f ca="1">IF(ROWS($1:10)&gt;COUNT(Dong13),"",OFFSET(TH!F$1,SMALL(Dong13,ROWS($1:10)),))</f>
        <v/>
      </c>
      <c r="E25" s="704" t="str">
        <f ca="1">IF(ROWS($1:10)&gt;COUNT(Dong13),"",OFFSET(TH!M$1,SMALL(Dong13,ROWS($1:10)),))</f>
        <v/>
      </c>
      <c r="F25" s="784" t="str">
        <f ca="1">IF(ROWS($1:10)&gt;COUNT(Dong13),"",OFFSET(TH!K$1,SMALL(Dong13,ROWS($1:10)),))</f>
        <v/>
      </c>
      <c r="G25" s="706">
        <f t="shared" ca="1" si="0"/>
        <v>0</v>
      </c>
      <c r="H25" s="706">
        <f t="shared" ca="1" si="0"/>
        <v>0</v>
      </c>
      <c r="I25" s="706" t="str">
        <f t="shared" ca="1" si="0"/>
        <v/>
      </c>
      <c r="J25" s="706" t="str">
        <f t="shared" ca="1" si="0"/>
        <v/>
      </c>
      <c r="K25" s="706" t="str">
        <f t="shared" ca="1" si="1"/>
        <v/>
      </c>
      <c r="L25" s="706" t="str">
        <f t="shared" ca="1" si="1"/>
        <v/>
      </c>
    </row>
    <row r="26" spans="1:12" ht="21.75" customHeight="1">
      <c r="A26" s="704"/>
      <c r="B26" s="707"/>
      <c r="C26" s="704"/>
      <c r="D26" s="708"/>
      <c r="E26" s="709"/>
      <c r="F26" s="710"/>
      <c r="G26" s="710"/>
      <c r="H26" s="710"/>
      <c r="I26" s="710"/>
      <c r="J26" s="710"/>
      <c r="K26" s="710"/>
      <c r="L26" s="710"/>
    </row>
    <row r="27" spans="1:12" ht="21.75" customHeight="1">
      <c r="A27" s="704"/>
      <c r="B27" s="707"/>
      <c r="C27" s="704"/>
      <c r="D27" s="702" t="s">
        <v>133</v>
      </c>
      <c r="E27" s="701" t="s">
        <v>19</v>
      </c>
      <c r="F27" s="703">
        <f t="shared" ref="F27:L27" ca="1" si="2">SUM(F15:F26)</f>
        <v>0</v>
      </c>
      <c r="G27" s="703">
        <f t="shared" ca="1" si="2"/>
        <v>0</v>
      </c>
      <c r="H27" s="703">
        <f t="shared" ca="1" si="2"/>
        <v>0</v>
      </c>
      <c r="I27" s="703">
        <f t="shared" ca="1" si="2"/>
        <v>0</v>
      </c>
      <c r="J27" s="703">
        <f t="shared" ca="1" si="2"/>
        <v>0</v>
      </c>
      <c r="K27" s="703">
        <f t="shared" ca="1" si="2"/>
        <v>0</v>
      </c>
      <c r="L27" s="703">
        <f t="shared" ca="1" si="2"/>
        <v>0</v>
      </c>
    </row>
    <row r="28" spans="1:12" ht="21.75" customHeight="1">
      <c r="A28" s="711"/>
      <c r="B28" s="709"/>
      <c r="C28" s="711"/>
      <c r="D28" s="712" t="s">
        <v>410</v>
      </c>
      <c r="E28" s="707"/>
      <c r="F28" s="703">
        <f ca="1">SUM(G28:L28)</f>
        <v>0</v>
      </c>
      <c r="G28" s="713">
        <f t="shared" ref="G28:L28" ca="1" si="3">G27</f>
        <v>0</v>
      </c>
      <c r="H28" s="713">
        <f t="shared" ca="1" si="3"/>
        <v>0</v>
      </c>
      <c r="I28" s="713">
        <f t="shared" ca="1" si="3"/>
        <v>0</v>
      </c>
      <c r="J28" s="713">
        <f t="shared" ca="1" si="3"/>
        <v>0</v>
      </c>
      <c r="K28" s="713">
        <f t="shared" ca="1" si="3"/>
        <v>0</v>
      </c>
      <c r="L28" s="713">
        <f t="shared" ca="1" si="3"/>
        <v>0</v>
      </c>
    </row>
    <row r="29" spans="1:12" ht="21.75" customHeight="1">
      <c r="A29" s="714"/>
      <c r="B29" s="714"/>
      <c r="C29" s="714"/>
      <c r="D29" s="715" t="s">
        <v>10</v>
      </c>
      <c r="E29" s="714" t="s">
        <v>19</v>
      </c>
      <c r="F29" s="716">
        <f t="shared" ref="F29:L29" ca="1" si="4">F15+F27-F28</f>
        <v>0</v>
      </c>
      <c r="G29" s="716">
        <f t="shared" ca="1" si="4"/>
        <v>0</v>
      </c>
      <c r="H29" s="716">
        <f t="shared" ca="1" si="4"/>
        <v>0</v>
      </c>
      <c r="I29" s="716">
        <f t="shared" ca="1" si="4"/>
        <v>0</v>
      </c>
      <c r="J29" s="716">
        <f t="shared" ca="1" si="4"/>
        <v>0</v>
      </c>
      <c r="K29" s="716">
        <f t="shared" ca="1" si="4"/>
        <v>0</v>
      </c>
      <c r="L29" s="716">
        <f t="shared" ca="1" si="4"/>
        <v>0</v>
      </c>
    </row>
    <row r="31" spans="1:12">
      <c r="B31" s="717"/>
      <c r="C31" s="697" t="s">
        <v>395</v>
      </c>
    </row>
    <row r="32" spans="1:12">
      <c r="C32" s="697" t="e">
        <f ca="1">"- Ngày mở sổ: "&amp;"01/"&amp;MONTH(A16)&amp;"/"&amp;YEAR(A16)</f>
        <v>#VALUE!</v>
      </c>
    </row>
    <row r="33" spans="2:12">
      <c r="E33" s="696"/>
      <c r="F33" s="696"/>
      <c r="G33" s="696"/>
      <c r="H33" s="696"/>
      <c r="I33" s="696"/>
      <c r="J33" s="113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3"/>
      <c r="L33" s="1133"/>
    </row>
    <row r="34" spans="2:12">
      <c r="B34" s="696"/>
      <c r="C34" s="780" t="s">
        <v>11</v>
      </c>
      <c r="D34" s="696"/>
      <c r="E34" s="696"/>
      <c r="F34" s="696"/>
      <c r="G34" s="696"/>
      <c r="H34" s="696"/>
      <c r="I34" s="696"/>
      <c r="J34" s="1133" t="s">
        <v>12</v>
      </c>
      <c r="K34" s="1133"/>
      <c r="L34" s="1133"/>
    </row>
    <row r="35" spans="2:12">
      <c r="B35" s="696"/>
      <c r="C35" s="780" t="s">
        <v>13</v>
      </c>
      <c r="D35" s="696"/>
      <c r="E35" s="696"/>
      <c r="F35" s="696"/>
      <c r="G35" s="696"/>
      <c r="H35" s="696"/>
      <c r="I35" s="696"/>
      <c r="J35" s="1180" t="s">
        <v>13</v>
      </c>
      <c r="K35" s="1180"/>
      <c r="L35" s="118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2017-02-16T09:16:29Z</dcterms:modified>
</cp:coreProperties>
</file>