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75" windowWidth="14820" windowHeight="8145" tabRatio="894" activeTab="1"/>
  </bookViews>
  <sheets>
    <sheet name="CDPS" sheetId="15" r:id="rId1"/>
    <sheet name="TH" sheetId="34" r:id="rId2"/>
    <sheet name="131" sheetId="70" r:id="rId3"/>
    <sheet name="331" sheetId="12" r:id="rId4"/>
    <sheet name="NXT" sheetId="55" r:id="rId5"/>
  </sheets>
  <definedNames>
    <definedName name="_C111">TH!#REF!</definedName>
    <definedName name="_C112">TH!#REF!</definedName>
    <definedName name="_Fill" hidden="1">#REF!</definedName>
    <definedName name="_xlnm._FilterDatabase" localSheetId="4" hidden="1">NXT!$B$11:$M$160</definedName>
    <definedName name="_xlnm._FilterDatabase" localSheetId="1" hidden="1">TH!$A$9:$L$1731</definedName>
    <definedName name="_M">TH!$A$10:$A$1853</definedName>
    <definedName name="_N111">TH!#REF!</definedName>
    <definedName name="_N112">TH!#REF!</definedName>
    <definedName name="_TM1">IF(#REF!=1,1,IF(#REF!=2,4,IF(#REF!=3,7,10)))</definedName>
    <definedName name="_TM2">IF(#REF!=1,3,IF(#REF!=2,6,IF(#REF!=3,9,12)))</definedName>
    <definedName name="DG">TH!$I$10:$I$1853</definedName>
    <definedName name="Dong">IF(Loai="x",ROW(Loai)-1,"")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4">IF(!Loai11="x",ROW(Loai11)-1,"")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S_131">'131'!$B$4:$B$36</definedName>
    <definedName name="DSGT1">#REF!</definedName>
    <definedName name="DSGT10">#REF!</definedName>
    <definedName name="DSGT11">#REF!</definedName>
    <definedName name="DSGT12">#REF!</definedName>
    <definedName name="DSGT2">#REF!</definedName>
    <definedName name="DSGT3">#REF!</definedName>
    <definedName name="DSGT4">#REF!</definedName>
    <definedName name="DSGT5">#REF!</definedName>
    <definedName name="DSGT6">#REF!</definedName>
    <definedName name="DSGT7">#REF!</definedName>
    <definedName name="DSGT8">#REF!</definedName>
    <definedName name="DSGT9">#REF!</definedName>
    <definedName name="DSKH">'331'!$B$4:$B$11</definedName>
    <definedName name="DSKU">#REF!</definedName>
    <definedName name="DSSP1">#REF!</definedName>
    <definedName name="DSSP10">#REF!</definedName>
    <definedName name="DSSP11">#REF!</definedName>
    <definedName name="DSSP12">#REF!</definedName>
    <definedName name="DSSP2">#REF!</definedName>
    <definedName name="DSSP3">#REF!</definedName>
    <definedName name="DSSP4">#REF!</definedName>
    <definedName name="DSSP5">#REF!</definedName>
    <definedName name="DSSP6">#REF!</definedName>
    <definedName name="DSSP7">#REF!</definedName>
    <definedName name="DSSP8">#REF!</definedName>
    <definedName name="DSSP9">#REF!</definedName>
    <definedName name="DSTK">CDPS!$A$10:$D$67</definedName>
    <definedName name="DSTS1">#REF!</definedName>
    <definedName name="DSTS2">#REF!</definedName>
    <definedName name="KH">TH!$G$10:$G$1853</definedName>
    <definedName name="KHC">TH!$L$10:$L$1853</definedName>
    <definedName name="KHN">TH!$K$10:$K$1853</definedName>
    <definedName name="Loai">OFFSET(TH!#REF!,,,COUNTA(TH!#REF!))</definedName>
    <definedName name="Loai1">OFFSET(TH!#REF!,,,COUNTA(TH!#REF!))</definedName>
    <definedName name="Loai11">OFFSET(TH!#REF!,,,COUNTA(TH!#REF!))</definedName>
    <definedName name="Loai2">OFFSET(TH!#REF!,,,COUNTA(TH!#REF!))</definedName>
    <definedName name="Loai3">OFFSET(#REF!,,,COUNTA(#REF!))</definedName>
    <definedName name="Loai4">OFFSET(TH!#REF!,,,COUNTA(TH!#REF!))</definedName>
    <definedName name="Loai5">OFFSET(TH!#REF!,,,COUNTA(TH!#REF!))</definedName>
    <definedName name="Loai6">OFFSET(TH!#REF!,,,COUNTA(TH!#REF!))</definedName>
    <definedName name="Loai7">OFFSET(TH!#REF!,,,COUNTA(TH!#REF!))</definedName>
    <definedName name="Loai8">OFFSET(TH!#REF!,,,COUNTA(TH!#REF!))</definedName>
    <definedName name="Loai9">OFFSET(TH!#REF!,,,COUNTA(TH!#REF!))</definedName>
    <definedName name="MH">TH!$E$10:$E$1853</definedName>
    <definedName name="NXT">NXT!$A$12:$A$482</definedName>
    <definedName name="_xlnm.Print_Area" localSheetId="2">'131'!$A$1:$H$37</definedName>
    <definedName name="_xlnm.Print_Area" localSheetId="3">'331'!$A$1:$H$12</definedName>
    <definedName name="SL">TH!$H$10:$H$1853</definedName>
    <definedName name="TH">TH!$J$10:$J$1853</definedName>
    <definedName name="TM">TH!$A$10:$L$1853</definedName>
  </definedNames>
  <calcPr calcId="144525"/>
</workbook>
</file>

<file path=xl/calcChain.xml><?xml version="1.0" encoding="utf-8"?>
<calcChain xmlns="http://schemas.openxmlformats.org/spreadsheetml/2006/main">
  <c r="J975" i="34" l="1"/>
  <c r="J977" i="34"/>
  <c r="J979" i="34"/>
  <c r="J981" i="34"/>
  <c r="J982" i="34"/>
  <c r="J984" i="34"/>
  <c r="J985" i="34"/>
  <c r="J986" i="34"/>
  <c r="J987" i="34"/>
  <c r="J989" i="34"/>
  <c r="J991" i="34"/>
  <c r="J992" i="34"/>
  <c r="J994" i="34"/>
  <c r="J996" i="34"/>
  <c r="J997" i="34"/>
  <c r="J999" i="34"/>
  <c r="J1000" i="34"/>
  <c r="J1002" i="34"/>
  <c r="J1003" i="34"/>
  <c r="J1004" i="34"/>
  <c r="J1006" i="34"/>
  <c r="J1007" i="34"/>
  <c r="J1009" i="34"/>
  <c r="J1010" i="34"/>
  <c r="J1011" i="34"/>
  <c r="J1012" i="34"/>
  <c r="J1013" i="34"/>
  <c r="J1014" i="34"/>
  <c r="J1016" i="34"/>
  <c r="J1017" i="34"/>
  <c r="J1019" i="34"/>
  <c r="J1021" i="34"/>
  <c r="J1022" i="34"/>
  <c r="J1024" i="34"/>
  <c r="J1025" i="34"/>
  <c r="J1026" i="34"/>
  <c r="J1027" i="34"/>
  <c r="J1029" i="34"/>
  <c r="J1030" i="34"/>
  <c r="J1031" i="34"/>
  <c r="J1033" i="34"/>
  <c r="J1035" i="34"/>
  <c r="J1036" i="34"/>
  <c r="J1038" i="34"/>
  <c r="J1039" i="34"/>
  <c r="J1041" i="34"/>
  <c r="J1043" i="34"/>
  <c r="J1045" i="34"/>
  <c r="J1047" i="34"/>
  <c r="J1048" i="34"/>
  <c r="J1049" i="34"/>
  <c r="J1050" i="34"/>
  <c r="J1052" i="34"/>
  <c r="J1053" i="34"/>
  <c r="J1054" i="34"/>
  <c r="J1055" i="34"/>
  <c r="J1057" i="34"/>
  <c r="J1058" i="34"/>
  <c r="J1059" i="34"/>
  <c r="J1061" i="34"/>
  <c r="J1062" i="34"/>
  <c r="J1063" i="34"/>
  <c r="J1064" i="34"/>
  <c r="J1065" i="34"/>
  <c r="J1066" i="34"/>
  <c r="J1068" i="34"/>
  <c r="J1069" i="34"/>
  <c r="J1070" i="34"/>
  <c r="J1072" i="34"/>
  <c r="J1073" i="34"/>
  <c r="J1075" i="34"/>
  <c r="J1077" i="34"/>
  <c r="J1078" i="34"/>
  <c r="J1079" i="34"/>
  <c r="J1080" i="34"/>
  <c r="J1082" i="34"/>
  <c r="J1084" i="34"/>
  <c r="J1085" i="34"/>
  <c r="J1086" i="34"/>
  <c r="J1088" i="34"/>
  <c r="J1090" i="34"/>
  <c r="J1091" i="34"/>
  <c r="J1092" i="34"/>
  <c r="J1093" i="34"/>
  <c r="J1095" i="34"/>
  <c r="J1096" i="34"/>
  <c r="J1097" i="34"/>
  <c r="J1098" i="34"/>
  <c r="J1099" i="34"/>
  <c r="J1101" i="34"/>
  <c r="J1103" i="34"/>
  <c r="J1104" i="34"/>
  <c r="J1106" i="34"/>
  <c r="J1107" i="34"/>
  <c r="J1109" i="34"/>
  <c r="J1111" i="34"/>
  <c r="J1112" i="34"/>
  <c r="J1113" i="34"/>
  <c r="J1114" i="34"/>
  <c r="J1115" i="34"/>
  <c r="J1116" i="34"/>
  <c r="J1117" i="34"/>
  <c r="J1118" i="34"/>
  <c r="J1119" i="34"/>
  <c r="J1120" i="34"/>
  <c r="J1121" i="34"/>
  <c r="J1122" i="34"/>
  <c r="J1123" i="34"/>
  <c r="J1124" i="34"/>
  <c r="J1125" i="34"/>
  <c r="J1126" i="34"/>
  <c r="J1127" i="34"/>
  <c r="J1128" i="34"/>
  <c r="J1129" i="34"/>
  <c r="J1130" i="34"/>
  <c r="J1131" i="34"/>
  <c r="J1132" i="34"/>
  <c r="J1133" i="34"/>
  <c r="J1134" i="34"/>
  <c r="J1135" i="34"/>
  <c r="J1136" i="34"/>
  <c r="J1137" i="34"/>
  <c r="J1138" i="34"/>
  <c r="J1139" i="34"/>
  <c r="J1140" i="34"/>
  <c r="J1141" i="34"/>
  <c r="J1142" i="34"/>
  <c r="J1143" i="34"/>
  <c r="J1144" i="34"/>
  <c r="J1145" i="34"/>
  <c r="J1146" i="34"/>
  <c r="J1147" i="34"/>
  <c r="J1148" i="34"/>
  <c r="J1149" i="34"/>
  <c r="J1150" i="34"/>
  <c r="J1151" i="34"/>
  <c r="J1152" i="34"/>
  <c r="J1153" i="34"/>
  <c r="J1154" i="34"/>
  <c r="J1155" i="34"/>
  <c r="J1156" i="34"/>
  <c r="J1157" i="34"/>
  <c r="J1158" i="34"/>
  <c r="J1159" i="34"/>
  <c r="J1160" i="34"/>
  <c r="J1161" i="34"/>
  <c r="J1162" i="34"/>
  <c r="J1163" i="34"/>
  <c r="J1164" i="34"/>
  <c r="J1165" i="34"/>
  <c r="J1166" i="34"/>
  <c r="J1167" i="34"/>
  <c r="J1168" i="34"/>
  <c r="J1169" i="34"/>
  <c r="J1170" i="34"/>
  <c r="J1171" i="34"/>
  <c r="J1172" i="34"/>
  <c r="J1173" i="34"/>
  <c r="J1174" i="34"/>
  <c r="J1175" i="34"/>
  <c r="J1176" i="34"/>
  <c r="J1177" i="34"/>
  <c r="J1178" i="34"/>
  <c r="J1179" i="34"/>
  <c r="J1180" i="34"/>
  <c r="J1181" i="34"/>
  <c r="J1182" i="34"/>
  <c r="J1183" i="34"/>
  <c r="J1184" i="34"/>
  <c r="J1185" i="34"/>
  <c r="J1186" i="34"/>
  <c r="J1187" i="34"/>
  <c r="J1188" i="34"/>
  <c r="J1189" i="34"/>
  <c r="J1190" i="34"/>
  <c r="J1191" i="34"/>
  <c r="J1192" i="34"/>
  <c r="J1193" i="34"/>
  <c r="J1194" i="34"/>
  <c r="J1195" i="34"/>
  <c r="J1196" i="34"/>
  <c r="J1197" i="34"/>
  <c r="J1198" i="34"/>
  <c r="J1199" i="34"/>
  <c r="J1200" i="34"/>
  <c r="J1201" i="34"/>
  <c r="J1202" i="34"/>
  <c r="J1203" i="34"/>
  <c r="J1204" i="34"/>
  <c r="J1205" i="34"/>
  <c r="J1206" i="34"/>
  <c r="J1207" i="34"/>
  <c r="J1208" i="34"/>
  <c r="J1209" i="34"/>
  <c r="J1210" i="34"/>
  <c r="J1211" i="34"/>
  <c r="J1212" i="34"/>
  <c r="J1213" i="34"/>
  <c r="J1214" i="34"/>
  <c r="J1215" i="34"/>
  <c r="J1216" i="34"/>
  <c r="J1217" i="34"/>
  <c r="J1218" i="34"/>
  <c r="J1219" i="34"/>
  <c r="J1220" i="34"/>
  <c r="J1221" i="34"/>
  <c r="J1222" i="34"/>
  <c r="J1223" i="34"/>
  <c r="J1224" i="34"/>
  <c r="J1225" i="34"/>
  <c r="J1226" i="34"/>
  <c r="J1227" i="34"/>
  <c r="J1228" i="34"/>
  <c r="J1229" i="34"/>
  <c r="J1230" i="34"/>
  <c r="J1231" i="34"/>
  <c r="J1232" i="34"/>
  <c r="J1233" i="34"/>
  <c r="J1234" i="34"/>
  <c r="J1235" i="34"/>
  <c r="J1236" i="34"/>
  <c r="J1237" i="34"/>
  <c r="J1238" i="34"/>
  <c r="J1239" i="34"/>
  <c r="J1240" i="34"/>
  <c r="J1241" i="34"/>
  <c r="J1242" i="34"/>
  <c r="J1243" i="34"/>
  <c r="J1244" i="34"/>
  <c r="J1245" i="34"/>
  <c r="J1246" i="34"/>
  <c r="J1247" i="34"/>
  <c r="J1248" i="34"/>
  <c r="J1249" i="34"/>
  <c r="J1250" i="34"/>
  <c r="J1251" i="34"/>
  <c r="J1252" i="34"/>
  <c r="J1253" i="34"/>
  <c r="J1254" i="34"/>
  <c r="J1255" i="34"/>
  <c r="J1256" i="34"/>
  <c r="J1257" i="34"/>
  <c r="J1258" i="34"/>
  <c r="J1259" i="34"/>
  <c r="J1260" i="34"/>
  <c r="J1261" i="34"/>
  <c r="J1262" i="34"/>
  <c r="J1263" i="34"/>
  <c r="J1264" i="34"/>
  <c r="J1265" i="34"/>
  <c r="J1266" i="34"/>
  <c r="J1267" i="34"/>
  <c r="J1268" i="34"/>
  <c r="J1269" i="34"/>
  <c r="J1270" i="34"/>
  <c r="J1271" i="34"/>
  <c r="J1272" i="34"/>
  <c r="J1273" i="34"/>
  <c r="J1274" i="34"/>
  <c r="J1275" i="34"/>
  <c r="J1276" i="34"/>
  <c r="J1277" i="34"/>
  <c r="J1278" i="34"/>
  <c r="J1279" i="34"/>
  <c r="J1280" i="34"/>
  <c r="J1281" i="34"/>
  <c r="J1282" i="34"/>
  <c r="J1283" i="34"/>
  <c r="J1284" i="34"/>
  <c r="J1285" i="34"/>
  <c r="J1286" i="34"/>
  <c r="J1287" i="34"/>
  <c r="J1288" i="34"/>
  <c r="J1289" i="34"/>
  <c r="J1290" i="34"/>
  <c r="J1291" i="34"/>
  <c r="J1292" i="34"/>
  <c r="J1293" i="34"/>
  <c r="J1294" i="34"/>
  <c r="J1295" i="34"/>
  <c r="J1296" i="34"/>
  <c r="J1297" i="34"/>
  <c r="J1298" i="34"/>
  <c r="J1299" i="34"/>
  <c r="J1300" i="34"/>
  <c r="J1301" i="34"/>
  <c r="J1302" i="34"/>
  <c r="J1303" i="34"/>
  <c r="J1304" i="34"/>
  <c r="J1305" i="34"/>
  <c r="J1306" i="34"/>
  <c r="J1307" i="34"/>
  <c r="J1308" i="34"/>
  <c r="J1309" i="34"/>
  <c r="J1310" i="34"/>
  <c r="J1311" i="34"/>
  <c r="J1312" i="34"/>
  <c r="J1313" i="34"/>
  <c r="J1314" i="34"/>
  <c r="J1315" i="34"/>
  <c r="J1316" i="34"/>
  <c r="J1317" i="34"/>
  <c r="J1318" i="34"/>
  <c r="J1319" i="34"/>
  <c r="J1320" i="34"/>
  <c r="J1321" i="34"/>
  <c r="J1322" i="34"/>
  <c r="J1323" i="34"/>
  <c r="J1324" i="34"/>
  <c r="J1325" i="34"/>
  <c r="J1326" i="34"/>
  <c r="J1327" i="34"/>
  <c r="J1328" i="34"/>
  <c r="J1329" i="34"/>
  <c r="J1330" i="34"/>
  <c r="J1331" i="34"/>
  <c r="J1332" i="34"/>
  <c r="J1333" i="34"/>
  <c r="J1334" i="34"/>
  <c r="J1335" i="34"/>
  <c r="J1336" i="34"/>
  <c r="J1337" i="34"/>
  <c r="J1338" i="34"/>
  <c r="J1339" i="34"/>
  <c r="J1340" i="34"/>
  <c r="J1341" i="34"/>
  <c r="J1342" i="34"/>
  <c r="J1343" i="34"/>
  <c r="J1344" i="34"/>
  <c r="J1345" i="34"/>
  <c r="J1346" i="34"/>
  <c r="J1347" i="34"/>
  <c r="J1348" i="34"/>
  <c r="J1349" i="34"/>
  <c r="J1350" i="34"/>
  <c r="J1351" i="34"/>
  <c r="J1352" i="34"/>
  <c r="J1353" i="34"/>
  <c r="J1354" i="34"/>
  <c r="J1355" i="34"/>
  <c r="J1356" i="34"/>
  <c r="J1357" i="34"/>
  <c r="J1358" i="34"/>
  <c r="J1359" i="34"/>
  <c r="J1360" i="34"/>
  <c r="J1361" i="34"/>
  <c r="J1362" i="34"/>
  <c r="J1363" i="34"/>
  <c r="J1364" i="34"/>
  <c r="J1365" i="34"/>
  <c r="J1366" i="34"/>
  <c r="J1367" i="34"/>
  <c r="J1368" i="34"/>
  <c r="J1369" i="34"/>
  <c r="J1370" i="34"/>
  <c r="J1371" i="34"/>
  <c r="J1372" i="34"/>
  <c r="J1373" i="34"/>
  <c r="J1374" i="34"/>
  <c r="J1375" i="34"/>
  <c r="J1376" i="34"/>
  <c r="J1377" i="34"/>
  <c r="J1378" i="34"/>
  <c r="J1379" i="34"/>
  <c r="J1380" i="34"/>
  <c r="J1381" i="34"/>
  <c r="J1382" i="34"/>
  <c r="J1383" i="34"/>
  <c r="J1384" i="34"/>
  <c r="J1385" i="34"/>
  <c r="J1386" i="34"/>
  <c r="J1387" i="34"/>
  <c r="J1388" i="34"/>
  <c r="J1389" i="34"/>
  <c r="J1390" i="34"/>
  <c r="J1391" i="34"/>
  <c r="J1392" i="34"/>
  <c r="J1393" i="34"/>
  <c r="J1394" i="34"/>
  <c r="J1395" i="34"/>
  <c r="J1396" i="34"/>
  <c r="J1397" i="34"/>
  <c r="J1398" i="34"/>
  <c r="J1399" i="34"/>
  <c r="J1400" i="34"/>
  <c r="J1401" i="34"/>
  <c r="J1402" i="34"/>
  <c r="J1403" i="34"/>
  <c r="J1404" i="34"/>
  <c r="J1405" i="34"/>
  <c r="J1406" i="34"/>
  <c r="J1407" i="34"/>
  <c r="J1408" i="34"/>
  <c r="J1409" i="34"/>
  <c r="J1410" i="34"/>
  <c r="J1411" i="34"/>
  <c r="J1412" i="34"/>
  <c r="J1413" i="34"/>
  <c r="J1414" i="34"/>
  <c r="J1415" i="34"/>
  <c r="J1416" i="34"/>
  <c r="J1417" i="34"/>
  <c r="J1418" i="34"/>
  <c r="J1419" i="34"/>
  <c r="J1420" i="34"/>
  <c r="J1421" i="34"/>
  <c r="J1422" i="34"/>
  <c r="J1423" i="34"/>
  <c r="J1424" i="34"/>
  <c r="J1425" i="34"/>
  <c r="J1426" i="34"/>
  <c r="J1427" i="34"/>
  <c r="J1428" i="34"/>
  <c r="J1429" i="34"/>
  <c r="J1430" i="34"/>
  <c r="J1431" i="34"/>
  <c r="J1432" i="34"/>
  <c r="J1433" i="34"/>
  <c r="J1434" i="34"/>
  <c r="J1435" i="34"/>
  <c r="J1436" i="34"/>
  <c r="J1437" i="34"/>
  <c r="J1438" i="34"/>
  <c r="J1439" i="34"/>
  <c r="J1440" i="34"/>
  <c r="J1441" i="34"/>
  <c r="J1442" i="34"/>
  <c r="J1443" i="34"/>
  <c r="J1444" i="34"/>
  <c r="J1445" i="34"/>
  <c r="J1446" i="34"/>
  <c r="J1447" i="34"/>
  <c r="J1448" i="34"/>
  <c r="J1449" i="34"/>
  <c r="J1450" i="34"/>
  <c r="J1451" i="34"/>
  <c r="J1452" i="34"/>
  <c r="J1453" i="34"/>
  <c r="J1454" i="34"/>
  <c r="J1455" i="34"/>
  <c r="J1456" i="34"/>
  <c r="J1457" i="34"/>
  <c r="J1458" i="34"/>
  <c r="J1459" i="34"/>
  <c r="J1460" i="34"/>
  <c r="J1461" i="34"/>
  <c r="J1462" i="34"/>
  <c r="J1463" i="34"/>
  <c r="J1464" i="34"/>
  <c r="J1465" i="34"/>
  <c r="J1466" i="34"/>
  <c r="J1467" i="34"/>
  <c r="J1468" i="34"/>
  <c r="J1469" i="34"/>
  <c r="J1470" i="34"/>
  <c r="J1471" i="34"/>
  <c r="J1472" i="34"/>
  <c r="J1473" i="34"/>
  <c r="J1474" i="34"/>
  <c r="J1475" i="34"/>
  <c r="J1476" i="34"/>
  <c r="J1477" i="34"/>
  <c r="J1478" i="34"/>
  <c r="J1479" i="34"/>
  <c r="J1480" i="34"/>
  <c r="J1481" i="34"/>
  <c r="J1482" i="34"/>
  <c r="J1483" i="34"/>
  <c r="J1484" i="34"/>
  <c r="J1485" i="34"/>
  <c r="J1486" i="34"/>
  <c r="J1487" i="34"/>
  <c r="J1488" i="34"/>
  <c r="J1489" i="34"/>
  <c r="J1490" i="34"/>
  <c r="J1491" i="34"/>
  <c r="J1492" i="34"/>
  <c r="J1493" i="34"/>
  <c r="J1494" i="34"/>
  <c r="J1495" i="34"/>
  <c r="J1496" i="34"/>
  <c r="J1497" i="34"/>
  <c r="J1498" i="34"/>
  <c r="J1499" i="34"/>
  <c r="J1500" i="34"/>
  <c r="J1501" i="34"/>
  <c r="J1502" i="34"/>
  <c r="J1503" i="34"/>
  <c r="J1504" i="34"/>
  <c r="J1505" i="34"/>
  <c r="J1506" i="34"/>
  <c r="J1507" i="34"/>
  <c r="J1508" i="34"/>
  <c r="J1509" i="34"/>
  <c r="J1510" i="34"/>
  <c r="J1511" i="34"/>
  <c r="J1512" i="34"/>
  <c r="J1513" i="34"/>
  <c r="J1514" i="34"/>
  <c r="J1515" i="34"/>
  <c r="J1516" i="34"/>
  <c r="J1517" i="34"/>
  <c r="J1518" i="34"/>
  <c r="J1519" i="34"/>
  <c r="J1520" i="34"/>
  <c r="J1521" i="34"/>
  <c r="J1522" i="34"/>
  <c r="J1523" i="34"/>
  <c r="J1524" i="34"/>
  <c r="J1525" i="34"/>
  <c r="J1526" i="34"/>
  <c r="J1527" i="34"/>
  <c r="J1528" i="34"/>
  <c r="J1529" i="34"/>
  <c r="J1530" i="34"/>
  <c r="J1531" i="34"/>
  <c r="J1532" i="34"/>
  <c r="J1533" i="34"/>
  <c r="J1534" i="34"/>
  <c r="J1535" i="34"/>
  <c r="J1536" i="34"/>
  <c r="J1537" i="34"/>
  <c r="J1538" i="34"/>
  <c r="J1539" i="34"/>
  <c r="J1540" i="34"/>
  <c r="J1541" i="34"/>
  <c r="J1542" i="34"/>
  <c r="J1543" i="34"/>
  <c r="J1544" i="34"/>
  <c r="J1545" i="34"/>
  <c r="J1546" i="34"/>
  <c r="J1547" i="34"/>
  <c r="J1548" i="34"/>
  <c r="J1549" i="34"/>
  <c r="J1550" i="34"/>
  <c r="J1551" i="34"/>
  <c r="J1552" i="34"/>
  <c r="J1553" i="34"/>
  <c r="J1554" i="34"/>
  <c r="J1555" i="34"/>
  <c r="J1556" i="34"/>
  <c r="J1557" i="34"/>
  <c r="J1558" i="34"/>
  <c r="J1559" i="34"/>
  <c r="J1560" i="34"/>
  <c r="J1561" i="34"/>
  <c r="J1562" i="34"/>
  <c r="J1563" i="34"/>
  <c r="J1564" i="34"/>
  <c r="J1565" i="34"/>
  <c r="J1566" i="34"/>
  <c r="J1567" i="34"/>
  <c r="J1568" i="34"/>
  <c r="J1569" i="34"/>
  <c r="J1570" i="34"/>
  <c r="J1571" i="34"/>
  <c r="J1572" i="34"/>
  <c r="J1573" i="34"/>
  <c r="J1574" i="34"/>
  <c r="J1575" i="34"/>
  <c r="J1576" i="34"/>
  <c r="J1577" i="34"/>
  <c r="J1578" i="34"/>
  <c r="J1579" i="34"/>
  <c r="J1580" i="34"/>
  <c r="J1581" i="34"/>
  <c r="J1582" i="34"/>
  <c r="J1583" i="34"/>
  <c r="J1584" i="34"/>
  <c r="J1585" i="34"/>
  <c r="J1586" i="34"/>
  <c r="J1587" i="34"/>
  <c r="J1588" i="34"/>
  <c r="J1589" i="34"/>
  <c r="J1590" i="34"/>
  <c r="J1591" i="34"/>
  <c r="J1592" i="34"/>
  <c r="J1593" i="34"/>
  <c r="J1594" i="34"/>
  <c r="J1595" i="34"/>
  <c r="J1596" i="34"/>
  <c r="J1597" i="34"/>
  <c r="J1598" i="34"/>
  <c r="J1599" i="34"/>
  <c r="J1600" i="34"/>
  <c r="J1601" i="34"/>
  <c r="J1602" i="34"/>
  <c r="J1603" i="34"/>
  <c r="J1604" i="34"/>
  <c r="J1605" i="34"/>
  <c r="J1606" i="34"/>
  <c r="J1607" i="34"/>
  <c r="J1608" i="34"/>
  <c r="J1609" i="34"/>
  <c r="J1610" i="34"/>
  <c r="J1611" i="34"/>
  <c r="J1612" i="34"/>
  <c r="J1613" i="34"/>
  <c r="J1614" i="34"/>
  <c r="J1615" i="34"/>
  <c r="J1616" i="34"/>
  <c r="J1617" i="34"/>
  <c r="J1618" i="34"/>
  <c r="J1619" i="34"/>
  <c r="J1620" i="34"/>
  <c r="J1621" i="34"/>
  <c r="J1622" i="34"/>
  <c r="J1623" i="34"/>
  <c r="J1624" i="34"/>
  <c r="J1625" i="34"/>
  <c r="J1626" i="34"/>
  <c r="J1627" i="34"/>
  <c r="J1628" i="34"/>
  <c r="J1629" i="34"/>
  <c r="J1630" i="34"/>
  <c r="J1631" i="34"/>
  <c r="J1632" i="34"/>
  <c r="J1633" i="34"/>
  <c r="J1634" i="34"/>
  <c r="J1635" i="34"/>
  <c r="J1636" i="34"/>
  <c r="J1637" i="34"/>
  <c r="J1638" i="34"/>
  <c r="J1639" i="34"/>
  <c r="J1640" i="34"/>
  <c r="J1641" i="34"/>
  <c r="J1642" i="34"/>
  <c r="J1643" i="34"/>
  <c r="J1644" i="34"/>
  <c r="J1645" i="34"/>
  <c r="J1646" i="34"/>
  <c r="J1647" i="34"/>
  <c r="J1648" i="34"/>
  <c r="J1649" i="34"/>
  <c r="J1650" i="34"/>
  <c r="J1651" i="34"/>
  <c r="J1652" i="34"/>
  <c r="J1653" i="34"/>
  <c r="J1654" i="34"/>
  <c r="J1655" i="34"/>
  <c r="J1656" i="34"/>
  <c r="J1657" i="34"/>
  <c r="J1658" i="34"/>
  <c r="J1659" i="34"/>
  <c r="J1660" i="34"/>
  <c r="J1661" i="34"/>
  <c r="J1662" i="34"/>
  <c r="J1663" i="34"/>
  <c r="J1664" i="34"/>
  <c r="J1665" i="34"/>
  <c r="J1666" i="34"/>
  <c r="J1667" i="34"/>
  <c r="J1668" i="34"/>
  <c r="J1669" i="34"/>
  <c r="J1670" i="34"/>
  <c r="J1671" i="34"/>
  <c r="J1672" i="34"/>
  <c r="J1673" i="34"/>
  <c r="J1674" i="34"/>
  <c r="J1675" i="34"/>
  <c r="J1676" i="34"/>
  <c r="J1677" i="34"/>
  <c r="J1678" i="34"/>
  <c r="J1679" i="34"/>
  <c r="J1680" i="34"/>
  <c r="J1681" i="34"/>
  <c r="J1682" i="34"/>
  <c r="J1683" i="34"/>
  <c r="J1684" i="34"/>
  <c r="J1685" i="34"/>
  <c r="J1686" i="34"/>
  <c r="J1687" i="34"/>
  <c r="J1688" i="34"/>
  <c r="J1689" i="34"/>
  <c r="J1690" i="34"/>
  <c r="J1691" i="34"/>
  <c r="J1692" i="34"/>
  <c r="J1693" i="34"/>
  <c r="J1694" i="34"/>
  <c r="J1695" i="34"/>
  <c r="J1696" i="34"/>
  <c r="J1697" i="34"/>
  <c r="J1698" i="34"/>
  <c r="J1699" i="34"/>
  <c r="J1700" i="34"/>
  <c r="J1701" i="34"/>
  <c r="J1702" i="34"/>
  <c r="J1703" i="34"/>
  <c r="J1704" i="34"/>
  <c r="J1705" i="34"/>
  <c r="J1706" i="34"/>
  <c r="J1707" i="34"/>
  <c r="J1708" i="34"/>
  <c r="J1709" i="34"/>
  <c r="J1710" i="34"/>
  <c r="J1711" i="34"/>
  <c r="J1712" i="34"/>
  <c r="J1713" i="34"/>
  <c r="J1714" i="34"/>
  <c r="J1715" i="34"/>
  <c r="J1716" i="34"/>
  <c r="J1717" i="34"/>
  <c r="J1718" i="34"/>
  <c r="J1719" i="34"/>
  <c r="J1720" i="34"/>
  <c r="J1721" i="34"/>
  <c r="J1722" i="34"/>
  <c r="J1723" i="34"/>
  <c r="J1724" i="34"/>
  <c r="J1725" i="34"/>
  <c r="J1726" i="34"/>
  <c r="J1727" i="34"/>
  <c r="J1728" i="34"/>
  <c r="J1729" i="34"/>
  <c r="J1730" i="34"/>
  <c r="J974" i="34"/>
  <c r="J859" i="34" l="1"/>
  <c r="J861" i="34"/>
  <c r="J863" i="34"/>
  <c r="J864" i="34"/>
  <c r="J865" i="34"/>
  <c r="J867" i="34"/>
  <c r="J868" i="34"/>
  <c r="J870" i="34"/>
  <c r="J871" i="34"/>
  <c r="J873" i="34"/>
  <c r="J875" i="34"/>
  <c r="J877" i="34"/>
  <c r="J878" i="34"/>
  <c r="J882" i="34"/>
  <c r="J884" i="34"/>
  <c r="J886" i="34"/>
  <c r="J888" i="34"/>
  <c r="J890" i="34"/>
  <c r="J891" i="34"/>
  <c r="J892" i="34"/>
  <c r="J894" i="34"/>
  <c r="J896" i="34"/>
  <c r="J897" i="34"/>
  <c r="J898" i="34"/>
  <c r="J900" i="34"/>
  <c r="J902" i="34"/>
  <c r="J904" i="34"/>
  <c r="J906" i="34"/>
  <c r="J908" i="34"/>
  <c r="J909" i="34"/>
  <c r="J915" i="34"/>
  <c r="J917" i="34"/>
  <c r="J919" i="34"/>
  <c r="J921" i="34"/>
  <c r="J923" i="34"/>
  <c r="J924" i="34"/>
  <c r="J925" i="34"/>
  <c r="J927" i="34"/>
  <c r="J928" i="34"/>
  <c r="J929" i="34"/>
  <c r="J931" i="34"/>
  <c r="J933" i="34"/>
  <c r="J935" i="34"/>
  <c r="J936" i="34"/>
  <c r="J938" i="34"/>
  <c r="J939" i="34"/>
  <c r="J941" i="34"/>
  <c r="J942" i="34"/>
  <c r="J943" i="34"/>
  <c r="J944" i="34"/>
  <c r="J945" i="34"/>
  <c r="J947" i="34"/>
  <c r="J948" i="34"/>
  <c r="J950" i="34"/>
  <c r="J951" i="34"/>
  <c r="J953" i="34"/>
  <c r="J955" i="34"/>
  <c r="J959" i="34"/>
  <c r="J961" i="34"/>
  <c r="J962" i="34"/>
  <c r="J964" i="34"/>
  <c r="J966" i="34"/>
  <c r="J968" i="34"/>
  <c r="J969" i="34"/>
  <c r="J970" i="34"/>
  <c r="J972" i="34"/>
  <c r="J1731" i="34"/>
  <c r="J858" i="34"/>
  <c r="J856" i="34"/>
  <c r="J569" i="34" l="1"/>
  <c r="J570" i="34"/>
  <c r="J571" i="34"/>
  <c r="J572" i="34"/>
  <c r="J573" i="34"/>
  <c r="J574" i="34"/>
  <c r="J575" i="34"/>
  <c r="J576" i="34"/>
  <c r="J578" i="34"/>
  <c r="J579" i="34"/>
  <c r="J580" i="34"/>
  <c r="J581" i="34"/>
  <c r="J582" i="34"/>
  <c r="J583" i="34"/>
  <c r="J584" i="34"/>
  <c r="J585" i="34"/>
  <c r="J587" i="34"/>
  <c r="J588" i="34"/>
  <c r="J589" i="34"/>
  <c r="J590" i="34"/>
  <c r="J591" i="34"/>
  <c r="J592" i="34"/>
  <c r="J593" i="34"/>
  <c r="J594" i="34"/>
  <c r="J596" i="34"/>
  <c r="J597" i="34"/>
  <c r="J598" i="34"/>
  <c r="J599" i="34"/>
  <c r="J600" i="34"/>
  <c r="J601" i="34"/>
  <c r="J602" i="34"/>
  <c r="J603" i="34"/>
  <c r="J623" i="34"/>
  <c r="J624" i="34"/>
  <c r="J625" i="34"/>
  <c r="J626" i="34"/>
  <c r="J627" i="34"/>
  <c r="J628" i="34"/>
  <c r="J629" i="34"/>
  <c r="J630" i="34"/>
  <c r="J632" i="34"/>
  <c r="J633" i="34"/>
  <c r="J635" i="34"/>
  <c r="J637" i="34"/>
  <c r="J638" i="34"/>
  <c r="J639" i="34"/>
  <c r="J640" i="34"/>
  <c r="J641" i="34"/>
  <c r="J642" i="34"/>
  <c r="J643" i="34"/>
  <c r="J644" i="34"/>
  <c r="J646" i="34"/>
  <c r="J647" i="34"/>
  <c r="J648" i="34"/>
  <c r="J650" i="34"/>
  <c r="J651" i="34"/>
  <c r="J653" i="34"/>
  <c r="J655" i="34"/>
  <c r="J663" i="34"/>
  <c r="J671" i="34"/>
  <c r="J672" i="34"/>
  <c r="J673" i="34"/>
  <c r="J674" i="34"/>
  <c r="J675" i="34"/>
  <c r="J677" i="34"/>
  <c r="J679" i="34"/>
  <c r="J681" i="34"/>
  <c r="J683" i="34"/>
  <c r="J684" i="34"/>
  <c r="J685" i="34"/>
  <c r="J686" i="34"/>
  <c r="J688" i="34"/>
  <c r="J689" i="34"/>
  <c r="J690" i="34"/>
  <c r="J691" i="34"/>
  <c r="J692" i="34"/>
  <c r="J693" i="34"/>
  <c r="J694" i="34"/>
  <c r="J695" i="34"/>
  <c r="J697" i="34"/>
  <c r="J698" i="34"/>
  <c r="J699" i="34"/>
  <c r="J700" i="34"/>
  <c r="J701" i="34"/>
  <c r="J703" i="34"/>
  <c r="J705" i="34"/>
  <c r="J707" i="34"/>
  <c r="J709" i="34"/>
  <c r="J713" i="34"/>
  <c r="J715" i="34"/>
  <c r="J717" i="34"/>
  <c r="J719" i="34"/>
  <c r="J720" i="34"/>
  <c r="J721" i="34"/>
  <c r="J722" i="34"/>
  <c r="J724" i="34"/>
  <c r="J726" i="34"/>
  <c r="J727" i="34"/>
  <c r="J728" i="34"/>
  <c r="J729" i="34"/>
  <c r="J730" i="34"/>
  <c r="J736" i="34"/>
  <c r="J737" i="34"/>
  <c r="J739" i="34"/>
  <c r="J741" i="34"/>
  <c r="J742" i="34"/>
  <c r="J744" i="34"/>
  <c r="J746" i="34"/>
  <c r="J747" i="34"/>
  <c r="J748" i="34"/>
  <c r="J749" i="34"/>
  <c r="J750" i="34"/>
  <c r="J752" i="34"/>
  <c r="J754" i="34"/>
  <c r="J755" i="34"/>
  <c r="J756" i="34"/>
  <c r="J757" i="34"/>
  <c r="J758" i="34"/>
  <c r="J760" i="34"/>
  <c r="J761" i="34"/>
  <c r="J762" i="34"/>
  <c r="J768" i="34"/>
  <c r="J770" i="34"/>
  <c r="J771" i="34"/>
  <c r="J775" i="34"/>
  <c r="J777" i="34"/>
  <c r="J778" i="34"/>
  <c r="J780" i="34"/>
  <c r="J781" i="34"/>
  <c r="J783" i="34"/>
  <c r="J784" i="34"/>
  <c r="J785" i="34"/>
  <c r="J786" i="34"/>
  <c r="J787" i="34"/>
  <c r="J788" i="34"/>
  <c r="J790" i="34"/>
  <c r="J792" i="34"/>
  <c r="J793" i="34"/>
  <c r="J794" i="34"/>
  <c r="J795" i="34"/>
  <c r="J797" i="34"/>
  <c r="J799" i="34"/>
  <c r="J800" i="34"/>
  <c r="J802" i="34"/>
  <c r="J804" i="34"/>
  <c r="J805" i="34"/>
  <c r="J806" i="34"/>
  <c r="J808" i="34"/>
  <c r="J809" i="34"/>
  <c r="J811" i="34"/>
  <c r="J813" i="34"/>
  <c r="J814" i="34"/>
  <c r="J816" i="34"/>
  <c r="J817" i="34"/>
  <c r="J818" i="34"/>
  <c r="J819" i="34"/>
  <c r="J820" i="34"/>
  <c r="J822" i="34"/>
  <c r="J823" i="34"/>
  <c r="J824" i="34"/>
  <c r="J826" i="34"/>
  <c r="J828" i="34"/>
  <c r="J830" i="34"/>
  <c r="J832" i="34"/>
  <c r="J833" i="34"/>
  <c r="J834" i="34"/>
  <c r="J835" i="34"/>
  <c r="J837" i="34"/>
  <c r="J838" i="34"/>
  <c r="J839" i="34"/>
  <c r="J840" i="34"/>
  <c r="J842" i="34"/>
  <c r="J843" i="34"/>
  <c r="J845" i="34"/>
  <c r="J846" i="34"/>
  <c r="J847" i="34"/>
  <c r="J848" i="34"/>
  <c r="J850" i="34"/>
  <c r="J851" i="34"/>
  <c r="J852" i="34"/>
  <c r="J854" i="34"/>
  <c r="J855" i="34"/>
  <c r="J448" i="34"/>
  <c r="J450" i="34"/>
  <c r="J451" i="34"/>
  <c r="J452" i="34"/>
  <c r="J453" i="34"/>
  <c r="J454" i="34"/>
  <c r="J455" i="34"/>
  <c r="J456" i="34"/>
  <c r="J457" i="34"/>
  <c r="J459" i="34"/>
  <c r="J460" i="34"/>
  <c r="J461" i="34"/>
  <c r="J462" i="34"/>
  <c r="J463" i="34"/>
  <c r="J464" i="34"/>
  <c r="J465" i="34"/>
  <c r="J466" i="34"/>
  <c r="J468" i="34"/>
  <c r="J469" i="34"/>
  <c r="J470" i="34"/>
  <c r="J471" i="34"/>
  <c r="J472" i="34"/>
  <c r="J473" i="34"/>
  <c r="J474" i="34"/>
  <c r="J475" i="34"/>
  <c r="J477" i="34"/>
  <c r="J478" i="34"/>
  <c r="J479" i="34"/>
  <c r="J480" i="34"/>
  <c r="J481" i="34"/>
  <c r="J482" i="34"/>
  <c r="J483" i="34"/>
  <c r="J484" i="34"/>
  <c r="J486" i="34"/>
  <c r="J487" i="34"/>
  <c r="J488" i="34"/>
  <c r="J489" i="34"/>
  <c r="J490" i="34"/>
  <c r="J491" i="34"/>
  <c r="J492" i="34"/>
  <c r="J493" i="34"/>
  <c r="J495" i="34"/>
  <c r="J496" i="34"/>
  <c r="J497" i="34"/>
  <c r="J498" i="34"/>
  <c r="J499" i="34"/>
  <c r="J500" i="34"/>
  <c r="J501" i="34"/>
  <c r="J502" i="34"/>
  <c r="J504" i="34"/>
  <c r="J505" i="34"/>
  <c r="J506" i="34"/>
  <c r="J507" i="34"/>
  <c r="J508" i="34"/>
  <c r="J509" i="34"/>
  <c r="J510" i="34"/>
  <c r="J511" i="34"/>
  <c r="J513" i="34"/>
  <c r="J514" i="34"/>
  <c r="J515" i="34"/>
  <c r="J516" i="34"/>
  <c r="J517" i="34"/>
  <c r="J519" i="34"/>
  <c r="J520" i="34"/>
  <c r="J521" i="34"/>
  <c r="J522" i="34"/>
  <c r="J524" i="34"/>
  <c r="J525" i="34"/>
  <c r="J527" i="34"/>
  <c r="J529" i="34"/>
  <c r="J531" i="34"/>
  <c r="J533" i="34"/>
  <c r="J535" i="34"/>
  <c r="J536" i="34"/>
  <c r="J537" i="34"/>
  <c r="J538" i="34"/>
  <c r="J539" i="34"/>
  <c r="J540" i="34"/>
  <c r="J541" i="34"/>
  <c r="J542" i="34"/>
  <c r="J544" i="34"/>
  <c r="J546" i="34"/>
  <c r="J547" i="34"/>
  <c r="J548" i="34"/>
  <c r="J549" i="34"/>
  <c r="J551" i="34"/>
  <c r="J552" i="34"/>
  <c r="J553" i="34"/>
  <c r="J554" i="34"/>
  <c r="J555" i="34"/>
  <c r="J556" i="34"/>
  <c r="J557" i="34"/>
  <c r="J558" i="34"/>
  <c r="J560" i="34"/>
  <c r="J561" i="34"/>
  <c r="J562" i="34"/>
  <c r="J563" i="34"/>
  <c r="J564" i="34"/>
  <c r="J565" i="34"/>
  <c r="J566" i="34"/>
  <c r="J567" i="34"/>
  <c r="J447" i="34"/>
  <c r="B329" i="34" l="1"/>
  <c r="A329" i="34" s="1"/>
  <c r="B328" i="34"/>
  <c r="A328" i="34" s="1"/>
  <c r="B331" i="34"/>
  <c r="A331" i="34" s="1"/>
  <c r="B330" i="34"/>
  <c r="A330" i="34" s="1"/>
  <c r="B292" i="34"/>
  <c r="A292" i="34" s="1"/>
  <c r="J291" i="34"/>
  <c r="B291" i="34"/>
  <c r="A291" i="34" s="1"/>
  <c r="B293" i="34"/>
  <c r="A293" i="34" s="1"/>
  <c r="B294" i="34"/>
  <c r="A294" i="34" s="1"/>
  <c r="B401" i="34"/>
  <c r="A401" i="34" s="1"/>
  <c r="B399" i="34"/>
  <c r="A399" i="34" s="1"/>
  <c r="B374" i="34"/>
  <c r="A374" i="34" s="1"/>
  <c r="B373" i="34"/>
  <c r="A373" i="34" s="1"/>
  <c r="B358" i="34"/>
  <c r="A358" i="34" s="1"/>
  <c r="B343" i="34"/>
  <c r="A343" i="34" s="1"/>
  <c r="B341" i="34"/>
  <c r="A341" i="34" s="1"/>
  <c r="B323" i="34"/>
  <c r="A323" i="34" s="1"/>
  <c r="B447" i="34"/>
  <c r="B448" i="34"/>
  <c r="B449" i="34"/>
  <c r="B450" i="34"/>
  <c r="B451" i="34"/>
  <c r="B452" i="34"/>
  <c r="B453" i="34"/>
  <c r="B454" i="34"/>
  <c r="B455" i="34"/>
  <c r="B456" i="34"/>
  <c r="B457" i="34"/>
  <c r="B458" i="34"/>
  <c r="B459" i="34"/>
  <c r="B460" i="34"/>
  <c r="B461" i="34"/>
  <c r="B462" i="34"/>
  <c r="B463" i="34"/>
  <c r="B464" i="34"/>
  <c r="B465" i="34"/>
  <c r="B466" i="34"/>
  <c r="J66" i="34" l="1"/>
  <c r="B439" i="34"/>
  <c r="J438" i="34"/>
  <c r="J445" i="34"/>
  <c r="J444" i="34"/>
  <c r="J432" i="34"/>
  <c r="J431" i="34"/>
  <c r="J419" i="34"/>
  <c r="J420" i="34"/>
  <c r="B419" i="34"/>
  <c r="B420" i="34"/>
  <c r="B421" i="34"/>
  <c r="B431" i="34"/>
  <c r="B432" i="34"/>
  <c r="B433" i="34"/>
  <c r="B444" i="34"/>
  <c r="B445" i="34"/>
  <c r="B446" i="34"/>
  <c r="B441" i="34"/>
  <c r="B442" i="34"/>
  <c r="B438" i="34"/>
  <c r="J416" i="34" l="1"/>
  <c r="F148" i="55" l="1"/>
  <c r="E148" i="55"/>
  <c r="J414" i="34"/>
  <c r="J413" i="34"/>
  <c r="J412" i="34"/>
  <c r="J409" i="34"/>
  <c r="J407" i="34"/>
  <c r="J405" i="34"/>
  <c r="J403" i="34"/>
  <c r="J423" i="34"/>
  <c r="J424" i="34"/>
  <c r="J425" i="34"/>
  <c r="J426" i="34"/>
  <c r="J427" i="34"/>
  <c r="J428" i="34"/>
  <c r="J429" i="34"/>
  <c r="J422" i="34"/>
  <c r="N9" i="15"/>
  <c r="M9" i="15"/>
  <c r="J361" i="34"/>
  <c r="J365" i="34"/>
  <c r="J376" i="34"/>
  <c r="J385" i="34"/>
  <c r="J336" i="34"/>
  <c r="J335" i="34"/>
  <c r="J350" i="34"/>
  <c r="J359" i="34"/>
  <c r="J326" i="34"/>
  <c r="J315" i="34"/>
  <c r="J318" i="34"/>
  <c r="J313" i="34"/>
  <c r="J307" i="34"/>
  <c r="J285" i="34"/>
  <c r="J284" i="34"/>
  <c r="J243" i="34"/>
  <c r="J247" i="34"/>
  <c r="J246" i="34"/>
  <c r="J245" i="34"/>
  <c r="J244" i="34"/>
  <c r="J282" i="34"/>
  <c r="J281" i="34"/>
  <c r="J280" i="34"/>
  <c r="J279" i="34"/>
  <c r="J271" i="34"/>
  <c r="J272" i="34"/>
  <c r="J273" i="34"/>
  <c r="J274" i="34"/>
  <c r="J275" i="34"/>
  <c r="J276" i="34"/>
  <c r="J277" i="34"/>
  <c r="J270" i="34"/>
  <c r="J261" i="34" l="1"/>
  <c r="J262" i="34"/>
  <c r="J263" i="34"/>
  <c r="J264" i="34"/>
  <c r="J265" i="34"/>
  <c r="J266" i="34"/>
  <c r="J267" i="34"/>
  <c r="J268" i="34"/>
  <c r="J260" i="34"/>
  <c r="J251" i="34"/>
  <c r="J252" i="34"/>
  <c r="J253" i="34"/>
  <c r="J254" i="34"/>
  <c r="J255" i="34"/>
  <c r="J256" i="34"/>
  <c r="J257" i="34"/>
  <c r="J258" i="34"/>
  <c r="J250" i="34"/>
  <c r="J231" i="34"/>
  <c r="J232" i="34"/>
  <c r="J233" i="34"/>
  <c r="J234" i="34"/>
  <c r="J235" i="34"/>
  <c r="J236" i="34"/>
  <c r="J237" i="34"/>
  <c r="J230" i="34"/>
  <c r="J208" i="34"/>
  <c r="J209" i="34"/>
  <c r="J207" i="34"/>
  <c r="J195" i="34"/>
  <c r="J196" i="34"/>
  <c r="J197" i="34"/>
  <c r="J194" i="34"/>
  <c r="J311" i="34"/>
  <c r="B301" i="34" l="1"/>
  <c r="B305" i="34"/>
  <c r="B306" i="34"/>
  <c r="B311" i="34"/>
  <c r="B312" i="34"/>
  <c r="B194" i="34"/>
  <c r="B195" i="34"/>
  <c r="B196" i="34"/>
  <c r="B197" i="34"/>
  <c r="B198" i="34"/>
  <c r="B207" i="34"/>
  <c r="B208" i="34"/>
  <c r="B209" i="34"/>
  <c r="B210" i="34"/>
  <c r="B230" i="34"/>
  <c r="B231" i="34"/>
  <c r="B232" i="34"/>
  <c r="B233" i="34"/>
  <c r="B234" i="34"/>
  <c r="B235" i="34"/>
  <c r="B236" i="34"/>
  <c r="B237" i="34"/>
  <c r="B238" i="34"/>
  <c r="B250" i="34"/>
  <c r="B251" i="34"/>
  <c r="B252" i="34"/>
  <c r="B253" i="34"/>
  <c r="B254" i="34"/>
  <c r="B255" i="34"/>
  <c r="B256" i="34"/>
  <c r="B257" i="34"/>
  <c r="B258" i="34"/>
  <c r="B259" i="34"/>
  <c r="B260" i="34"/>
  <c r="B261" i="34"/>
  <c r="B262" i="34"/>
  <c r="B263" i="34"/>
  <c r="B264" i="34"/>
  <c r="B265" i="34"/>
  <c r="B266" i="34"/>
  <c r="B267" i="34"/>
  <c r="B268" i="34"/>
  <c r="B269" i="34"/>
  <c r="B270" i="34"/>
  <c r="B271" i="34"/>
  <c r="B272" i="34"/>
  <c r="B273" i="34"/>
  <c r="B274" i="34"/>
  <c r="B275" i="34"/>
  <c r="B276" i="34"/>
  <c r="B277" i="34"/>
  <c r="B278" i="34"/>
  <c r="B279" i="34"/>
  <c r="B280" i="34"/>
  <c r="B281" i="34"/>
  <c r="B282" i="34"/>
  <c r="B283" i="34"/>
  <c r="B243" i="34"/>
  <c r="B244" i="34"/>
  <c r="B245" i="34"/>
  <c r="B246" i="34"/>
  <c r="B247" i="34"/>
  <c r="B248" i="34"/>
  <c r="B284" i="34"/>
  <c r="B285" i="34"/>
  <c r="B286" i="34"/>
  <c r="B307" i="34"/>
  <c r="B308" i="34"/>
  <c r="B309" i="34"/>
  <c r="B313" i="34"/>
  <c r="B314" i="34"/>
  <c r="B318" i="34"/>
  <c r="B319" i="34"/>
  <c r="B315" i="34"/>
  <c r="B316" i="34"/>
  <c r="B326" i="34"/>
  <c r="B327" i="34"/>
  <c r="B359" i="34"/>
  <c r="B360" i="34"/>
  <c r="B350" i="34"/>
  <c r="B351" i="34"/>
  <c r="B352" i="34"/>
  <c r="B346" i="34"/>
  <c r="B347" i="34"/>
  <c r="B348" i="34"/>
  <c r="B349" i="34"/>
  <c r="B344" i="34"/>
  <c r="B345" i="34"/>
  <c r="B335" i="34"/>
  <c r="B336" i="34"/>
  <c r="B385" i="34"/>
  <c r="B386" i="34"/>
  <c r="B387" i="34"/>
  <c r="B383" i="34"/>
  <c r="B384" i="34"/>
  <c r="B378" i="34"/>
  <c r="B379" i="34"/>
  <c r="B376" i="34"/>
  <c r="B377" i="34"/>
  <c r="B365" i="34"/>
  <c r="B366" i="34"/>
  <c r="B367" i="34"/>
  <c r="B361" i="34"/>
  <c r="B362" i="34"/>
  <c r="B388" i="34"/>
  <c r="B368" i="34"/>
  <c r="B380" i="34"/>
  <c r="B353" i="34"/>
  <c r="B363" i="34"/>
  <c r="B422" i="34"/>
  <c r="B423" i="34"/>
  <c r="B424" i="34"/>
  <c r="B425" i="34"/>
  <c r="B426" i="34"/>
  <c r="B427" i="34"/>
  <c r="B428" i="34"/>
  <c r="B429" i="34"/>
  <c r="B430" i="34"/>
  <c r="B389" i="34"/>
  <c r="B390" i="34"/>
  <c r="B394" i="34"/>
  <c r="B395" i="34"/>
  <c r="B418" i="34"/>
  <c r="B403" i="34"/>
  <c r="B404" i="34"/>
  <c r="B405" i="34"/>
  <c r="B406" i="34"/>
  <c r="B407" i="34"/>
  <c r="B408" i="34"/>
  <c r="B409" i="34"/>
  <c r="B410" i="34"/>
  <c r="B412" i="34"/>
  <c r="B413" i="34"/>
  <c r="B414" i="34"/>
  <c r="B415" i="34"/>
  <c r="B416" i="34"/>
  <c r="B417" i="34"/>
  <c r="B300" i="34"/>
  <c r="J241" i="34" l="1"/>
  <c r="J240" i="34"/>
  <c r="J239" i="34"/>
  <c r="J221" i="34"/>
  <c r="J222" i="34"/>
  <c r="J223" i="34"/>
  <c r="J224" i="34"/>
  <c r="J225" i="34"/>
  <c r="J220" i="34"/>
  <c r="B221" i="34"/>
  <c r="B222" i="34"/>
  <c r="B223" i="34"/>
  <c r="B224" i="34"/>
  <c r="B225" i="34"/>
  <c r="B226" i="34"/>
  <c r="B239" i="34"/>
  <c r="B240" i="34"/>
  <c r="B241" i="34"/>
  <c r="B242" i="34"/>
  <c r="J214" i="34"/>
  <c r="J204" i="34"/>
  <c r="J199" i="34"/>
  <c r="J186" i="34"/>
  <c r="J187" i="34"/>
  <c r="J188" i="34"/>
  <c r="J189" i="34"/>
  <c r="J190" i="34"/>
  <c r="J185" i="34"/>
  <c r="B186" i="34"/>
  <c r="B187" i="34"/>
  <c r="B188" i="34"/>
  <c r="B189" i="34"/>
  <c r="B190" i="34"/>
  <c r="B191" i="34"/>
  <c r="B199" i="34"/>
  <c r="B200" i="34"/>
  <c r="B204" i="34"/>
  <c r="B205" i="34"/>
  <c r="B206" i="34"/>
  <c r="B214" i="34"/>
  <c r="B215" i="34"/>
  <c r="B220" i="34"/>
  <c r="J179" i="34"/>
  <c r="J180" i="34"/>
  <c r="J181" i="34"/>
  <c r="J178" i="34"/>
  <c r="B176" i="34"/>
  <c r="B177" i="34"/>
  <c r="B178" i="34"/>
  <c r="B179" i="34"/>
  <c r="B180" i="34"/>
  <c r="B181" i="34"/>
  <c r="B182" i="34"/>
  <c r="B185" i="34"/>
  <c r="J176" i="34"/>
  <c r="J174" i="34" l="1"/>
  <c r="J173" i="34"/>
  <c r="J165" i="34"/>
  <c r="J166" i="34"/>
  <c r="J167" i="34"/>
  <c r="J168" i="34"/>
  <c r="J169" i="34"/>
  <c r="J170" i="34"/>
  <c r="J164" i="34"/>
  <c r="B169" i="34" l="1"/>
  <c r="B170" i="34"/>
  <c r="B171" i="34"/>
  <c r="B173" i="34"/>
  <c r="B174" i="34"/>
  <c r="B175" i="34"/>
  <c r="J160" i="34"/>
  <c r="J157" i="34"/>
  <c r="J158" i="34"/>
  <c r="J159" i="34"/>
  <c r="J156" i="34"/>
  <c r="B160" i="34"/>
  <c r="B161" i="34"/>
  <c r="B162" i="34"/>
  <c r="B163" i="34"/>
  <c r="B164" i="34"/>
  <c r="B165" i="34"/>
  <c r="B166" i="34"/>
  <c r="B167" i="34"/>
  <c r="B168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6" i="34"/>
  <c r="B97" i="34"/>
  <c r="B98" i="34"/>
  <c r="B99" i="34"/>
  <c r="B100" i="34"/>
  <c r="B74" i="34"/>
  <c r="B212" i="34"/>
  <c r="B213" i="34"/>
  <c r="B151" i="34"/>
  <c r="B183" i="34"/>
  <c r="B184" i="34"/>
  <c r="B192" i="34"/>
  <c r="B193" i="34"/>
  <c r="B287" i="34"/>
  <c r="B288" i="34"/>
  <c r="B289" i="34"/>
  <c r="B290" i="34"/>
  <c r="B156" i="34"/>
  <c r="B157" i="34"/>
  <c r="B158" i="34"/>
  <c r="B159" i="34"/>
  <c r="B54" i="34"/>
  <c r="A54" i="34" s="1"/>
  <c r="B51" i="34"/>
  <c r="A51" i="34" s="1"/>
  <c r="J149" i="34"/>
  <c r="J133" i="34"/>
  <c r="J134" i="34"/>
  <c r="J135" i="34"/>
  <c r="J136" i="34"/>
  <c r="J137" i="34"/>
  <c r="J138" i="34"/>
  <c r="J132" i="34"/>
  <c r="B135" i="34"/>
  <c r="B136" i="34"/>
  <c r="B137" i="34"/>
  <c r="B138" i="34"/>
  <c r="B139" i="34"/>
  <c r="B149" i="34"/>
  <c r="B150" i="34"/>
  <c r="J128" i="34"/>
  <c r="J129" i="34"/>
  <c r="J130" i="34"/>
  <c r="J127" i="34"/>
  <c r="B130" i="34"/>
  <c r="B131" i="34"/>
  <c r="B132" i="34"/>
  <c r="B133" i="34"/>
  <c r="B134" i="34"/>
  <c r="J117" i="34"/>
  <c r="J116" i="34"/>
  <c r="J115" i="34"/>
  <c r="B116" i="34"/>
  <c r="B117" i="34"/>
  <c r="B118" i="34"/>
  <c r="B121" i="34"/>
  <c r="B122" i="34"/>
  <c r="B127" i="34"/>
  <c r="B128" i="34"/>
  <c r="B129" i="34"/>
  <c r="B115" i="34"/>
  <c r="J106" i="34"/>
  <c r="J104" i="34"/>
  <c r="J103" i="34"/>
  <c r="J102" i="34"/>
  <c r="J100" i="34"/>
  <c r="J99" i="34"/>
  <c r="J98" i="34"/>
  <c r="J97" i="34"/>
  <c r="J96" i="34"/>
  <c r="B101" i="34"/>
  <c r="B102" i="34"/>
  <c r="B103" i="34"/>
  <c r="B104" i="34"/>
  <c r="B105" i="34"/>
  <c r="B106" i="34"/>
  <c r="B107" i="34"/>
  <c r="J85" i="34"/>
  <c r="J86" i="34"/>
  <c r="J87" i="34"/>
  <c r="J88" i="34"/>
  <c r="J84" i="34"/>
  <c r="J82" i="34"/>
  <c r="J81" i="34"/>
  <c r="J74" i="34"/>
  <c r="J75" i="34"/>
  <c r="J76" i="34"/>
  <c r="J77" i="34"/>
  <c r="J78" i="34"/>
  <c r="J79" i="34"/>
  <c r="J90" i="34"/>
  <c r="B111" i="34"/>
  <c r="B112" i="34"/>
  <c r="B119" i="34"/>
  <c r="B120" i="34"/>
  <c r="B125" i="34"/>
  <c r="B141" i="34"/>
  <c r="B142" i="34"/>
  <c r="B143" i="34"/>
  <c r="B144" i="34"/>
  <c r="B145" i="34"/>
  <c r="B110" i="34"/>
  <c r="B124" i="34"/>
  <c r="B68" i="34"/>
  <c r="B69" i="34"/>
  <c r="B108" i="34"/>
  <c r="B109" i="34"/>
  <c r="B123" i="34"/>
  <c r="B42" i="34"/>
  <c r="B35" i="34"/>
  <c r="B36" i="34"/>
  <c r="B41" i="34"/>
  <c r="B34" i="34" l="1"/>
  <c r="B37" i="34"/>
  <c r="B38" i="34"/>
  <c r="B39" i="34"/>
  <c r="B40" i="34"/>
  <c r="B33" i="34"/>
  <c r="J45" i="34"/>
  <c r="J46" i="34"/>
  <c r="J47" i="34"/>
  <c r="J44" i="34"/>
  <c r="B52" i="34"/>
  <c r="B53" i="34"/>
  <c r="B55" i="34"/>
  <c r="B56" i="34"/>
  <c r="B44" i="34"/>
  <c r="B45" i="34"/>
  <c r="B46" i="34"/>
  <c r="B47" i="34"/>
  <c r="B48" i="34"/>
  <c r="J52" i="34"/>
  <c r="J49" i="34"/>
  <c r="B147" i="55"/>
  <c r="A147" i="55" s="1"/>
  <c r="J58" i="34"/>
  <c r="A148" i="55"/>
  <c r="H60" i="34"/>
  <c r="J63" i="34"/>
  <c r="J64" i="34"/>
  <c r="J62" i="34"/>
  <c r="J71" i="34"/>
  <c r="B67" i="34"/>
  <c r="B71" i="34"/>
  <c r="B72" i="34"/>
  <c r="B62" i="34"/>
  <c r="B63" i="34"/>
  <c r="B64" i="34"/>
  <c r="B65" i="34"/>
  <c r="B60" i="34"/>
  <c r="B61" i="34"/>
  <c r="B58" i="34"/>
  <c r="B59" i="34"/>
  <c r="B49" i="34"/>
  <c r="B50" i="34"/>
  <c r="B66" i="34"/>
  <c r="B25" i="34"/>
  <c r="B24" i="34"/>
  <c r="B92" i="34"/>
  <c r="B93" i="34"/>
  <c r="B94" i="34"/>
  <c r="B95" i="34"/>
  <c r="B113" i="34"/>
  <c r="B114" i="34"/>
  <c r="B146" i="34"/>
  <c r="B147" i="34"/>
  <c r="B148" i="34"/>
  <c r="B154" i="34"/>
  <c r="B155" i="34"/>
  <c r="B202" i="34"/>
  <c r="B203" i="34"/>
  <c r="B217" i="34"/>
  <c r="B218" i="34"/>
  <c r="B219" i="34"/>
  <c r="B228" i="34"/>
  <c r="B229" i="34"/>
  <c r="B295" i="34"/>
  <c r="B296" i="34"/>
  <c r="B297" i="34"/>
  <c r="B298" i="34"/>
  <c r="B303" i="34"/>
  <c r="B304" i="34"/>
  <c r="B320" i="34"/>
  <c r="B321" i="34"/>
  <c r="B322" i="34"/>
  <c r="B324" i="34"/>
  <c r="B334" i="34"/>
  <c r="B338" i="34"/>
  <c r="B339" i="34"/>
  <c r="B340" i="34"/>
  <c r="B342" i="34"/>
  <c r="B356" i="34"/>
  <c r="B357" i="34"/>
  <c r="B369" i="34"/>
  <c r="B371" i="34"/>
  <c r="B372" i="34"/>
  <c r="B375" i="34"/>
  <c r="B393" i="34"/>
  <c r="B398" i="34"/>
  <c r="B400" i="34"/>
  <c r="B402" i="34"/>
  <c r="B435" i="34"/>
  <c r="B437" i="34"/>
  <c r="B57" i="34"/>
  <c r="B443" i="34"/>
  <c r="B354" i="34"/>
  <c r="B355" i="34"/>
  <c r="B364" i="34"/>
  <c r="B370" i="34"/>
  <c r="B381" i="34"/>
  <c r="B382" i="34"/>
  <c r="B391" i="34"/>
  <c r="B392" i="34"/>
  <c r="B396" i="34"/>
  <c r="B397" i="34"/>
  <c r="B411" i="34"/>
  <c r="B434" i="34"/>
  <c r="B436" i="34"/>
  <c r="B440" i="34"/>
  <c r="B70" i="34"/>
  <c r="B73" i="34"/>
  <c r="B126" i="34"/>
  <c r="B140" i="34"/>
  <c r="B152" i="34"/>
  <c r="B153" i="34"/>
  <c r="B172" i="34"/>
  <c r="B201" i="34"/>
  <c r="B211" i="34"/>
  <c r="B216" i="34"/>
  <c r="B227" i="34"/>
  <c r="B249" i="34"/>
  <c r="B299" i="34"/>
  <c r="B302" i="34"/>
  <c r="B310" i="34"/>
  <c r="B317" i="34"/>
  <c r="B325" i="34"/>
  <c r="B332" i="34"/>
  <c r="B333" i="34"/>
  <c r="B337" i="34"/>
  <c r="B43" i="34"/>
  <c r="G31" i="55" l="1" a="1"/>
  <c r="G31" i="55" s="1"/>
  <c r="G146" i="55" a="1"/>
  <c r="G146" i="55" s="1"/>
  <c r="I146" i="55" a="1"/>
  <c r="I146" i="55" s="1"/>
  <c r="G145" i="55" a="1"/>
  <c r="G145" i="55" s="1"/>
  <c r="I145" i="55" a="1"/>
  <c r="I145" i="55" s="1"/>
  <c r="I34" i="55" a="1"/>
  <c r="I34" i="55" s="1"/>
  <c r="G33" i="55" a="1"/>
  <c r="G33" i="55" s="1"/>
  <c r="G22" i="55" a="1"/>
  <c r="G22" i="55" s="1"/>
  <c r="G104" i="55" a="1"/>
  <c r="G104" i="55" s="1"/>
  <c r="G106" i="55" a="1"/>
  <c r="G106" i="55" s="1"/>
  <c r="G108" i="55" a="1"/>
  <c r="G108" i="55" s="1"/>
  <c r="G110" i="55" a="1"/>
  <c r="G110" i="55" s="1"/>
  <c r="G112" i="55" a="1"/>
  <c r="G112" i="55" s="1"/>
  <c r="G114" i="55" a="1"/>
  <c r="G114" i="55" s="1"/>
  <c r="G117" i="55" a="1"/>
  <c r="G117" i="55" s="1"/>
  <c r="G119" i="55" a="1"/>
  <c r="G119" i="55" s="1"/>
  <c r="G121" i="55" a="1"/>
  <c r="G121" i="55" s="1"/>
  <c r="G123" i="55" a="1"/>
  <c r="G123" i="55" s="1"/>
  <c r="I126" i="55" a="1"/>
  <c r="I126" i="55" s="1"/>
  <c r="I128" i="55" a="1"/>
  <c r="I128" i="55" s="1"/>
  <c r="G130" i="55" a="1"/>
  <c r="G130" i="55" s="1"/>
  <c r="I131" i="55" a="1"/>
  <c r="I131" i="55" s="1"/>
  <c r="G134" i="55" a="1"/>
  <c r="G134" i="55" s="1"/>
  <c r="I135" i="55" a="1"/>
  <c r="I135" i="55" s="1"/>
  <c r="G138" i="55" a="1"/>
  <c r="G138" i="55" s="1"/>
  <c r="I139" i="55" a="1"/>
  <c r="I139" i="55" s="1"/>
  <c r="G142" i="55" a="1"/>
  <c r="G142" i="55" s="1"/>
  <c r="I143" i="55" a="1"/>
  <c r="I143" i="55" s="1"/>
  <c r="G137" i="55" a="1"/>
  <c r="G137" i="55" s="1"/>
  <c r="G141" i="55" a="1"/>
  <c r="G141" i="55" s="1"/>
  <c r="I137" i="55" a="1"/>
  <c r="I137" i="55" s="1"/>
  <c r="G144" i="55" a="1"/>
  <c r="G144" i="55" s="1"/>
  <c r="I104" i="55" a="1"/>
  <c r="I104" i="55" s="1"/>
  <c r="I106" i="55" a="1"/>
  <c r="I106" i="55" s="1"/>
  <c r="I108" i="55" a="1"/>
  <c r="I108" i="55" s="1"/>
  <c r="I110" i="55" a="1"/>
  <c r="I110" i="55" s="1"/>
  <c r="I112" i="55" a="1"/>
  <c r="I112" i="55" s="1"/>
  <c r="I114" i="55" a="1"/>
  <c r="I114" i="55" s="1"/>
  <c r="G116" i="55" a="1"/>
  <c r="G116" i="55" s="1"/>
  <c r="I117" i="55" a="1"/>
  <c r="I117" i="55" s="1"/>
  <c r="I119" i="55" a="1"/>
  <c r="I119" i="55" s="1"/>
  <c r="I121" i="55" a="1"/>
  <c r="I121" i="55" s="1"/>
  <c r="I123" i="55" a="1"/>
  <c r="I123" i="55" s="1"/>
  <c r="G125" i="55" a="1"/>
  <c r="G125" i="55" s="1"/>
  <c r="G127" i="55" a="1"/>
  <c r="G127" i="55" s="1"/>
  <c r="G129" i="55" a="1"/>
  <c r="G129" i="55" s="1"/>
  <c r="I130" i="55" a="1"/>
  <c r="I130" i="55" s="1"/>
  <c r="G133" i="55" a="1"/>
  <c r="G133" i="55" s="1"/>
  <c r="I134" i="55" a="1"/>
  <c r="I134" i="55" s="1"/>
  <c r="I138" i="55" a="1"/>
  <c r="I138" i="55" s="1"/>
  <c r="I142" i="55" a="1"/>
  <c r="I142" i="55" s="1"/>
  <c r="I141" i="55" a="1"/>
  <c r="I141" i="55" s="1"/>
  <c r="I144" i="55" a="1"/>
  <c r="I144" i="55" s="1"/>
  <c r="G105" i="55" a="1"/>
  <c r="G105" i="55" s="1"/>
  <c r="G107" i="55" a="1"/>
  <c r="G107" i="55" s="1"/>
  <c r="G109" i="55" a="1"/>
  <c r="G109" i="55" s="1"/>
  <c r="G111" i="55" a="1"/>
  <c r="G111" i="55" s="1"/>
  <c r="G113" i="55" a="1"/>
  <c r="G113" i="55" s="1"/>
  <c r="G115" i="55" a="1"/>
  <c r="G115" i="55" s="1"/>
  <c r="I116" i="55" a="1"/>
  <c r="I116" i="55" s="1"/>
  <c r="G118" i="55" a="1"/>
  <c r="G118" i="55" s="1"/>
  <c r="G120" i="55" a="1"/>
  <c r="G120" i="55" s="1"/>
  <c r="G122" i="55" a="1"/>
  <c r="G122" i="55" s="1"/>
  <c r="G124" i="55" a="1"/>
  <c r="G124" i="55" s="1"/>
  <c r="I125" i="55" a="1"/>
  <c r="I125" i="55" s="1"/>
  <c r="I127" i="55" a="1"/>
  <c r="I127" i="55" s="1"/>
  <c r="I129" i="55" a="1"/>
  <c r="I129" i="55" s="1"/>
  <c r="G132" i="55" a="1"/>
  <c r="G132" i="55" s="1"/>
  <c r="I133" i="55" a="1"/>
  <c r="I133" i="55" s="1"/>
  <c r="G136" i="55" a="1"/>
  <c r="G136" i="55" s="1"/>
  <c r="G140" i="55" a="1"/>
  <c r="G140" i="55" s="1"/>
  <c r="G143" i="55" a="1"/>
  <c r="G143" i="55" s="1"/>
  <c r="I105" i="55" a="1"/>
  <c r="I105" i="55" s="1"/>
  <c r="I107" i="55" a="1"/>
  <c r="I107" i="55" s="1"/>
  <c r="I109" i="55" a="1"/>
  <c r="I109" i="55" s="1"/>
  <c r="I111" i="55" a="1"/>
  <c r="I111" i="55" s="1"/>
  <c r="I113" i="55" a="1"/>
  <c r="I113" i="55" s="1"/>
  <c r="I115" i="55" a="1"/>
  <c r="I115" i="55" s="1"/>
  <c r="I118" i="55" a="1"/>
  <c r="I118" i="55" s="1"/>
  <c r="I120" i="55" a="1"/>
  <c r="I120" i="55" s="1"/>
  <c r="I122" i="55" a="1"/>
  <c r="I122" i="55" s="1"/>
  <c r="I124" i="55" a="1"/>
  <c r="I124" i="55" s="1"/>
  <c r="G126" i="55" a="1"/>
  <c r="G126" i="55" s="1"/>
  <c r="K126" i="55" s="1"/>
  <c r="G128" i="55" a="1"/>
  <c r="G128" i="55" s="1"/>
  <c r="K128" i="55" s="1"/>
  <c r="G131" i="55" a="1"/>
  <c r="G131" i="55" s="1"/>
  <c r="I132" i="55" a="1"/>
  <c r="I132" i="55" s="1"/>
  <c r="G135" i="55" a="1"/>
  <c r="G135" i="55" s="1"/>
  <c r="I136" i="55" a="1"/>
  <c r="I136" i="55" s="1"/>
  <c r="G139" i="55" a="1"/>
  <c r="G139" i="55" s="1"/>
  <c r="I140" i="55" a="1"/>
  <c r="I140" i="55" s="1"/>
  <c r="G29" i="55" a="1"/>
  <c r="G29" i="55" s="1"/>
  <c r="G27" i="55" a="1"/>
  <c r="G27" i="55" s="1"/>
  <c r="G25" i="55" a="1"/>
  <c r="G25" i="55" s="1"/>
  <c r="G23" i="55" a="1"/>
  <c r="G23" i="55" s="1"/>
  <c r="G21" i="55" a="1"/>
  <c r="G21" i="55" s="1"/>
  <c r="I30" i="55" a="1"/>
  <c r="I30" i="55" s="1"/>
  <c r="I28" i="55" a="1"/>
  <c r="I28" i="55" s="1"/>
  <c r="I26" i="55" a="1"/>
  <c r="I26" i="55" s="1"/>
  <c r="I24" i="55" a="1"/>
  <c r="I24" i="55" s="1"/>
  <c r="I22" i="55" a="1"/>
  <c r="I22" i="55" s="1"/>
  <c r="G34" i="55" a="1"/>
  <c r="G34" i="55" s="1"/>
  <c r="K34" i="55" s="1"/>
  <c r="G30" i="55" a="1"/>
  <c r="G30" i="55" s="1"/>
  <c r="G28" i="55" a="1"/>
  <c r="G28" i="55" s="1"/>
  <c r="G26" i="55" a="1"/>
  <c r="G26" i="55" s="1"/>
  <c r="G24" i="55" a="1"/>
  <c r="G24" i="55" s="1"/>
  <c r="G74" i="55" a="1"/>
  <c r="G74" i="55" s="1"/>
  <c r="G77" i="55" a="1"/>
  <c r="G77" i="55" s="1"/>
  <c r="I78" i="55" a="1"/>
  <c r="I78" i="55" s="1"/>
  <c r="I80" i="55" a="1"/>
  <c r="I80" i="55" s="1"/>
  <c r="I82" i="55" a="1"/>
  <c r="I82" i="55" s="1"/>
  <c r="I84" i="55" a="1"/>
  <c r="I84" i="55" s="1"/>
  <c r="G86" i="55" a="1"/>
  <c r="G86" i="55" s="1"/>
  <c r="I87" i="55" a="1"/>
  <c r="I87" i="55" s="1"/>
  <c r="G90" i="55" a="1"/>
  <c r="G90" i="55" s="1"/>
  <c r="I91" i="55" a="1"/>
  <c r="I91" i="55" s="1"/>
  <c r="G94" i="55" a="1"/>
  <c r="G94" i="55" s="1"/>
  <c r="I95" i="55" a="1"/>
  <c r="I95" i="55" s="1"/>
  <c r="G98" i="55" a="1"/>
  <c r="G98" i="55" s="1"/>
  <c r="I99" i="55" a="1"/>
  <c r="I99" i="55" s="1"/>
  <c r="G102" i="55" a="1"/>
  <c r="G102" i="55" s="1"/>
  <c r="I103" i="55" a="1"/>
  <c r="I103" i="55" s="1"/>
  <c r="I94" i="55" a="1"/>
  <c r="I94" i="55" s="1"/>
  <c r="I98" i="55" a="1"/>
  <c r="I98" i="55" s="1"/>
  <c r="I102" i="55" a="1"/>
  <c r="I102" i="55" s="1"/>
  <c r="I97" i="55" a="1"/>
  <c r="I97" i="55" s="1"/>
  <c r="G100" i="55" a="1"/>
  <c r="G100" i="55" s="1"/>
  <c r="I74" i="55" a="1"/>
  <c r="I74" i="55" s="1"/>
  <c r="G76" i="55" a="1"/>
  <c r="G76" i="55" s="1"/>
  <c r="I77" i="55" a="1"/>
  <c r="I77" i="55" s="1"/>
  <c r="G79" i="55" a="1"/>
  <c r="G79" i="55" s="1"/>
  <c r="G81" i="55" a="1"/>
  <c r="G81" i="55" s="1"/>
  <c r="G83" i="55" a="1"/>
  <c r="G83" i="55" s="1"/>
  <c r="G85" i="55" a="1"/>
  <c r="G85" i="55" s="1"/>
  <c r="I86" i="55" a="1"/>
  <c r="I86" i="55" s="1"/>
  <c r="G89" i="55" a="1"/>
  <c r="G89" i="55" s="1"/>
  <c r="I90" i="55" a="1"/>
  <c r="I90" i="55" s="1"/>
  <c r="G93" i="55" a="1"/>
  <c r="G93" i="55" s="1"/>
  <c r="G97" i="55" a="1"/>
  <c r="G97" i="55" s="1"/>
  <c r="G101" i="55" a="1"/>
  <c r="G101" i="55" s="1"/>
  <c r="I101" i="55" a="1"/>
  <c r="I101" i="55" s="1"/>
  <c r="G73" i="55" a="1"/>
  <c r="G73" i="55" s="1"/>
  <c r="G75" i="55" a="1"/>
  <c r="G75" i="55" s="1"/>
  <c r="I76" i="55" a="1"/>
  <c r="I76" i="55" s="1"/>
  <c r="I79" i="55" a="1"/>
  <c r="I79" i="55" s="1"/>
  <c r="I81" i="55" a="1"/>
  <c r="I81" i="55" s="1"/>
  <c r="I83" i="55" a="1"/>
  <c r="I83" i="55" s="1"/>
  <c r="I85" i="55" a="1"/>
  <c r="I85" i="55" s="1"/>
  <c r="G88" i="55" a="1"/>
  <c r="G88" i="55" s="1"/>
  <c r="I89" i="55" a="1"/>
  <c r="I89" i="55" s="1"/>
  <c r="G92" i="55" a="1"/>
  <c r="G92" i="55" s="1"/>
  <c r="I93" i="55" a="1"/>
  <c r="I93" i="55" s="1"/>
  <c r="G96" i="55" a="1"/>
  <c r="G96" i="55" s="1"/>
  <c r="I73" i="55" a="1"/>
  <c r="I73" i="55" s="1"/>
  <c r="I75" i="55" a="1"/>
  <c r="I75" i="55" s="1"/>
  <c r="G78" i="55" a="1"/>
  <c r="G78" i="55" s="1"/>
  <c r="G80" i="55" a="1"/>
  <c r="G80" i="55" s="1"/>
  <c r="G82" i="55" a="1"/>
  <c r="G82" i="55" s="1"/>
  <c r="G84" i="55" a="1"/>
  <c r="G84" i="55" s="1"/>
  <c r="G87" i="55" a="1"/>
  <c r="G87" i="55" s="1"/>
  <c r="I88" i="55" a="1"/>
  <c r="I88" i="55" s="1"/>
  <c r="G91" i="55" a="1"/>
  <c r="G91" i="55" s="1"/>
  <c r="I92" i="55" a="1"/>
  <c r="I92" i="55" s="1"/>
  <c r="G95" i="55" a="1"/>
  <c r="G95" i="55" s="1"/>
  <c r="I96" i="55" a="1"/>
  <c r="I96" i="55" s="1"/>
  <c r="G99" i="55" a="1"/>
  <c r="G99" i="55" s="1"/>
  <c r="I100" i="55" a="1"/>
  <c r="I100" i="55" s="1"/>
  <c r="G103" i="55" a="1"/>
  <c r="G103" i="55" s="1"/>
  <c r="G35" i="55" a="1"/>
  <c r="G35" i="55" s="1"/>
  <c r="G37" i="55" a="1"/>
  <c r="G37" i="55" s="1"/>
  <c r="G39" i="55" a="1"/>
  <c r="G39" i="55" s="1"/>
  <c r="G41" i="55" a="1"/>
  <c r="G41" i="55" s="1"/>
  <c r="G43" i="55" a="1"/>
  <c r="G43" i="55" s="1"/>
  <c r="G45" i="55" a="1"/>
  <c r="G45" i="55" s="1"/>
  <c r="G47" i="55" a="1"/>
  <c r="G47" i="55" s="1"/>
  <c r="G49" i="55" a="1"/>
  <c r="G49" i="55" s="1"/>
  <c r="G51" i="55" a="1"/>
  <c r="G51" i="55" s="1"/>
  <c r="G53" i="55" a="1"/>
  <c r="G53" i="55" s="1"/>
  <c r="G55" i="55" a="1"/>
  <c r="G55" i="55" s="1"/>
  <c r="G57" i="55" a="1"/>
  <c r="G57" i="55" s="1"/>
  <c r="G59" i="55" a="1"/>
  <c r="G59" i="55" s="1"/>
  <c r="G61" i="55" a="1"/>
  <c r="G61" i="55" s="1"/>
  <c r="G63" i="55" a="1"/>
  <c r="G63" i="55" s="1"/>
  <c r="G65" i="55" a="1"/>
  <c r="G65" i="55" s="1"/>
  <c r="G67" i="55" a="1"/>
  <c r="G67" i="55" s="1"/>
  <c r="G69" i="55" a="1"/>
  <c r="G69" i="55" s="1"/>
  <c r="G71" i="55" a="1"/>
  <c r="G71" i="55" s="1"/>
  <c r="I72" i="55" a="1"/>
  <c r="I72" i="55" s="1"/>
  <c r="G70" i="55" a="1"/>
  <c r="G70" i="55" s="1"/>
  <c r="I35" i="55" a="1"/>
  <c r="I35" i="55" s="1"/>
  <c r="I37" i="55" a="1"/>
  <c r="I37" i="55" s="1"/>
  <c r="I39" i="55" a="1"/>
  <c r="I39" i="55" s="1"/>
  <c r="I41" i="55" a="1"/>
  <c r="I41" i="55" s="1"/>
  <c r="I43" i="55" a="1"/>
  <c r="I43" i="55" s="1"/>
  <c r="I45" i="55" a="1"/>
  <c r="I45" i="55" s="1"/>
  <c r="I47" i="55" a="1"/>
  <c r="I47" i="55" s="1"/>
  <c r="I49" i="55" a="1"/>
  <c r="I49" i="55" s="1"/>
  <c r="I51" i="55" a="1"/>
  <c r="I51" i="55" s="1"/>
  <c r="I53" i="55" a="1"/>
  <c r="I53" i="55" s="1"/>
  <c r="I55" i="55" a="1"/>
  <c r="I55" i="55" s="1"/>
  <c r="I57" i="55" a="1"/>
  <c r="I57" i="55" s="1"/>
  <c r="I59" i="55" a="1"/>
  <c r="I59" i="55" s="1"/>
  <c r="I61" i="55" a="1"/>
  <c r="I61" i="55" s="1"/>
  <c r="I63" i="55" a="1"/>
  <c r="I63" i="55" s="1"/>
  <c r="I65" i="55" a="1"/>
  <c r="I65" i="55" s="1"/>
  <c r="I67" i="55" a="1"/>
  <c r="I67" i="55" s="1"/>
  <c r="I69" i="55" a="1"/>
  <c r="I69" i="55" s="1"/>
  <c r="I71" i="55" a="1"/>
  <c r="I71" i="55" s="1"/>
  <c r="G68" i="55" a="1"/>
  <c r="G68" i="55" s="1"/>
  <c r="G36" i="55" a="1"/>
  <c r="G36" i="55" s="1"/>
  <c r="G38" i="55" a="1"/>
  <c r="G38" i="55" s="1"/>
  <c r="G40" i="55" a="1"/>
  <c r="G40" i="55" s="1"/>
  <c r="G42" i="55" a="1"/>
  <c r="G42" i="55" s="1"/>
  <c r="G44" i="55" a="1"/>
  <c r="G44" i="55" s="1"/>
  <c r="G46" i="55" a="1"/>
  <c r="G46" i="55" s="1"/>
  <c r="G48" i="55" a="1"/>
  <c r="G48" i="55" s="1"/>
  <c r="G50" i="55" a="1"/>
  <c r="G50" i="55" s="1"/>
  <c r="G52" i="55" a="1"/>
  <c r="G52" i="55" s="1"/>
  <c r="G54" i="55" a="1"/>
  <c r="G54" i="55" s="1"/>
  <c r="G56" i="55" a="1"/>
  <c r="G56" i="55" s="1"/>
  <c r="G58" i="55" a="1"/>
  <c r="G58" i="55" s="1"/>
  <c r="G60" i="55" a="1"/>
  <c r="G60" i="55" s="1"/>
  <c r="G62" i="55" a="1"/>
  <c r="G62" i="55" s="1"/>
  <c r="G64" i="55" a="1"/>
  <c r="G64" i="55" s="1"/>
  <c r="G66" i="55" a="1"/>
  <c r="G66" i="55" s="1"/>
  <c r="I36" i="55" a="1"/>
  <c r="I36" i="55" s="1"/>
  <c r="I38" i="55" a="1"/>
  <c r="I38" i="55" s="1"/>
  <c r="I40" i="55" a="1"/>
  <c r="I40" i="55" s="1"/>
  <c r="I42" i="55" a="1"/>
  <c r="I42" i="55" s="1"/>
  <c r="I44" i="55" a="1"/>
  <c r="I44" i="55" s="1"/>
  <c r="I46" i="55" a="1"/>
  <c r="I46" i="55" s="1"/>
  <c r="I48" i="55" a="1"/>
  <c r="I48" i="55" s="1"/>
  <c r="I50" i="55" a="1"/>
  <c r="I50" i="55" s="1"/>
  <c r="I52" i="55" a="1"/>
  <c r="I52" i="55" s="1"/>
  <c r="I54" i="55" a="1"/>
  <c r="I54" i="55" s="1"/>
  <c r="I56" i="55" a="1"/>
  <c r="I56" i="55" s="1"/>
  <c r="I58" i="55" a="1"/>
  <c r="I58" i="55" s="1"/>
  <c r="I60" i="55" a="1"/>
  <c r="I60" i="55" s="1"/>
  <c r="I62" i="55" a="1"/>
  <c r="I62" i="55" s="1"/>
  <c r="I64" i="55" a="1"/>
  <c r="I64" i="55" s="1"/>
  <c r="I66" i="55" a="1"/>
  <c r="I66" i="55" s="1"/>
  <c r="I68" i="55" a="1"/>
  <c r="I68" i="55" s="1"/>
  <c r="I70" i="55" a="1"/>
  <c r="I70" i="55" s="1"/>
  <c r="G72" i="55" a="1"/>
  <c r="G72" i="55" s="1"/>
  <c r="K72" i="55" s="1"/>
  <c r="I32" i="55" a="1"/>
  <c r="I32" i="55" s="1"/>
  <c r="G32" i="55" a="1"/>
  <c r="G32" i="55" s="1"/>
  <c r="J60" i="34"/>
  <c r="I33" i="55" a="1"/>
  <c r="I33" i="55" s="1"/>
  <c r="K33" i="55" s="1"/>
  <c r="I31" i="55" a="1"/>
  <c r="I31" i="55" s="1"/>
  <c r="K31" i="55" s="1"/>
  <c r="I29" i="55" a="1"/>
  <c r="I29" i="55" s="1"/>
  <c r="I27" i="55" a="1"/>
  <c r="I27" i="55" s="1"/>
  <c r="K27" i="55" s="1"/>
  <c r="I25" i="55" a="1"/>
  <c r="I25" i="55" s="1"/>
  <c r="I23" i="55" a="1"/>
  <c r="I23" i="55" s="1"/>
  <c r="I21" i="55" a="1"/>
  <c r="I21" i="55" s="1"/>
  <c r="K22" i="55"/>
  <c r="K26" i="55"/>
  <c r="A417" i="34"/>
  <c r="A419" i="34"/>
  <c r="A420" i="34"/>
  <c r="A421" i="34"/>
  <c r="A431" i="34"/>
  <c r="A432" i="34"/>
  <c r="A433" i="34"/>
  <c r="A444" i="34"/>
  <c r="A445" i="34"/>
  <c r="A446" i="34"/>
  <c r="A441" i="34"/>
  <c r="A442" i="34"/>
  <c r="A438" i="34"/>
  <c r="A439" i="34"/>
  <c r="A447" i="34"/>
  <c r="A448" i="34"/>
  <c r="A449" i="34"/>
  <c r="A450" i="34"/>
  <c r="A451" i="34"/>
  <c r="A452" i="34"/>
  <c r="A453" i="34"/>
  <c r="A454" i="34"/>
  <c r="A455" i="34"/>
  <c r="A456" i="34"/>
  <c r="A457" i="34"/>
  <c r="A458" i="34"/>
  <c r="A459" i="34"/>
  <c r="A460" i="34"/>
  <c r="A461" i="34"/>
  <c r="A462" i="34"/>
  <c r="A463" i="34"/>
  <c r="A464" i="34"/>
  <c r="A465" i="34"/>
  <c r="A466" i="34"/>
  <c r="A467" i="34"/>
  <c r="A468" i="34"/>
  <c r="A469" i="34"/>
  <c r="A470" i="34"/>
  <c r="A471" i="34"/>
  <c r="A472" i="34"/>
  <c r="A473" i="34"/>
  <c r="A474" i="34"/>
  <c r="A475" i="34"/>
  <c r="A476" i="34"/>
  <c r="A477" i="34"/>
  <c r="A478" i="34"/>
  <c r="A479" i="34"/>
  <c r="A480" i="34"/>
  <c r="A481" i="34"/>
  <c r="A482" i="34"/>
  <c r="A483" i="34"/>
  <c r="A484" i="34"/>
  <c r="A485" i="34"/>
  <c r="A486" i="34"/>
  <c r="A487" i="34"/>
  <c r="A488" i="34"/>
  <c r="A489" i="34"/>
  <c r="A490" i="34"/>
  <c r="A491" i="34"/>
  <c r="A492" i="34"/>
  <c r="A493" i="34"/>
  <c r="A494" i="34"/>
  <c r="A495" i="34"/>
  <c r="A496" i="34"/>
  <c r="A497" i="34"/>
  <c r="A498" i="34"/>
  <c r="A499" i="34"/>
  <c r="A500" i="34"/>
  <c r="A501" i="34"/>
  <c r="A502" i="34"/>
  <c r="A503" i="34"/>
  <c r="A504" i="34"/>
  <c r="A505" i="34"/>
  <c r="A506" i="34"/>
  <c r="A507" i="34"/>
  <c r="A508" i="34"/>
  <c r="A509" i="34"/>
  <c r="A510" i="34"/>
  <c r="A511" i="34"/>
  <c r="A512" i="34"/>
  <c r="A513" i="34"/>
  <c r="A514" i="34"/>
  <c r="K139" i="55" l="1"/>
  <c r="K131" i="55"/>
  <c r="K21" i="55"/>
  <c r="K29" i="55"/>
  <c r="K146" i="55"/>
  <c r="K145" i="55"/>
  <c r="K24" i="55"/>
  <c r="K28" i="55"/>
  <c r="K25" i="55"/>
  <c r="K143" i="55"/>
  <c r="K78" i="55"/>
  <c r="K135" i="55"/>
  <c r="K103" i="55"/>
  <c r="K95" i="55"/>
  <c r="K30" i="55"/>
  <c r="K80" i="55"/>
  <c r="K140" i="55"/>
  <c r="K122" i="55"/>
  <c r="K115" i="55"/>
  <c r="K107" i="55"/>
  <c r="K116" i="55"/>
  <c r="K142" i="55"/>
  <c r="K134" i="55"/>
  <c r="K117" i="55"/>
  <c r="K108" i="55"/>
  <c r="K136" i="55"/>
  <c r="K120" i="55"/>
  <c r="K113" i="55"/>
  <c r="K105" i="55"/>
  <c r="K129" i="55"/>
  <c r="K141" i="55"/>
  <c r="K123" i="55"/>
  <c r="K114" i="55"/>
  <c r="K106" i="55"/>
  <c r="K118" i="55"/>
  <c r="K111" i="55"/>
  <c r="K127" i="55"/>
  <c r="K137" i="55"/>
  <c r="K138" i="55"/>
  <c r="K130" i="55"/>
  <c r="K121" i="55"/>
  <c r="K112" i="55"/>
  <c r="K104" i="55"/>
  <c r="K132" i="55"/>
  <c r="K124" i="55"/>
  <c r="K109" i="55"/>
  <c r="K133" i="55"/>
  <c r="K125" i="55"/>
  <c r="K144" i="55"/>
  <c r="K119" i="55"/>
  <c r="K110" i="55"/>
  <c r="K23" i="55"/>
  <c r="K84" i="55"/>
  <c r="K91" i="55"/>
  <c r="K99" i="55"/>
  <c r="K87" i="55"/>
  <c r="K82" i="55"/>
  <c r="K32" i="55"/>
  <c r="K71" i="55"/>
  <c r="K63" i="55"/>
  <c r="K55" i="55"/>
  <c r="K98" i="55"/>
  <c r="K101" i="55"/>
  <c r="K69" i="55"/>
  <c r="K61" i="55"/>
  <c r="K92" i="55"/>
  <c r="K75" i="55"/>
  <c r="K53" i="55"/>
  <c r="K45" i="55"/>
  <c r="K37" i="55"/>
  <c r="K89" i="55"/>
  <c r="K81" i="55"/>
  <c r="K47" i="55"/>
  <c r="K39" i="55"/>
  <c r="K62" i="55"/>
  <c r="K54" i="55"/>
  <c r="K46" i="55"/>
  <c r="K38" i="55"/>
  <c r="K83" i="55"/>
  <c r="K76" i="55"/>
  <c r="K100" i="55"/>
  <c r="K90" i="55"/>
  <c r="K74" i="55"/>
  <c r="K60" i="55"/>
  <c r="K52" i="55"/>
  <c r="K66" i="55"/>
  <c r="K42" i="55"/>
  <c r="K68" i="55"/>
  <c r="K70" i="55"/>
  <c r="K67" i="55"/>
  <c r="K59" i="55"/>
  <c r="K51" i="55"/>
  <c r="K43" i="55"/>
  <c r="K35" i="55"/>
  <c r="K73" i="55"/>
  <c r="K97" i="55"/>
  <c r="K79" i="55"/>
  <c r="K102" i="55"/>
  <c r="K94" i="55"/>
  <c r="K86" i="55"/>
  <c r="K44" i="55"/>
  <c r="K36" i="55"/>
  <c r="K58" i="55"/>
  <c r="K50" i="55"/>
  <c r="K64" i="55"/>
  <c r="K56" i="55"/>
  <c r="K48" i="55"/>
  <c r="K40" i="55"/>
  <c r="K65" i="55"/>
  <c r="K57" i="55"/>
  <c r="K49" i="55"/>
  <c r="K41" i="55"/>
  <c r="K96" i="55"/>
  <c r="K88" i="55"/>
  <c r="K93" i="55"/>
  <c r="K85" i="55"/>
  <c r="K77" i="55"/>
  <c r="A3" i="15"/>
  <c r="A2" i="15"/>
  <c r="A5" i="70"/>
  <c r="A166" i="34" l="1"/>
  <c r="A165" i="34"/>
  <c r="A164" i="34"/>
  <c r="A162" i="34"/>
  <c r="A161" i="34"/>
  <c r="A160" i="34"/>
  <c r="A159" i="34"/>
  <c r="A158" i="34"/>
  <c r="A157" i="34"/>
  <c r="A156" i="34"/>
  <c r="A290" i="34"/>
  <c r="A287" i="34"/>
  <c r="A193" i="34"/>
  <c r="A192" i="34"/>
  <c r="A184" i="34"/>
  <c r="A183" i="34"/>
  <c r="A151" i="34"/>
  <c r="A213" i="34"/>
  <c r="A212" i="34"/>
  <c r="A135" i="34"/>
  <c r="A134" i="34"/>
  <c r="A133" i="34"/>
  <c r="A130" i="34"/>
  <c r="A121" i="34"/>
  <c r="A35" i="70"/>
  <c r="A118" i="34"/>
  <c r="A122" i="34"/>
  <c r="A127" i="34"/>
  <c r="A128" i="34"/>
  <c r="A129" i="34"/>
  <c r="A131" i="34"/>
  <c r="A132" i="34"/>
  <c r="A136" i="34"/>
  <c r="A137" i="34"/>
  <c r="A138" i="34"/>
  <c r="A139" i="34"/>
  <c r="A149" i="34"/>
  <c r="A150" i="34"/>
  <c r="A288" i="34"/>
  <c r="A289" i="34"/>
  <c r="A163" i="34"/>
  <c r="A167" i="34"/>
  <c r="A168" i="34"/>
  <c r="A169" i="34"/>
  <c r="A170" i="34"/>
  <c r="A171" i="34"/>
  <c r="A173" i="34"/>
  <c r="A174" i="34"/>
  <c r="A175" i="34"/>
  <c r="A176" i="34"/>
  <c r="A177" i="34"/>
  <c r="A178" i="34"/>
  <c r="A179" i="34"/>
  <c r="A180" i="34"/>
  <c r="A181" i="34"/>
  <c r="A182" i="34"/>
  <c r="A185" i="34"/>
  <c r="A186" i="34"/>
  <c r="A187" i="34"/>
  <c r="A188" i="34"/>
  <c r="A189" i="34"/>
  <c r="A190" i="34"/>
  <c r="A191" i="34"/>
  <c r="A199" i="34"/>
  <c r="A200" i="34"/>
  <c r="A204" i="34"/>
  <c r="A205" i="34"/>
  <c r="A206" i="34"/>
  <c r="A214" i="34"/>
  <c r="A215" i="34"/>
  <c r="A220" i="34"/>
  <c r="A221" i="34"/>
  <c r="A222" i="34"/>
  <c r="A223" i="34"/>
  <c r="A224" i="34"/>
  <c r="A225" i="34"/>
  <c r="A226" i="34"/>
  <c r="A239" i="34"/>
  <c r="A240" i="34"/>
  <c r="A241" i="34"/>
  <c r="A242" i="34"/>
  <c r="A300" i="34"/>
  <c r="A301" i="34"/>
  <c r="A305" i="34"/>
  <c r="A306" i="34"/>
  <c r="A311" i="34"/>
  <c r="A312" i="34"/>
  <c r="A194" i="34"/>
  <c r="A195" i="34"/>
  <c r="A196" i="34"/>
  <c r="A197" i="34"/>
  <c r="A198" i="34"/>
  <c r="A207" i="34"/>
  <c r="A208" i="34"/>
  <c r="A209" i="34"/>
  <c r="A210" i="34"/>
  <c r="A230" i="34"/>
  <c r="A231" i="34"/>
  <c r="A232" i="34"/>
  <c r="A233" i="34"/>
  <c r="A234" i="34"/>
  <c r="A235" i="34"/>
  <c r="A236" i="34"/>
  <c r="A237" i="34"/>
  <c r="A238" i="34"/>
  <c r="A250" i="34"/>
  <c r="A251" i="34"/>
  <c r="A252" i="34"/>
  <c r="A253" i="34"/>
  <c r="A254" i="34"/>
  <c r="A255" i="34"/>
  <c r="A256" i="34"/>
  <c r="A257" i="34"/>
  <c r="A258" i="34"/>
  <c r="A259" i="34"/>
  <c r="A260" i="34"/>
  <c r="A261" i="34"/>
  <c r="A262" i="34"/>
  <c r="A263" i="34"/>
  <c r="A264" i="34"/>
  <c r="A265" i="34"/>
  <c r="A266" i="34"/>
  <c r="A267" i="34"/>
  <c r="A268" i="34"/>
  <c r="A269" i="34"/>
  <c r="A270" i="34"/>
  <c r="A271" i="34"/>
  <c r="A272" i="34"/>
  <c r="A273" i="34"/>
  <c r="A274" i="34"/>
  <c r="A275" i="34"/>
  <c r="A276" i="34"/>
  <c r="A277" i="34"/>
  <c r="A278" i="34"/>
  <c r="A279" i="34"/>
  <c r="A280" i="34"/>
  <c r="A281" i="34"/>
  <c r="A282" i="34"/>
  <c r="A283" i="34"/>
  <c r="A243" i="34"/>
  <c r="A244" i="34"/>
  <c r="A245" i="34"/>
  <c r="A246" i="34"/>
  <c r="A247" i="34"/>
  <c r="A248" i="34"/>
  <c r="A284" i="34"/>
  <c r="A285" i="34"/>
  <c r="A286" i="34"/>
  <c r="A307" i="34"/>
  <c r="A308" i="34"/>
  <c r="A309" i="34"/>
  <c r="A313" i="34"/>
  <c r="A314" i="34"/>
  <c r="A318" i="34"/>
  <c r="A319" i="34"/>
  <c r="A315" i="34"/>
  <c r="A316" i="34"/>
  <c r="A326" i="34"/>
  <c r="A327" i="34"/>
  <c r="A359" i="34"/>
  <c r="A360" i="34"/>
  <c r="A350" i="34"/>
  <c r="A351" i="34"/>
  <c r="A352" i="34"/>
  <c r="A346" i="34"/>
  <c r="A347" i="34"/>
  <c r="A348" i="34"/>
  <c r="A349" i="34"/>
  <c r="A344" i="34"/>
  <c r="A345" i="34"/>
  <c r="A335" i="34"/>
  <c r="A336" i="34"/>
  <c r="A385" i="34"/>
  <c r="A386" i="34"/>
  <c r="A387" i="34"/>
  <c r="A383" i="34"/>
  <c r="A384" i="34"/>
  <c r="A378" i="34"/>
  <c r="A379" i="34"/>
  <c r="A376" i="34"/>
  <c r="A377" i="34"/>
  <c r="A365" i="34"/>
  <c r="A366" i="34"/>
  <c r="A367" i="34"/>
  <c r="A361" i="34"/>
  <c r="A362" i="34"/>
  <c r="A388" i="34"/>
  <c r="A368" i="34"/>
  <c r="A380" i="34"/>
  <c r="A353" i="34"/>
  <c r="A363" i="34"/>
  <c r="A422" i="34"/>
  <c r="A423" i="34"/>
  <c r="A424" i="34"/>
  <c r="A425" i="34"/>
  <c r="A426" i="34"/>
  <c r="A427" i="34"/>
  <c r="A428" i="34"/>
  <c r="A429" i="34"/>
  <c r="A430" i="34"/>
  <c r="A389" i="34"/>
  <c r="A390" i="34"/>
  <c r="A394" i="34"/>
  <c r="A395" i="34"/>
  <c r="A418" i="34"/>
  <c r="A403" i="34"/>
  <c r="A404" i="34"/>
  <c r="A405" i="34"/>
  <c r="A406" i="34"/>
  <c r="A407" i="34"/>
  <c r="A408" i="34"/>
  <c r="A409" i="34"/>
  <c r="A410" i="34"/>
  <c r="A412" i="34"/>
  <c r="A413" i="34"/>
  <c r="A414" i="34"/>
  <c r="A415" i="34"/>
  <c r="A416" i="34"/>
  <c r="J17" i="34" l="1"/>
  <c r="D37" i="70"/>
  <c r="C37" i="70"/>
  <c r="A36" i="70"/>
  <c r="A34" i="70"/>
  <c r="A33" i="70"/>
  <c r="A32" i="70"/>
  <c r="A31" i="70"/>
  <c r="A30" i="70"/>
  <c r="A29" i="70"/>
  <c r="A28" i="70"/>
  <c r="A27" i="70"/>
  <c r="A26" i="70"/>
  <c r="A25" i="70"/>
  <c r="A24" i="70"/>
  <c r="A23" i="70"/>
  <c r="A22" i="70"/>
  <c r="A21" i="70"/>
  <c r="A20" i="70"/>
  <c r="A19" i="70"/>
  <c r="A18" i="70"/>
  <c r="A17" i="70"/>
  <c r="A16" i="70"/>
  <c r="A15" i="70"/>
  <c r="A14" i="70"/>
  <c r="A13" i="70"/>
  <c r="A12" i="70"/>
  <c r="A11" i="70"/>
  <c r="A10" i="70"/>
  <c r="A9" i="70"/>
  <c r="A8" i="70"/>
  <c r="A7" i="70"/>
  <c r="A6" i="70"/>
  <c r="A4" i="70"/>
  <c r="A100" i="34" l="1"/>
  <c r="A101" i="34"/>
  <c r="A102" i="34"/>
  <c r="A103" i="34"/>
  <c r="A104" i="34"/>
  <c r="A105" i="34"/>
  <c r="A106" i="34"/>
  <c r="A107" i="34"/>
  <c r="A115" i="34"/>
  <c r="A116" i="34"/>
  <c r="A117" i="34"/>
  <c r="A85" i="34" l="1"/>
  <c r="A86" i="34"/>
  <c r="A87" i="34"/>
  <c r="A88" i="34"/>
  <c r="A89" i="34"/>
  <c r="A96" i="34"/>
  <c r="A97" i="34"/>
  <c r="A98" i="34"/>
  <c r="A99" i="34"/>
  <c r="A76" i="34"/>
  <c r="A77" i="34"/>
  <c r="A78" i="34"/>
  <c r="A79" i="34"/>
  <c r="A80" i="34"/>
  <c r="A81" i="34"/>
  <c r="A82" i="34"/>
  <c r="A83" i="34"/>
  <c r="A84" i="34"/>
  <c r="A75" i="34"/>
  <c r="A42" i="34"/>
  <c r="A74" i="34"/>
  <c r="A91" i="34"/>
  <c r="A90" i="34"/>
  <c r="A145" i="34"/>
  <c r="A144" i="34"/>
  <c r="A143" i="34"/>
  <c r="A142" i="34"/>
  <c r="A141" i="34"/>
  <c r="A125" i="34"/>
  <c r="A120" i="34"/>
  <c r="A119" i="34"/>
  <c r="A112" i="34"/>
  <c r="A41" i="34"/>
  <c r="A35" i="34"/>
  <c r="A36" i="34"/>
  <c r="A26" i="34"/>
  <c r="A27" i="34"/>
  <c r="A28" i="34"/>
  <c r="A29" i="34"/>
  <c r="A30" i="34"/>
  <c r="A31" i="34"/>
  <c r="A32" i="34"/>
  <c r="A123" i="34"/>
  <c r="A124" i="34"/>
  <c r="A68" i="34"/>
  <c r="A69" i="34"/>
  <c r="A108" i="34"/>
  <c r="A109" i="34"/>
  <c r="A110" i="34"/>
  <c r="A111" i="34"/>
  <c r="A65" i="34"/>
  <c r="A60" i="34"/>
  <c r="A61" i="34"/>
  <c r="A58" i="34"/>
  <c r="A59" i="34"/>
  <c r="A49" i="34"/>
  <c r="A50" i="34"/>
  <c r="A52" i="34"/>
  <c r="A53" i="34"/>
  <c r="A55" i="34"/>
  <c r="A56" i="34"/>
  <c r="A44" i="34"/>
  <c r="A45" i="34"/>
  <c r="A46" i="34"/>
  <c r="A47" i="34"/>
  <c r="A48" i="34"/>
  <c r="A33" i="34"/>
  <c r="A34" i="34"/>
  <c r="A37" i="34"/>
  <c r="A38" i="34"/>
  <c r="A39" i="34"/>
  <c r="A40" i="34"/>
  <c r="A402" i="34"/>
  <c r="A435" i="34"/>
  <c r="A437" i="34"/>
  <c r="A24" i="34"/>
  <c r="A25" i="34"/>
  <c r="A66" i="34"/>
  <c r="A67" i="34"/>
  <c r="A71" i="34"/>
  <c r="A72" i="34"/>
  <c r="A62" i="34"/>
  <c r="A63" i="34"/>
  <c r="A64" i="34"/>
  <c r="A372" i="34"/>
  <c r="A375" i="34"/>
  <c r="A393" i="34"/>
  <c r="A398" i="34"/>
  <c r="A400" i="34"/>
  <c r="A324" i="34"/>
  <c r="A334" i="34"/>
  <c r="A338" i="34"/>
  <c r="A339" i="34"/>
  <c r="A340" i="34"/>
  <c r="A342" i="34"/>
  <c r="A356" i="34"/>
  <c r="A357" i="34"/>
  <c r="A369" i="34"/>
  <c r="A371" i="34"/>
  <c r="A303" i="34" l="1"/>
  <c r="A304" i="34"/>
  <c r="A320" i="34"/>
  <c r="A322" i="34"/>
  <c r="A298" i="34"/>
  <c r="A297" i="34"/>
  <c r="A295" i="34"/>
  <c r="A229" i="34"/>
  <c r="A219" i="34"/>
  <c r="A218" i="34"/>
  <c r="A217" i="34"/>
  <c r="A203" i="34"/>
  <c r="A202" i="34"/>
  <c r="A155" i="34"/>
  <c r="A154" i="34"/>
  <c r="A148" i="34"/>
  <c r="A147" i="34"/>
  <c r="A146" i="34"/>
  <c r="A113" i="34"/>
  <c r="A95" i="34"/>
  <c r="A94" i="34"/>
  <c r="A93" i="34"/>
  <c r="A92" i="34"/>
  <c r="A57" i="34"/>
  <c r="A332" i="34"/>
  <c r="A333" i="34"/>
  <c r="A354" i="34"/>
  <c r="A355" i="34"/>
  <c r="A364" i="34"/>
  <c r="A370" i="34"/>
  <c r="A381" i="34"/>
  <c r="A391" i="34"/>
  <c r="A392" i="34"/>
  <c r="A396" i="34"/>
  <c r="A397" i="34"/>
  <c r="A411" i="34"/>
  <c r="A434" i="34"/>
  <c r="A436" i="34"/>
  <c r="A443" i="34"/>
  <c r="A325" i="34"/>
  <c r="A337" i="34" l="1"/>
  <c r="A296" i="34"/>
  <c r="A321" i="34"/>
  <c r="A114" i="34"/>
  <c r="A228" i="34"/>
  <c r="A440" i="34"/>
  <c r="A382" i="34"/>
  <c r="A317" i="34" l="1"/>
  <c r="D13" i="15" l="1"/>
  <c r="C13" i="15"/>
  <c r="A70" i="34"/>
  <c r="A126" i="34"/>
  <c r="A140" i="34"/>
  <c r="A152" i="34"/>
  <c r="A153" i="34"/>
  <c r="A172" i="34"/>
  <c r="A201" i="34"/>
  <c r="A211" i="34"/>
  <c r="A216" i="34"/>
  <c r="A227" i="34"/>
  <c r="A249" i="34"/>
  <c r="A299" i="34"/>
  <c r="A302" i="34"/>
  <c r="A310" i="34"/>
  <c r="A43" i="34"/>
  <c r="A73" i="34" l="1"/>
  <c r="C56" i="15"/>
  <c r="D56" i="15"/>
  <c r="C43" i="15"/>
  <c r="D43" i="15"/>
  <c r="C40" i="15"/>
  <c r="C41" i="15" s="1"/>
  <c r="D40" i="15"/>
  <c r="D41" i="15" s="1"/>
  <c r="C35" i="15"/>
  <c r="D35" i="15"/>
  <c r="C33" i="15"/>
  <c r="D33" i="15"/>
  <c r="C30" i="15"/>
  <c r="D30" i="15"/>
  <c r="C28" i="15"/>
  <c r="D28" i="15"/>
  <c r="C18" i="15"/>
  <c r="D18" i="15"/>
  <c r="D16" i="15"/>
  <c r="C16" i="15"/>
  <c r="D11" i="15"/>
  <c r="C11" i="15"/>
  <c r="A822" i="34"/>
  <c r="A849" i="34"/>
  <c r="A830" i="34"/>
  <c r="A847" i="34"/>
  <c r="A846" i="34"/>
  <c r="A845" i="34"/>
  <c r="A844" i="34"/>
  <c r="A843" i="34"/>
  <c r="A842" i="34"/>
  <c r="A841" i="34"/>
  <c r="A840" i="34"/>
  <c r="A839" i="34"/>
  <c r="A837" i="34"/>
  <c r="A835" i="34"/>
  <c r="A828" i="34"/>
  <c r="A826" i="34"/>
  <c r="A824" i="34"/>
  <c r="A825" i="34"/>
  <c r="A823" i="34"/>
  <c r="A524" i="34" l="1"/>
  <c r="A529" i="34"/>
  <c r="A527" i="34"/>
  <c r="A525" i="34"/>
  <c r="A580" i="34"/>
  <c r="A581" i="34"/>
  <c r="A576" i="34"/>
  <c r="A577" i="34"/>
  <c r="A578" i="34"/>
  <c r="A579" i="34"/>
  <c r="A676" i="34"/>
  <c r="A817" i="34"/>
  <c r="A818" i="34"/>
  <c r="A819" i="34"/>
  <c r="A820" i="34"/>
  <c r="A816" i="34"/>
  <c r="B23" i="34"/>
  <c r="A23" i="34" s="1"/>
  <c r="B22" i="34"/>
  <c r="A22" i="34" s="1"/>
  <c r="B21" i="34"/>
  <c r="A21" i="34" s="1"/>
  <c r="A815" i="34"/>
  <c r="A814" i="34"/>
  <c r="A813" i="34"/>
  <c r="A812" i="34"/>
  <c r="A811" i="34"/>
  <c r="A810" i="34"/>
  <c r="A809" i="34"/>
  <c r="A808" i="34"/>
  <c r="A807" i="34"/>
  <c r="A806" i="34"/>
  <c r="A805" i="34"/>
  <c r="A804" i="34"/>
  <c r="A803" i="34"/>
  <c r="A802" i="34"/>
  <c r="A801" i="34"/>
  <c r="A800" i="34"/>
  <c r="A799" i="34"/>
  <c r="A798" i="34"/>
  <c r="A797" i="34"/>
  <c r="A796" i="34"/>
  <c r="A795" i="34"/>
  <c r="A794" i="34"/>
  <c r="A793" i="34"/>
  <c r="A792" i="34"/>
  <c r="A791" i="34"/>
  <c r="A790" i="34"/>
  <c r="A789" i="34"/>
  <c r="A788" i="34"/>
  <c r="A787" i="34"/>
  <c r="A786" i="34"/>
  <c r="A785" i="34"/>
  <c r="A784" i="34"/>
  <c r="A783" i="34"/>
  <c r="A782" i="34"/>
  <c r="A781" i="34"/>
  <c r="A780" i="34"/>
  <c r="A779" i="34"/>
  <c r="A778" i="34"/>
  <c r="A777" i="34"/>
  <c r="A776" i="34"/>
  <c r="A775" i="34"/>
  <c r="A774" i="34"/>
  <c r="A773" i="34"/>
  <c r="A772" i="34"/>
  <c r="A771" i="34"/>
  <c r="A770" i="34"/>
  <c r="A769" i="34"/>
  <c r="A768" i="34"/>
  <c r="A767" i="34"/>
  <c r="A766" i="34"/>
  <c r="A765" i="34"/>
  <c r="A691" i="34" l="1"/>
  <c r="A692" i="34"/>
  <c r="A689" i="34"/>
  <c r="A690" i="34"/>
  <c r="A761" i="34" l="1"/>
  <c r="A763" i="34"/>
  <c r="A760" i="34"/>
  <c r="A762" i="34"/>
  <c r="A764" i="34"/>
  <c r="A745" i="34"/>
  <c r="A515" i="34" l="1"/>
  <c r="A516" i="34"/>
  <c r="A517" i="34"/>
  <c r="A518" i="34"/>
  <c r="A519" i="34"/>
  <c r="A520" i="34"/>
  <c r="A521" i="34"/>
  <c r="A522" i="34"/>
  <c r="A523" i="34"/>
  <c r="A526" i="34"/>
  <c r="A528" i="34"/>
  <c r="A530" i="34"/>
  <c r="A531" i="34"/>
  <c r="A532" i="34"/>
  <c r="A533" i="34"/>
  <c r="A535" i="34"/>
  <c r="A536" i="34"/>
  <c r="A537" i="34"/>
  <c r="A538" i="34"/>
  <c r="A539" i="34"/>
  <c r="A534" i="34"/>
  <c r="A540" i="34"/>
  <c r="A541" i="34"/>
  <c r="A542" i="34"/>
  <c r="A543" i="34"/>
  <c r="A544" i="34"/>
  <c r="A545" i="34"/>
  <c r="A546" i="34"/>
  <c r="A547" i="34"/>
  <c r="A548" i="34"/>
  <c r="A549" i="34"/>
  <c r="A550" i="34"/>
  <c r="A552" i="34"/>
  <c r="A553" i="34"/>
  <c r="A554" i="34"/>
  <c r="A555" i="34"/>
  <c r="A556" i="34"/>
  <c r="A557" i="34"/>
  <c r="A558" i="34"/>
  <c r="A551" i="34"/>
  <c r="A559" i="34"/>
  <c r="A560" i="34"/>
  <c r="A561" i="34"/>
  <c r="A562" i="34"/>
  <c r="A563" i="34"/>
  <c r="A565" i="34"/>
  <c r="A566" i="34"/>
  <c r="A564" i="34"/>
  <c r="A567" i="34"/>
  <c r="A568" i="34"/>
  <c r="A569" i="34"/>
  <c r="A570" i="34"/>
  <c r="A571" i="34"/>
  <c r="A572" i="34"/>
  <c r="A573" i="34"/>
  <c r="A574" i="34"/>
  <c r="A575" i="34"/>
  <c r="A582" i="34"/>
  <c r="A583" i="34"/>
  <c r="A621" i="34"/>
  <c r="A585" i="34"/>
  <c r="A586" i="34"/>
  <c r="A587" i="34"/>
  <c r="A588" i="34"/>
  <c r="A589" i="34"/>
  <c r="A590" i="34"/>
  <c r="A591" i="34"/>
  <c r="A592" i="34"/>
  <c r="A593" i="34"/>
  <c r="A594" i="34"/>
  <c r="A595" i="34"/>
  <c r="A596" i="34"/>
  <c r="A597" i="34"/>
  <c r="A598" i="34"/>
  <c r="A599" i="34"/>
  <c r="A600" i="34"/>
  <c r="A601" i="34"/>
  <c r="A602" i="34"/>
  <c r="A603" i="34"/>
  <c r="A604" i="34"/>
  <c r="A605" i="34"/>
  <c r="A606" i="34"/>
  <c r="A607" i="34"/>
  <c r="A608" i="34"/>
  <c r="A609" i="34"/>
  <c r="A610" i="34"/>
  <c r="A611" i="34"/>
  <c r="A612" i="34"/>
  <c r="A613" i="34"/>
  <c r="A614" i="34"/>
  <c r="A615" i="34"/>
  <c r="A616" i="34"/>
  <c r="A617" i="34"/>
  <c r="A618" i="34"/>
  <c r="A619" i="34"/>
  <c r="A620" i="34"/>
  <c r="A622" i="34"/>
  <c r="A623" i="34"/>
  <c r="A624" i="34"/>
  <c r="A625" i="34"/>
  <c r="A626" i="34"/>
  <c r="A627" i="34"/>
  <c r="A628" i="34"/>
  <c r="A629" i="34"/>
  <c r="A630" i="34"/>
  <c r="A631" i="34"/>
  <c r="A632" i="34"/>
  <c r="A633" i="34"/>
  <c r="A634" i="34"/>
  <c r="A635" i="34"/>
  <c r="A636" i="34"/>
  <c r="A637" i="34"/>
  <c r="A638" i="34"/>
  <c r="A639" i="34"/>
  <c r="A640" i="34"/>
  <c r="A641" i="34"/>
  <c r="A642" i="34"/>
  <c r="A643" i="34"/>
  <c r="A644" i="34"/>
  <c r="A645" i="34"/>
  <c r="A646" i="34"/>
  <c r="A647" i="34"/>
  <c r="A648" i="34"/>
  <c r="A649" i="34"/>
  <c r="A650" i="34"/>
  <c r="A651" i="34"/>
  <c r="A652" i="34"/>
  <c r="A654" i="34"/>
  <c r="A655" i="34"/>
  <c r="A656" i="34"/>
  <c r="A657" i="34"/>
  <c r="A658" i="34"/>
  <c r="A659" i="34"/>
  <c r="A660" i="34"/>
  <c r="A661" i="34"/>
  <c r="A662" i="34"/>
  <c r="A663" i="34"/>
  <c r="A664" i="34"/>
  <c r="A665" i="34"/>
  <c r="A666" i="34"/>
  <c r="A667" i="34"/>
  <c r="A668" i="34"/>
  <c r="A669" i="34"/>
  <c r="A670" i="34"/>
  <c r="A671" i="34"/>
  <c r="A672" i="34"/>
  <c r="A673" i="34"/>
  <c r="A674" i="34"/>
  <c r="A675" i="34"/>
  <c r="A677" i="34"/>
  <c r="A678" i="34"/>
  <c r="A679" i="34"/>
  <c r="A680" i="34"/>
  <c r="A681" i="34"/>
  <c r="A682" i="34"/>
  <c r="A683" i="34"/>
  <c r="A684" i="34"/>
  <c r="A685" i="34"/>
  <c r="A686" i="34"/>
  <c r="A687" i="34"/>
  <c r="A693" i="34"/>
  <c r="A688" i="34"/>
  <c r="A821" i="34"/>
  <c r="A827" i="34"/>
  <c r="A829" i="34"/>
  <c r="A653" i="34" l="1"/>
  <c r="A755" i="34"/>
  <c r="A759" i="34"/>
  <c r="A756" i="34"/>
  <c r="A757" i="34"/>
  <c r="A758" i="34"/>
  <c r="A694" i="34" l="1"/>
  <c r="A695" i="34"/>
  <c r="A696" i="34"/>
  <c r="A697" i="34"/>
  <c r="A698" i="34"/>
  <c r="A699" i="34"/>
  <c r="A700" i="34"/>
  <c r="A701" i="34"/>
  <c r="A702" i="34"/>
  <c r="A703" i="34"/>
  <c r="A704" i="34"/>
  <c r="A705" i="34"/>
  <c r="A706" i="34"/>
  <c r="A707" i="34"/>
  <c r="A708" i="34"/>
  <c r="A709" i="34"/>
  <c r="A710" i="34"/>
  <c r="A711" i="34"/>
  <c r="A712" i="34"/>
  <c r="A713" i="34"/>
  <c r="A714" i="34"/>
  <c r="A715" i="34"/>
  <c r="A716" i="34"/>
  <c r="A717" i="34"/>
  <c r="A718" i="34"/>
  <c r="A719" i="34"/>
  <c r="A720" i="34"/>
  <c r="A721" i="34"/>
  <c r="A722" i="34"/>
  <c r="A723" i="34"/>
  <c r="A724" i="34"/>
  <c r="A725" i="34"/>
  <c r="A726" i="34"/>
  <c r="A727" i="34"/>
  <c r="A728" i="34"/>
  <c r="A729" i="34"/>
  <c r="A584" i="34"/>
  <c r="A743" i="34"/>
  <c r="A744" i="34"/>
  <c r="A742" i="34"/>
  <c r="A730" i="34"/>
  <c r="A731" i="34"/>
  <c r="A732" i="34"/>
  <c r="A733" i="34"/>
  <c r="A734" i="34"/>
  <c r="A735" i="34"/>
  <c r="A736" i="34"/>
  <c r="A737" i="34"/>
  <c r="A738" i="34"/>
  <c r="A739" i="34"/>
  <c r="A740" i="34"/>
  <c r="A741" i="34"/>
  <c r="A831" i="34"/>
  <c r="A832" i="34"/>
  <c r="A833" i="34"/>
  <c r="A834" i="34"/>
  <c r="A836" i="34"/>
  <c r="A838" i="34"/>
  <c r="A848" i="34"/>
  <c r="A850" i="34"/>
  <c r="A851" i="34"/>
  <c r="A852" i="34"/>
  <c r="A853" i="34"/>
  <c r="A854" i="34"/>
  <c r="A855" i="34"/>
  <c r="A856" i="34"/>
  <c r="A857" i="34"/>
  <c r="A858" i="34"/>
  <c r="A859" i="34"/>
  <c r="A860" i="34"/>
  <c r="A861" i="34"/>
  <c r="A862" i="34"/>
  <c r="A863" i="34"/>
  <c r="A864" i="34"/>
  <c r="A865" i="34"/>
  <c r="A866" i="34"/>
  <c r="A867" i="34"/>
  <c r="A868" i="34"/>
  <c r="A869" i="34"/>
  <c r="A870" i="34"/>
  <c r="A871" i="34"/>
  <c r="A872" i="34"/>
  <c r="A873" i="34"/>
  <c r="A874" i="34"/>
  <c r="A875" i="34"/>
  <c r="A876" i="34"/>
  <c r="A877" i="34"/>
  <c r="A878" i="34"/>
  <c r="A879" i="34"/>
  <c r="A880" i="34"/>
  <c r="A881" i="34"/>
  <c r="A882" i="34"/>
  <c r="A883" i="34"/>
  <c r="A884" i="34"/>
  <c r="A885" i="34"/>
  <c r="A886" i="34"/>
  <c r="A887" i="34"/>
  <c r="A888" i="34"/>
  <c r="A889" i="34"/>
  <c r="A890" i="34"/>
  <c r="A891" i="34"/>
  <c r="A892" i="34"/>
  <c r="A893" i="34"/>
  <c r="A894" i="34"/>
  <c r="A895" i="34"/>
  <c r="A896" i="34"/>
  <c r="A897" i="34"/>
  <c r="A898" i="34"/>
  <c r="A899" i="34"/>
  <c r="A900" i="34"/>
  <c r="A901" i="34"/>
  <c r="A902" i="34"/>
  <c r="A903" i="34"/>
  <c r="A904" i="34"/>
  <c r="A905" i="34"/>
  <c r="A906" i="34"/>
  <c r="A907" i="34"/>
  <c r="A908" i="34"/>
  <c r="A909" i="34"/>
  <c r="A910" i="34"/>
  <c r="A911" i="34"/>
  <c r="A912" i="34"/>
  <c r="A913" i="34"/>
  <c r="A914" i="34"/>
  <c r="A915" i="34"/>
  <c r="A916" i="34"/>
  <c r="A917" i="34"/>
  <c r="A918" i="34"/>
  <c r="A919" i="34"/>
  <c r="A920" i="34"/>
  <c r="A921" i="34"/>
  <c r="A922" i="34"/>
  <c r="A923" i="34"/>
  <c r="A924" i="34"/>
  <c r="A925" i="34"/>
  <c r="A926" i="34"/>
  <c r="A927" i="34"/>
  <c r="A928" i="34"/>
  <c r="A929" i="34"/>
  <c r="A930" i="34"/>
  <c r="A931" i="34"/>
  <c r="A932" i="34"/>
  <c r="A933" i="34"/>
  <c r="A934" i="34"/>
  <c r="A935" i="34"/>
  <c r="A936" i="34"/>
  <c r="A937" i="34"/>
  <c r="A938" i="34"/>
  <c r="A939" i="34"/>
  <c r="A940" i="34"/>
  <c r="A941" i="34"/>
  <c r="A942" i="34"/>
  <c r="A943" i="34"/>
  <c r="A944" i="34"/>
  <c r="A945" i="34"/>
  <c r="A946" i="34"/>
  <c r="A947" i="34"/>
  <c r="A948" i="34"/>
  <c r="A949" i="34"/>
  <c r="A950" i="34"/>
  <c r="A951" i="34"/>
  <c r="A952" i="34"/>
  <c r="A953" i="34"/>
  <c r="A954" i="34"/>
  <c r="A955" i="34"/>
  <c r="A956" i="34"/>
  <c r="A957" i="34"/>
  <c r="A958" i="34"/>
  <c r="A959" i="34"/>
  <c r="A960" i="34"/>
  <c r="A961" i="34"/>
  <c r="A962" i="34"/>
  <c r="A963" i="34"/>
  <c r="A964" i="34"/>
  <c r="A965" i="34"/>
  <c r="A966" i="34"/>
  <c r="A967" i="34"/>
  <c r="A968" i="34"/>
  <c r="A969" i="34"/>
  <c r="A970" i="34"/>
  <c r="A971" i="34"/>
  <c r="A972" i="34"/>
  <c r="A973" i="34"/>
  <c r="A1731" i="34"/>
  <c r="A11" i="12" l="1"/>
  <c r="A5" i="12"/>
  <c r="A6" i="12"/>
  <c r="A7" i="12"/>
  <c r="A8" i="12"/>
  <c r="A9" i="12"/>
  <c r="A10" i="12"/>
  <c r="A4" i="12"/>
  <c r="A752" i="34" l="1"/>
  <c r="A747" i="34"/>
  <c r="A746" i="34"/>
  <c r="A750" i="34"/>
  <c r="A754" i="34"/>
  <c r="A753" i="34"/>
  <c r="A749" i="34"/>
  <c r="A748" i="34"/>
  <c r="A751" i="34"/>
  <c r="F160" i="55"/>
  <c r="F149" i="55"/>
  <c r="G18" i="55" a="1"/>
  <c r="G18" i="55" s="1"/>
  <c r="G19" i="55" a="1"/>
  <c r="G19" i="55" s="1"/>
  <c r="G20" i="55" a="1"/>
  <c r="G20" i="55" s="1"/>
  <c r="G150" i="55" a="1"/>
  <c r="G150" i="55" s="1"/>
  <c r="G151" i="55" a="1"/>
  <c r="G151" i="55" s="1"/>
  <c r="A15" i="55"/>
  <c r="B14" i="55"/>
  <c r="A14" i="55" s="1"/>
  <c r="B13" i="55"/>
  <c r="B12" i="55"/>
  <c r="E15" i="55"/>
  <c r="F16" i="55"/>
  <c r="J19" i="34" l="1"/>
  <c r="J18" i="34"/>
  <c r="J16" i="34"/>
  <c r="J11" i="34"/>
  <c r="J10" i="34" l="1"/>
  <c r="B11" i="34"/>
  <c r="A11" i="34" s="1"/>
  <c r="B12" i="34"/>
  <c r="A12" i="34" s="1"/>
  <c r="B13" i="34"/>
  <c r="A13" i="34" s="1"/>
  <c r="B14" i="34"/>
  <c r="A14" i="34" s="1"/>
  <c r="B15" i="34"/>
  <c r="A15" i="34" s="1"/>
  <c r="B20" i="34"/>
  <c r="A20" i="34" s="1"/>
  <c r="B16" i="34"/>
  <c r="A16" i="34" s="1"/>
  <c r="B17" i="34"/>
  <c r="A17" i="34" s="1"/>
  <c r="B18" i="34"/>
  <c r="A18" i="34" s="1"/>
  <c r="B19" i="34"/>
  <c r="A19" i="34" s="1"/>
  <c r="B10" i="34"/>
  <c r="A10" i="34" s="1"/>
  <c r="D12" i="12" l="1"/>
  <c r="C12" i="12"/>
  <c r="C21" i="15" l="1"/>
  <c r="D21" i="15"/>
  <c r="C48" i="15"/>
  <c r="D48" i="15"/>
  <c r="D53" i="15" l="1"/>
  <c r="A160" i="55" l="1"/>
  <c r="F159" i="55"/>
  <c r="E160" i="55" s="1"/>
  <c r="E159" i="55"/>
  <c r="A159" i="55"/>
  <c r="B158" i="55"/>
  <c r="A158" i="55" s="1"/>
  <c r="I157" i="55" a="1"/>
  <c r="I157" i="55" s="1"/>
  <c r="G157" i="55" a="1"/>
  <c r="G157" i="55" s="1"/>
  <c r="I156" i="55" a="1"/>
  <c r="I156" i="55" s="1"/>
  <c r="G156" i="55" a="1"/>
  <c r="G156" i="55" s="1"/>
  <c r="I155" i="55" a="1"/>
  <c r="I155" i="55" s="1"/>
  <c r="G155" i="55" a="1"/>
  <c r="G155" i="55" s="1"/>
  <c r="I154" i="55" a="1"/>
  <c r="I154" i="55" s="1"/>
  <c r="G154" i="55" a="1"/>
  <c r="G154" i="55" s="1"/>
  <c r="I153" i="55" a="1"/>
  <c r="I153" i="55" s="1"/>
  <c r="G153" i="55" a="1"/>
  <c r="G153" i="55" s="1"/>
  <c r="I152" i="55" a="1"/>
  <c r="I152" i="55" s="1"/>
  <c r="G152" i="55" a="1"/>
  <c r="G152" i="55" s="1"/>
  <c r="I151" i="55" a="1"/>
  <c r="I151" i="55" s="1"/>
  <c r="I150" i="55" a="1"/>
  <c r="I150" i="55" s="1"/>
  <c r="B150" i="55"/>
  <c r="B151" i="55" s="1"/>
  <c r="E149" i="55"/>
  <c r="I20" i="55" a="1"/>
  <c r="I20" i="55" s="1"/>
  <c r="I19" i="55" a="1"/>
  <c r="I19" i="55" s="1"/>
  <c r="I18" i="55" a="1"/>
  <c r="I18" i="55" s="1"/>
  <c r="I17" i="55" a="1"/>
  <c r="I17" i="55" s="1"/>
  <c r="G17" i="55" a="1"/>
  <c r="G17" i="55" s="1"/>
  <c r="G148" i="55" s="1"/>
  <c r="B17" i="55"/>
  <c r="A17" i="55" s="1"/>
  <c r="F15" i="55"/>
  <c r="E16" i="55" s="1"/>
  <c r="I13" i="55" a="1"/>
  <c r="I13" i="55" s="1"/>
  <c r="G13" i="55" a="1"/>
  <c r="G13" i="55" s="1"/>
  <c r="I12" i="55" a="1"/>
  <c r="I12" i="55" s="1"/>
  <c r="G12" i="55" a="1"/>
  <c r="G12" i="55" s="1"/>
  <c r="D51" i="15"/>
  <c r="D68" i="15" s="1"/>
  <c r="C51" i="15"/>
  <c r="C68" i="15" s="1"/>
  <c r="I148" i="55" l="1"/>
  <c r="J14" i="34"/>
  <c r="J12" i="34"/>
  <c r="J15" i="34"/>
  <c r="J13" i="34"/>
  <c r="A12" i="55"/>
  <c r="A13" i="55"/>
  <c r="A151" i="55"/>
  <c r="B152" i="55"/>
  <c r="B18" i="55"/>
  <c r="A150" i="55"/>
  <c r="I159" i="55"/>
  <c r="K157" i="55"/>
  <c r="K152" i="55"/>
  <c r="K156" i="55"/>
  <c r="K18" i="55"/>
  <c r="K19" i="55"/>
  <c r="K153" i="55"/>
  <c r="K154" i="55"/>
  <c r="I15" i="55"/>
  <c r="K13" i="55"/>
  <c r="K20" i="55"/>
  <c r="K155" i="55"/>
  <c r="K150" i="55"/>
  <c r="G159" i="55"/>
  <c r="G15" i="55"/>
  <c r="K12" i="55"/>
  <c r="K17" i="55"/>
  <c r="K151" i="55"/>
  <c r="K148" i="55" l="1"/>
  <c r="A18" i="55"/>
  <c r="B19" i="55"/>
  <c r="J22" i="55" a="1"/>
  <c r="J22" i="55" s="1"/>
  <c r="B153" i="55"/>
  <c r="A152" i="55"/>
  <c r="K15" i="55"/>
  <c r="K159" i="55"/>
  <c r="H145" i="55" l="1" a="1"/>
  <c r="H145" i="55" s="1"/>
  <c r="J145" i="55" a="1"/>
  <c r="J145" i="55" s="1"/>
  <c r="J146" i="55" a="1"/>
  <c r="J146" i="55" s="1"/>
  <c r="H146" i="55" a="1"/>
  <c r="H146" i="55" s="1"/>
  <c r="J104" i="55" a="1"/>
  <c r="J104" i="55" s="1"/>
  <c r="J108" i="55" a="1"/>
  <c r="J108" i="55" s="1"/>
  <c r="J114" i="55" a="1"/>
  <c r="J114" i="55" s="1"/>
  <c r="H109" i="55" a="1"/>
  <c r="H109" i="55" s="1"/>
  <c r="J142" i="55" a="1"/>
  <c r="J142" i="55" s="1"/>
  <c r="H128" i="55" a="1"/>
  <c r="H128" i="55" s="1"/>
  <c r="H143" i="55" a="1"/>
  <c r="H143" i="55" s="1"/>
  <c r="J128" i="55" a="1"/>
  <c r="J128" i="55" s="1"/>
  <c r="H104" i="55" a="1"/>
  <c r="H104" i="55" s="1"/>
  <c r="L104" i="55" s="1"/>
  <c r="J132" i="55" a="1"/>
  <c r="J132" i="55" s="1"/>
  <c r="H127" i="55" a="1"/>
  <c r="H127" i="55" s="1"/>
  <c r="J106" i="55" a="1"/>
  <c r="J106" i="55" s="1"/>
  <c r="J136" i="55" a="1"/>
  <c r="J136" i="55" s="1"/>
  <c r="H107" i="55" a="1"/>
  <c r="H107" i="55" s="1"/>
  <c r="J138" i="55" a="1"/>
  <c r="J138" i="55" s="1"/>
  <c r="H134" i="55" a="1"/>
  <c r="H134" i="55" s="1"/>
  <c r="H130" i="55" a="1"/>
  <c r="H130" i="55" s="1"/>
  <c r="J105" i="55" a="1"/>
  <c r="J105" i="55" s="1"/>
  <c r="H132" i="55" a="1"/>
  <c r="H132" i="55" s="1"/>
  <c r="H106" i="55" a="1"/>
  <c r="H106" i="55" s="1"/>
  <c r="L106" i="55" s="1"/>
  <c r="H136" i="55" a="1"/>
  <c r="H136" i="55" s="1"/>
  <c r="L136" i="55" s="1"/>
  <c r="H131" i="55" a="1"/>
  <c r="H131" i="55" s="1"/>
  <c r="H105" i="55" a="1"/>
  <c r="H105" i="55" s="1"/>
  <c r="H133" i="55" a="1"/>
  <c r="H133" i="55" s="1"/>
  <c r="H119" i="55" a="1"/>
  <c r="H119" i="55" s="1"/>
  <c r="H129" i="55" a="1"/>
  <c r="H129" i="55" s="1"/>
  <c r="J120" i="55" a="1"/>
  <c r="J120" i="55" s="1"/>
  <c r="H135" i="55" a="1"/>
  <c r="H135" i="55" s="1"/>
  <c r="H125" i="55" a="1"/>
  <c r="H125" i="55" s="1"/>
  <c r="J133" i="55" a="1"/>
  <c r="J133" i="55" s="1"/>
  <c r="H138" i="55" a="1"/>
  <c r="H138" i="55" s="1"/>
  <c r="L138" i="55" s="1"/>
  <c r="H126" i="55" a="1"/>
  <c r="H126" i="55" s="1"/>
  <c r="J144" i="55" a="1"/>
  <c r="J144" i="55" s="1"/>
  <c r="J131" i="55" a="1"/>
  <c r="J131" i="55" s="1"/>
  <c r="J141" i="55" a="1"/>
  <c r="J141" i="55" s="1"/>
  <c r="H122" i="55" a="1"/>
  <c r="H122" i="55" s="1"/>
  <c r="J134" i="55" a="1"/>
  <c r="J134" i="55" s="1"/>
  <c r="H124" i="55" a="1"/>
  <c r="H124" i="55" s="1"/>
  <c r="H142" i="55" a="1"/>
  <c r="H142" i="55" s="1"/>
  <c r="L142" i="55" s="1"/>
  <c r="J129" i="55" a="1"/>
  <c r="J129" i="55" s="1"/>
  <c r="H120" i="55" a="1"/>
  <c r="H120" i="55" s="1"/>
  <c r="J130" i="55" a="1"/>
  <c r="J130" i="55" s="1"/>
  <c r="H123" i="55" a="1"/>
  <c r="H123" i="55" s="1"/>
  <c r="J140" i="55" a="1"/>
  <c r="J140" i="55" s="1"/>
  <c r="J126" i="55" a="1"/>
  <c r="J126" i="55" s="1"/>
  <c r="J111" i="55" a="1"/>
  <c r="J111" i="55" s="1"/>
  <c r="H121" i="55" a="1"/>
  <c r="H121" i="55" s="1"/>
  <c r="J112" i="55" a="1"/>
  <c r="J112" i="55" s="1"/>
  <c r="H137" i="55" a="1"/>
  <c r="H137" i="55" s="1"/>
  <c r="H117" i="55" a="1"/>
  <c r="H117" i="55" s="1"/>
  <c r="J116" i="55" a="1"/>
  <c r="J116" i="55" s="1"/>
  <c r="J127" i="55" a="1"/>
  <c r="J127" i="55" s="1"/>
  <c r="H118" i="55" a="1"/>
  <c r="H118" i="55" s="1"/>
  <c r="J143" i="55" a="1"/>
  <c r="J143" i="55" s="1"/>
  <c r="J123" i="55" a="1"/>
  <c r="J123" i="55" s="1"/>
  <c r="J124" i="55" a="1"/>
  <c r="J124" i="55" s="1"/>
  <c r="H114" i="55" a="1"/>
  <c r="H114" i="55" s="1"/>
  <c r="J125" i="55" a="1"/>
  <c r="J125" i="55" s="1"/>
  <c r="H116" i="55" a="1"/>
  <c r="H116" i="55" s="1"/>
  <c r="L116" i="55" s="1"/>
  <c r="H141" i="55" a="1"/>
  <c r="H141" i="55" s="1"/>
  <c r="J121" i="55" a="1"/>
  <c r="J121" i="55" s="1"/>
  <c r="H112" i="55" a="1"/>
  <c r="H112" i="55" s="1"/>
  <c r="J122" i="55" a="1"/>
  <c r="J122" i="55" s="1"/>
  <c r="H115" i="55" a="1"/>
  <c r="H115" i="55" s="1"/>
  <c r="J139" i="55" a="1"/>
  <c r="J139" i="55" s="1"/>
  <c r="J118" i="55" a="1"/>
  <c r="J118" i="55" s="1"/>
  <c r="J107" i="55" a="1"/>
  <c r="J107" i="55" s="1"/>
  <c r="H113" i="55" a="1"/>
  <c r="H113" i="55" s="1"/>
  <c r="H108" i="55" a="1"/>
  <c r="H108" i="55" s="1"/>
  <c r="H140" i="55" a="1"/>
  <c r="H140" i="55" s="1"/>
  <c r="J137" i="55" a="1"/>
  <c r="J137" i="55" s="1"/>
  <c r="J110" i="55" a="1"/>
  <c r="J110" i="55" s="1"/>
  <c r="J119" i="55" a="1"/>
  <c r="J119" i="55" s="1"/>
  <c r="H111" i="55" a="1"/>
  <c r="H111" i="55" s="1"/>
  <c r="L111" i="55" s="1"/>
  <c r="J135" i="55" a="1"/>
  <c r="J135" i="55" s="1"/>
  <c r="J115" i="55" a="1"/>
  <c r="J115" i="55" s="1"/>
  <c r="H139" i="55" a="1"/>
  <c r="H139" i="55" s="1"/>
  <c r="L139" i="55" s="1"/>
  <c r="J109" i="55" a="1"/>
  <c r="J109" i="55" s="1"/>
  <c r="J117" i="55" a="1"/>
  <c r="J117" i="55" s="1"/>
  <c r="H110" i="55" a="1"/>
  <c r="H110" i="55" s="1"/>
  <c r="L110" i="55" s="1"/>
  <c r="H144" i="55" a="1"/>
  <c r="H144" i="55" s="1"/>
  <c r="L144" i="55" s="1"/>
  <c r="J113" i="55" a="1"/>
  <c r="J113" i="55" s="1"/>
  <c r="H95" i="55" a="1"/>
  <c r="H95" i="55" s="1"/>
  <c r="H94" i="55" a="1"/>
  <c r="H94" i="55" s="1"/>
  <c r="J75" i="55" a="1"/>
  <c r="J75" i="55" s="1"/>
  <c r="J96" i="55" a="1"/>
  <c r="J96" i="55" s="1"/>
  <c r="H80" i="55" a="1"/>
  <c r="H80" i="55" s="1"/>
  <c r="J79" i="55" a="1"/>
  <c r="J79" i="55" s="1"/>
  <c r="H74" i="55" a="1"/>
  <c r="H74" i="55" s="1"/>
  <c r="H85" i="55" a="1"/>
  <c r="H85" i="55" s="1"/>
  <c r="J97" i="55" a="1"/>
  <c r="J97" i="55" s="1"/>
  <c r="J78" i="55" a="1"/>
  <c r="J78" i="55" s="1"/>
  <c r="H73" i="55" a="1"/>
  <c r="H73" i="55" s="1"/>
  <c r="J83" i="55" a="1"/>
  <c r="J83" i="55" s="1"/>
  <c r="J103" i="55" a="1"/>
  <c r="J103" i="55" s="1"/>
  <c r="H96" i="55" a="1"/>
  <c r="H96" i="55" s="1"/>
  <c r="J89" i="55" a="1"/>
  <c r="J89" i="55" s="1"/>
  <c r="J88" i="55" a="1"/>
  <c r="J88" i="55" s="1"/>
  <c r="J98" i="55" a="1"/>
  <c r="J98" i="55" s="1"/>
  <c r="H97" i="55" a="1"/>
  <c r="H97" i="55" s="1"/>
  <c r="H99" i="55" a="1"/>
  <c r="H99" i="55" s="1"/>
  <c r="H79" i="55" a="1"/>
  <c r="H79" i="55" s="1"/>
  <c r="J82" i="55" a="1"/>
  <c r="J82" i="55" s="1"/>
  <c r="H98" i="55" a="1"/>
  <c r="H98" i="55" s="1"/>
  <c r="H103" i="55" a="1"/>
  <c r="H103" i="55" s="1"/>
  <c r="H78" i="55" a="1"/>
  <c r="H78" i="55" s="1"/>
  <c r="J90" i="55" a="1"/>
  <c r="J90" i="55" s="1"/>
  <c r="H88" i="55" a="1"/>
  <c r="H88" i="55" s="1"/>
  <c r="J81" i="55" a="1"/>
  <c r="J81" i="55" s="1"/>
  <c r="J77" i="55" a="1"/>
  <c r="J77" i="55" s="1"/>
  <c r="H89" i="55" a="1"/>
  <c r="H89" i="55" s="1"/>
  <c r="J94" i="55" a="1"/>
  <c r="J94" i="55" s="1"/>
  <c r="H87" i="55" a="1"/>
  <c r="H87" i="55" s="1"/>
  <c r="H86" i="55" a="1"/>
  <c r="H86" i="55" s="1"/>
  <c r="J95" i="55" a="1"/>
  <c r="J95" i="55" s="1"/>
  <c r="L95" i="55" s="1"/>
  <c r="J93" i="55" a="1"/>
  <c r="J93" i="55" s="1"/>
  <c r="J92" i="55" a="1"/>
  <c r="J92" i="55" s="1"/>
  <c r="J100" i="55" a="1"/>
  <c r="J100" i="55" s="1"/>
  <c r="H91" i="55" a="1"/>
  <c r="H91" i="55" s="1"/>
  <c r="H90" i="55" a="1"/>
  <c r="H90" i="55" s="1"/>
  <c r="H102" i="55" a="1"/>
  <c r="H102" i="55" s="1"/>
  <c r="H92" i="55" a="1"/>
  <c r="H92" i="55" s="1"/>
  <c r="J73" i="55" a="1"/>
  <c r="J73" i="55" s="1"/>
  <c r="H77" i="55" a="1"/>
  <c r="H77" i="55" s="1"/>
  <c r="H76" i="55" a="1"/>
  <c r="H76" i="55" s="1"/>
  <c r="J99" i="55" a="1"/>
  <c r="J99" i="55" s="1"/>
  <c r="H81" i="55" a="1"/>
  <c r="H81" i="55" s="1"/>
  <c r="J86" i="55" a="1"/>
  <c r="J86" i="55" s="1"/>
  <c r="J80" i="55" a="1"/>
  <c r="J80" i="55" s="1"/>
  <c r="H75" i="55" a="1"/>
  <c r="H75" i="55" s="1"/>
  <c r="J87" i="55" a="1"/>
  <c r="J87" i="55" s="1"/>
  <c r="J85" i="55" a="1"/>
  <c r="J85" i="55" s="1"/>
  <c r="J84" i="55" a="1"/>
  <c r="J84" i="55" s="1"/>
  <c r="H93" i="55" a="1"/>
  <c r="H93" i="55" s="1"/>
  <c r="H84" i="55" a="1"/>
  <c r="H84" i="55" s="1"/>
  <c r="H83" i="55" a="1"/>
  <c r="H83" i="55" s="1"/>
  <c r="H82" i="55" a="1"/>
  <c r="H82" i="55" s="1"/>
  <c r="J91" i="55" a="1"/>
  <c r="J91" i="55" s="1"/>
  <c r="J74" i="55" a="1"/>
  <c r="J74" i="55" s="1"/>
  <c r="H101" i="55" a="1"/>
  <c r="H101" i="55" s="1"/>
  <c r="J102" i="55" a="1"/>
  <c r="J102" i="55" s="1"/>
  <c r="H100" i="55" a="1"/>
  <c r="H100" i="55" s="1"/>
  <c r="L100" i="55" s="1"/>
  <c r="J101" i="55" a="1"/>
  <c r="J101" i="55" s="1"/>
  <c r="J76" i="55" a="1"/>
  <c r="J76" i="55" s="1"/>
  <c r="J55" i="55" a="1"/>
  <c r="J55" i="55" s="1"/>
  <c r="J50" i="55" a="1"/>
  <c r="J50" i="55" s="1"/>
  <c r="J57" i="55" a="1"/>
  <c r="J57" i="55" s="1"/>
  <c r="H72" i="55" a="1"/>
  <c r="H72" i="55" s="1"/>
  <c r="J44" i="55" a="1"/>
  <c r="J44" i="55" s="1"/>
  <c r="J40" i="55" a="1"/>
  <c r="J40" i="55" s="1"/>
  <c r="J45" i="55" a="1"/>
  <c r="J45" i="55" s="1"/>
  <c r="J67" i="55" a="1"/>
  <c r="J67" i="55" s="1"/>
  <c r="H70" i="55" a="1"/>
  <c r="H70" i="55" s="1"/>
  <c r="J35" i="55" a="1"/>
  <c r="J35" i="55" s="1"/>
  <c r="J60" i="55" a="1"/>
  <c r="J60" i="55" s="1"/>
  <c r="H36" i="55" a="1"/>
  <c r="H36" i="55" s="1"/>
  <c r="H53" i="55" a="1"/>
  <c r="H53" i="55" s="1"/>
  <c r="H54" i="55" a="1"/>
  <c r="H54" i="55" s="1"/>
  <c r="H42" i="55" a="1"/>
  <c r="H42" i="55" s="1"/>
  <c r="J41" i="55" a="1"/>
  <c r="J41" i="55" s="1"/>
  <c r="H37" i="55" a="1"/>
  <c r="H37" i="55" s="1"/>
  <c r="J42" i="55" a="1"/>
  <c r="J42" i="55" s="1"/>
  <c r="H62" i="55" a="1"/>
  <c r="H62" i="55" s="1"/>
  <c r="H45" i="55" a="1"/>
  <c r="H45" i="55" s="1"/>
  <c r="H44" i="55" a="1"/>
  <c r="H44" i="55" s="1"/>
  <c r="L44" i="55" s="1"/>
  <c r="H48" i="55" a="1"/>
  <c r="H48" i="55" s="1"/>
  <c r="J68" i="55" a="1"/>
  <c r="J68" i="55" s="1"/>
  <c r="H66" i="55" a="1"/>
  <c r="H66" i="55" s="1"/>
  <c r="H65" i="55" a="1"/>
  <c r="H65" i="55" s="1"/>
  <c r="J39" i="55" a="1"/>
  <c r="J39" i="55" s="1"/>
  <c r="J56" i="55" a="1"/>
  <c r="J56" i="55" s="1"/>
  <c r="H59" i="55" a="1"/>
  <c r="H59" i="55" s="1"/>
  <c r="J53" i="55" a="1"/>
  <c r="J53" i="55" s="1"/>
  <c r="J59" i="55" a="1"/>
  <c r="J59" i="55" s="1"/>
  <c r="J64" i="55" a="1"/>
  <c r="J64" i="55" s="1"/>
  <c r="H47" i="55" a="1"/>
  <c r="H47" i="55" s="1"/>
  <c r="J43" i="55" a="1"/>
  <c r="J43" i="55" s="1"/>
  <c r="J63" i="55" a="1"/>
  <c r="J63" i="55" s="1"/>
  <c r="J69" i="55" a="1"/>
  <c r="J69" i="55" s="1"/>
  <c r="H68" i="55" a="1"/>
  <c r="H68" i="55" s="1"/>
  <c r="H35" i="55" a="1"/>
  <c r="H35" i="55" s="1"/>
  <c r="J51" i="55" a="1"/>
  <c r="J51" i="55" s="1"/>
  <c r="H39" i="55" a="1"/>
  <c r="H39" i="55" s="1"/>
  <c r="J70" i="55" a="1"/>
  <c r="J70" i="55" s="1"/>
  <c r="H41" i="55" a="1"/>
  <c r="H41" i="55" s="1"/>
  <c r="H60" i="55" a="1"/>
  <c r="H60" i="55" s="1"/>
  <c r="J36" i="55" a="1"/>
  <c r="J36" i="55" s="1"/>
  <c r="H61" i="55" a="1"/>
  <c r="H61" i="55" s="1"/>
  <c r="H67" i="55" a="1"/>
  <c r="H67" i="55" s="1"/>
  <c r="J49" i="55" a="1"/>
  <c r="J49" i="55" s="1"/>
  <c r="H56" i="55" a="1"/>
  <c r="H56" i="55" s="1"/>
  <c r="L56" i="55" s="1"/>
  <c r="J47" i="55" a="1"/>
  <c r="J47" i="55" s="1"/>
  <c r="J54" i="55" a="1"/>
  <c r="J54" i="55" s="1"/>
  <c r="J71" i="55" a="1"/>
  <c r="J71" i="55" s="1"/>
  <c r="J38" i="55" a="1"/>
  <c r="J38" i="55" s="1"/>
  <c r="H64" i="55" a="1"/>
  <c r="H64" i="55" s="1"/>
  <c r="H57" i="55" a="1"/>
  <c r="H57" i="55" s="1"/>
  <c r="H51" i="55" a="1"/>
  <c r="H51" i="55" s="1"/>
  <c r="L51" i="55" s="1"/>
  <c r="H58" i="55" a="1"/>
  <c r="H58" i="55" s="1"/>
  <c r="J62" i="55" a="1"/>
  <c r="J62" i="55" s="1"/>
  <c r="J46" i="55" a="1"/>
  <c r="J46" i="55" s="1"/>
  <c r="J66" i="55" a="1"/>
  <c r="J66" i="55" s="1"/>
  <c r="H63" i="55" a="1"/>
  <c r="H63" i="55" s="1"/>
  <c r="H71" i="55" a="1"/>
  <c r="H71" i="55" s="1"/>
  <c r="H50" i="55" a="1"/>
  <c r="H50" i="55" s="1"/>
  <c r="H49" i="55" a="1"/>
  <c r="H49" i="55" s="1"/>
  <c r="L49" i="55" s="1"/>
  <c r="H55" i="55" a="1"/>
  <c r="H55" i="55" s="1"/>
  <c r="J72" i="55" a="1"/>
  <c r="J72" i="55" s="1"/>
  <c r="L72" i="55" s="1"/>
  <c r="H40" i="55" a="1"/>
  <c r="H40" i="55" s="1"/>
  <c r="H52" i="55" a="1"/>
  <c r="H52" i="55" s="1"/>
  <c r="H38" i="55" a="1"/>
  <c r="H38" i="55" s="1"/>
  <c r="L38" i="55" s="1"/>
  <c r="H43" i="55" a="1"/>
  <c r="H43" i="55" s="1"/>
  <c r="J65" i="55" a="1"/>
  <c r="J65" i="55" s="1"/>
  <c r="J61" i="55" a="1"/>
  <c r="J61" i="55" s="1"/>
  <c r="J58" i="55" a="1"/>
  <c r="J58" i="55" s="1"/>
  <c r="J48" i="55" a="1"/>
  <c r="J48" i="55" s="1"/>
  <c r="H46" i="55" a="1"/>
  <c r="H46" i="55" s="1"/>
  <c r="L46" i="55" s="1"/>
  <c r="J52" i="55" a="1"/>
  <c r="J52" i="55" s="1"/>
  <c r="H69" i="55" a="1"/>
  <c r="H69" i="55" s="1"/>
  <c r="L69" i="55" s="1"/>
  <c r="J37" i="55" a="1"/>
  <c r="J37" i="55" s="1"/>
  <c r="E9" i="12" a="1"/>
  <c r="E9" i="12" s="1"/>
  <c r="F10" i="12" a="1"/>
  <c r="F10" i="12" s="1"/>
  <c r="F9" i="12" a="1"/>
  <c r="F9" i="12" s="1"/>
  <c r="F8" i="12" a="1"/>
  <c r="F8" i="12" s="1"/>
  <c r="E10" i="12" a="1"/>
  <c r="E10" i="12" s="1"/>
  <c r="E8" i="12" a="1"/>
  <c r="E8" i="12" s="1"/>
  <c r="H28" i="55" a="1"/>
  <c r="H28" i="55" s="1"/>
  <c r="J28" i="55" a="1"/>
  <c r="J28" i="55" s="1"/>
  <c r="J23" i="55" a="1"/>
  <c r="J23" i="55" s="1"/>
  <c r="J33" i="55" a="1"/>
  <c r="J33" i="55" s="1"/>
  <c r="H31" i="55" a="1"/>
  <c r="H31" i="55" s="1"/>
  <c r="J26" i="55" a="1"/>
  <c r="J26" i="55" s="1"/>
  <c r="H32" i="55" a="1"/>
  <c r="H32" i="55" s="1"/>
  <c r="J27" i="55" a="1"/>
  <c r="J27" i="55" s="1"/>
  <c r="H22" i="55" a="1"/>
  <c r="H22" i="55" s="1"/>
  <c r="L22" i="55" s="1"/>
  <c r="H24" i="55" a="1"/>
  <c r="H24" i="55" s="1"/>
  <c r="J25" i="55" a="1"/>
  <c r="J25" i="55" s="1"/>
  <c r="H34" i="55" a="1"/>
  <c r="H34" i="55" s="1"/>
  <c r="F10" i="15" a="1"/>
  <c r="F10" i="15" s="1"/>
  <c r="H29" i="55" a="1"/>
  <c r="H29" i="55" s="1"/>
  <c r="H25" i="55" a="1"/>
  <c r="H25" i="55" s="1"/>
  <c r="L25" i="55" s="1"/>
  <c r="J24" i="55" a="1"/>
  <c r="J24" i="55" s="1"/>
  <c r="H27" i="55" a="1"/>
  <c r="H27" i="55" s="1"/>
  <c r="H30" i="55" a="1"/>
  <c r="H30" i="55" s="1"/>
  <c r="J32" i="55" a="1"/>
  <c r="J32" i="55" s="1"/>
  <c r="J29" i="55" a="1"/>
  <c r="J29" i="55" s="1"/>
  <c r="J30" i="55" a="1"/>
  <c r="J30" i="55" s="1"/>
  <c r="E10" i="15" a="1"/>
  <c r="E10" i="15" s="1"/>
  <c r="H23" i="55" a="1"/>
  <c r="H23" i="55" s="1"/>
  <c r="H33" i="55" a="1"/>
  <c r="H33" i="55" s="1"/>
  <c r="J31" i="55" a="1"/>
  <c r="J31" i="55" s="1"/>
  <c r="J21" i="55" a="1"/>
  <c r="J21" i="55" s="1"/>
  <c r="H21" i="55" a="1"/>
  <c r="H21" i="55" s="1"/>
  <c r="H26" i="55" a="1"/>
  <c r="H26" i="55" s="1"/>
  <c r="J34" i="55" a="1"/>
  <c r="J34" i="55" s="1"/>
  <c r="A19" i="55"/>
  <c r="B20" i="55"/>
  <c r="B154" i="55"/>
  <c r="A153" i="55"/>
  <c r="G10" i="12" l="1"/>
  <c r="L146" i="55"/>
  <c r="L145" i="55"/>
  <c r="L114" i="55"/>
  <c r="L89" i="55"/>
  <c r="L75" i="55"/>
  <c r="L140" i="55"/>
  <c r="L108" i="55"/>
  <c r="L83" i="55"/>
  <c r="L141" i="55"/>
  <c r="L105" i="55"/>
  <c r="L132" i="55"/>
  <c r="L112" i="55"/>
  <c r="L88" i="55"/>
  <c r="L120" i="55"/>
  <c r="L113" i="55"/>
  <c r="L133" i="55"/>
  <c r="L103" i="55"/>
  <c r="L118" i="55"/>
  <c r="L137" i="55"/>
  <c r="L125" i="55"/>
  <c r="L119" i="55"/>
  <c r="L130" i="55"/>
  <c r="L115" i="55"/>
  <c r="L122" i="55"/>
  <c r="L126" i="55"/>
  <c r="L135" i="55"/>
  <c r="L134" i="55"/>
  <c r="L109" i="55"/>
  <c r="L121" i="55"/>
  <c r="L123" i="55"/>
  <c r="L127" i="55"/>
  <c r="L143" i="55"/>
  <c r="L78" i="55"/>
  <c r="L79" i="55"/>
  <c r="L117" i="55"/>
  <c r="L124" i="55"/>
  <c r="L129" i="55"/>
  <c r="L131" i="55"/>
  <c r="L107" i="55"/>
  <c r="L128" i="55"/>
  <c r="L96" i="55"/>
  <c r="L93" i="55"/>
  <c r="L55" i="55"/>
  <c r="L43" i="55"/>
  <c r="L77" i="55"/>
  <c r="L97" i="55"/>
  <c r="L81" i="55"/>
  <c r="L94" i="55"/>
  <c r="L92" i="55"/>
  <c r="L101" i="55"/>
  <c r="L40" i="55"/>
  <c r="L50" i="55"/>
  <c r="L35" i="55"/>
  <c r="L82" i="55"/>
  <c r="L71" i="55"/>
  <c r="L90" i="55"/>
  <c r="L99" i="55"/>
  <c r="L80" i="55"/>
  <c r="L76" i="55"/>
  <c r="L102" i="55"/>
  <c r="L86" i="55"/>
  <c r="L85" i="55"/>
  <c r="L87" i="55"/>
  <c r="L73" i="55"/>
  <c r="L74" i="55"/>
  <c r="L63" i="55"/>
  <c r="L84" i="55"/>
  <c r="L91" i="55"/>
  <c r="L98" i="55"/>
  <c r="L70" i="55"/>
  <c r="L26" i="55"/>
  <c r="L66" i="55"/>
  <c r="L67" i="55"/>
  <c r="L41" i="55"/>
  <c r="L60" i="55"/>
  <c r="L57" i="55"/>
  <c r="L45" i="55"/>
  <c r="L39" i="55"/>
  <c r="L42" i="55"/>
  <c r="L61" i="55"/>
  <c r="L47" i="55"/>
  <c r="L59" i="55"/>
  <c r="L36" i="55"/>
  <c r="L58" i="55"/>
  <c r="L64" i="55"/>
  <c r="L68" i="55"/>
  <c r="L62" i="55"/>
  <c r="L52" i="55"/>
  <c r="L48" i="55"/>
  <c r="L54" i="55"/>
  <c r="L65" i="55"/>
  <c r="L37" i="55"/>
  <c r="L53" i="55"/>
  <c r="L33" i="55"/>
  <c r="A20" i="55"/>
  <c r="B21" i="55"/>
  <c r="H9" i="12"/>
  <c r="G8" i="12"/>
  <c r="L27" i="55"/>
  <c r="L23" i="55"/>
  <c r="H10" i="12"/>
  <c r="H8" i="12"/>
  <c r="G9" i="12"/>
  <c r="L30" i="55"/>
  <c r="L29" i="55"/>
  <c r="L24" i="55"/>
  <c r="L32" i="55"/>
  <c r="L34" i="55"/>
  <c r="L31" i="55"/>
  <c r="L21" i="55"/>
  <c r="L28" i="55"/>
  <c r="B155" i="55"/>
  <c r="A154" i="55"/>
  <c r="A21" i="55" l="1"/>
  <c r="B22" i="55"/>
  <c r="B156" i="55"/>
  <c r="A155" i="55"/>
  <c r="A22" i="55" l="1"/>
  <c r="B23" i="55"/>
  <c r="B157" i="55"/>
  <c r="A157" i="55" s="1"/>
  <c r="A156" i="55"/>
  <c r="B24" i="55" l="1"/>
  <c r="A23" i="55"/>
  <c r="B25" i="55" l="1"/>
  <c r="A24" i="55"/>
  <c r="A25" i="55" l="1"/>
  <c r="B26" i="55"/>
  <c r="A26" i="55" l="1"/>
  <c r="B27" i="55"/>
  <c r="A27" i="55" l="1"/>
  <c r="B28" i="55"/>
  <c r="A28" i="55" l="1"/>
  <c r="B29" i="55"/>
  <c r="A29" i="55" l="1"/>
  <c r="B30" i="55"/>
  <c r="A30" i="55" l="1"/>
  <c r="B31" i="55"/>
  <c r="A31" i="55" l="1"/>
  <c r="B32" i="55"/>
  <c r="A32" i="55" l="1"/>
  <c r="B33" i="55"/>
  <c r="A33" i="55" l="1"/>
  <c r="B34" i="55"/>
  <c r="A34" i="55" l="1"/>
  <c r="B35" i="55"/>
  <c r="F67" i="15" a="1"/>
  <c r="F67" i="15" s="1"/>
  <c r="F55" i="15" a="1"/>
  <c r="F55" i="15" s="1"/>
  <c r="E55" i="15" a="1"/>
  <c r="E55" i="15" s="1"/>
  <c r="A35" i="55" l="1"/>
  <c r="B36" i="55"/>
  <c r="F35" i="70" a="1"/>
  <c r="F35" i="70" s="1"/>
  <c r="E35" i="70" a="1"/>
  <c r="E35" i="70" s="1"/>
  <c r="F5" i="70" a="1"/>
  <c r="F5" i="70" s="1"/>
  <c r="E28" i="70" a="1"/>
  <c r="E28" i="70" s="1"/>
  <c r="F8" i="70" a="1"/>
  <c r="F8" i="70" s="1"/>
  <c r="E17" i="70" a="1"/>
  <c r="E17" i="70" s="1"/>
  <c r="E11" i="70" a="1"/>
  <c r="E11" i="70" s="1"/>
  <c r="E31" i="70" a="1"/>
  <c r="E31" i="70" s="1"/>
  <c r="F31" i="70" a="1"/>
  <c r="F31" i="70" s="1"/>
  <c r="E30" i="70" a="1"/>
  <c r="E30" i="70" s="1"/>
  <c r="E19" i="70" a="1"/>
  <c r="E19" i="70" s="1"/>
  <c r="F9" i="70" a="1"/>
  <c r="F9" i="70" s="1"/>
  <c r="E6" i="70" a="1"/>
  <c r="E6" i="70" s="1"/>
  <c r="F12" i="70" a="1"/>
  <c r="F12" i="70" s="1"/>
  <c r="F11" i="70" a="1"/>
  <c r="F11" i="70" s="1"/>
  <c r="E8" i="70" a="1"/>
  <c r="E8" i="70" s="1"/>
  <c r="F14" i="70" a="1"/>
  <c r="F14" i="70" s="1"/>
  <c r="E23" i="70" a="1"/>
  <c r="E23" i="70" s="1"/>
  <c r="F13" i="70" a="1"/>
  <c r="F13" i="70" s="1"/>
  <c r="E10" i="70" a="1"/>
  <c r="E10" i="70" s="1"/>
  <c r="F16" i="70" a="1"/>
  <c r="F16" i="70" s="1"/>
  <c r="E25" i="70" a="1"/>
  <c r="E25" i="70" s="1"/>
  <c r="E27" i="70" a="1"/>
  <c r="E27" i="70" s="1"/>
  <c r="F7" i="70" a="1"/>
  <c r="F7" i="70" s="1"/>
  <c r="E32" i="70" a="1"/>
  <c r="E32" i="70" s="1"/>
  <c r="F10" i="70" a="1"/>
  <c r="F10" i="70" s="1"/>
  <c r="F34" i="70" a="1"/>
  <c r="F34" i="70" s="1"/>
  <c r="F17" i="70" a="1"/>
  <c r="F17" i="70" s="1"/>
  <c r="E14" i="70" a="1"/>
  <c r="E14" i="70" s="1"/>
  <c r="F20" i="70" a="1"/>
  <c r="F20" i="70" s="1"/>
  <c r="F19" i="70" a="1"/>
  <c r="F19" i="70" s="1"/>
  <c r="H19" i="70" s="1"/>
  <c r="E16" i="70" a="1"/>
  <c r="E16" i="70" s="1"/>
  <c r="F22" i="70" a="1"/>
  <c r="F22" i="70" s="1"/>
  <c r="F4" i="70" a="1"/>
  <c r="F4" i="70" s="1"/>
  <c r="F21" i="70" a="1"/>
  <c r="F21" i="70" s="1"/>
  <c r="E18" i="70" a="1"/>
  <c r="E18" i="70" s="1"/>
  <c r="F24" i="70" a="1"/>
  <c r="F24" i="70" s="1"/>
  <c r="F28" i="70" a="1"/>
  <c r="F28" i="70" s="1"/>
  <c r="F32" i="70" a="1"/>
  <c r="F32" i="70" s="1"/>
  <c r="F15" i="70" a="1"/>
  <c r="F15" i="70" s="1"/>
  <c r="E12" i="70" a="1"/>
  <c r="E12" i="70" s="1"/>
  <c r="F18" i="70" a="1"/>
  <c r="F18" i="70" s="1"/>
  <c r="E21" i="70" a="1"/>
  <c r="E21" i="70" s="1"/>
  <c r="G21" i="70" s="1"/>
  <c r="F25" i="70" a="1"/>
  <c r="F25" i="70" s="1"/>
  <c r="E22" i="70" a="1"/>
  <c r="E22" i="70" s="1"/>
  <c r="G22" i="70" s="1"/>
  <c r="E5" i="70" a="1"/>
  <c r="E5" i="70" s="1"/>
  <c r="F27" i="70" a="1"/>
  <c r="F27" i="70" s="1"/>
  <c r="G27" i="70" s="1"/>
  <c r="E24" i="70" a="1"/>
  <c r="E24" i="70" s="1"/>
  <c r="E7" i="70" a="1"/>
  <c r="E7" i="70" s="1"/>
  <c r="F29" i="70" a="1"/>
  <c r="F29" i="70" s="1"/>
  <c r="E26" i="70" a="1"/>
  <c r="E26" i="70" s="1"/>
  <c r="E9" i="70" a="1"/>
  <c r="E9" i="70" s="1"/>
  <c r="G9" i="70" s="1"/>
  <c r="F30" i="70" a="1"/>
  <c r="F30" i="70" s="1"/>
  <c r="E13" i="70" a="1"/>
  <c r="E13" i="70" s="1"/>
  <c r="F23" i="70" a="1"/>
  <c r="F23" i="70" s="1"/>
  <c r="E20" i="70" a="1"/>
  <c r="E20" i="70" s="1"/>
  <c r="F26" i="70" a="1"/>
  <c r="F26" i="70" s="1"/>
  <c r="E33" i="70" a="1"/>
  <c r="E33" i="70" s="1"/>
  <c r="F33" i="70" a="1"/>
  <c r="F33" i="70" s="1"/>
  <c r="E34" i="70" a="1"/>
  <c r="E34" i="70" s="1"/>
  <c r="E29" i="70" a="1"/>
  <c r="E29" i="70" s="1"/>
  <c r="E4" i="70" a="1"/>
  <c r="E4" i="70" s="1"/>
  <c r="F6" i="70" a="1"/>
  <c r="F6" i="70" s="1"/>
  <c r="E15" i="70" a="1"/>
  <c r="E15" i="70" s="1"/>
  <c r="H15" i="70" s="1"/>
  <c r="E57" i="15" a="1"/>
  <c r="E57" i="15" s="1"/>
  <c r="F57" i="15" a="1"/>
  <c r="F57" i="15" s="1"/>
  <c r="F62" i="15" a="1"/>
  <c r="F62" i="15" s="1"/>
  <c r="E62" i="15" a="1"/>
  <c r="E62" i="15" s="1"/>
  <c r="F6" i="12" a="1"/>
  <c r="F6" i="12" s="1"/>
  <c r="E38" i="15" a="1"/>
  <c r="E38" i="15" s="1"/>
  <c r="E66" i="15" a="1"/>
  <c r="E66" i="15" s="1"/>
  <c r="E39" i="15" a="1"/>
  <c r="E39" i="15" s="1"/>
  <c r="H18" i="55" a="1"/>
  <c r="H18" i="55" s="1"/>
  <c r="F7" i="12" a="1"/>
  <c r="F7" i="12" s="1"/>
  <c r="E47" i="15" a="1"/>
  <c r="E47" i="15" s="1"/>
  <c r="E49" i="15" a="1"/>
  <c r="E49" i="15" s="1"/>
  <c r="H154" i="55" a="1"/>
  <c r="H154" i="55" s="1"/>
  <c r="E14" i="15" a="1"/>
  <c r="E14" i="15" s="1"/>
  <c r="E39" i="70" s="1"/>
  <c r="E60" i="15" a="1"/>
  <c r="E60" i="15" s="1"/>
  <c r="H157" i="55" a="1"/>
  <c r="H157" i="55" s="1"/>
  <c r="E44" i="15" a="1"/>
  <c r="E44" i="15" s="1"/>
  <c r="H153" i="55" a="1"/>
  <c r="H153" i="55" s="1"/>
  <c r="E26" i="15" a="1"/>
  <c r="E26" i="15" s="1"/>
  <c r="F32" i="15" a="1"/>
  <c r="F32" i="15" s="1"/>
  <c r="E67" i="15" a="1"/>
  <c r="E67" i="15" s="1"/>
  <c r="I67" i="15" s="1"/>
  <c r="F46" i="15" a="1"/>
  <c r="F46" i="15" s="1"/>
  <c r="E34" i="15" a="1"/>
  <c r="E34" i="15" s="1"/>
  <c r="E35" i="15" s="1"/>
  <c r="E5" i="12" a="1"/>
  <c r="E5" i="12" s="1"/>
  <c r="J150" i="55" a="1"/>
  <c r="J150" i="55" s="1"/>
  <c r="E61" i="15" a="1"/>
  <c r="E61" i="15" s="1"/>
  <c r="F44" i="15" a="1"/>
  <c r="F44" i="15" s="1"/>
  <c r="E7" i="12" a="1"/>
  <c r="E7" i="12" s="1"/>
  <c r="E31" i="15" a="1"/>
  <c r="E31" i="15" s="1"/>
  <c r="E65" i="15" a="1"/>
  <c r="E65" i="15" s="1"/>
  <c r="E32" i="15" a="1"/>
  <c r="E32" i="15" s="1"/>
  <c r="E12" i="15" a="1"/>
  <c r="E12" i="15" s="1"/>
  <c r="E13" i="15" s="1"/>
  <c r="F31" i="15" a="1"/>
  <c r="F31" i="15" s="1"/>
  <c r="E20" i="15" a="1"/>
  <c r="E20" i="15" s="1"/>
  <c r="H16" i="55" s="1"/>
  <c r="E11" i="15"/>
  <c r="H152" i="55" a="1"/>
  <c r="H152" i="55" s="1"/>
  <c r="E63" i="15" a="1"/>
  <c r="E63" i="15" s="1"/>
  <c r="F27" i="15" a="1"/>
  <c r="F27" i="15" s="1"/>
  <c r="E6" i="12" a="1"/>
  <c r="E6" i="12" s="1"/>
  <c r="F26" i="15" a="1"/>
  <c r="F26" i="15" s="1"/>
  <c r="H12" i="55" a="1"/>
  <c r="H12" i="55" s="1"/>
  <c r="E24" i="15" a="1"/>
  <c r="E24" i="15" s="1"/>
  <c r="H160" i="55" s="1"/>
  <c r="F22" i="15" a="1"/>
  <c r="F22" i="15" s="1"/>
  <c r="F50" i="15" a="1"/>
  <c r="F50" i="15" s="1"/>
  <c r="J17" i="55" a="1"/>
  <c r="J17" i="55" s="1"/>
  <c r="E4" i="12" a="1"/>
  <c r="E4" i="12" s="1"/>
  <c r="F54" i="15" a="1"/>
  <c r="F54" i="15" s="1"/>
  <c r="E29" i="15" a="1"/>
  <c r="E29" i="15" s="1"/>
  <c r="E30" i="15" s="1"/>
  <c r="F49" i="15" a="1"/>
  <c r="F49" i="15" s="1"/>
  <c r="E46" i="15" a="1"/>
  <c r="E46" i="15" s="1"/>
  <c r="E25" i="15" a="1"/>
  <c r="E25" i="15" s="1"/>
  <c r="F39" i="15" a="1"/>
  <c r="F39" i="15" s="1"/>
  <c r="F40" i="15" s="1"/>
  <c r="F5" i="12" a="1"/>
  <c r="F5" i="12" s="1"/>
  <c r="H155" i="55" a="1"/>
  <c r="H155" i="55" s="1"/>
  <c r="F25" i="15" a="1"/>
  <c r="F25" i="15" s="1"/>
  <c r="H156" i="55" a="1"/>
  <c r="H156" i="55" s="1"/>
  <c r="F29" i="15" a="1"/>
  <c r="F29" i="15" s="1"/>
  <c r="H17" i="55" a="1"/>
  <c r="H17" i="55" s="1"/>
  <c r="H19" i="55" a="1"/>
  <c r="H19" i="55" s="1"/>
  <c r="F52" i="15" a="1"/>
  <c r="F52" i="15" s="1"/>
  <c r="F53" i="15" s="1"/>
  <c r="E19" i="15" a="1"/>
  <c r="E19" i="15" s="1"/>
  <c r="F4" i="12" a="1"/>
  <c r="F4" i="12" s="1"/>
  <c r="F20" i="15" a="1"/>
  <c r="F20" i="15" s="1"/>
  <c r="E37" i="15" a="1"/>
  <c r="E37" i="15" s="1"/>
  <c r="F15" i="15" a="1"/>
  <c r="F15" i="15" s="1"/>
  <c r="H13" i="55" a="1"/>
  <c r="H13" i="55" s="1"/>
  <c r="H150" i="55" a="1"/>
  <c r="H150" i="55" s="1"/>
  <c r="E23" i="15" a="1"/>
  <c r="E23" i="15" s="1"/>
  <c r="F45" i="15" a="1"/>
  <c r="F45" i="15" s="1"/>
  <c r="H151" i="55" a="1"/>
  <c r="H151" i="55" s="1"/>
  <c r="E15" i="15" a="1"/>
  <c r="E15" i="15" s="1"/>
  <c r="E16" i="15" s="1"/>
  <c r="F23" i="15" a="1"/>
  <c r="F23" i="15" s="1"/>
  <c r="F17" i="15" a="1"/>
  <c r="F17" i="15" s="1"/>
  <c r="F18" i="15" s="1"/>
  <c r="F38" i="15" a="1"/>
  <c r="F38" i="15" s="1"/>
  <c r="F42" i="15" a="1"/>
  <c r="F42" i="15" s="1"/>
  <c r="F43" i="15" s="1"/>
  <c r="E64" i="15" a="1"/>
  <c r="E64" i="15" s="1"/>
  <c r="E27" i="15" a="1"/>
  <c r="E27" i="15" s="1"/>
  <c r="F36" i="15" a="1"/>
  <c r="F36" i="15" s="1"/>
  <c r="F19" i="15" a="1"/>
  <c r="F19" i="15" s="1"/>
  <c r="F14" i="15" a="1"/>
  <c r="F14" i="15" s="1"/>
  <c r="F39" i="70" s="1"/>
  <c r="J152" i="55" a="1"/>
  <c r="J152" i="55" s="1"/>
  <c r="J12" i="55" a="1"/>
  <c r="J12" i="55" s="1"/>
  <c r="F64" i="15" a="1"/>
  <c r="F64" i="15" s="1"/>
  <c r="F37" i="15" a="1"/>
  <c r="F37" i="15" s="1"/>
  <c r="E42" i="15" a="1"/>
  <c r="E42" i="15" s="1"/>
  <c r="E43" i="15" s="1"/>
  <c r="E52" i="15" a="1"/>
  <c r="E52" i="15" s="1"/>
  <c r="H20" i="55" a="1"/>
  <c r="H20" i="55" s="1"/>
  <c r="E45" i="15" a="1"/>
  <c r="E45" i="15" s="1"/>
  <c r="F34" i="15" a="1"/>
  <c r="F34" i="15" s="1"/>
  <c r="J156" i="55" a="1"/>
  <c r="J156" i="55" s="1"/>
  <c r="F61" i="15" a="1"/>
  <c r="F61" i="15" s="1"/>
  <c r="F24" i="15" a="1"/>
  <c r="F24" i="15" s="1"/>
  <c r="F59" i="15" a="1"/>
  <c r="F59" i="15" s="1"/>
  <c r="J154" i="55" a="1"/>
  <c r="J154" i="55" s="1"/>
  <c r="F12" i="15" a="1"/>
  <c r="F12" i="15" s="1"/>
  <c r="F13" i="15" s="1"/>
  <c r="J155" i="55" a="1"/>
  <c r="J155" i="55" s="1"/>
  <c r="F65" i="15" a="1"/>
  <c r="F65" i="15" s="1"/>
  <c r="H55" i="15"/>
  <c r="F60" i="15" a="1"/>
  <c r="F60" i="15" s="1"/>
  <c r="J13" i="55" a="1"/>
  <c r="J13" i="55" s="1"/>
  <c r="F66" i="15" a="1"/>
  <c r="F66" i="15" s="1"/>
  <c r="J20" i="55" a="1"/>
  <c r="J20" i="55" s="1"/>
  <c r="E50" i="15" a="1"/>
  <c r="E50" i="15" s="1"/>
  <c r="J153" i="55" a="1"/>
  <c r="J153" i="55" s="1"/>
  <c r="J19" i="55" a="1"/>
  <c r="J19" i="55" s="1"/>
  <c r="E59" i="15" a="1"/>
  <c r="E59" i="15" s="1"/>
  <c r="G55" i="15"/>
  <c r="F47" i="15" a="1"/>
  <c r="F47" i="15" s="1"/>
  <c r="E54" i="15" a="1"/>
  <c r="E54" i="15" s="1"/>
  <c r="J18" i="55" a="1"/>
  <c r="J18" i="55" s="1"/>
  <c r="J151" i="55" a="1"/>
  <c r="J151" i="55" s="1"/>
  <c r="E36" i="15" a="1"/>
  <c r="E36" i="15" s="1"/>
  <c r="E17" i="15" a="1"/>
  <c r="E17" i="15" s="1"/>
  <c r="F63" i="15" a="1"/>
  <c r="F63" i="15" s="1"/>
  <c r="E22" i="15" a="1"/>
  <c r="E22" i="15" s="1"/>
  <c r="J157" i="55" a="1"/>
  <c r="J157" i="55" s="1"/>
  <c r="H148" i="55" l="1"/>
  <c r="J148" i="55"/>
  <c r="J149" i="55"/>
  <c r="F21" i="15"/>
  <c r="H149" i="55"/>
  <c r="E21" i="15"/>
  <c r="H11" i="70"/>
  <c r="A36" i="55"/>
  <c r="B37" i="55"/>
  <c r="G34" i="70"/>
  <c r="G13" i="70"/>
  <c r="H5" i="70"/>
  <c r="G35" i="70"/>
  <c r="H28" i="70"/>
  <c r="H7" i="70"/>
  <c r="G54" i="15"/>
  <c r="G56" i="15" s="1"/>
  <c r="G17" i="70"/>
  <c r="G22" i="15"/>
  <c r="I66" i="15"/>
  <c r="H35" i="70"/>
  <c r="H23" i="70"/>
  <c r="H49" i="15"/>
  <c r="H33" i="70"/>
  <c r="H18" i="70"/>
  <c r="H10" i="70"/>
  <c r="H26" i="70"/>
  <c r="G31" i="70"/>
  <c r="H30" i="70"/>
  <c r="G12" i="70"/>
  <c r="H20" i="70"/>
  <c r="G29" i="70"/>
  <c r="H25" i="70"/>
  <c r="G32" i="70"/>
  <c r="G16" i="70"/>
  <c r="H14" i="70"/>
  <c r="H6" i="70"/>
  <c r="G8" i="70"/>
  <c r="G24" i="70"/>
  <c r="I62" i="15"/>
  <c r="H9" i="70"/>
  <c r="G20" i="70"/>
  <c r="G19" i="70"/>
  <c r="G25" i="70"/>
  <c r="G15" i="70"/>
  <c r="H32" i="70"/>
  <c r="H21" i="70"/>
  <c r="H29" i="70"/>
  <c r="G11" i="70"/>
  <c r="H24" i="70"/>
  <c r="H13" i="70"/>
  <c r="G5" i="70"/>
  <c r="G26" i="70"/>
  <c r="G28" i="70"/>
  <c r="H16" i="70"/>
  <c r="G6" i="70"/>
  <c r="H34" i="70"/>
  <c r="H8" i="70"/>
  <c r="G10" i="70"/>
  <c r="H12" i="70"/>
  <c r="G18" i="70"/>
  <c r="G14" i="70"/>
  <c r="H31" i="70"/>
  <c r="H27" i="70"/>
  <c r="H17" i="70"/>
  <c r="G7" i="70"/>
  <c r="H22" i="70"/>
  <c r="G30" i="70"/>
  <c r="G33" i="70"/>
  <c r="G23" i="70"/>
  <c r="F14" i="12"/>
  <c r="E37" i="70"/>
  <c r="E41" i="70" s="1"/>
  <c r="G4" i="70"/>
  <c r="F37" i="70"/>
  <c r="F41" i="70" s="1"/>
  <c r="H4" i="70"/>
  <c r="F56" i="15"/>
  <c r="H54" i="15"/>
  <c r="H56" i="15" s="1"/>
  <c r="I63" i="15"/>
  <c r="L12" i="55"/>
  <c r="E33" i="15"/>
  <c r="G12" i="15"/>
  <c r="G13" i="15" s="1"/>
  <c r="H26" i="15"/>
  <c r="G38" i="15"/>
  <c r="F58" i="15"/>
  <c r="G44" i="15"/>
  <c r="G14" i="15"/>
  <c r="L153" i="55"/>
  <c r="G46" i="15"/>
  <c r="H7" i="12"/>
  <c r="G29" i="15"/>
  <c r="G30" i="15" s="1"/>
  <c r="L18" i="55"/>
  <c r="H20" i="15"/>
  <c r="H44" i="15"/>
  <c r="H36" i="15"/>
  <c r="L155" i="55"/>
  <c r="H5" i="12"/>
  <c r="H38" i="15"/>
  <c r="L13" i="55"/>
  <c r="G39" i="15"/>
  <c r="G40" i="15" s="1"/>
  <c r="G6" i="12"/>
  <c r="G19" i="15"/>
  <c r="L149" i="55" s="1"/>
  <c r="H23" i="15"/>
  <c r="H25" i="15"/>
  <c r="G31" i="15"/>
  <c r="H32" i="15"/>
  <c r="H19" i="15"/>
  <c r="G50" i="15"/>
  <c r="I60" i="15"/>
  <c r="I61" i="15"/>
  <c r="G10" i="15"/>
  <c r="G11" i="15" s="1"/>
  <c r="G49" i="15"/>
  <c r="F33" i="15"/>
  <c r="F51" i="15"/>
  <c r="L154" i="55"/>
  <c r="G26" i="15"/>
  <c r="G32" i="15"/>
  <c r="G7" i="12"/>
  <c r="H29" i="15"/>
  <c r="H30" i="15" s="1"/>
  <c r="H6" i="12"/>
  <c r="F11" i="15"/>
  <c r="L151" i="55"/>
  <c r="H47" i="15"/>
  <c r="H39" i="15"/>
  <c r="H40" i="15" s="1"/>
  <c r="E40" i="15"/>
  <c r="E41" i="15" s="1"/>
  <c r="G5" i="12"/>
  <c r="L152" i="55"/>
  <c r="H10" i="15"/>
  <c r="H11" i="15" s="1"/>
  <c r="L156" i="55"/>
  <c r="G25" i="15"/>
  <c r="G4" i="12"/>
  <c r="G15" i="15"/>
  <c r="G16" i="15" s="1"/>
  <c r="H42" i="15"/>
  <c r="H15" i="15"/>
  <c r="H16" i="15" s="1"/>
  <c r="F30" i="15"/>
  <c r="H4" i="12"/>
  <c r="I65" i="15"/>
  <c r="E28" i="15"/>
  <c r="F16" i="15"/>
  <c r="G20" i="15"/>
  <c r="L16" i="55" s="1"/>
  <c r="F28" i="15"/>
  <c r="G24" i="15"/>
  <c r="L160" i="55" s="1"/>
  <c r="H31" i="15"/>
  <c r="G42" i="15"/>
  <c r="F41" i="15"/>
  <c r="H14" i="15"/>
  <c r="H45" i="15"/>
  <c r="G23" i="15"/>
  <c r="H12" i="15"/>
  <c r="H13" i="15" s="1"/>
  <c r="L20" i="55"/>
  <c r="H27" i="15"/>
  <c r="J16" i="55"/>
  <c r="G52" i="15"/>
  <c r="L150" i="55"/>
  <c r="L17" i="55"/>
  <c r="G45" i="15"/>
  <c r="E48" i="15"/>
  <c r="H52" i="15"/>
  <c r="E53" i="15"/>
  <c r="G53" i="15" s="1"/>
  <c r="H34" i="15"/>
  <c r="I64" i="15"/>
  <c r="H159" i="55"/>
  <c r="G160" i="55" s="1"/>
  <c r="L19" i="55"/>
  <c r="G37" i="15"/>
  <c r="H37" i="15"/>
  <c r="G27" i="15"/>
  <c r="I59" i="15"/>
  <c r="H46" i="15"/>
  <c r="H43" i="15"/>
  <c r="F48" i="15"/>
  <c r="F35" i="15"/>
  <c r="H35" i="15" s="1"/>
  <c r="J160" i="55"/>
  <c r="H24" i="15"/>
  <c r="G34" i="15"/>
  <c r="E51" i="15"/>
  <c r="J159" i="55"/>
  <c r="H50" i="15"/>
  <c r="J15" i="55"/>
  <c r="E18" i="15"/>
  <c r="G18" i="15" s="1"/>
  <c r="G17" i="15"/>
  <c r="H17" i="15"/>
  <c r="E12" i="12"/>
  <c r="G47" i="15"/>
  <c r="H22" i="15"/>
  <c r="F12" i="12"/>
  <c r="E14" i="12"/>
  <c r="G36" i="15"/>
  <c r="H15" i="55"/>
  <c r="G16" i="55" s="1"/>
  <c r="G43" i="15"/>
  <c r="E56" i="15"/>
  <c r="L157" i="55"/>
  <c r="G149" i="55" l="1"/>
  <c r="I149" i="55"/>
  <c r="L148" i="55"/>
  <c r="K149" i="55" s="1"/>
  <c r="A37" i="55"/>
  <c r="B38" i="55"/>
  <c r="F16" i="12"/>
  <c r="H51" i="15"/>
  <c r="G37" i="70"/>
  <c r="H37" i="70"/>
  <c r="F68" i="15"/>
  <c r="I57" i="15"/>
  <c r="G51" i="15"/>
  <c r="H28" i="15"/>
  <c r="G41" i="15"/>
  <c r="G28" i="15"/>
  <c r="G33" i="15"/>
  <c r="I16" i="55"/>
  <c r="H21" i="15"/>
  <c r="G35" i="15"/>
  <c r="E58" i="15"/>
  <c r="I58" i="15" s="1"/>
  <c r="H33" i="15"/>
  <c r="H41" i="15"/>
  <c r="G48" i="15"/>
  <c r="H53" i="15"/>
  <c r="G21" i="15"/>
  <c r="L159" i="55"/>
  <c r="K160" i="55" s="1"/>
  <c r="H48" i="15"/>
  <c r="I160" i="55"/>
  <c r="H18" i="15"/>
  <c r="L15" i="55"/>
  <c r="K16" i="55" s="1"/>
  <c r="G12" i="12"/>
  <c r="H12" i="12"/>
  <c r="E16" i="12"/>
  <c r="A38" i="55" l="1"/>
  <c r="B39" i="55"/>
  <c r="H68" i="15"/>
  <c r="G68" i="15"/>
  <c r="E68" i="15"/>
  <c r="A39" i="55" l="1"/>
  <c r="B40" i="55"/>
  <c r="H70" i="15"/>
  <c r="B41" i="55" l="1"/>
  <c r="A40" i="55"/>
  <c r="A41" i="55" l="1"/>
  <c r="B42" i="55"/>
  <c r="A42" i="55" l="1"/>
  <c r="B43" i="55"/>
  <c r="A43" i="55" l="1"/>
  <c r="B44" i="55"/>
  <c r="A44" i="55" l="1"/>
  <c r="B45" i="55"/>
  <c r="A45" i="55" l="1"/>
  <c r="B46" i="55"/>
  <c r="A46" i="55" l="1"/>
  <c r="B47" i="55"/>
  <c r="A47" i="55" l="1"/>
  <c r="B48" i="55"/>
  <c r="A48" i="55" l="1"/>
  <c r="B49" i="55"/>
  <c r="A49" i="55" l="1"/>
  <c r="B50" i="55"/>
  <c r="A50" i="55" l="1"/>
  <c r="B51" i="55"/>
  <c r="B52" i="55" l="1"/>
  <c r="A51" i="55"/>
  <c r="B53" i="55" l="1"/>
  <c r="A52" i="55"/>
  <c r="A53" i="55" l="1"/>
  <c r="B54" i="55"/>
  <c r="A54" i="55" l="1"/>
  <c r="B55" i="55"/>
  <c r="B56" i="55" l="1"/>
  <c r="A55" i="55"/>
  <c r="A56" i="55" l="1"/>
  <c r="B57" i="55"/>
  <c r="A57" i="55" l="1"/>
  <c r="B58" i="55"/>
  <c r="A58" i="55" l="1"/>
  <c r="B59" i="55"/>
  <c r="A59" i="55" l="1"/>
  <c r="B60" i="55"/>
  <c r="A60" i="55" l="1"/>
  <c r="B61" i="55"/>
  <c r="A61" i="55" l="1"/>
  <c r="B62" i="55"/>
  <c r="A62" i="55" l="1"/>
  <c r="B63" i="55"/>
  <c r="A63" i="55" l="1"/>
  <c r="B64" i="55"/>
  <c r="A64" i="55" l="1"/>
  <c r="B65" i="55"/>
  <c r="A65" i="55" l="1"/>
  <c r="B66" i="55"/>
  <c r="A66" i="55" l="1"/>
  <c r="B67" i="55"/>
  <c r="B68" i="55" l="1"/>
  <c r="A67" i="55"/>
  <c r="A68" i="55" l="1"/>
  <c r="B69" i="55"/>
  <c r="A69" i="55" l="1"/>
  <c r="B70" i="55"/>
  <c r="A70" i="55" l="1"/>
  <c r="B71" i="55"/>
  <c r="A71" i="55" l="1"/>
  <c r="B72" i="55"/>
  <c r="A72" i="55" l="1"/>
  <c r="B73" i="55"/>
  <c r="A73" i="55" l="1"/>
  <c r="B74" i="55"/>
  <c r="B75" i="55" l="1"/>
  <c r="A74" i="55"/>
  <c r="A75" i="55" l="1"/>
  <c r="B76" i="55"/>
  <c r="A76" i="55" l="1"/>
  <c r="B77" i="55"/>
  <c r="A77" i="55" l="1"/>
  <c r="B78" i="55"/>
  <c r="A78" i="55" l="1"/>
  <c r="B79" i="55"/>
  <c r="A79" i="55" l="1"/>
  <c r="B80" i="55"/>
  <c r="A80" i="55" l="1"/>
  <c r="B81" i="55"/>
  <c r="A81" i="55" l="1"/>
  <c r="B82" i="55"/>
  <c r="A82" i="55" l="1"/>
  <c r="B83" i="55"/>
  <c r="B84" i="55" l="1"/>
  <c r="A83" i="55"/>
  <c r="A84" i="55" l="1"/>
  <c r="B85" i="55"/>
  <c r="A85" i="55" l="1"/>
  <c r="B86" i="55"/>
  <c r="A86" i="55" l="1"/>
  <c r="B87" i="55"/>
  <c r="A87" i="55" l="1"/>
  <c r="B88" i="55"/>
  <c r="A88" i="55" l="1"/>
  <c r="B89" i="55"/>
  <c r="A89" i="55" l="1"/>
  <c r="B90" i="55"/>
  <c r="A90" i="55" l="1"/>
  <c r="B91" i="55"/>
  <c r="A91" i="55" l="1"/>
  <c r="B92" i="55"/>
  <c r="A92" i="55" l="1"/>
  <c r="B93" i="55"/>
  <c r="A93" i="55" l="1"/>
  <c r="B94" i="55"/>
  <c r="A94" i="55" l="1"/>
  <c r="B95" i="55"/>
  <c r="A95" i="55" l="1"/>
  <c r="B96" i="55"/>
  <c r="A96" i="55" l="1"/>
  <c r="B97" i="55"/>
  <c r="B98" i="55" l="1"/>
  <c r="A97" i="55"/>
  <c r="A98" i="55" l="1"/>
  <c r="B99" i="55"/>
  <c r="A99" i="55" l="1"/>
  <c r="B100" i="55"/>
  <c r="B101" i="55" l="1"/>
  <c r="A100" i="55"/>
  <c r="A101" i="55" l="1"/>
  <c r="B102" i="55"/>
  <c r="A102" i="55" l="1"/>
  <c r="B103" i="55"/>
  <c r="A103" i="55" l="1"/>
  <c r="B104" i="55"/>
  <c r="A104" i="55" l="1"/>
  <c r="B105" i="55"/>
  <c r="A105" i="55" l="1"/>
  <c r="B106" i="55"/>
  <c r="B107" i="55" l="1"/>
  <c r="A106" i="55"/>
  <c r="A107" i="55" l="1"/>
  <c r="B108" i="55"/>
  <c r="B109" i="55" l="1"/>
  <c r="A108" i="55"/>
  <c r="A109" i="55" l="1"/>
  <c r="B110" i="55"/>
  <c r="A110" i="55" l="1"/>
  <c r="B111" i="55"/>
  <c r="A111" i="55" l="1"/>
  <c r="B112" i="55"/>
  <c r="A112" i="55" l="1"/>
  <c r="B113" i="55"/>
  <c r="A113" i="55" l="1"/>
  <c r="B114" i="55"/>
  <c r="B115" i="55" l="1"/>
  <c r="A114" i="55"/>
  <c r="A115" i="55" l="1"/>
  <c r="B116" i="55"/>
  <c r="A116" i="55" l="1"/>
  <c r="B117" i="55"/>
  <c r="A117" i="55" l="1"/>
  <c r="B118" i="55"/>
  <c r="A118" i="55" l="1"/>
  <c r="B119" i="55"/>
  <c r="A119" i="55" l="1"/>
  <c r="B120" i="55"/>
  <c r="A120" i="55" l="1"/>
  <c r="B121" i="55"/>
  <c r="A121" i="55" l="1"/>
  <c r="B122" i="55"/>
  <c r="A122" i="55" l="1"/>
  <c r="B123" i="55"/>
  <c r="A123" i="55" l="1"/>
  <c r="B124" i="55"/>
  <c r="A124" i="55" l="1"/>
  <c r="B125" i="55"/>
  <c r="A125" i="55" l="1"/>
  <c r="B126" i="55"/>
  <c r="B127" i="55" l="1"/>
  <c r="A126" i="55"/>
  <c r="A127" i="55" l="1"/>
  <c r="B128" i="55"/>
  <c r="A128" i="55" l="1"/>
  <c r="B129" i="55"/>
  <c r="A129" i="55" l="1"/>
  <c r="B130" i="55"/>
  <c r="A130" i="55" l="1"/>
  <c r="B131" i="55"/>
  <c r="A131" i="55" l="1"/>
  <c r="B132" i="55"/>
  <c r="A132" i="55" l="1"/>
  <c r="B133" i="55"/>
  <c r="A133" i="55" l="1"/>
  <c r="B134" i="55"/>
  <c r="A134" i="55" l="1"/>
  <c r="B135" i="55"/>
  <c r="A135" i="55" l="1"/>
  <c r="B136" i="55"/>
  <c r="A136" i="55" l="1"/>
  <c r="B137" i="55"/>
  <c r="A137" i="55" l="1"/>
  <c r="B138" i="55"/>
  <c r="A138" i="55" l="1"/>
  <c r="B139" i="55"/>
  <c r="A139" i="55" l="1"/>
  <c r="B140" i="55"/>
  <c r="A140" i="55" l="1"/>
  <c r="B141" i="55"/>
  <c r="A141" i="55" l="1"/>
  <c r="B142" i="55"/>
  <c r="A142" i="55" l="1"/>
  <c r="B143" i="55"/>
  <c r="A143" i="55" l="1"/>
  <c r="B144" i="55"/>
  <c r="A144" i="55" l="1"/>
  <c r="B145" i="55"/>
  <c r="A145" i="55" l="1"/>
  <c r="B146" i="55"/>
  <c r="A146" i="55" s="1"/>
</calcChain>
</file>

<file path=xl/sharedStrings.xml><?xml version="1.0" encoding="utf-8"?>
<sst xmlns="http://schemas.openxmlformats.org/spreadsheetml/2006/main" count="5572" uniqueCount="1298">
  <si>
    <t>Diễn giải</t>
  </si>
  <si>
    <t>Chứng từ</t>
  </si>
  <si>
    <t>A</t>
  </si>
  <si>
    <t>B</t>
  </si>
  <si>
    <t>331</t>
  </si>
  <si>
    <t>1331</t>
  </si>
  <si>
    <t>Người ghi sổ</t>
  </si>
  <si>
    <t>Kế toán trưởng</t>
  </si>
  <si>
    <t>(Ký, họ tên)</t>
  </si>
  <si>
    <t>Số hiệu</t>
  </si>
  <si>
    <t>111</t>
  </si>
  <si>
    <t>3388</t>
  </si>
  <si>
    <t>3338</t>
  </si>
  <si>
    <t>Ngày tháng ghi sổ</t>
  </si>
  <si>
    <t>Nợ</t>
  </si>
  <si>
    <t>Có</t>
  </si>
  <si>
    <t>1121</t>
  </si>
  <si>
    <t>4111</t>
  </si>
  <si>
    <t>Ngày tháng</t>
  </si>
  <si>
    <t>STT</t>
  </si>
  <si>
    <t>ĐƠN VỊ</t>
  </si>
  <si>
    <t>ĐẦU KỲ</t>
  </si>
  <si>
    <t>PHÁT SINH</t>
  </si>
  <si>
    <t>TỔNG CỘNG</t>
  </si>
  <si>
    <t>341</t>
  </si>
  <si>
    <t>515</t>
  </si>
  <si>
    <t>SỐ DƯ CUỐI KỲ</t>
  </si>
  <si>
    <t>NỢ</t>
  </si>
  <si>
    <t>CÓ</t>
  </si>
  <si>
    <t>Khách Hàng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</si>
  <si>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</si>
  <si>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</si>
  <si>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</si>
  <si>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</si>
  <si>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</si>
  <si>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</si>
  <si>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</si>
  <si>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</si>
  <si>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</si>
  <si>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</si>
  <si>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</si>
  <si>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</si>
  <si>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</si>
  <si>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</si>
  <si>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</si>
  <si>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</si>
  <si>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</si>
  <si>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</si>
  <si>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</si>
  <si>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</si>
  <si>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</si>
  <si>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</si>
  <si>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</si>
  <si>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</si>
  <si>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</si>
  <si>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</si>
  <si>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</si>
  <si>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</si>
  <si>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</si>
  <si>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</si>
  <si>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</si>
  <si>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</si>
  <si>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</si>
  <si>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</si>
  <si>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</si>
  <si>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</si>
  <si>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</si>
  <si>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</si>
  <si>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</si>
  <si>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</si>
  <si>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</si>
  <si>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</si>
  <si>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</si>
  <si>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</si>
  <si>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</si>
  <si>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</si>
  <si>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</si>
  <si>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</si>
  <si>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</si>
  <si>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</si>
  <si>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</si>
  <si>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</si>
  <si>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</si>
  <si>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</si>
  <si>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</si>
  <si>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</si>
  <si>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</si>
  <si>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</si>
  <si>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Giám đốc</t>
  </si>
  <si>
    <t>Số chứng từ</t>
  </si>
  <si>
    <t>(Ký, họ tên, đóng dấu)</t>
  </si>
  <si>
    <t>2412</t>
  </si>
  <si>
    <t xml:space="preserve"> Xây dựng cơ bản </t>
  </si>
  <si>
    <t xml:space="preserve"> Xây dựng cơ bản dở dang </t>
  </si>
  <si>
    <t>Số tiền</t>
  </si>
  <si>
    <t>K/C Thu nhập sau thuế</t>
  </si>
  <si>
    <t>241</t>
  </si>
  <si>
    <t>3412</t>
  </si>
  <si>
    <t>Vay dài hạn</t>
  </si>
  <si>
    <t>Vay ngắn hạn</t>
  </si>
  <si>
    <t>Số tiền phát sinh (VND)</t>
  </si>
  <si>
    <t>1521</t>
  </si>
  <si>
    <t xml:space="preserve"> Nguyên Vật Liệu Chính </t>
  </si>
  <si>
    <t>1522</t>
  </si>
  <si>
    <t xml:space="preserve"> Nguyên Vật Liệu Phụ </t>
  </si>
  <si>
    <t>152</t>
  </si>
  <si>
    <t xml:space="preserve"> Nguyên liệu, Vật liệu </t>
  </si>
  <si>
    <t>153</t>
  </si>
  <si>
    <t xml:space="preserve"> Công cụ, dụng cụ </t>
  </si>
  <si>
    <t>154</t>
  </si>
  <si>
    <t xml:space="preserve"> Chi phí sản xuất, kinh doanh dở dang </t>
  </si>
  <si>
    <t>155</t>
  </si>
  <si>
    <t xml:space="preserve"> Thành phẩm </t>
  </si>
  <si>
    <t>2111</t>
  </si>
  <si>
    <t xml:space="preserve"> Nhà Cửa, Vật Kiến Trúc </t>
  </si>
  <si>
    <t>2112</t>
  </si>
  <si>
    <t xml:space="preserve"> Máy Móc Thiết Bị Công Tác </t>
  </si>
  <si>
    <t>2113</t>
  </si>
  <si>
    <t xml:space="preserve"> Phương Tiện Vận Tải, Truyền Dẫn </t>
  </si>
  <si>
    <t>211</t>
  </si>
  <si>
    <t xml:space="preserve"> Tải sản cố định hữu hình </t>
  </si>
  <si>
    <t>632</t>
  </si>
  <si>
    <t xml:space="preserve"> Giá vốn hàng bán </t>
  </si>
  <si>
    <t>5112</t>
  </si>
  <si>
    <t xml:space="preserve"> Doanh Thu Bán Các Thành Phẩm </t>
  </si>
  <si>
    <t>511</t>
  </si>
  <si>
    <t xml:space="preserve"> Doanh thu bán hàng và cung cấp dịch vụ </t>
  </si>
  <si>
    <t>Đơn vị: Công Ty TNHH Hải Sản An Lạc</t>
  </si>
  <si>
    <t>Mẫu số S11-DN</t>
  </si>
  <si>
    <t>Địa chỉ: Lô A14, Đường 4A, KCN Hải Sơn, H. Đức Hoà, T. Long An</t>
  </si>
  <si>
    <t xml:space="preserve">(Ban hành theo Thông tư số 200/2014/TT-BTC </t>
  </si>
  <si>
    <t xml:space="preserve"> Ngày 22/12/2014 của Bộ Tài chính)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</si>
  <si>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</si>
  <si>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</si>
  <si>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</si>
  <si>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</si>
  <si>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</si>
  <si>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</si>
  <si>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</si>
  <si>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</si>
  <si>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</si>
  <si>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</si>
  <si>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</si>
  <si>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</si>
  <si>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Tổng cộng TP</t>
  </si>
  <si>
    <t>Ngày  31  tháng   12  năm   2016</t>
  </si>
  <si>
    <t>(Ký, họ tê)</t>
  </si>
  <si>
    <t>Số lượng</t>
  </si>
  <si>
    <t>Đơn giá</t>
  </si>
  <si>
    <t>Nhập xuất kho</t>
  </si>
  <si>
    <t>131</t>
  </si>
  <si>
    <t>2143</t>
  </si>
  <si>
    <t>2141</t>
  </si>
  <si>
    <t>641</t>
  </si>
  <si>
    <t>3341</t>
  </si>
  <si>
    <t>3383</t>
  </si>
  <si>
    <t>3384</t>
  </si>
  <si>
    <t>3386</t>
  </si>
  <si>
    <t xml:space="preserve"> Bảo Hiểm Xã Hội </t>
  </si>
  <si>
    <t xml:space="preserve"> Bảo Hiểm Y Tế </t>
  </si>
  <si>
    <t xml:space="preserve"> Bảo Hiểm Thất Nghiệp 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</si>
  <si>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</si>
  <si>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</si>
  <si>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</si>
  <si>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</si>
  <si>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</si>
  <si>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>2131</t>
  </si>
  <si>
    <t xml:space="preserve"> Quyền sử dụng đất </t>
  </si>
  <si>
    <t>213</t>
  </si>
  <si>
    <t xml:space="preserve"> Tải sản cố định vô hình </t>
  </si>
  <si>
    <t xml:space="preserve"> Hao Mòn Tài Sản Cố Định Hữu Hình </t>
  </si>
  <si>
    <t xml:space="preserve"> Hao Mòn Tài Sản Cố Định Vô Hình </t>
  </si>
  <si>
    <t>214</t>
  </si>
  <si>
    <t xml:space="preserve"> Hao mòn TSCD </t>
  </si>
  <si>
    <t xml:space="preserve"> Phải thu của khách hàng </t>
  </si>
  <si>
    <t>K/C Thuế GTGT đầu ra</t>
  </si>
  <si>
    <t>Kết chuyển giá vốn thành phẩm</t>
  </si>
  <si>
    <t>K/C chi phí bán hàng</t>
  </si>
  <si>
    <t>33311</t>
  </si>
  <si>
    <t xml:space="preserve"> Chi phí bán hàng</t>
  </si>
  <si>
    <t>K/C lãi ( lỗ ) SXKD - Quý I</t>
  </si>
  <si>
    <t>K/C lãi ( lỗ ) SXKD - Quý II</t>
  </si>
  <si>
    <t>K/C lãi ( lỗ ) SXKD  - Quý III</t>
  </si>
  <si>
    <t>K/C lãi ( lỗ ) SXKD  - Quý IV</t>
  </si>
  <si>
    <t>K/C doanh thu thành phẩm</t>
  </si>
  <si>
    <t>THÁNG</t>
  </si>
  <si>
    <t>Quý I</t>
  </si>
  <si>
    <t>ACB</t>
  </si>
  <si>
    <t>Lê Kim Ngọc Thảo</t>
  </si>
  <si>
    <t>GBC</t>
  </si>
  <si>
    <t>GBN</t>
  </si>
  <si>
    <t>Thu tiền hàng</t>
  </si>
  <si>
    <t>Phí chuyển tiền</t>
  </si>
  <si>
    <t>CTGS</t>
  </si>
  <si>
    <t>Tổng cộng VL phụ</t>
  </si>
  <si>
    <t>kg</t>
  </si>
  <si>
    <t>Dây nylon</t>
  </si>
  <si>
    <t>VAT Dây nylon</t>
  </si>
  <si>
    <t>VAT Mực in</t>
  </si>
  <si>
    <t>Văn phòng phẩm</t>
  </si>
  <si>
    <t>Cty TNHH Bao Bì Tiên Phong</t>
  </si>
  <si>
    <t>Cty TNHH Xuất Nhập Khẩu Vimex</t>
  </si>
  <si>
    <t>Cty TNHH Thiên Thành</t>
  </si>
  <si>
    <t>Cty TNHH Cao Nghệ Vina</t>
  </si>
  <si>
    <t>Cty TNHH TMDV Phi Nguyễn</t>
  </si>
  <si>
    <t>Cty Cổ Phần Đất Sắt</t>
  </si>
  <si>
    <t>DNTN SX TM DV Hưng Xuân Phát</t>
  </si>
  <si>
    <t>Cty TNHH SX TM Nhựa Đại Dương</t>
  </si>
  <si>
    <t>Cty TNHH TM DV Và Kỹ Thuật Tiến Phương</t>
  </si>
  <si>
    <t>Cty TNHH Công Nghệ Cao Su Nhựa Độc Lập</t>
  </si>
  <si>
    <t>Cty TNHH Bao Bì Uy Tín</t>
  </si>
  <si>
    <t>Cty TNHH Thy Phát</t>
  </si>
  <si>
    <t>Cty TNHH XNK Chế Biến Thực Phẩm Hoàng Thiên Hương</t>
  </si>
  <si>
    <t>Cty TNHH Giấy Văn Phòng Phẩm Thành Công</t>
  </si>
  <si>
    <t>Cty TNHH MTV SX Bình Minh L.A</t>
  </si>
  <si>
    <t>Cty TNHH SJ Globol</t>
  </si>
  <si>
    <t>Cty TNHH Công Nghệ Bao Bì Taisho 7</t>
  </si>
  <si>
    <t>Cty TNHH SX TM DV XNK Hiệp Phát VN</t>
  </si>
  <si>
    <t>Cty TNHH SX TM DV Quà Việt</t>
  </si>
  <si>
    <t>Cty TNHH SX TM DV Tân Nam An</t>
  </si>
  <si>
    <t>Cty TNHH TM &amp; DV Tân An Khang</t>
  </si>
  <si>
    <t>Cty TNHH Công Nghệ DDT</t>
  </si>
  <si>
    <t>Cty TNHH Lương Thực Tấn Vương</t>
  </si>
  <si>
    <t>Cty TNHH TM SX Nhựa Khai Tường</t>
  </si>
  <si>
    <t>Cty TNHH Thức Ăn Chăn Nuôi Kyodo Sojitz</t>
  </si>
  <si>
    <t>Cty TNHH SX TM Dân Nghiệp Phát</t>
  </si>
  <si>
    <t>Cty TNHH SX TM Văn Phòng Phẩm Trần Vĩnh Phát</t>
  </si>
  <si>
    <t>Cty TNHH SX TM Tai Việt Hồng</t>
  </si>
  <si>
    <t>Cty TNHH MTV SX TM XNK Phước Thạnh</t>
  </si>
  <si>
    <t>Cty Cổ Phần Bao Bì Thanh Bình PAC</t>
  </si>
  <si>
    <t>Cty TNHH Mugegawa Seiko Việt Nam</t>
  </si>
  <si>
    <t>TỔNG HỢP TÀI KHOẢN 131</t>
  </si>
  <si>
    <t>Cty TNHH Phospin Vina</t>
  </si>
  <si>
    <t>Tổng cộng NL chính</t>
  </si>
  <si>
    <t>TÊN TÀI KHOẢN</t>
  </si>
  <si>
    <t>TÀI KHOẢN</t>
  </si>
  <si>
    <t>CUỐI KỲ</t>
  </si>
  <si>
    <t>BẢNG CÂN ĐỐI SỐ PHÁT SINH</t>
  </si>
  <si>
    <t>NĂM 2011</t>
  </si>
  <si>
    <t>Nộp tiền mặt vào tài khoản</t>
  </si>
  <si>
    <t>Lê Thị Dung</t>
  </si>
  <si>
    <t>Lãi tiền gửi</t>
  </si>
  <si>
    <t>Rút tiền nhập quỹ tiền mặt</t>
  </si>
  <si>
    <t>Thanh toán tiền hàng</t>
  </si>
  <si>
    <t>Chuyển trả tiền do chuyển sai</t>
  </si>
  <si>
    <t>Thanh toán tiền máy</t>
  </si>
  <si>
    <t>Phí KD</t>
  </si>
  <si>
    <t>Rút tiền sec  nhập quỹ tiền mặt</t>
  </si>
  <si>
    <t>Thu vốn góp</t>
  </si>
  <si>
    <t>Cty TNHH Sakata Inx Việt Nam</t>
  </si>
  <si>
    <t>Mực in VFLEX 1563 Black-378</t>
  </si>
  <si>
    <t>003594</t>
  </si>
  <si>
    <t>Ethylen Vinyl Acctate TP</t>
  </si>
  <si>
    <t>0000772</t>
  </si>
  <si>
    <t>VAT Ethylen Vinyl Acctate TP</t>
  </si>
  <si>
    <t>Cty TNHH TM Thịnh Phú</t>
  </si>
  <si>
    <t>002154</t>
  </si>
  <si>
    <t>Giấy tấm 2V+3X ( 1780x1250 - Po 4/4)</t>
  </si>
  <si>
    <t>Vat Giấy tấm</t>
  </si>
  <si>
    <t>Giấy tấm 2V+1X ( 1300x1500 - Po 4/4)</t>
  </si>
  <si>
    <t>Giấy tấm 2V+3X ( 1820x1400 - Po 4/4)</t>
  </si>
  <si>
    <t>tấm</t>
  </si>
  <si>
    <t>002130</t>
  </si>
  <si>
    <t>Giấy tấm 1V+2X ( 1640x544)</t>
  </si>
  <si>
    <t>002129</t>
  </si>
  <si>
    <t>Giấy tấm 1V+2X ( 1460x444)</t>
  </si>
  <si>
    <t>Kẽm đóng bao bì</t>
  </si>
  <si>
    <t>VAT Kẽm đóng bao bì</t>
  </si>
  <si>
    <t>0022138</t>
  </si>
  <si>
    <t>Cơ Sở Kéo Kẽm Thành Dũng</t>
  </si>
  <si>
    <t>DNTN SX-TM-DV Dây Đông Nam</t>
  </si>
  <si>
    <t>0000019</t>
  </si>
  <si>
    <t>Cty CP Quạt Việt Nam</t>
  </si>
  <si>
    <t>0141118</t>
  </si>
  <si>
    <t>Vat Quạt đứng</t>
  </si>
  <si>
    <t>Quạt đứng Quatvina power D20001-đen, Asiavina D16010-TT</t>
  </si>
  <si>
    <t>002127</t>
  </si>
  <si>
    <t>Giấy tấm 2V+3X ( 1000x1500)</t>
  </si>
  <si>
    <t>Giấy tấm 2V+1X ( 1000x1500)</t>
  </si>
  <si>
    <t>Giấy tấm 2V+3X ( 2240x1500)</t>
  </si>
  <si>
    <t>Giấy tấm 2V+3X ( 1780x1248)</t>
  </si>
  <si>
    <t>0137212</t>
  </si>
  <si>
    <t>Quạt đứng Asiavina D16011-TT</t>
  </si>
  <si>
    <t>0137223</t>
  </si>
  <si>
    <t>Quạt treo Quatvina power L-đen, Asiavina D-TT</t>
  </si>
  <si>
    <t>0031926</t>
  </si>
  <si>
    <t>Phí DV đăng ký thành lập doanh nghiệp</t>
  </si>
  <si>
    <t>VAT Phí DV đăng ký thành lập doanh nghiệp</t>
  </si>
  <si>
    <t>Văn Phòng Luật sư An Luật</t>
  </si>
  <si>
    <t>0031292</t>
  </si>
  <si>
    <t>Đăng bố cáo doanh nghiệp lên báo TT Giao Dịch</t>
  </si>
  <si>
    <t>VAT Đăng bố cáo lên báo TT Giao Dịch</t>
  </si>
  <si>
    <t>Cty TNHH MTV Giao Dịch</t>
  </si>
  <si>
    <t>Máy in, máy fax, đt bàn</t>
  </si>
  <si>
    <t>VAT Máy in, máy fax, đt bàn</t>
  </si>
  <si>
    <t>0019316</t>
  </si>
  <si>
    <t>Cửa Hàng Phong Vũ</t>
  </si>
  <si>
    <t>Quạt trần đảo Asiavina</t>
  </si>
  <si>
    <t>0131857</t>
  </si>
  <si>
    <t>Vat Quạt trần đảo</t>
  </si>
  <si>
    <t>Quạt lửng Asiavina</t>
  </si>
  <si>
    <t>Vat Quạt lửng</t>
  </si>
  <si>
    <t>0131859</t>
  </si>
  <si>
    <t>007628</t>
  </si>
  <si>
    <t>Công An TPHCM</t>
  </si>
  <si>
    <t>Phí Cấp giấy chứng nhận đăng kí mẫu dấu</t>
  </si>
  <si>
    <t>0039411</t>
  </si>
  <si>
    <t>Phí khắc dấu</t>
  </si>
  <si>
    <t>VAT Phí khắc dấu</t>
  </si>
  <si>
    <t>Cty TNHH TM Hà Anh</t>
  </si>
  <si>
    <t>T01</t>
  </si>
  <si>
    <t>T02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</si>
  <si>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</si>
  <si>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</si>
  <si>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</si>
  <si>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</si>
  <si>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</si>
  <si>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</si>
  <si>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</si>
  <si>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</si>
  <si>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</si>
  <si>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Nộp thuế môn bài</t>
  </si>
  <si>
    <t>Thuế môn bài phải nộp</t>
  </si>
  <si>
    <t>0012379</t>
  </si>
  <si>
    <t>Đoàn Như Minh Nhật</t>
  </si>
  <si>
    <t>0010569</t>
  </si>
  <si>
    <t>Tiền điện</t>
  </si>
  <si>
    <t>VAT Tiền điện</t>
  </si>
  <si>
    <t>0502125</t>
  </si>
  <si>
    <t>Điện lực TPHCM</t>
  </si>
  <si>
    <t>0000837</t>
  </si>
  <si>
    <t>Cty CP In Bến Tre</t>
  </si>
  <si>
    <t>Chi phí in hóa đơn</t>
  </si>
  <si>
    <t>VAT Chi phí in hóa đơn</t>
  </si>
  <si>
    <t>Nộp tiền phạt thuế</t>
  </si>
  <si>
    <t>0011935</t>
  </si>
  <si>
    <t>Cty TM SX Cơ Khí Tự Cường</t>
  </si>
  <si>
    <t>Máy chap khe khổ 2m</t>
  </si>
  <si>
    <t>VAT Máy chap khe khổ 2m</t>
  </si>
  <si>
    <t>0007752</t>
  </si>
  <si>
    <t>Máy đóng kẽm</t>
  </si>
  <si>
    <t>0057013</t>
  </si>
  <si>
    <t>Cơ Sở Thái Hưng</t>
  </si>
  <si>
    <t>Giấy Canson</t>
  </si>
  <si>
    <t>0082348</t>
  </si>
  <si>
    <t>Nhà Sách Vĩnh Lộc A</t>
  </si>
  <si>
    <t>Dịch vụ viễn thông</t>
  </si>
  <si>
    <t>3721317</t>
  </si>
  <si>
    <t>Viễn Thông TPHCM</t>
  </si>
  <si>
    <t>VAT Dịch vụ viễn thông</t>
  </si>
  <si>
    <t>Trung Tâm Điện Thoại SPT</t>
  </si>
  <si>
    <t>023949</t>
  </si>
  <si>
    <t>DNTN Thương Mại Dịch Vụ Anh Phi</t>
  </si>
  <si>
    <t>Bản in cao su</t>
  </si>
  <si>
    <t>VAT Bản in cao su</t>
  </si>
  <si>
    <t>002228</t>
  </si>
  <si>
    <t>Giấy tấm 1V+2X ( 1480x452)</t>
  </si>
  <si>
    <t>Giấy tấm 1V+2X ( 1540x542)</t>
  </si>
  <si>
    <t>Giấy tấm 2V+1X ( 1720x1250)</t>
  </si>
  <si>
    <t>Giấy tấm 2V+1X ( 2240x1500)</t>
  </si>
  <si>
    <t>Giấy tấm 2V+1X ( 2240x1650)</t>
  </si>
  <si>
    <t>Giấy tấm 2V+1X ( 2020x1600)</t>
  </si>
  <si>
    <t>Giấy tấm 2V+1X ( 1860x1370)</t>
  </si>
  <si>
    <t>Giấy tấm 2V+1X ( 2440x1750)</t>
  </si>
  <si>
    <t>002364</t>
  </si>
  <si>
    <t>002390</t>
  </si>
  <si>
    <t>Giấy tấm 2V+1X ( 1600x1400)</t>
  </si>
  <si>
    <t>Giấy tấm 2V+3X ( 2050x754)</t>
  </si>
  <si>
    <t>Giấy tấm 2V+3X ( 2030x784)</t>
  </si>
  <si>
    <t>Giấy tấm 2V+3X ( 2330x884)</t>
  </si>
  <si>
    <t>Giấy tấm 2V+3X ( 2450x884)</t>
  </si>
  <si>
    <t>Giấy tấm 2V+3X ( 2030x1026)</t>
  </si>
  <si>
    <t>Giấy tấm 2V+3X ( 1760x1026)</t>
  </si>
  <si>
    <t>Giấy tấm 2V+3X ( 2430x1650)</t>
  </si>
  <si>
    <t>Giấy tấm 2V+1X ( 1520x1500)</t>
  </si>
  <si>
    <t>Giấy tấm 2V+3X ( 1570x674)</t>
  </si>
  <si>
    <t>002441</t>
  </si>
  <si>
    <t>Cty CP Hợp Tác Kinh Tế &amp; Xuất Nhập Khẩu</t>
  </si>
  <si>
    <t>002443</t>
  </si>
  <si>
    <t>Giấy tấm 2V+3X ( 1310x941)</t>
  </si>
  <si>
    <t>Giấy tấm 2V+3X ( 1170x420)</t>
  </si>
  <si>
    <t>Giấy tấm 2V+3X ( 1150x444)</t>
  </si>
  <si>
    <t>Mực in V-FLEX Red-R032</t>
  </si>
  <si>
    <t>004497</t>
  </si>
  <si>
    <t>002539</t>
  </si>
  <si>
    <t>Giấy tấm 1V+2X ( 1920x654)</t>
  </si>
  <si>
    <t>Giấy tấm 1V+4X ( 1720x669)</t>
  </si>
  <si>
    <t>Giấy tấm 1V+4X ( 1790x784)</t>
  </si>
  <si>
    <t>DNTN Thương Mại Dịch Vụ Mãn Thành</t>
  </si>
  <si>
    <t>0001022</t>
  </si>
  <si>
    <t>Cau su khắc bản 900x1500</t>
  </si>
  <si>
    <t>Vat Cau su khắc bản 900x1501</t>
  </si>
  <si>
    <t>002585</t>
  </si>
  <si>
    <t>Giấy tấm 2V+3X ( 1950x714)</t>
  </si>
  <si>
    <t>Giấy tấm 2V+3X ( 2250x784)</t>
  </si>
  <si>
    <t>002586</t>
  </si>
  <si>
    <t>Giấy tấm 2V+1X ( 1740x614)</t>
  </si>
  <si>
    <t>Giấy tấm 2V+1X ( 2070x704)</t>
  </si>
  <si>
    <t>Giấy tấm 2V+1X ( 1980x714)</t>
  </si>
  <si>
    <t>Giấy tấm 2V+1X ( 1610x530)</t>
  </si>
  <si>
    <t>Giấy tấm 2V+1X ( 2240x1600)</t>
  </si>
  <si>
    <t>Giấy tấm 1V+4X ( 1730x624)</t>
  </si>
  <si>
    <t>Giấy tấm 2V+1X ( 1700x570)</t>
  </si>
  <si>
    <t>Mực in V-FLEX 6529 Blue</t>
  </si>
  <si>
    <t>004988</t>
  </si>
  <si>
    <t>VAT Mực in V-FLEX 6529 Blue</t>
  </si>
  <si>
    <t>Thanh toán tiền Dây nylon</t>
  </si>
  <si>
    <t>Máy In</t>
  </si>
  <si>
    <t>VAT Máy In</t>
  </si>
  <si>
    <t>0024578</t>
  </si>
  <si>
    <t>DNTN TM SX &amp; DV Kim Ô</t>
  </si>
  <si>
    <t>0047758</t>
  </si>
  <si>
    <t>Nhà Sách Bình Tân II</t>
  </si>
  <si>
    <t>0136024</t>
  </si>
  <si>
    <t>Cty Cp Phát Hành Sách TPHCM</t>
  </si>
  <si>
    <t>126242</t>
  </si>
  <si>
    <t>Giấy excel</t>
  </si>
  <si>
    <t>VAT Giấy excel</t>
  </si>
  <si>
    <t>029856</t>
  </si>
  <si>
    <t>3750979</t>
  </si>
  <si>
    <t>002875</t>
  </si>
  <si>
    <t>Giấy tấm 2V+1X ( 1700x1600)</t>
  </si>
  <si>
    <t>Giấy tấm 2V+3X ( 2050x1250)</t>
  </si>
  <si>
    <t>Giấy tấm 2V+1X ( 2170x1650)</t>
  </si>
  <si>
    <t>Giấy tấm 2V+3X ( 2400x1250)</t>
  </si>
  <si>
    <t>005335</t>
  </si>
  <si>
    <t>0000055</t>
  </si>
  <si>
    <t>Cty TNHH MTV Ánh Minh Huy</t>
  </si>
  <si>
    <t>Giấy tấm V+4X ( 171x85)</t>
  </si>
  <si>
    <t>Giấy tấm 2V+5X ( 147x110)</t>
  </si>
  <si>
    <t>Giấy tấm V+4X ( 208x85)</t>
  </si>
  <si>
    <t>Giấy tấm ND+2X.150 ( 163x115)</t>
  </si>
  <si>
    <t>Giấy tấm 2V+5X ( 147x85)</t>
  </si>
  <si>
    <t>Giấy tấm 5XEO ( 182x125)</t>
  </si>
  <si>
    <t>Giấy tấm 5XEO ( 132x125)</t>
  </si>
  <si>
    <t>Giấy carton 7L ( 115x137)</t>
  </si>
  <si>
    <t>Giấy carton 7L ( 115x147)</t>
  </si>
  <si>
    <t>0000203</t>
  </si>
  <si>
    <t>Cty TNHH Bao Bì Giấy Chung Hưng</t>
  </si>
  <si>
    <t>VAT Giấy carton</t>
  </si>
  <si>
    <t>0000206</t>
  </si>
  <si>
    <t>Giấy tấm ND+5X+V ( 90x147)</t>
  </si>
  <si>
    <t>Giấy tấm ND+5X+V ( 95x226)</t>
  </si>
  <si>
    <t>Giấy tấm ND+5X+V ( 90x226)</t>
  </si>
  <si>
    <t>Giấy tấm ND+5X+V ( 95x224)</t>
  </si>
  <si>
    <t>0000058</t>
  </si>
  <si>
    <t>002892</t>
  </si>
  <si>
    <t>Giấy tấm 2V+3X ( 2090x1050)</t>
  </si>
  <si>
    <t>Giấy tấm 2V+3X ( 2220x1050)</t>
  </si>
  <si>
    <t>Giấy tấm 2V+3X ( 2390x1050)</t>
  </si>
  <si>
    <t>Giấy tấm 2V+3X ( 2030x1050)</t>
  </si>
  <si>
    <t>Giấy tấm 2V+3X ( 1760x1050)</t>
  </si>
  <si>
    <t>005556</t>
  </si>
  <si>
    <t>0052045</t>
  </si>
  <si>
    <t>005606</t>
  </si>
  <si>
    <t>002929</t>
  </si>
  <si>
    <t>Giấy tấm 2V+3X ( 2410x814)</t>
  </si>
  <si>
    <t>Giấy tấm 2V+3X ( 1490x634)</t>
  </si>
  <si>
    <t>Giấy tấm 2V+3X ( 1290x534)</t>
  </si>
  <si>
    <t>Giấy tấm 2V+3X ( 1650x1450)</t>
  </si>
  <si>
    <t>Giấy tấm 2V+3X ( 1550x1500)</t>
  </si>
  <si>
    <t>Giấy tấm 2V+3X ( 1280x1400)</t>
  </si>
  <si>
    <t>Giấy tấm 2V+3X ( 2030x1600)</t>
  </si>
  <si>
    <t>Giấy tấm 2V+3X ( 1990x1500)</t>
  </si>
  <si>
    <t>002979</t>
  </si>
  <si>
    <t>Hộp mực in</t>
  </si>
  <si>
    <t>VAT Hộp mực in</t>
  </si>
  <si>
    <t>0000002</t>
  </si>
  <si>
    <t>Cty TNHH Việt Tinh</t>
  </si>
  <si>
    <t>0830273</t>
  </si>
  <si>
    <t>Difsel 0.05S, lệ phí xăng dầu</t>
  </si>
  <si>
    <t>VAT Difsel 0.05S</t>
  </si>
  <si>
    <t>0866533</t>
  </si>
  <si>
    <t>Xăng dầu Khu Vực II TNHH MTV - Petrolimex</t>
  </si>
  <si>
    <t>0000209</t>
  </si>
  <si>
    <t>Giấy carton 7L ( 115x226)</t>
  </si>
  <si>
    <t>Giấy carton 7L ( 110x147)</t>
  </si>
  <si>
    <t>Giấy carton 7L ( 110x224)</t>
  </si>
  <si>
    <t>Giấy carton 7L ( 110x226)</t>
  </si>
  <si>
    <t>0000212</t>
  </si>
  <si>
    <t>Giấy carton 7L ( 115x146)</t>
  </si>
  <si>
    <t>0000225</t>
  </si>
  <si>
    <t>Giấy carton 7L ( 85x140)</t>
  </si>
  <si>
    <t>Giấy carton 7L ( 85x134)</t>
  </si>
  <si>
    <t>Giấy carton 7L ( 85x218)</t>
  </si>
  <si>
    <t>Giấy carton 7L ( 85x146)</t>
  </si>
  <si>
    <t>Giấy carton 7L ( 85x226)</t>
  </si>
  <si>
    <t>Giấy carton 7L ( 85x204)</t>
  </si>
  <si>
    <t>Giấy carton 7L ( 85x137)</t>
  </si>
  <si>
    <t>Giấy carton 7L ( 85x110)</t>
  </si>
  <si>
    <t>0000229</t>
  </si>
  <si>
    <t>Giấy carton 7L ( 85x120)</t>
  </si>
  <si>
    <t>Giấy carton 7L ( 85x230)</t>
  </si>
  <si>
    <t>Giấy carton 7L ( 85x224)</t>
  </si>
  <si>
    <t>Giấy carton 7L ( 110x137)</t>
  </si>
  <si>
    <t>0000235</t>
  </si>
  <si>
    <t>Giấy carton 7L ( 95x146)</t>
  </si>
  <si>
    <t>Giấy carton 7L ( 110x146)</t>
  </si>
  <si>
    <t>Giấy carton 7L ( 90x146)</t>
  </si>
  <si>
    <t>Giấy carton 7L ( 95x224)</t>
  </si>
  <si>
    <t>Giấy carton 7L ( 100x137)</t>
  </si>
  <si>
    <t>Giấy carton 7L ( 100x224)</t>
  </si>
  <si>
    <t>Giấy carton 7L ( 90x226)</t>
  </si>
  <si>
    <t>Giấy carton 7L ( 95x226)</t>
  </si>
  <si>
    <t>0000238</t>
  </si>
  <si>
    <t>Giấy carton 7L ( 100x204)</t>
  </si>
  <si>
    <t>Giấy carton 7L ( 115x204)</t>
  </si>
  <si>
    <t>Giấy carton 7L ( 100x146)</t>
  </si>
  <si>
    <t>Giấy carton 7L ( 100x226)</t>
  </si>
  <si>
    <t>Giấy carton 5L ( 155x159)</t>
  </si>
  <si>
    <t>0000241</t>
  </si>
  <si>
    <t>Giấy carton 7L ( 90x188)</t>
  </si>
  <si>
    <t>Giấy carton 7L ( 90x230)</t>
  </si>
  <si>
    <t>Giấy carton 7L ( 125x137)</t>
  </si>
  <si>
    <t>Giấy carton 5L ( 140x123)</t>
  </si>
  <si>
    <t>Giấy tấm ND+5X+V ( 105x226)</t>
  </si>
  <si>
    <t>Giấy tấm ND+5X+V ( 85x230)</t>
  </si>
  <si>
    <t>Giấy tấm V+2X.150 ( 105x158)</t>
  </si>
  <si>
    <t>Giấy tấm 2V+5X ( 105x147)</t>
  </si>
  <si>
    <t>Giấy tấm V+2X.150 ( 115x165)</t>
  </si>
  <si>
    <t>0000080</t>
  </si>
  <si>
    <t>0000087</t>
  </si>
  <si>
    <t>Giấy tấm 2V+3X ( 1390x454)</t>
  </si>
  <si>
    <t>Giấy tấm 2V+3X ( 2110x1550)</t>
  </si>
  <si>
    <t>0052086</t>
  </si>
  <si>
    <t>0866592</t>
  </si>
  <si>
    <t>0866665</t>
  </si>
  <si>
    <t>VAT Mực in VFLEX 1563 Black-378</t>
  </si>
  <si>
    <t>007095</t>
  </si>
  <si>
    <t>VAT Mực in V-FLEX Red-R032</t>
  </si>
  <si>
    <t>007436</t>
  </si>
  <si>
    <t>Mực in V-FLEX 7844 Dark Blue</t>
  </si>
  <si>
    <t>VAT Mực in V-FLEX 7844 Dark Blue</t>
  </si>
  <si>
    <t>008896</t>
  </si>
  <si>
    <t>0006648</t>
  </si>
  <si>
    <t>0001369</t>
  </si>
  <si>
    <t>Vat mực in</t>
  </si>
  <si>
    <t>Cty CP SX TM DV Đức Quân</t>
  </si>
  <si>
    <t>Thanh toán tiền Kẽm đóng bao bì</t>
  </si>
  <si>
    <t>024792</t>
  </si>
  <si>
    <t>0328139</t>
  </si>
  <si>
    <t>Cty CP Thương Mại Thế Giới Điện Tử</t>
  </si>
  <si>
    <t>PC để bàn, màn hình</t>
  </si>
  <si>
    <t>VAT PC để bàn, màn hình</t>
  </si>
  <si>
    <t>0221006; 0221008</t>
  </si>
  <si>
    <t>0006676</t>
  </si>
  <si>
    <t>009860</t>
  </si>
  <si>
    <t>009536</t>
  </si>
  <si>
    <t>009510</t>
  </si>
  <si>
    <t>Mực in V-FLEX 7951 Violet</t>
  </si>
  <si>
    <t>0000304</t>
  </si>
  <si>
    <t>009012</t>
  </si>
  <si>
    <t>Cty CP Vật Tư Xăng Dầu (Comeco)</t>
  </si>
  <si>
    <t>Dầu DO, Phí xăng dầu</t>
  </si>
  <si>
    <t>0358245</t>
  </si>
  <si>
    <t>0358146</t>
  </si>
  <si>
    <t>0357862</t>
  </si>
  <si>
    <t>1064543</t>
  </si>
  <si>
    <t>0357846</t>
  </si>
  <si>
    <t>Giấy 5 lớp (183x120)</t>
  </si>
  <si>
    <t>VAT Giấy 5 lớp</t>
  </si>
  <si>
    <t>Giấy 5 lớp (203x120)</t>
  </si>
  <si>
    <t>Giấy 5 lớp (189x150)</t>
  </si>
  <si>
    <t>Giấy 5 lớp (221x140)</t>
  </si>
  <si>
    <t>Giấy 5 lớp (213x85)</t>
  </si>
  <si>
    <t>Giấy 5 lớp (199x115)</t>
  </si>
  <si>
    <t>Giấy 5 lớp (183x160)</t>
  </si>
  <si>
    <t>Giấy 5 lớp (228x140)</t>
  </si>
  <si>
    <t>tờ</t>
  </si>
  <si>
    <t>0006125</t>
  </si>
  <si>
    <t>Cty TNHH SX-TM Bao Bì Phương Nam</t>
  </si>
  <si>
    <t>9860127</t>
  </si>
  <si>
    <t>0883102</t>
  </si>
  <si>
    <t>0064886</t>
  </si>
  <si>
    <t>0000676</t>
  </si>
  <si>
    <t>Giấy carton 5L ( 130x152)</t>
  </si>
  <si>
    <t>0000512</t>
  </si>
  <si>
    <t>0000514</t>
  </si>
  <si>
    <t>Mực in V-FLEX 8037 Green 553U</t>
  </si>
  <si>
    <t>0000809</t>
  </si>
  <si>
    <t>0000518</t>
  </si>
  <si>
    <t>Giấy carton 3L ( 135x191)</t>
  </si>
  <si>
    <t>Giấy carton 5L ( 110x139)</t>
  </si>
  <si>
    <t>Giấy carton 5L ( 105x133)</t>
  </si>
  <si>
    <t>0000523</t>
  </si>
  <si>
    <t>Giấy carton 3L ( 140x212)</t>
  </si>
  <si>
    <t>0000526</t>
  </si>
  <si>
    <t>Giấy carton 3L ( 140x149)</t>
  </si>
  <si>
    <t>0000531</t>
  </si>
  <si>
    <t>Giấy carton 3L ( 140x145)</t>
  </si>
  <si>
    <t>0006885</t>
  </si>
  <si>
    <t>Giấy 3 lớp (149x140)</t>
  </si>
  <si>
    <t>Giấy 3 lớp (191x135)</t>
  </si>
  <si>
    <t>1135305</t>
  </si>
  <si>
    <t>0001403</t>
  </si>
  <si>
    <t>C10</t>
  </si>
  <si>
    <t>C11</t>
  </si>
  <si>
    <t>C12</t>
  </si>
  <si>
    <t>T03</t>
  </si>
  <si>
    <t>C13</t>
  </si>
  <si>
    <t>C14</t>
  </si>
  <si>
    <t>Mực in VFLEX 1563 Black-378, VFLEX 6417 Green Chrome Green C</t>
  </si>
  <si>
    <t>C15</t>
  </si>
  <si>
    <t>C16</t>
  </si>
  <si>
    <t>T04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</si>
  <si>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</si>
  <si>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</si>
  <si>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</si>
  <si>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</si>
  <si>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</si>
  <si>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</si>
  <si>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</si>
  <si>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</si>
  <si>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</si>
  <si>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</si>
  <si>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</si>
  <si>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</si>
  <si>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</si>
  <si>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</si>
  <si>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</si>
  <si>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Mực in V-FLEX 6413 Blue-Process Blue C, VFLEX 1563 Black-378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</si>
  <si>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</si>
  <si>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</si>
  <si>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</si>
  <si>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</si>
  <si>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</si>
  <si>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</si>
  <si>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</si>
  <si>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</si>
  <si>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</si>
  <si>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</si>
  <si>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</si>
  <si>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VL/N01</t>
  </si>
  <si>
    <t>VL/N02</t>
  </si>
  <si>
    <t>VL/N03</t>
  </si>
  <si>
    <t>NL/N01</t>
  </si>
  <si>
    <t>NL/N02</t>
  </si>
  <si>
    <t>NL/N03</t>
  </si>
  <si>
    <t>NL/N04</t>
  </si>
  <si>
    <t>NL/N05</t>
  </si>
  <si>
    <t>NL/N06</t>
  </si>
  <si>
    <t>NL/N07</t>
  </si>
  <si>
    <t>NL/N08</t>
  </si>
  <si>
    <t>NL/N09</t>
  </si>
  <si>
    <t>NL/N10</t>
  </si>
  <si>
    <t>NL/N11</t>
  </si>
  <si>
    <t>NL/N12</t>
  </si>
  <si>
    <t>NL/N13</t>
  </si>
  <si>
    <t>NL/N14</t>
  </si>
  <si>
    <t>NL/N15</t>
  </si>
  <si>
    <t>NL/N16</t>
  </si>
  <si>
    <t>NL/N17</t>
  </si>
  <si>
    <t>NL/N18</t>
  </si>
  <si>
    <t>NL/N19</t>
  </si>
  <si>
    <t>NL/N20</t>
  </si>
  <si>
    <t>NL/N21</t>
  </si>
  <si>
    <t>NL/N22</t>
  </si>
  <si>
    <t>NL/N23</t>
  </si>
  <si>
    <t>NL/N24</t>
  </si>
  <si>
    <t>NL/N25</t>
  </si>
  <si>
    <t>NL/N26</t>
  </si>
  <si>
    <t>NL/N27</t>
  </si>
  <si>
    <t>NL/N28</t>
  </si>
  <si>
    <t>NL/N29</t>
  </si>
  <si>
    <t>Mực in FW - Xanh, FW - Đỏ, FW - Đen</t>
  </si>
  <si>
    <t>Mực in V-FLEX Red-R032, V-FLEX 6413 Blue-Process Blue C</t>
  </si>
  <si>
    <t>Mực in V-FLEX Red-R032, VFLEX 1563 Black-378</t>
  </si>
  <si>
    <t>VAT Phí chuyển tiền</t>
  </si>
  <si>
    <t>VAT Phí KD</t>
  </si>
  <si>
    <t>Mực in VFLEX 6529 Bue</t>
  </si>
  <si>
    <t>006200</t>
  </si>
  <si>
    <t>151326</t>
  </si>
  <si>
    <t>0097551</t>
  </si>
  <si>
    <t>Thùng giấy 5 lớp (120x51x51)</t>
  </si>
  <si>
    <t>Thùng giấy 5 lớp (147x51x51)</t>
  </si>
  <si>
    <t>0000018</t>
  </si>
  <si>
    <t>VAT Thùng 5 lớp</t>
  </si>
  <si>
    <t>Cty TNHH Ngô Gia Nam</t>
  </si>
  <si>
    <t xml:space="preserve"> Thùng (55x32x28,5)</t>
  </si>
  <si>
    <t xml:space="preserve"> Thùng (58x39x32)</t>
  </si>
  <si>
    <t xml:space="preserve"> Thùng (59x38x33)</t>
  </si>
  <si>
    <t xml:space="preserve"> Bộ vĩ thùng (55x32x285)</t>
  </si>
  <si>
    <t xml:space="preserve"> Bộ vĩ thùng (38x26x30)</t>
  </si>
  <si>
    <t xml:space="preserve"> Bộ vĩ thùng (38x21x30)</t>
  </si>
  <si>
    <t xml:space="preserve"> Bộ vĩ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</si>
  <si>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</si>
  <si>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</si>
  <si>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</si>
  <si>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</si>
  <si>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</si>
  <si>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</si>
  <si>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</si>
  <si>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</si>
  <si>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VAT bô vĩ thùng</t>
  </si>
  <si>
    <t>Thùng (58x37x34)</t>
  </si>
  <si>
    <t>Thùng (58x41x37)</t>
  </si>
  <si>
    <t>Thùng (58x45x37)</t>
  </si>
  <si>
    <t>Thùng (60x40x35)</t>
  </si>
  <si>
    <t>Thùng (43x37x33)</t>
  </si>
  <si>
    <t>Thùng (59x44x33)</t>
  </si>
  <si>
    <t>Thùng (59x38x33)</t>
  </si>
  <si>
    <t>Thùng (38x26x30)</t>
  </si>
  <si>
    <t xml:space="preserve">VAT thùng </t>
  </si>
  <si>
    <t>0000043</t>
  </si>
  <si>
    <t>0000044</t>
  </si>
  <si>
    <t>Thùng (38x21x20)</t>
  </si>
  <si>
    <t>Thùng (45,5x33x19,5)</t>
  </si>
  <si>
    <t>Thùng (35x20x21,5)</t>
  </si>
  <si>
    <t>Thùng (35x28,5x21,5)</t>
  </si>
  <si>
    <t>Thùng (48x35x21,5)</t>
  </si>
  <si>
    <t>Thùng (37x28,5x24)</t>
  </si>
  <si>
    <t>Thùng (37x37x24)</t>
  </si>
  <si>
    <t>Thùng (48x37x24)</t>
  </si>
  <si>
    <t>Thùng (54x37x24)</t>
  </si>
  <si>
    <t>Thùng (41x36x29)</t>
  </si>
  <si>
    <t>Thùng (47x41x29)</t>
  </si>
  <si>
    <t>Thùng (60,5x41x29)</t>
  </si>
  <si>
    <t>Thùng (69x41x29)</t>
  </si>
  <si>
    <t>Thùng (39x34,5x32)</t>
  </si>
  <si>
    <t>Thùng (41x36x32)</t>
  </si>
  <si>
    <t>Thùng (58x39x32)</t>
  </si>
  <si>
    <t>0000046</t>
  </si>
  <si>
    <t>Thùng (60,5x41x32)</t>
  </si>
  <si>
    <t>Thùng (69x41x32)</t>
  </si>
  <si>
    <t>Thùng (58x41x32)</t>
  </si>
  <si>
    <t>Thùng (52x37x24)</t>
  </si>
  <si>
    <t>Thùng (45,5x33x195)</t>
  </si>
  <si>
    <t>0000047</t>
  </si>
  <si>
    <t>Cty TNHH CN-TM Phước Bình</t>
  </si>
  <si>
    <t>Thùng (55x32x28)</t>
  </si>
  <si>
    <t>Thùng (63x44x33)</t>
  </si>
  <si>
    <t>Thùng (44x39x33)</t>
  </si>
  <si>
    <t>Thùng (47x41x32)</t>
  </si>
  <si>
    <t>Thùng (45x39x32)</t>
  </si>
  <si>
    <t>Bộ vĩ</t>
  </si>
  <si>
    <t>Thùng (37x20x24)</t>
  </si>
  <si>
    <t>Thùng (41x25x29)</t>
  </si>
  <si>
    <t>Thùng (66x39x32)</t>
  </si>
  <si>
    <t>Thùng (63x47x33)</t>
  </si>
  <si>
    <t>Thùng 5 lớp</t>
  </si>
  <si>
    <t>Cty LD WUEENG VN</t>
  </si>
  <si>
    <t>Thùng 112( 47x30x43,5)</t>
  </si>
  <si>
    <t>Thùng 002A(63x38x34)</t>
  </si>
  <si>
    <t>Thùng 653B(60,5x40,5x37,5)</t>
  </si>
  <si>
    <t>Thùng 331(32x27x18)</t>
  </si>
  <si>
    <t>Thùng 5 lớp không in</t>
  </si>
  <si>
    <t>Cty TNHH NHS Nhan Hoa</t>
  </si>
  <si>
    <t>Thùng 5 lớp không in(50,5x30,5x50)</t>
  </si>
  <si>
    <t>0000050</t>
  </si>
  <si>
    <t>Thùng 3 lớp(50,5x30,5x18)</t>
  </si>
  <si>
    <t>0000054</t>
  </si>
  <si>
    <t>Thùng cá nục ( 50,5x30,5x12)</t>
  </si>
  <si>
    <t>Thùng Ted Baker (56,5x43x32)</t>
  </si>
  <si>
    <t>Thùng sportgirl (39x37x30)</t>
  </si>
  <si>
    <t>Thùng sportgirl (39x29x30)</t>
  </si>
  <si>
    <t>Thùng Duffer(58x41x36)</t>
  </si>
  <si>
    <t>Thùng 23500FRS(45,5x33x19,5)</t>
  </si>
  <si>
    <t>Thùng 23500 PRS(48x37x24)</t>
  </si>
  <si>
    <t>0000056</t>
  </si>
  <si>
    <t>0000057</t>
  </si>
  <si>
    <t>0000059</t>
  </si>
  <si>
    <t>0000060</t>
  </si>
  <si>
    <t>0000061</t>
  </si>
  <si>
    <t>0000062</t>
  </si>
  <si>
    <t>0000063</t>
  </si>
  <si>
    <t>0000064</t>
  </si>
  <si>
    <t>Giay 3 lớp 1V+2X</t>
  </si>
  <si>
    <t>VAT giấy</t>
  </si>
  <si>
    <t>Cty TNHH SXTNDV Lê Trần</t>
  </si>
  <si>
    <t>Thùng nước mắm pha sẵn(32x23x31)</t>
  </si>
  <si>
    <t>thùng nước mắm chả giò(32x23x39)</t>
  </si>
  <si>
    <t>thùng nước mắm chả giò(32x23x31)</t>
  </si>
  <si>
    <t>Cty TNHH SXTM Hưng Lợi</t>
  </si>
  <si>
    <t>0000065</t>
  </si>
  <si>
    <t>0000066</t>
  </si>
  <si>
    <t>Thùng 23500 PRS(60,5x41x29)</t>
  </si>
  <si>
    <t>Thùng 23500 PRS(58x39x32)</t>
  </si>
  <si>
    <t>Thùng 4364 PRS(58x39x32)</t>
  </si>
  <si>
    <t>Thùng 4364 PRS(60,5x41x29)</t>
  </si>
  <si>
    <t>Thùng 4364 PRS(48x37x24)</t>
  </si>
  <si>
    <t>Thùng 4364 PRS(69x41x29)</t>
  </si>
  <si>
    <t>Thùng 70638 PRS(54x37x24)</t>
  </si>
  <si>
    <t>Thùng 70638 PRS(45,5x33x19,5)</t>
  </si>
  <si>
    <t>Thùng 23500 PRS(48x35x21,5)</t>
  </si>
  <si>
    <t>Thùng 4364 PRS(37x20x24)</t>
  </si>
  <si>
    <t>Thùng 4364 PRS(41x36x29)</t>
  </si>
  <si>
    <t>Thùng 4364 PRS(54x35x221,5)</t>
  </si>
  <si>
    <t>Thùng 70638 PRS(35x28,5x21,5)</t>
  </si>
  <si>
    <t>Thùng 70638 PRS(39x24x32)</t>
  </si>
  <si>
    <t>Thùng 70638 PRS(45x39x32)</t>
  </si>
  <si>
    <t>Thùng 70638 PRS(41x38x32)</t>
  </si>
  <si>
    <t>Thùng 70638 PRS(47x41x32)</t>
  </si>
  <si>
    <t>Thùng 70638 PRS(39x34,5x32)</t>
  </si>
  <si>
    <t>Thùng 70638 PRS(37x37x24)</t>
  </si>
  <si>
    <t>Thùng 4364 PRS(35x33x19,5)</t>
  </si>
  <si>
    <t>Thùng 4364 PRS(47x41x29)</t>
  </si>
  <si>
    <t>Thùng 70638 PRS(41x25x29)</t>
  </si>
  <si>
    <t>Thùng 4364 PRS(37x28,5x24)</t>
  </si>
  <si>
    <t>Cty TNHH SX-TM Bao Bì Phươớc Lộc</t>
  </si>
  <si>
    <t>Thùng 4111137AA(53x33,5x32,5)</t>
  </si>
  <si>
    <t>Thùng 4111137DD(42,7x33,5x32,5)</t>
  </si>
  <si>
    <t>Thùng 1109207AA(53x33,5x32,5)</t>
  </si>
  <si>
    <t>Thùng 1111098TK(53x39,5x32,5)</t>
  </si>
  <si>
    <t>Thùng 1110253AA(53x39,5x32,5)</t>
  </si>
  <si>
    <t>Thùng 1112136TK(53x39,5x32,5)</t>
  </si>
  <si>
    <t>Thùng 12020691A(53x39,5x32,5)</t>
  </si>
  <si>
    <t>Thùng 1112360AA(53x39,5x32,5)</t>
  </si>
  <si>
    <t>Thùng 11121778AA(53x39,5x32,5)</t>
  </si>
  <si>
    <t>Thùng 1110256AA(53x39,5x32,5)</t>
  </si>
  <si>
    <t>Thùng 1110252OA(42,7x33,5x32,5)</t>
  </si>
  <si>
    <t>Thùng 1110288AA(53x39,5x32,5)</t>
  </si>
  <si>
    <t>Thùng 1112234OA(42,7x39,5x32,5)</t>
  </si>
  <si>
    <t>Thùng 1109211OE(53x39,5x32,5)</t>
  </si>
  <si>
    <t>Thùng 1111098TR(63,3x20,5x32,5)</t>
  </si>
  <si>
    <t>Thùng 1112163TR(63,3x20,5x32,5)</t>
  </si>
  <si>
    <t>Thùng 1111153OO(63,3x20,5x32,5)</t>
  </si>
  <si>
    <t>Thùng 1202040TR(63,3x17,5x32,5)</t>
  </si>
  <si>
    <t>Thùng 1110288AB(63,3x20,5x32,5)</t>
  </si>
  <si>
    <t>Thùng 11122601(42,7x39,5x32,5)</t>
  </si>
  <si>
    <t>Thùng 1201303YA(42,7x39,5x32,5)</t>
  </si>
  <si>
    <t>Thùng 1110281CC(63,3x17,5x32,5)</t>
  </si>
  <si>
    <t>Thùng 1202040TK(42,7x39,5x32,5)</t>
  </si>
  <si>
    <t>Thùng 1110281EF(42,7x39,5x32,5)</t>
  </si>
  <si>
    <t>0000067</t>
  </si>
  <si>
    <t>0000068</t>
  </si>
  <si>
    <t>Thùng carton</t>
  </si>
  <si>
    <t>0000069</t>
  </si>
  <si>
    <t>0000070</t>
  </si>
  <si>
    <t>0000071</t>
  </si>
  <si>
    <t>0000074</t>
  </si>
  <si>
    <t>0000075</t>
  </si>
  <si>
    <t>0000076</t>
  </si>
  <si>
    <t>0000077</t>
  </si>
  <si>
    <t>0000078</t>
  </si>
  <si>
    <t>0000072</t>
  </si>
  <si>
    <t>0000073</t>
  </si>
  <si>
    <t>0000079</t>
  </si>
  <si>
    <t>Cty TNHH TM DV AN Vĩnh</t>
  </si>
  <si>
    <t>Thùng tôm sú 200g(37x28x17)</t>
  </si>
  <si>
    <t>Thùng lươn cá hồi((37x28x16)</t>
  </si>
  <si>
    <t>Thùng trứng cá thu(37x28x19)</t>
  </si>
  <si>
    <t>Thùng lẩu nam bộ(43x31,5x24)</t>
  </si>
  <si>
    <t>Thùng khô cá cơm sữa((37x28x21)</t>
  </si>
  <si>
    <t>Thùng lẩu thái hải sâm(43,5x31x24)</t>
  </si>
  <si>
    <t>Thùng tôm khô sông200g(25x24,5x26)</t>
  </si>
  <si>
    <t>Thùng tôm khô sông 100g(20,5x16,5x19,5</t>
  </si>
  <si>
    <t>Thùng KVB 025S(76x46x16)</t>
  </si>
  <si>
    <t>Thùng KVB 092(47x34x66)</t>
  </si>
  <si>
    <t>Cty TNHH Khắc Việt</t>
  </si>
  <si>
    <t>Cty TNHH TN DV An Tường</t>
  </si>
  <si>
    <t>0000081</t>
  </si>
  <si>
    <t>0000082</t>
  </si>
  <si>
    <t>0000083</t>
  </si>
  <si>
    <t>0000084</t>
  </si>
  <si>
    <t>0000085</t>
  </si>
  <si>
    <t>0000086</t>
  </si>
  <si>
    <t>VAT KNV</t>
  </si>
  <si>
    <t>KNV 050(37x37x68)</t>
  </si>
  <si>
    <t>KNV 051(37x37x98)</t>
  </si>
  <si>
    <t>KNV 052(40x40x68)</t>
  </si>
  <si>
    <t>KNV 053(38x34,5x78)</t>
  </si>
  <si>
    <t>KNV 054(38x34,5x78)</t>
  </si>
  <si>
    <t>KNV 055(43x8x144)</t>
  </si>
  <si>
    <t>KNV 050;051(MD)(34x34)</t>
  </si>
  <si>
    <t>KNV 056(43x8x154)</t>
  </si>
  <si>
    <t>KNV 052(MD)(37x37)</t>
  </si>
  <si>
    <t>KNV 053+054(MD)(35x315)</t>
  </si>
  <si>
    <t>Góc carton</t>
  </si>
  <si>
    <t>Thùng cầu chì cắt có tải (58x53,5x14)</t>
  </si>
  <si>
    <t>Thùng cầu chì tự rơi(51x38x14)</t>
  </si>
  <si>
    <t>VAT thùng</t>
  </si>
  <si>
    <t>Cty Cổ phần Tuấn Ân Long An</t>
  </si>
  <si>
    <t>Thùng NL 52 029</t>
  </si>
  <si>
    <t>Thùng caá hồi (40x26,5x29)</t>
  </si>
  <si>
    <t>Cty TNHH An Đại Phú</t>
  </si>
  <si>
    <t>Thùng carton 5 lớp</t>
  </si>
  <si>
    <t>Thùng carton 5 lớp(55x25x28)</t>
  </si>
  <si>
    <t>0000088</t>
  </si>
  <si>
    <t>0000089</t>
  </si>
  <si>
    <t>Thùng KVT 085(38x38x68,5)</t>
  </si>
  <si>
    <t>Tấm KVT CBMO(35x35)</t>
  </si>
  <si>
    <t>Thùng KVT 086(100x33,5x86)</t>
  </si>
  <si>
    <t>Tấm KVT 086 MO(30,5x97)</t>
  </si>
  <si>
    <t>Góc carton(14x14)</t>
  </si>
  <si>
    <t>0000092</t>
  </si>
  <si>
    <t>0000093</t>
  </si>
  <si>
    <t>0000094</t>
  </si>
  <si>
    <t>0000095</t>
  </si>
  <si>
    <t>0000096</t>
  </si>
  <si>
    <t>0000097</t>
  </si>
  <si>
    <t>Cty TNHH SX May Áo Thun Sài Gòn Phú Thành</t>
  </si>
  <si>
    <t>Thùng cá Pasa fillet200g(37x28x14,5)</t>
  </si>
  <si>
    <t>Thùng vay cá hổi(40x26,5x29)</t>
  </si>
  <si>
    <t>Thùng lẩu thái hải sản(43,5x21,5x23)</t>
  </si>
  <si>
    <t>0000103</t>
  </si>
  <si>
    <t>0000104</t>
  </si>
  <si>
    <t>Thùng KOB 490(75x63x52)</t>
  </si>
  <si>
    <t>Thùng KVT 087(51x51x74)</t>
  </si>
  <si>
    <t>TẤm carton KVT 077 MO(48x48)</t>
  </si>
  <si>
    <t>Thùng KVT 087S(51x51x74)</t>
  </si>
  <si>
    <t>Thùng KVT 086S(100x33,5x86)</t>
  </si>
  <si>
    <t>Tấm carton KVT 086S MO(30,5x37)</t>
  </si>
  <si>
    <t>Thùng 5 lớp(57x44x48)</t>
  </si>
  <si>
    <t>Bộ Vĩ</t>
  </si>
  <si>
    <t>Lót (43x47)</t>
  </si>
  <si>
    <t>Thùng 3 lớp(81x42x54)</t>
  </si>
  <si>
    <t>Thùng 3 lớp(57x44x48)</t>
  </si>
  <si>
    <t>0000106</t>
  </si>
  <si>
    <t>0000108</t>
  </si>
  <si>
    <t>Cty TNHH TM-SX Phước Thịnh Trần</t>
  </si>
  <si>
    <t>Thùng lẩu tứ xuyên</t>
  </si>
  <si>
    <t>Đoàn tiếp viên-Tcty Hàng Không VN</t>
  </si>
  <si>
    <t>Cty TNHH Quảng Cáo Lâm Quốc Đạt</t>
  </si>
  <si>
    <t>Thùng carton 3 lớp(63x26,5x24,6)</t>
  </si>
  <si>
    <t>Thùng carton (63x38x15)</t>
  </si>
  <si>
    <t>0000112</t>
  </si>
  <si>
    <t>0000113</t>
  </si>
  <si>
    <t xml:space="preserve">Thùng carton </t>
  </si>
  <si>
    <t>0000114</t>
  </si>
  <si>
    <t>0000115</t>
  </si>
  <si>
    <t>Thùng carton 3 lớp</t>
  </si>
  <si>
    <t>0000119</t>
  </si>
  <si>
    <t>Cty Cổ phần thuốc BVTV Việt Trung</t>
  </si>
  <si>
    <t>Thùng carton (47x37,5x23)</t>
  </si>
  <si>
    <t>Thùng carton (520x265x265)</t>
  </si>
  <si>
    <t>Thùng carton (520x320x210)</t>
  </si>
  <si>
    <t>Thùng carton (500x250x360)</t>
  </si>
  <si>
    <t>Thùng carton (620x510x290)</t>
  </si>
  <si>
    <t>Cty TNHH Cao Nghệ VINA</t>
  </si>
  <si>
    <t>0000120</t>
  </si>
  <si>
    <t>0000121</t>
  </si>
  <si>
    <t>0000122</t>
  </si>
  <si>
    <t>0000123</t>
  </si>
  <si>
    <t>0000124</t>
  </si>
  <si>
    <t>Thùng carton (555x33x21,5)</t>
  </si>
  <si>
    <t>Cty CPTPDD Hoàng Trung Kha</t>
  </si>
  <si>
    <t>Thùng 5 lớp 12N5 3B</t>
  </si>
  <si>
    <t>Thùng 5 lớp TT51 B</t>
  </si>
  <si>
    <t xml:space="preserve">Thùng 5 lớp TTX7A B </t>
  </si>
  <si>
    <t>Thùng carton1405x26x12</t>
  </si>
  <si>
    <t>0000125</t>
  </si>
  <si>
    <t>0000126</t>
  </si>
  <si>
    <t xml:space="preserve">Cty TNHH Tân Mậu Hưng </t>
  </si>
  <si>
    <t>Thùng carton 3 lớp(57x44x48)</t>
  </si>
  <si>
    <t>Thùng carton (520x245x245)</t>
  </si>
  <si>
    <t>Thùng carton(225x235x520)</t>
  </si>
  <si>
    <t>Thủng carton 3 lớp(53x43x35)</t>
  </si>
  <si>
    <t>Cty MTV TN DV CBTD Đức Linh</t>
  </si>
  <si>
    <t>0000127</t>
  </si>
  <si>
    <t>Thùng 5 lớp (19x10x63)</t>
  </si>
  <si>
    <t>Tấm lót(87x593x7)</t>
  </si>
  <si>
    <t>Cty TNHH Tân Hiệp Phú</t>
  </si>
  <si>
    <t>Thùng carton 3 lớp(97x44x48)</t>
  </si>
  <si>
    <t>0000128</t>
  </si>
  <si>
    <t>Thùng 5 lớp TP (124GW128)</t>
  </si>
  <si>
    <t>Thùng 5 lớp(136GW140)</t>
  </si>
  <si>
    <t>Thùng 5 lớp(140GW144)</t>
  </si>
  <si>
    <t>Tấm lót(97x89)</t>
  </si>
  <si>
    <t>Tấm lót(30x11)</t>
  </si>
  <si>
    <t>0000129</t>
  </si>
  <si>
    <t>0000130</t>
  </si>
  <si>
    <t>0000131</t>
  </si>
  <si>
    <t>0000132</t>
  </si>
  <si>
    <t>0000133</t>
  </si>
  <si>
    <t>0000134</t>
  </si>
  <si>
    <t>Thùng bột tỏi</t>
  </si>
  <si>
    <t>Cty TNHH  Thiên Thành</t>
  </si>
  <si>
    <t>Thùng carton 5 lớp PO 37736</t>
  </si>
  <si>
    <t>Thùng carton 5 lớp PO 37670</t>
  </si>
  <si>
    <t>Thùng carton 5 lớp PO 37416</t>
  </si>
  <si>
    <t>Thùng carton 5 lớp PO 37724</t>
  </si>
  <si>
    <t>Thùng carton 5 lớp PO 37300</t>
  </si>
  <si>
    <t>0000135</t>
  </si>
  <si>
    <t>Cty TNHH TN XNK Thiên Phước</t>
  </si>
  <si>
    <t>Thùng 5 lớp 12 7(36x21,5x11,5)</t>
  </si>
  <si>
    <t>Thùng 5 lớp NP 4 5 6 (36x21x13)</t>
  </si>
  <si>
    <t>Tấm lót(12x36)</t>
  </si>
  <si>
    <t>Thùng carton 5 lớp(44x35,5x12)</t>
  </si>
  <si>
    <t>Cty TNHH TM May Mặc Nhân Phát</t>
  </si>
  <si>
    <t>Thùng carton (57x38x33)</t>
  </si>
  <si>
    <t>Thùng carton(43x29x29)</t>
  </si>
  <si>
    <t>0000137</t>
  </si>
  <si>
    <t>0000138</t>
  </si>
  <si>
    <t>Cty TNHH XNK CBTP Hoang Thien Huong</t>
  </si>
  <si>
    <t>Thùng tôm sú 500g (43x31x24)</t>
  </si>
  <si>
    <t>Cty TNHH TN DV An Vĩnh</t>
  </si>
  <si>
    <t>Thùng carton (51x38x14)</t>
  </si>
  <si>
    <t>0000140</t>
  </si>
  <si>
    <t>Cty CP Thấn Ân Long An</t>
  </si>
  <si>
    <t>0000141</t>
  </si>
  <si>
    <t>0000142</t>
  </si>
  <si>
    <t>Thùng bột tiêu(46,5x29,5x14)</t>
  </si>
  <si>
    <t>Thùng bột cari(46,5x29,5x16)</t>
  </si>
  <si>
    <t>Tấm lót(56x43)</t>
  </si>
  <si>
    <t>Vĩ dài(56x15)</t>
  </si>
  <si>
    <t>0000143</t>
  </si>
  <si>
    <t>0000144</t>
  </si>
  <si>
    <t>Thùng carton  PO 38040</t>
  </si>
  <si>
    <t>Thùng carton  PO 37777</t>
  </si>
  <si>
    <t>Thùng carton  PO 37764</t>
  </si>
  <si>
    <t>Thùng carton  PO 37159</t>
  </si>
  <si>
    <t>Thùng carton  PO 37940</t>
  </si>
  <si>
    <t>Thùng carton  PO 37195</t>
  </si>
  <si>
    <t>0000146</t>
  </si>
  <si>
    <t>0000147</t>
  </si>
  <si>
    <t>0000148</t>
  </si>
  <si>
    <t>0000149</t>
  </si>
  <si>
    <t>Thùng vaây cá hồi(40x20,5x29)</t>
  </si>
  <si>
    <t>Thùng car 29 (104x19x53)</t>
  </si>
  <si>
    <t>Thùng car 29(104x15x104)</t>
  </si>
  <si>
    <t>Tấm lót (110x100)</t>
  </si>
  <si>
    <t>Thùng car 15(92x49x10)</t>
  </si>
  <si>
    <t>Cty TNHH SX TN Mỹ An</t>
  </si>
  <si>
    <t>Tấm lót thùng (57x44x48)</t>
  </si>
  <si>
    <t>Thùng 5 lớp(54,5x24,5x24,5)</t>
  </si>
  <si>
    <t>Thùng 5 lớp (51,5x27x26)</t>
  </si>
  <si>
    <t>Cty TNHH NTV SX TM Nhựa Tân Thịnh Phát</t>
  </si>
  <si>
    <t>Thùng Nghêu lua200g(37x27,5x18)</t>
  </si>
  <si>
    <t>Thùng carton zongwei(41x26x12)</t>
  </si>
  <si>
    <t>Thùng carton Tech3y3(41x26x12)</t>
  </si>
  <si>
    <t>Thùng carton Apollo(40,5x26x12)</t>
  </si>
  <si>
    <t>0000151</t>
  </si>
  <si>
    <t>Thùng carton 5 lớp(45x35x30)</t>
  </si>
  <si>
    <t>Thùng carton 3 lớp(40x30x20)</t>
  </si>
  <si>
    <t>0000155</t>
  </si>
  <si>
    <t>0000157</t>
  </si>
  <si>
    <t>Cty TNHH CN Trí Tín</t>
  </si>
  <si>
    <t>Thùng carton 3 lớp (57x44x48)</t>
  </si>
  <si>
    <t>0000158</t>
  </si>
  <si>
    <t>Cty CP Nam Bộ</t>
  </si>
  <si>
    <t>Thùng hương liệu 6 cal(54,5x36,5x23,5)</t>
  </si>
  <si>
    <t>Thùng latino(37x38,5x22,5)</t>
  </si>
  <si>
    <t>0000159</t>
  </si>
  <si>
    <t>Thùng carton(52x26,5x26,5)</t>
  </si>
  <si>
    <t>Thùng carton(52x33x32)</t>
  </si>
  <si>
    <t>Thùng carton(50x49x31)</t>
  </si>
  <si>
    <t>Thùng carton(52x42x29)</t>
  </si>
  <si>
    <t>Thùng carton(62x51x29)</t>
  </si>
  <si>
    <t>0000160</t>
  </si>
  <si>
    <t>0000161</t>
  </si>
  <si>
    <t>0000163</t>
  </si>
  <si>
    <t>Thùng carton 5 lớp(23x17x18,5)</t>
  </si>
  <si>
    <t>Tấm lót (22x16)</t>
  </si>
  <si>
    <t>Tấm lót (12x18,5)</t>
  </si>
  <si>
    <t>Thùng carton 3 lớp(51,5x25,5x25,5)</t>
  </si>
  <si>
    <t>Cty TNHH Hưng Phú Vinh</t>
  </si>
  <si>
    <t>Thung carton 3 lớp(40x29,5x29)</t>
  </si>
  <si>
    <t>Thung carton 3 lớp(52x27x27)</t>
  </si>
  <si>
    <t>0000164</t>
  </si>
  <si>
    <t>0000165</t>
  </si>
  <si>
    <t>Cty TNHH SX Vạn Phú</t>
  </si>
  <si>
    <t>Thùng carton(52x24,5x24,5)</t>
  </si>
  <si>
    <t>Thùng carton(48x40x29)</t>
  </si>
  <si>
    <t>0000166</t>
  </si>
  <si>
    <t>0000167</t>
  </si>
  <si>
    <t>0000168</t>
  </si>
  <si>
    <t>0000169</t>
  </si>
  <si>
    <t>Thùng carton(415x30x105)</t>
  </si>
  <si>
    <t>Vách ngăn(22x8)</t>
  </si>
  <si>
    <t>Thùng carton Tech3y3 12M50</t>
  </si>
  <si>
    <t>0000170</t>
  </si>
  <si>
    <t>Cty Tân Mậu Hưng</t>
  </si>
  <si>
    <t>Thung car30(124x65x33)</t>
  </si>
  <si>
    <t>Thung car31(62x10x94)</t>
  </si>
  <si>
    <t>Thùng carton 5 lớp(35x29x31)</t>
  </si>
  <si>
    <t>Thùng carton 3 lớp(35x29x31)</t>
  </si>
  <si>
    <t>Thùng carton 3 lớp(30x29x63)</t>
  </si>
  <si>
    <t>0000171</t>
  </si>
  <si>
    <t>0000172</t>
  </si>
  <si>
    <t>Cty CP Điễm Hẹn Thiên Nhân</t>
  </si>
  <si>
    <t>Thùng carton 3 lớp(18x18x20)</t>
  </si>
  <si>
    <t>Thùng carton 3 lớp(28x18x26)</t>
  </si>
  <si>
    <t>Thùng carton 3 lớp(35x27x24)</t>
  </si>
  <si>
    <t>Hình 1060 bộ 2 cái(77,2x14,8)</t>
  </si>
  <si>
    <t>Hình 1220 bộ 2 cái(77,2x16,5)</t>
  </si>
  <si>
    <t>Hình 1380bộ 2 cái(77,2x17,9)</t>
  </si>
  <si>
    <t>Cty TNHH CN Nghệ Năng</t>
  </si>
  <si>
    <t>VAT hình</t>
  </si>
  <si>
    <t>0000173</t>
  </si>
  <si>
    <t>Thùng carton 3 lớp(53x34,5x24,5)</t>
  </si>
  <si>
    <t>Thùng carton 3 lớp(52x33x22)</t>
  </si>
  <si>
    <t>Thùng carton 5 lớp(57x42x32)</t>
  </si>
  <si>
    <t>Thùng carton 5 lớp không in(60x35x30)</t>
  </si>
  <si>
    <t>Thùng carton 5 lớp không in(36x30x28)</t>
  </si>
  <si>
    <t>Thùng carton 5 lớp không in(50x40x37)</t>
  </si>
  <si>
    <t>0000174</t>
  </si>
  <si>
    <t>0000175</t>
  </si>
  <si>
    <t>0000176</t>
  </si>
  <si>
    <t>Cty Điên Lực TPHCM TNHH Cty Điện Lực Bình Phú</t>
  </si>
  <si>
    <t>Giấy 7 lớp(175x105)</t>
  </si>
  <si>
    <t>Giấy 7 lớp(145x90)</t>
  </si>
  <si>
    <t>Cty TNHH Bao Bì Huỳnh Long</t>
  </si>
  <si>
    <t>VAT  giấy</t>
  </si>
  <si>
    <t>Giấy 7 lớp(80x125)</t>
  </si>
  <si>
    <t>Giấy 7 lớp(95x125)</t>
  </si>
  <si>
    <t>0000177</t>
  </si>
  <si>
    <t>Giấy 7 lớp(95x145)</t>
  </si>
  <si>
    <t>0000178</t>
  </si>
  <si>
    <t>Giấy 7 lớp(110x195)</t>
  </si>
  <si>
    <t>Thùng 3 lớp(52x26x26)</t>
  </si>
  <si>
    <t>Thùng 3 lớp(52x28x28)</t>
  </si>
  <si>
    <t>0000179</t>
  </si>
  <si>
    <t>0000180</t>
  </si>
  <si>
    <t>Cty TNHH TN DV và KT Tiến Phương</t>
  </si>
  <si>
    <t>Thùng có in (66x23x30)</t>
  </si>
  <si>
    <t>Cty CP SX TM Khai Thông</t>
  </si>
  <si>
    <t>Thùng bột tỏi (46,5x29,6x14)</t>
  </si>
  <si>
    <t>0000182</t>
  </si>
  <si>
    <t>0000183</t>
  </si>
  <si>
    <t>0000184</t>
  </si>
  <si>
    <t>Cty TNHH TM SX 3K</t>
  </si>
  <si>
    <t>0000185</t>
  </si>
  <si>
    <t xml:space="preserve">Cty CP Tuấn Ân Long An </t>
  </si>
  <si>
    <t>Thùng carton (35x28x16)</t>
  </si>
  <si>
    <t xml:space="preserve">Thùng carton (35x28x16) </t>
  </si>
  <si>
    <t>Thùng carton (31x27x12)</t>
  </si>
  <si>
    <t>0000186</t>
  </si>
  <si>
    <t>0000187</t>
  </si>
  <si>
    <t>0000188</t>
  </si>
  <si>
    <t>Giấy tấm 7 lớp(480x100)</t>
  </si>
  <si>
    <t>Thung carton(57x38x33)</t>
  </si>
  <si>
    <t>Thung carton(43x29x19)</t>
  </si>
  <si>
    <t>Thung carton(43x29x20)</t>
  </si>
  <si>
    <t>0000189</t>
  </si>
  <si>
    <t>0000190</t>
  </si>
  <si>
    <t>Thùng carton có in PE (32x24,5x24,5)</t>
  </si>
  <si>
    <t>Thùng carton 3 lớp(52x24x24)</t>
  </si>
  <si>
    <t>Cty TNHH SX An Phú</t>
  </si>
  <si>
    <t>Thùng carton 3 lớp(52x27x27)</t>
  </si>
  <si>
    <t>0000191</t>
  </si>
  <si>
    <t>Thùng carton(21,5x21,5x52,5)</t>
  </si>
  <si>
    <t>Cty TNHH SX DV TN Hùng Nga</t>
  </si>
  <si>
    <t>0000192</t>
  </si>
  <si>
    <t>Thùng 24 lon (43x32x29)</t>
  </si>
  <si>
    <t>Thùng 12 lon(53x40x29)</t>
  </si>
  <si>
    <t>0000193</t>
  </si>
  <si>
    <t>0000194</t>
  </si>
  <si>
    <t>Cty TNHH CB TP Việt Ý</t>
  </si>
  <si>
    <t>0000195</t>
  </si>
  <si>
    <t>Thùng 3 lớp in 1 màu (52x26x26)</t>
  </si>
  <si>
    <t>0000196</t>
  </si>
  <si>
    <t>Cty TNHH TM DV và KT Tiến Phương</t>
  </si>
  <si>
    <t>0000197</t>
  </si>
  <si>
    <t>Cty TNHH TNSX Báp Cải Xanh</t>
  </si>
  <si>
    <t>Thùng carton(57x38x33)</t>
  </si>
  <si>
    <t>0000199</t>
  </si>
  <si>
    <t>Thùng 3 lớp (41x26x11)</t>
  </si>
  <si>
    <t>Thùng 5 lớp(35x28x16)</t>
  </si>
  <si>
    <t>Thùng 5 lớp(34x33,5x13)</t>
  </si>
  <si>
    <t>0000200</t>
  </si>
  <si>
    <t>0000201</t>
  </si>
  <si>
    <t>0000202</t>
  </si>
  <si>
    <t>Thùng carton (32x26,5x26,3)</t>
  </si>
  <si>
    <t>Thùng carton (62x51x29)</t>
  </si>
  <si>
    <t>Thùng carton (22,5x22,5x52)</t>
  </si>
  <si>
    <t>0000204</t>
  </si>
  <si>
    <t>Thùng không in(51,5x27x27)</t>
  </si>
  <si>
    <t>Cty TNHH Bao Bì Vĩnh Phát</t>
  </si>
  <si>
    <t>Thùng 3 lớp(52x21x31)</t>
  </si>
  <si>
    <t>Thùng car 28(104x19,5x53)</t>
  </si>
  <si>
    <t>0000205</t>
  </si>
  <si>
    <t>Cty TNHH SX TM Mỹ An</t>
  </si>
  <si>
    <t>Thùng 5 lớp (33x23,5x13)</t>
  </si>
  <si>
    <t>Thùng 3 lớp(22x22x51,5)</t>
  </si>
  <si>
    <t>Thùng 3 lớp(51,5x28x28)</t>
  </si>
  <si>
    <t>Thùng 3 lớp(51,5x25,5x25,5)</t>
  </si>
  <si>
    <t>Thùng 3 lớp(51,5x31,5x21,5)</t>
  </si>
  <si>
    <t>Thùng 3 lớp(51,5x22x22)</t>
  </si>
  <si>
    <t>0000207</t>
  </si>
  <si>
    <t>0000208</t>
  </si>
  <si>
    <t>0000210</t>
  </si>
  <si>
    <t>0000211</t>
  </si>
  <si>
    <t>Cty TNHH Nhựa Hưng Phú</t>
  </si>
  <si>
    <t>Thùng bột ớt(45,5x36,5x19)</t>
  </si>
  <si>
    <t>Thùng bột cari(46,5x29x16)</t>
  </si>
  <si>
    <t>Thùng 5 lớp(91x10x63)</t>
  </si>
  <si>
    <t>Thùng 3 lớp(87x59,3x7)</t>
  </si>
  <si>
    <t>Thùng carton(51x38x14)</t>
  </si>
  <si>
    <t>Cty TNHH Meng La</t>
  </si>
  <si>
    <t>0000213</t>
  </si>
  <si>
    <t>Thùng tech sys-YT4(41x26x12)</t>
  </si>
  <si>
    <t>Thùng Apolllo-YT4(40,5x26x42)</t>
  </si>
  <si>
    <t>0000214</t>
  </si>
  <si>
    <t>0000215</t>
  </si>
  <si>
    <t>0000216</t>
  </si>
  <si>
    <t>0000217</t>
  </si>
  <si>
    <t>Thùng 3 lớp(52,5x34x24)</t>
  </si>
  <si>
    <t>0000218</t>
  </si>
  <si>
    <t>0000219</t>
  </si>
  <si>
    <t>Thùng carton(38x23x19)</t>
  </si>
  <si>
    <t>Thùng bột gia vị (46,5x29,5x14)</t>
  </si>
  <si>
    <t>0000220</t>
  </si>
  <si>
    <t>0000221</t>
  </si>
  <si>
    <t>Thùng carton 3 lớp (51,5x24,5x24,5)</t>
  </si>
  <si>
    <t>Cty TNHH TM Lê Gia Phat</t>
  </si>
  <si>
    <t>Thunng carton(51x38x14)</t>
  </si>
  <si>
    <t>Thùng carton(57x36x33)</t>
  </si>
  <si>
    <t>Thùng carton(43x29x20)</t>
  </si>
  <si>
    <t>0000222</t>
  </si>
  <si>
    <t>0000223</t>
  </si>
  <si>
    <t>0000224</t>
  </si>
  <si>
    <t>Vỏ carton Emat Alpha (35x26,5x21)</t>
  </si>
  <si>
    <t>Vỏ carton Emat Alpha (35x26,5x25)</t>
  </si>
  <si>
    <t>Vỏ carton Emat (35x26,5x25)</t>
  </si>
  <si>
    <t>Vỏ carton (35x26,5x21)</t>
  </si>
  <si>
    <t>0000226</t>
  </si>
  <si>
    <t>0000227</t>
  </si>
  <si>
    <t>Cty CP XNK Dầu Nhờn Hà Nội</t>
  </si>
  <si>
    <t>Thung carton 5 lớp(51x38x14)</t>
  </si>
  <si>
    <t>Thùng hương liệu 4 cal(37,7x36,5x23,5)</t>
  </si>
  <si>
    <t>Thùng carton 3 lớp(55x28x22)</t>
  </si>
  <si>
    <t>Cty TNHH Tân Hải Hòa</t>
  </si>
  <si>
    <t>Thùng bột ớt(45,5x29.5x14)</t>
  </si>
  <si>
    <t>0000228</t>
  </si>
  <si>
    <t>Thùng 5 lớp(29x30x61)</t>
  </si>
  <si>
    <t>Thùng 5 lớp(35x29x31)</t>
  </si>
  <si>
    <t>Thùng 5 lớp(29x30x63)</t>
  </si>
  <si>
    <t>0000230</t>
  </si>
  <si>
    <t>0000231</t>
  </si>
  <si>
    <t>0000232</t>
  </si>
  <si>
    <t>Thùng (36x31,5x11.5)</t>
  </si>
  <si>
    <t>Thùng(36x22x12,5)</t>
  </si>
  <si>
    <t>Thùng(36x31x11,5)</t>
  </si>
  <si>
    <t>Thùng(36x21x13)</t>
  </si>
  <si>
    <t>0000233</t>
  </si>
  <si>
    <t>0000236</t>
  </si>
  <si>
    <t>0000237</t>
  </si>
  <si>
    <t xml:space="preserve"> Cty TNHH XNK CBTP Hoàng Thiên Hương </t>
  </si>
  <si>
    <t>Thùngđựng gói (55,5x33x21,5)</t>
  </si>
  <si>
    <t>Thùng đựng hộp(43,5x39,5x23,5)</t>
  </si>
  <si>
    <t>Thùng đựng hộp canxi(43,5x39,5x23,5)</t>
  </si>
  <si>
    <t>Thùng đựng lon care900g(53x40,5x18)</t>
  </si>
  <si>
    <t>0000239</t>
  </si>
  <si>
    <t>Cty CP TPDD Hoàng Trung Kha</t>
  </si>
  <si>
    <t>Thùng đựng gói gaint 400g (55,5x33x21,5)</t>
  </si>
  <si>
    <t>Thùng đựng hộp pro 400g(43,5x39,5x23,5)</t>
  </si>
  <si>
    <t>Thùng đựng lon gaint400g(41x32x29,5)</t>
  </si>
  <si>
    <t>Thùng gia vị các loại (48,5x29,5x14)</t>
  </si>
  <si>
    <t>Thùng bột tỏi(46,5x29,5x14)</t>
  </si>
  <si>
    <t>Thùng (40,5x26x12)</t>
  </si>
  <si>
    <t>Thùng (41x26x12)</t>
  </si>
  <si>
    <t>0000242</t>
  </si>
  <si>
    <t>0000243</t>
  </si>
  <si>
    <t>Thùng carton 5 lớp(63x38x15)</t>
  </si>
  <si>
    <t>Thùng carton (38x23x19)</t>
  </si>
  <si>
    <t>Thùng carton 3 lớp (55x28x22)</t>
  </si>
  <si>
    <t>0000244</t>
  </si>
  <si>
    <t>Thùng carton(46x23x38)</t>
  </si>
  <si>
    <t>Thùng carton(55x45x29)</t>
  </si>
  <si>
    <t>0000245</t>
  </si>
  <si>
    <t>0000246</t>
  </si>
  <si>
    <t>0000247</t>
  </si>
  <si>
    <t>0000248</t>
  </si>
  <si>
    <t>0000249</t>
  </si>
  <si>
    <t>Thùng carton (52x24,5x24,5)</t>
  </si>
  <si>
    <t>Thùng carton(50x25x36)</t>
  </si>
  <si>
    <t>Thùng carton (48x40x29)</t>
  </si>
  <si>
    <t>0000250</t>
  </si>
  <si>
    <t>Thùng gia vị các loại (46,5x29,5x14)</t>
  </si>
  <si>
    <t>Thùng Neri canxilon 900g</t>
  </si>
  <si>
    <t>Thùng Neri ked lon900g</t>
  </si>
  <si>
    <t>Thùng Neri weight lon900g</t>
  </si>
  <si>
    <t>Thùng Neri canxilon 400g</t>
  </si>
  <si>
    <t>Thùng Neri ked hộp 400g</t>
  </si>
  <si>
    <t>Thùng Neri weight 400g</t>
  </si>
  <si>
    <t>0000251</t>
  </si>
  <si>
    <t>0000252</t>
  </si>
  <si>
    <t>0000253</t>
  </si>
  <si>
    <t>0000254</t>
  </si>
  <si>
    <t>Cty CP TPDD Hoàng Phuong Nam</t>
  </si>
  <si>
    <t>Thùng bột ớt (45,5x36,5x49)</t>
  </si>
  <si>
    <t>Thùng carton 5 lớp(51x38x14)</t>
  </si>
  <si>
    <t>Thùng 5 lớp(40,5x25x44)</t>
  </si>
  <si>
    <t>Thùng 3 lớp(29x30x63)</t>
  </si>
  <si>
    <t>0000255</t>
  </si>
  <si>
    <t>0000256</t>
  </si>
  <si>
    <t>Thung carton 5 lớp(39x24x23)</t>
  </si>
  <si>
    <t>Thung carton 5 lớp(38x23x23</t>
  </si>
  <si>
    <t>Thung carton 5 lớp(33x22x23)</t>
  </si>
  <si>
    <t>0000257</t>
  </si>
  <si>
    <t>Cty CP Cơ Điện Tân Hòan  Cầu</t>
  </si>
  <si>
    <t>Thùng (41x26x11)</t>
  </si>
  <si>
    <t>Thùng (41x26x13)</t>
  </si>
  <si>
    <t>Thùng(35x28x16)</t>
  </si>
  <si>
    <t>Thùng(40x33,5x13)</t>
  </si>
  <si>
    <t>0000258</t>
  </si>
  <si>
    <t>0000259</t>
  </si>
  <si>
    <t>0000260</t>
  </si>
  <si>
    <t>Thùng(33x23,5x13)</t>
  </si>
  <si>
    <t>Thùng(41x26x12)</t>
  </si>
  <si>
    <t>Thùng(40,5x26x12)</t>
  </si>
  <si>
    <t>Tấm lót (96x92)</t>
  </si>
  <si>
    <t>0000261</t>
  </si>
  <si>
    <t>Thùng meli canxi hop</t>
  </si>
  <si>
    <t>Cty CP TPDD Sao Phương Nam</t>
  </si>
  <si>
    <t>Thùng carton 5 lớp (65x47x26)</t>
  </si>
  <si>
    <t>Thùng carton 5 lớp(65x47x40)</t>
  </si>
  <si>
    <t>Cty TNHH TNDV SX May Mặc XNK Xuân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</si>
</sst>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_(* #,##0.0_);_(* \(#,##0.0\);_(* &quot;-&quot;??_);_(@_)"/>
  </numFmts>
  <fonts count="60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2"/>
      <name val="VNI-Times"/>
    </font>
    <font>
      <b/>
      <sz val="11"/>
      <color indexed="63"/>
      <name val="Times New Roman"/>
      <family val="1"/>
    </font>
    <font>
      <b/>
      <sz val="10"/>
      <color indexed="63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22"/>
      <color theme="0"/>
      <name val="Times New Roman"/>
      <family val="1"/>
    </font>
    <font>
      <sz val="10"/>
      <color rgb="FFC00000"/>
      <name val="Times New Roman"/>
      <family val="1"/>
    </font>
    <font>
      <sz val="10"/>
      <color indexed="14"/>
      <name val="Times New Roman"/>
      <family val="1"/>
    </font>
    <font>
      <sz val="10"/>
      <color indexed="61"/>
      <name val="Times New Roman"/>
      <family val="1"/>
    </font>
    <font>
      <sz val="10"/>
      <color rgb="FFC00000"/>
      <name val="Arial"/>
      <family val="2"/>
    </font>
    <font>
      <b/>
      <sz val="12"/>
      <color theme="0"/>
      <name val="Times New Roman"/>
      <family val="1"/>
    </font>
    <font>
      <sz val="10"/>
      <color rgb="FF0000FF"/>
      <name val="Arial"/>
      <family val="2"/>
    </font>
    <font>
      <sz val="10"/>
      <color theme="1"/>
      <name val="Times New Roman"/>
      <family val="1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9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26" fillId="0" borderId="0"/>
    <xf numFmtId="0" fontId="3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6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6" fillId="0" borderId="0"/>
    <xf numFmtId="0" fontId="40" fillId="0" borderId="0">
      <alignment horizontal="center"/>
    </xf>
    <xf numFmtId="43" fontId="43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43" fillId="0" borderId="0" applyFont="0" applyFill="0" applyBorder="0" applyAlignment="0" applyProtection="0"/>
    <xf numFmtId="0" fontId="43" fillId="0" borderId="0"/>
    <xf numFmtId="0" fontId="2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6" fillId="0" borderId="0"/>
    <xf numFmtId="0" fontId="3" fillId="0" borderId="0"/>
  </cellStyleXfs>
  <cellXfs count="243">
    <xf numFmtId="0" fontId="0" fillId="0" borderId="0" xfId="0"/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0" fontId="34" fillId="0" borderId="0" xfId="52" applyFont="1" applyAlignment="1">
      <alignment vertical="center"/>
    </xf>
    <xf numFmtId="0" fontId="34" fillId="21" borderId="2" xfId="52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2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4" fillId="0" borderId="21" xfId="29" applyNumberFormat="1" applyFont="1" applyBorder="1" applyAlignment="1">
      <alignment vertical="center"/>
    </xf>
    <xf numFmtId="0" fontId="34" fillId="0" borderId="0" xfId="74" applyFont="1" applyFill="1" applyAlignment="1">
      <alignment horizontal="left" vertical="center"/>
    </xf>
    <xf numFmtId="0" fontId="38" fillId="0" borderId="0" xfId="74" applyFont="1" applyFill="1" applyAlignment="1">
      <alignment horizontal="center" vertical="center" wrapText="1"/>
    </xf>
    <xf numFmtId="0" fontId="38" fillId="0" borderId="0" xfId="74" applyFont="1" applyFill="1" applyAlignment="1">
      <alignment vertical="center" wrapText="1"/>
    </xf>
    <xf numFmtId="1" fontId="34" fillId="0" borderId="0" xfId="74" applyNumberFormat="1" applyFont="1" applyFill="1" applyAlignment="1">
      <alignment horizontal="center" vertical="center"/>
    </xf>
    <xf numFmtId="1" fontId="34" fillId="0" borderId="0" xfId="74" applyNumberFormat="1" applyFont="1" applyFill="1" applyAlignment="1">
      <alignment horizontal="center" vertical="center" wrapText="1"/>
    </xf>
    <xf numFmtId="0" fontId="34" fillId="0" borderId="16" xfId="75" applyNumberFormat="1" applyFont="1" applyFill="1" applyBorder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/>
    </xf>
    <xf numFmtId="164" fontId="34" fillId="0" borderId="16" xfId="75" applyNumberFormat="1" applyFont="1" applyFill="1" applyBorder="1" applyAlignment="1">
      <alignment vertical="center"/>
    </xf>
    <xf numFmtId="0" fontId="34" fillId="0" borderId="16" xfId="74" quotePrefix="1" applyNumberFormat="1" applyFont="1" applyFill="1" applyBorder="1" applyAlignment="1">
      <alignment horizontal="center" vertical="center"/>
    </xf>
    <xf numFmtId="164" fontId="34" fillId="0" borderId="16" xfId="74" applyNumberFormat="1" applyFont="1" applyFill="1" applyBorder="1" applyAlignment="1">
      <alignment horizontal="left" vertical="center"/>
    </xf>
    <xf numFmtId="0" fontId="34" fillId="0" borderId="0" xfId="74" applyFont="1" applyFill="1" applyAlignment="1">
      <alignment horizontal="center" vertical="center" wrapText="1"/>
    </xf>
    <xf numFmtId="0" fontId="34" fillId="0" borderId="0" xfId="74" applyFont="1" applyFill="1" applyAlignment="1">
      <alignment horizontal="center" vertical="center"/>
    </xf>
    <xf numFmtId="49" fontId="34" fillId="0" borderId="0" xfId="74" applyNumberFormat="1" applyFont="1" applyFill="1" applyAlignment="1">
      <alignment horizontal="center" vertical="center"/>
    </xf>
    <xf numFmtId="49" fontId="34" fillId="0" borderId="16" xfId="74" applyNumberFormat="1" applyFont="1" applyFill="1" applyBorder="1" applyAlignment="1">
      <alignment horizontal="left" vertical="center"/>
    </xf>
    <xf numFmtId="49" fontId="34" fillId="0" borderId="16" xfId="74" quotePrefix="1" applyNumberFormat="1" applyFont="1" applyFill="1" applyBorder="1" applyAlignment="1">
      <alignment horizontal="left" vertical="center"/>
    </xf>
    <xf numFmtId="49" fontId="34" fillId="0" borderId="16" xfId="75" applyNumberFormat="1" applyFont="1" applyFill="1" applyBorder="1" applyAlignment="1">
      <alignment vertical="center"/>
    </xf>
    <xf numFmtId="49" fontId="34" fillId="0" borderId="16" xfId="74" applyNumberFormat="1" applyFont="1" applyFill="1" applyBorder="1" applyAlignment="1">
      <alignment horizontal="left" vertical="center" wrapText="1"/>
    </xf>
    <xf numFmtId="14" fontId="42" fillId="0" borderId="16" xfId="74" applyNumberFormat="1" applyFont="1" applyFill="1" applyBorder="1" applyAlignment="1">
      <alignment horizontal="center" vertical="center"/>
    </xf>
    <xf numFmtId="164" fontId="42" fillId="0" borderId="16" xfId="74" applyNumberFormat="1" applyFont="1" applyFill="1" applyBorder="1" applyAlignment="1">
      <alignment horizontal="left" vertical="center"/>
    </xf>
    <xf numFmtId="49" fontId="42" fillId="0" borderId="16" xfId="74" applyNumberFormat="1" applyFont="1" applyFill="1" applyBorder="1" applyAlignment="1">
      <alignment horizontal="left" vertical="center"/>
    </xf>
    <xf numFmtId="164" fontId="42" fillId="0" borderId="16" xfId="75" applyNumberFormat="1" applyFont="1" applyFill="1" applyBorder="1" applyAlignment="1">
      <alignment vertical="center"/>
    </xf>
    <xf numFmtId="0" fontId="42" fillId="0" borderId="16" xfId="74" quotePrefix="1" applyNumberFormat="1" applyFont="1" applyFill="1" applyBorder="1" applyAlignment="1">
      <alignment horizontal="center" vertical="center"/>
    </xf>
    <xf numFmtId="1" fontId="42" fillId="0" borderId="16" xfId="74" quotePrefix="1" applyNumberFormat="1" applyFont="1" applyFill="1" applyBorder="1" applyAlignment="1">
      <alignment horizontal="center" vertical="center"/>
    </xf>
    <xf numFmtId="49" fontId="42" fillId="0" borderId="16" xfId="74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8" fillId="0" borderId="0" xfId="74" applyNumberFormat="1" applyFont="1" applyFill="1" applyAlignment="1">
      <alignment vertical="center"/>
    </xf>
    <xf numFmtId="49" fontId="38" fillId="0" borderId="0" xfId="74" applyNumberFormat="1" applyFont="1" applyFill="1" applyAlignment="1">
      <alignment horizontal="center" vertical="center"/>
    </xf>
    <xf numFmtId="14" fontId="34" fillId="0" borderId="16" xfId="74" applyNumberFormat="1" applyFont="1" applyFill="1" applyBorder="1" applyAlignment="1">
      <alignment horizontal="center" vertical="center" wrapText="1"/>
    </xf>
    <xf numFmtId="164" fontId="34" fillId="0" borderId="16" xfId="75" applyNumberFormat="1" applyFont="1" applyFill="1" applyBorder="1" applyAlignment="1">
      <alignment vertical="center" wrapText="1"/>
    </xf>
    <xf numFmtId="164" fontId="34" fillId="0" borderId="0" xfId="72" applyNumberFormat="1" applyFont="1" applyAlignment="1">
      <alignment vertical="center"/>
    </xf>
    <xf numFmtId="164" fontId="46" fillId="25" borderId="28" xfId="75" applyNumberFormat="1" applyFont="1" applyFill="1" applyBorder="1" applyAlignment="1">
      <alignment vertical="center"/>
    </xf>
    <xf numFmtId="0" fontId="26" fillId="0" borderId="0" xfId="52" applyFont="1" applyAlignment="1">
      <alignment vertical="center"/>
    </xf>
    <xf numFmtId="164" fontId="26" fillId="0" borderId="0" xfId="52" applyNumberFormat="1" applyFont="1" applyAlignment="1">
      <alignment vertical="center"/>
    </xf>
    <xf numFmtId="14" fontId="34" fillId="0" borderId="16" xfId="53" applyNumberFormat="1" applyFont="1" applyFill="1" applyBorder="1" applyAlignment="1">
      <alignment horizontal="center" vertical="center"/>
    </xf>
    <xf numFmtId="164" fontId="34" fillId="0" borderId="16" xfId="53" applyNumberFormat="1" applyFont="1" applyFill="1" applyBorder="1" applyAlignment="1">
      <alignment horizontal="left" vertical="center"/>
    </xf>
    <xf numFmtId="14" fontId="34" fillId="0" borderId="16" xfId="84" applyNumberFormat="1" applyFont="1" applyFill="1" applyBorder="1" applyAlignment="1">
      <alignment horizontal="center" vertical="center"/>
    </xf>
    <xf numFmtId="164" fontId="34" fillId="0" borderId="16" xfId="84" applyNumberFormat="1" applyFont="1" applyFill="1" applyBorder="1" applyAlignment="1">
      <alignment horizontal="left" vertical="center"/>
    </xf>
    <xf numFmtId="49" fontId="34" fillId="0" borderId="16" xfId="84" applyNumberFormat="1" applyFont="1" applyFill="1" applyBorder="1" applyAlignment="1">
      <alignment horizontal="left" vertical="center"/>
    </xf>
    <xf numFmtId="0" fontId="34" fillId="0" borderId="16" xfId="84" quotePrefix="1" applyNumberFormat="1" applyFont="1" applyFill="1" applyBorder="1" applyAlignment="1">
      <alignment horizontal="center" vertical="center"/>
    </xf>
    <xf numFmtId="49" fontId="42" fillId="0" borderId="16" xfId="84" applyNumberFormat="1" applyFont="1" applyFill="1" applyBorder="1" applyAlignment="1">
      <alignment horizontal="left" vertical="center"/>
    </xf>
    <xf numFmtId="0" fontId="38" fillId="21" borderId="20" xfId="34" applyFont="1" applyBorder="1" applyAlignment="1">
      <alignment horizontal="center" vertical="center" wrapText="1"/>
    </xf>
    <xf numFmtId="0" fontId="0" fillId="0" borderId="0" xfId="0" applyFill="1"/>
    <xf numFmtId="0" fontId="34" fillId="0" borderId="2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0" fontId="0" fillId="0" borderId="0" xfId="0" applyFill="1" applyAlignment="1"/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49" fontId="0" fillId="0" borderId="0" xfId="0" applyNumberFormat="1" applyFill="1" applyAlignment="1"/>
    <xf numFmtId="164" fontId="42" fillId="0" borderId="16" xfId="29" applyNumberFormat="1" applyFont="1" applyFill="1" applyBorder="1" applyAlignment="1">
      <alignment horizontal="left" vertical="center"/>
    </xf>
    <xf numFmtId="164" fontId="42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41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49" fontId="34" fillId="0" borderId="2" xfId="74" applyNumberFormat="1" applyFont="1" applyFill="1" applyBorder="1" applyAlignment="1">
      <alignment horizontal="center" vertical="center"/>
    </xf>
    <xf numFmtId="164" fontId="33" fillId="0" borderId="0" xfId="53" applyNumberFormat="1" applyFont="1" applyAlignment="1">
      <alignment horizontal="center" vertical="center"/>
    </xf>
    <xf numFmtId="0" fontId="45" fillId="26" borderId="0" xfId="89" applyFont="1" applyFill="1" applyAlignment="1">
      <alignment vertical="center"/>
    </xf>
    <xf numFmtId="0" fontId="44" fillId="26" borderId="0" xfId="89" applyFont="1" applyFill="1" applyAlignment="1">
      <alignment horizontal="center" vertical="center" wrapText="1"/>
    </xf>
    <xf numFmtId="0" fontId="33" fillId="0" borderId="0" xfId="89" applyFont="1" applyAlignment="1">
      <alignment vertical="center"/>
    </xf>
    <xf numFmtId="164" fontId="50" fillId="0" borderId="0" xfId="53" applyNumberFormat="1" applyFont="1" applyAlignment="1">
      <alignment horizontal="center" vertical="center" wrapText="1"/>
    </xf>
    <xf numFmtId="0" fontId="45" fillId="26" borderId="0" xfId="89" applyFont="1" applyFill="1" applyAlignment="1">
      <alignment horizontal="left" vertical="center"/>
    </xf>
    <xf numFmtId="0" fontId="44" fillId="26" borderId="0" xfId="89" applyFont="1" applyFill="1" applyAlignment="1">
      <alignment horizontal="left" vertical="center" wrapText="1"/>
    </xf>
    <xf numFmtId="164" fontId="51" fillId="0" borderId="0" xfId="53" applyNumberFormat="1" applyFont="1" applyAlignment="1">
      <alignment vertical="center" wrapText="1"/>
    </xf>
    <xf numFmtId="164" fontId="51" fillId="0" borderId="0" xfId="53" applyNumberFormat="1" applyFont="1" applyAlignment="1">
      <alignment horizontal="left" vertical="center" wrapText="1"/>
    </xf>
    <xf numFmtId="0" fontId="33" fillId="0" borderId="0" xfId="90" applyFont="1" applyAlignment="1">
      <alignment vertical="center"/>
    </xf>
    <xf numFmtId="0" fontId="49" fillId="0" borderId="0" xfId="90" applyFont="1" applyAlignment="1">
      <alignment vertical="center"/>
    </xf>
    <xf numFmtId="0" fontId="48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51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16" xfId="91" applyFont="1" applyBorder="1" applyAlignment="1">
      <alignment horizontal="center"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164" fontId="51" fillId="0" borderId="0" xfId="29" applyNumberFormat="1" applyFont="1" applyAlignment="1">
      <alignment vertical="center"/>
    </xf>
    <xf numFmtId="0" fontId="34" fillId="0" borderId="16" xfId="0" applyFont="1" applyBorder="1" applyAlignment="1">
      <alignment vertical="center"/>
    </xf>
    <xf numFmtId="0" fontId="34" fillId="0" borderId="16" xfId="0" applyFont="1" applyFill="1" applyBorder="1" applyAlignment="1">
      <alignment vertical="center"/>
    </xf>
    <xf numFmtId="0" fontId="34" fillId="0" borderId="29" xfId="0" applyFont="1" applyBorder="1" applyAlignment="1">
      <alignment vertical="center"/>
    </xf>
    <xf numFmtId="3" fontId="34" fillId="0" borderId="29" xfId="0" applyNumberFormat="1" applyFont="1" applyBorder="1" applyAlignment="1">
      <alignment horizontal="center" vertical="center"/>
    </xf>
    <xf numFmtId="164" fontId="34" fillId="0" borderId="29" xfId="29" applyNumberFormat="1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0" fontId="34" fillId="0" borderId="19" xfId="0" applyFont="1" applyBorder="1" applyAlignment="1">
      <alignment vertical="center"/>
    </xf>
    <xf numFmtId="3" fontId="34" fillId="0" borderId="19" xfId="0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vertical="center"/>
    </xf>
    <xf numFmtId="0" fontId="34" fillId="0" borderId="21" xfId="91" applyFont="1" applyBorder="1" applyAlignment="1">
      <alignment horizontal="center"/>
    </xf>
    <xf numFmtId="172" fontId="34" fillId="0" borderId="21" xfId="29" applyNumberFormat="1" applyFont="1" applyBorder="1" applyAlignment="1">
      <alignment horizontal="center" vertical="center"/>
    </xf>
    <xf numFmtId="0" fontId="34" fillId="0" borderId="16" xfId="91" applyFont="1" applyBorder="1" applyAlignment="1">
      <alignment horizontal="center"/>
    </xf>
    <xf numFmtId="0" fontId="34" fillId="0" borderId="0" xfId="0" applyFont="1" applyBorder="1" applyAlignment="1">
      <alignment vertical="center"/>
    </xf>
    <xf numFmtId="3" fontId="34" fillId="0" borderId="19" xfId="0" applyNumberFormat="1" applyFont="1" applyBorder="1" applyAlignment="1">
      <alignment vertical="center"/>
    </xf>
    <xf numFmtId="3" fontId="34" fillId="0" borderId="0" xfId="0" applyNumberFormat="1" applyFont="1" applyAlignment="1">
      <alignment vertical="center"/>
    </xf>
    <xf numFmtId="0" fontId="33" fillId="0" borderId="0" xfId="91" applyFont="1" applyAlignment="1" applyProtection="1">
      <protection hidden="1"/>
    </xf>
    <xf numFmtId="0" fontId="33" fillId="0" borderId="0" xfId="91" applyFont="1" applyAlignment="1" applyProtection="1">
      <alignment horizontal="center"/>
      <protection hidden="1"/>
    </xf>
    <xf numFmtId="14" fontId="53" fillId="0" borderId="16" xfId="84" applyNumberFormat="1" applyFont="1" applyFill="1" applyBorder="1" applyAlignment="1">
      <alignment horizontal="center" vertical="center"/>
    </xf>
    <xf numFmtId="164" fontId="53" fillId="0" borderId="16" xfId="84" applyNumberFormat="1" applyFont="1" applyFill="1" applyBorder="1" applyAlignment="1">
      <alignment horizontal="left" vertical="center"/>
    </xf>
    <xf numFmtId="14" fontId="54" fillId="0" borderId="16" xfId="53" applyNumberFormat="1" applyFont="1" applyFill="1" applyBorder="1" applyAlignment="1">
      <alignment horizontal="center" vertical="center"/>
    </xf>
    <xf numFmtId="14" fontId="55" fillId="0" borderId="16" xfId="53" applyNumberFormat="1" applyFont="1" applyFill="1" applyBorder="1" applyAlignment="1">
      <alignment horizontal="center" vertical="center"/>
    </xf>
    <xf numFmtId="164" fontId="55" fillId="0" borderId="16" xfId="53" applyNumberFormat="1" applyFont="1" applyFill="1" applyBorder="1" applyAlignment="1">
      <alignment horizontal="left" vertical="center"/>
    </xf>
    <xf numFmtId="0" fontId="53" fillId="0" borderId="16" xfId="84" quotePrefix="1" applyNumberFormat="1" applyFont="1" applyFill="1" applyBorder="1" applyAlignment="1">
      <alignment horizontal="center" vertical="center"/>
    </xf>
    <xf numFmtId="1" fontId="54" fillId="0" borderId="16" xfId="53" applyNumberFormat="1" applyFont="1" applyFill="1" applyBorder="1" applyAlignment="1">
      <alignment horizontal="center" vertical="center"/>
    </xf>
    <xf numFmtId="0" fontId="54" fillId="0" borderId="16" xfId="53" quotePrefix="1" applyNumberFormat="1" applyFont="1" applyFill="1" applyBorder="1" applyAlignment="1">
      <alignment horizontal="center" vertical="center"/>
    </xf>
    <xf numFmtId="0" fontId="55" fillId="0" borderId="16" xfId="53" quotePrefix="1" applyNumberFormat="1" applyFont="1" applyFill="1" applyBorder="1" applyAlignment="1">
      <alignment horizontal="center" vertical="center"/>
    </xf>
    <xf numFmtId="1" fontId="55" fillId="0" borderId="16" xfId="53" applyNumberFormat="1" applyFont="1" applyFill="1" applyBorder="1" applyAlignment="1">
      <alignment horizontal="center" vertical="center"/>
    </xf>
    <xf numFmtId="0" fontId="34" fillId="0" borderId="21" xfId="91" applyFont="1" applyBorder="1" applyAlignment="1">
      <alignment horizontal="center" vertical="center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2" fillId="0" borderId="16" xfId="29" applyNumberFormat="1" applyFont="1" applyBorder="1" applyAlignment="1">
      <alignment vertical="center"/>
    </xf>
    <xf numFmtId="164" fontId="42" fillId="0" borderId="16" xfId="29" applyNumberFormat="1" applyFont="1" applyFill="1" applyBorder="1" applyAlignment="1">
      <alignment vertical="center"/>
    </xf>
    <xf numFmtId="3" fontId="42" fillId="0" borderId="16" xfId="46" applyFont="1" applyBorder="1" applyAlignment="1">
      <alignment vertical="center"/>
    </xf>
    <xf numFmtId="164" fontId="42" fillId="0" borderId="21" xfId="29" applyNumberFormat="1" applyFont="1" applyBorder="1" applyAlignment="1">
      <alignment horizontal="center" vertical="center"/>
    </xf>
    <xf numFmtId="0" fontId="42" fillId="0" borderId="0" xfId="52" applyFont="1" applyAlignment="1">
      <alignment vertical="center"/>
    </xf>
    <xf numFmtId="164" fontId="34" fillId="0" borderId="0" xfId="29" applyNumberFormat="1" applyFont="1" applyFill="1"/>
    <xf numFmtId="164" fontId="53" fillId="0" borderId="16" xfId="29" applyNumberFormat="1" applyFont="1" applyFill="1" applyBorder="1" applyAlignment="1">
      <alignment horizontal="left" vertical="center"/>
    </xf>
    <xf numFmtId="43" fontId="53" fillId="0" borderId="16" xfId="29" applyNumberFormat="1" applyFont="1" applyFill="1" applyBorder="1" applyAlignment="1">
      <alignment horizontal="left" vertical="center"/>
    </xf>
    <xf numFmtId="164" fontId="34" fillId="0" borderId="16" xfId="53" quotePrefix="1" applyNumberFormat="1" applyFont="1" applyFill="1" applyBorder="1" applyAlignment="1">
      <alignment horizontal="left" vertical="center"/>
    </xf>
    <xf numFmtId="0" fontId="38" fillId="0" borderId="0" xfId="74" applyFont="1" applyFill="1" applyAlignment="1">
      <alignment horizontal="left" vertical="center"/>
    </xf>
    <xf numFmtId="0" fontId="34" fillId="0" borderId="2" xfId="0" applyFont="1" applyFill="1" applyBorder="1" applyAlignment="1">
      <alignment horizontal="left"/>
    </xf>
    <xf numFmtId="164" fontId="53" fillId="0" borderId="16" xfId="0" quotePrefix="1" applyNumberFormat="1" applyFont="1" applyFill="1" applyBorder="1" applyAlignment="1">
      <alignment horizontal="left" vertical="center"/>
    </xf>
    <xf numFmtId="164" fontId="34" fillId="0" borderId="16" xfId="74" quotePrefix="1" applyNumberFormat="1" applyFont="1" applyFill="1" applyBorder="1" applyAlignment="1">
      <alignment horizontal="left" vertical="center"/>
    </xf>
    <xf numFmtId="164" fontId="42" fillId="0" borderId="16" xfId="74" quotePrefix="1" applyNumberFormat="1" applyFont="1" applyFill="1" applyBorder="1" applyAlignment="1">
      <alignment horizontal="left" vertical="center"/>
    </xf>
    <xf numFmtId="164" fontId="34" fillId="0" borderId="16" xfId="84" quotePrefix="1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53" fillId="0" borderId="16" xfId="75" applyNumberFormat="1" applyFont="1" applyFill="1" applyBorder="1" applyAlignment="1">
      <alignment horizontal="center" vertical="center"/>
    </xf>
    <xf numFmtId="0" fontId="3" fillId="0" borderId="0" xfId="0" applyFont="1" applyFill="1" applyAlignment="1"/>
    <xf numFmtId="0" fontId="56" fillId="0" borderId="0" xfId="0" applyFont="1" applyFill="1" applyAlignment="1"/>
    <xf numFmtId="164" fontId="34" fillId="0" borderId="16" xfId="0" applyNumberFormat="1" applyFont="1" applyFill="1" applyBorder="1" applyAlignment="1">
      <alignment vertical="center"/>
    </xf>
    <xf numFmtId="1" fontId="34" fillId="0" borderId="16" xfId="53" quotePrefix="1" applyNumberFormat="1" applyFont="1" applyFill="1" applyBorder="1" applyAlignment="1">
      <alignment horizontal="center" vertical="center"/>
    </xf>
    <xf numFmtId="164" fontId="34" fillId="0" borderId="16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wrapText="1"/>
    </xf>
    <xf numFmtId="0" fontId="38" fillId="21" borderId="20" xfId="34" applyFont="1" applyBorder="1" applyAlignment="1">
      <alignment horizontal="center" vertical="center" wrapText="1"/>
    </xf>
    <xf numFmtId="3" fontId="53" fillId="0" borderId="16" xfId="46" applyFont="1" applyBorder="1" applyAlignment="1">
      <alignment vertical="center"/>
    </xf>
    <xf numFmtId="164" fontId="57" fillId="0" borderId="0" xfId="75" applyNumberFormat="1" applyFont="1" applyBorder="1" applyAlignment="1" applyProtection="1">
      <alignment vertical="center"/>
      <protection hidden="1"/>
    </xf>
    <xf numFmtId="164" fontId="38" fillId="21" borderId="2" xfId="72" applyNumberFormat="1" applyFont="1" applyFill="1" applyBorder="1" applyAlignment="1">
      <alignment horizontal="centerContinuous" vertical="center" wrapText="1"/>
    </xf>
    <xf numFmtId="0" fontId="38" fillId="0" borderId="0" xfId="71" applyFont="1" applyAlignment="1">
      <alignment vertical="center"/>
    </xf>
    <xf numFmtId="0" fontId="34" fillId="0" borderId="0" xfId="71" applyFont="1" applyAlignment="1">
      <alignment vertical="center"/>
    </xf>
    <xf numFmtId="0" fontId="38" fillId="0" borderId="0" xfId="56" applyFont="1" applyAlignment="1">
      <alignment horizontal="centerContinuous" vertical="center"/>
    </xf>
    <xf numFmtId="164" fontId="38" fillId="0" borderId="0" xfId="72" applyNumberFormat="1" applyFont="1" applyAlignment="1">
      <alignment horizontal="centerContinuous" vertical="center"/>
    </xf>
    <xf numFmtId="164" fontId="22" fillId="0" borderId="0" xfId="72" applyNumberFormat="1" applyFont="1" applyAlignment="1">
      <alignment horizontal="center" vertical="center"/>
    </xf>
    <xf numFmtId="164" fontId="47" fillId="0" borderId="23" xfId="72" quotePrefix="1" applyNumberFormat="1" applyFont="1" applyBorder="1" applyAlignment="1">
      <alignment horizontal="center" vertical="center"/>
    </xf>
    <xf numFmtId="164" fontId="47" fillId="0" borderId="23" xfId="72" applyNumberFormat="1" applyFont="1" applyBorder="1" applyAlignment="1">
      <alignment horizontal="center" vertical="center"/>
    </xf>
    <xf numFmtId="164" fontId="47" fillId="0" borderId="23" xfId="72" applyNumberFormat="1" applyFont="1" applyBorder="1" applyAlignment="1">
      <alignment vertical="center"/>
    </xf>
    <xf numFmtId="164" fontId="47" fillId="0" borderId="25" xfId="72" applyNumberFormat="1" applyFont="1" applyBorder="1" applyAlignment="1">
      <alignment vertical="center"/>
    </xf>
    <xf numFmtId="164" fontId="34" fillId="0" borderId="0" xfId="72" applyNumberFormat="1" applyFont="1" applyFill="1" applyAlignment="1">
      <alignment vertical="center"/>
    </xf>
    <xf numFmtId="164" fontId="38" fillId="0" borderId="10" xfId="72" applyNumberFormat="1" applyFont="1" applyBorder="1" applyAlignment="1">
      <alignment horizontal="left" vertical="center"/>
    </xf>
    <xf numFmtId="164" fontId="38" fillId="0" borderId="10" xfId="72" applyNumberFormat="1" applyFont="1" applyBorder="1" applyAlignment="1">
      <alignment vertical="center"/>
    </xf>
    <xf numFmtId="164" fontId="38" fillId="0" borderId="26" xfId="72" applyNumberFormat="1" applyFont="1" applyBorder="1" applyAlignment="1">
      <alignment vertical="center"/>
    </xf>
    <xf numFmtId="164" fontId="34" fillId="0" borderId="25" xfId="72" quotePrefix="1" applyNumberFormat="1" applyFont="1" applyBorder="1" applyAlignment="1">
      <alignment horizontal="right" vertical="center"/>
    </xf>
    <xf numFmtId="164" fontId="34" fillId="0" borderId="25" xfId="72" applyNumberFormat="1" applyFont="1" applyBorder="1" applyAlignment="1">
      <alignment horizontal="center" vertical="center"/>
    </xf>
    <xf numFmtId="164" fontId="34" fillId="0" borderId="25" xfId="72" applyNumberFormat="1" applyFont="1" applyBorder="1" applyAlignment="1">
      <alignment vertical="center"/>
    </xf>
    <xf numFmtId="164" fontId="34" fillId="0" borderId="23" xfId="72" quotePrefix="1" applyNumberFormat="1" applyFont="1" applyBorder="1" applyAlignment="1">
      <alignment horizontal="right" vertical="center"/>
    </xf>
    <xf numFmtId="164" fontId="34" fillId="0" borderId="23" xfId="72" applyNumberFormat="1" applyFont="1" applyBorder="1" applyAlignment="1">
      <alignment horizontal="center" vertical="center"/>
    </xf>
    <xf numFmtId="164" fontId="34" fillId="0" borderId="23" xfId="72" applyNumberFormat="1" applyFont="1" applyBorder="1" applyAlignment="1">
      <alignment vertical="center"/>
    </xf>
    <xf numFmtId="164" fontId="38" fillId="0" borderId="10" xfId="72" quotePrefix="1" applyNumberFormat="1" applyFont="1" applyBorder="1" applyAlignment="1">
      <alignment horizontal="left" vertical="center"/>
    </xf>
    <xf numFmtId="164" fontId="34" fillId="0" borderId="26" xfId="72" quotePrefix="1" applyNumberFormat="1" applyFont="1" applyBorder="1" applyAlignment="1">
      <alignment horizontal="right" vertical="center"/>
    </xf>
    <xf numFmtId="164" fontId="34" fillId="0" borderId="26" xfId="72" applyNumberFormat="1" applyFont="1" applyBorder="1" applyAlignment="1">
      <alignment horizontal="right" vertical="center"/>
    </xf>
    <xf numFmtId="164" fontId="34" fillId="0" borderId="26" xfId="72" applyNumberFormat="1" applyFont="1" applyBorder="1" applyAlignment="1">
      <alignment vertical="center"/>
    </xf>
    <xf numFmtId="164" fontId="38" fillId="0" borderId="27" xfId="72" applyNumberFormat="1" applyFont="1" applyBorder="1" applyAlignment="1">
      <alignment vertical="center"/>
    </xf>
    <xf numFmtId="164" fontId="38" fillId="0" borderId="2" xfId="72" applyNumberFormat="1" applyFont="1" applyBorder="1" applyAlignment="1">
      <alignment vertical="center"/>
    </xf>
    <xf numFmtId="3" fontId="34" fillId="0" borderId="0" xfId="71" applyNumberFormat="1" applyFont="1" applyAlignment="1">
      <alignment vertical="center"/>
    </xf>
    <xf numFmtId="164" fontId="34" fillId="0" borderId="0" xfId="71" applyNumberFormat="1" applyFont="1" applyAlignment="1">
      <alignment vertical="center"/>
    </xf>
    <xf numFmtId="0" fontId="34" fillId="0" borderId="0" xfId="71" applyFont="1" applyBorder="1" applyAlignment="1">
      <alignment vertical="center"/>
    </xf>
    <xf numFmtId="164" fontId="46" fillId="0" borderId="0" xfId="72" applyNumberFormat="1" applyFont="1" applyAlignment="1">
      <alignment horizontal="center" vertical="center"/>
    </xf>
    <xf numFmtId="164" fontId="34" fillId="0" borderId="16" xfId="0" quotePrefix="1" applyNumberFormat="1" applyFont="1" applyFill="1" applyBorder="1" applyAlignment="1">
      <alignment horizontal="left" vertical="center"/>
    </xf>
    <xf numFmtId="164" fontId="34" fillId="0" borderId="16" xfId="75" quotePrefix="1" applyNumberFormat="1" applyFont="1" applyFill="1" applyBorder="1" applyAlignment="1">
      <alignment vertical="center"/>
    </xf>
    <xf numFmtId="164" fontId="34" fillId="0" borderId="0" xfId="72" applyNumberFormat="1" applyFont="1" applyFill="1" applyBorder="1" applyAlignment="1">
      <alignment vertical="center"/>
    </xf>
    <xf numFmtId="0" fontId="34" fillId="0" borderId="0" xfId="71" applyFont="1" applyFill="1" applyBorder="1" applyAlignment="1">
      <alignment vertical="center"/>
    </xf>
    <xf numFmtId="164" fontId="34" fillId="0" borderId="0" xfId="75" applyNumberFormat="1" applyFont="1" applyFill="1" applyBorder="1" applyAlignment="1">
      <alignment vertical="center"/>
    </xf>
    <xf numFmtId="164" fontId="38" fillId="0" borderId="0" xfId="75" applyNumberFormat="1" applyFont="1" applyFill="1" applyBorder="1" applyAlignment="1" applyProtection="1">
      <alignment vertical="center"/>
      <protection hidden="1"/>
    </xf>
    <xf numFmtId="164" fontId="34" fillId="0" borderId="21" xfId="53" applyNumberFormat="1" applyFont="1" applyFill="1" applyBorder="1" applyAlignment="1">
      <alignment horizontal="left" vertical="center"/>
    </xf>
    <xf numFmtId="164" fontId="34" fillId="0" borderId="21" xfId="74" applyNumberFormat="1" applyFont="1" applyFill="1" applyBorder="1" applyAlignment="1">
      <alignment horizontal="left" vertical="center"/>
    </xf>
    <xf numFmtId="0" fontId="42" fillId="0" borderId="16" xfId="75" applyNumberFormat="1" applyFont="1" applyFill="1" applyBorder="1" applyAlignment="1">
      <alignment horizontal="center" vertical="center"/>
    </xf>
    <xf numFmtId="14" fontId="42" fillId="0" borderId="16" xfId="53" applyNumberFormat="1" applyFont="1" applyFill="1" applyBorder="1" applyAlignment="1">
      <alignment horizontal="center" vertical="center"/>
    </xf>
    <xf numFmtId="164" fontId="42" fillId="0" borderId="16" xfId="53" applyNumberFormat="1" applyFont="1" applyFill="1" applyBorder="1" applyAlignment="1">
      <alignment horizontal="left" vertical="center"/>
    </xf>
    <xf numFmtId="164" fontId="42" fillId="0" borderId="16" xfId="0" applyNumberFormat="1" applyFont="1" applyFill="1" applyBorder="1" applyAlignment="1">
      <alignment horizontal="left" vertical="center"/>
    </xf>
    <xf numFmtId="164" fontId="42" fillId="0" borderId="16" xfId="0" applyNumberFormat="1" applyFont="1" applyFill="1" applyBorder="1" applyAlignment="1">
      <alignment vertical="center"/>
    </xf>
    <xf numFmtId="1" fontId="42" fillId="0" borderId="16" xfId="53" quotePrefix="1" applyNumberFormat="1" applyFont="1" applyFill="1" applyBorder="1" applyAlignment="1">
      <alignment horizontal="center" vertical="center"/>
    </xf>
    <xf numFmtId="0" fontId="58" fillId="0" borderId="0" xfId="0" applyFont="1" applyFill="1" applyAlignment="1"/>
    <xf numFmtId="164" fontId="59" fillId="0" borderId="16" xfId="0" quotePrefix="1" applyNumberFormat="1" applyFont="1" applyFill="1" applyBorder="1" applyAlignment="1">
      <alignment horizontal="left" vertical="center"/>
    </xf>
    <xf numFmtId="164" fontId="59" fillId="0" borderId="16" xfId="53" applyNumberFormat="1" applyFont="1" applyFill="1" applyBorder="1" applyAlignment="1">
      <alignment horizontal="left" vertical="center"/>
    </xf>
    <xf numFmtId="164" fontId="59" fillId="0" borderId="16" xfId="53" quotePrefix="1" applyNumberFormat="1" applyFont="1" applyFill="1" applyBorder="1" applyAlignment="1">
      <alignment horizontal="left" vertical="center"/>
    </xf>
    <xf numFmtId="14" fontId="59" fillId="0" borderId="16" xfId="53" applyNumberFormat="1" applyFont="1" applyFill="1" applyBorder="1" applyAlignment="1">
      <alignment horizontal="center" vertical="center"/>
    </xf>
    <xf numFmtId="49" fontId="59" fillId="0" borderId="16" xfId="74" applyNumberFormat="1" applyFont="1" applyFill="1" applyBorder="1" applyAlignment="1">
      <alignment horizontal="left" vertical="center"/>
    </xf>
    <xf numFmtId="164" fontId="59" fillId="0" borderId="16" xfId="29" applyNumberFormat="1" applyFont="1" applyFill="1" applyBorder="1" applyAlignment="1">
      <alignment horizontal="left" vertical="center"/>
    </xf>
    <xf numFmtId="164" fontId="38" fillId="21" borderId="24" xfId="72" applyNumberFormat="1" applyFont="1" applyFill="1" applyBorder="1" applyAlignment="1">
      <alignment horizontal="center" vertical="center" wrapText="1"/>
    </xf>
    <xf numFmtId="164" fontId="38" fillId="21" borderId="20" xfId="72" applyNumberFormat="1" applyFont="1" applyFill="1" applyBorder="1" applyAlignment="1">
      <alignment horizontal="center" vertical="center" wrapText="1"/>
    </xf>
    <xf numFmtId="164" fontId="49" fillId="0" borderId="0" xfId="75" applyNumberFormat="1" applyFont="1" applyAlignment="1">
      <alignment horizontal="center" vertical="center"/>
    </xf>
    <xf numFmtId="164" fontId="38" fillId="0" borderId="24" xfId="72" applyNumberFormat="1" applyFont="1" applyBorder="1" applyAlignment="1">
      <alignment horizontal="center" vertical="center"/>
    </xf>
    <xf numFmtId="164" fontId="38" fillId="0" borderId="20" xfId="72" applyNumberFormat="1" applyFont="1" applyBorder="1" applyAlignment="1">
      <alignment horizontal="center" vertical="center"/>
    </xf>
    <xf numFmtId="0" fontId="38" fillId="21" borderId="17" xfId="73" applyFont="1" applyBorder="1" applyAlignment="1">
      <alignment horizontal="center" vertical="center" wrapText="1"/>
    </xf>
    <xf numFmtId="0" fontId="38" fillId="21" borderId="18" xfId="73" applyFont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center" vertical="center"/>
    </xf>
    <xf numFmtId="0" fontId="34" fillId="0" borderId="18" xfId="74" applyFont="1" applyFill="1" applyBorder="1" applyAlignment="1">
      <alignment horizontal="center" vertical="center"/>
    </xf>
    <xf numFmtId="49" fontId="34" fillId="0" borderId="2" xfId="74" applyNumberFormat="1" applyFont="1" applyFill="1" applyBorder="1" applyAlignment="1">
      <alignment horizontal="center" vertical="center"/>
    </xf>
    <xf numFmtId="49" fontId="34" fillId="0" borderId="24" xfId="74" applyNumberFormat="1" applyFont="1" applyFill="1" applyBorder="1" applyAlignment="1">
      <alignment horizontal="center" vertical="center"/>
    </xf>
    <xf numFmtId="49" fontId="34" fillId="0" borderId="20" xfId="74" applyNumberFormat="1" applyFont="1" applyFill="1" applyBorder="1" applyAlignment="1">
      <alignment horizontal="center" vertical="center"/>
    </xf>
    <xf numFmtId="0" fontId="39" fillId="0" borderId="0" xfId="74" applyFont="1" applyFill="1" applyAlignment="1">
      <alignment horizontal="center" vertical="center"/>
    </xf>
    <xf numFmtId="0" fontId="35" fillId="0" borderId="0" xfId="74" applyFont="1" applyFill="1" applyAlignment="1">
      <alignment horizontal="center" vertical="center"/>
    </xf>
    <xf numFmtId="0" fontId="34" fillId="0" borderId="2" xfId="74" applyFont="1" applyFill="1" applyBorder="1" applyAlignment="1">
      <alignment horizontal="center" vertical="center" wrapText="1"/>
    </xf>
    <xf numFmtId="0" fontId="34" fillId="0" borderId="5" xfId="74" applyFont="1" applyFill="1" applyBorder="1" applyAlignment="1">
      <alignment horizontal="center" vertical="center" wrapText="1"/>
    </xf>
    <xf numFmtId="0" fontId="34" fillId="0" borderId="20" xfId="74" applyFont="1" applyFill="1" applyBorder="1" applyAlignment="1">
      <alignment horizontal="center" vertical="center" wrapText="1"/>
    </xf>
    <xf numFmtId="0" fontId="34" fillId="0" borderId="2" xfId="74" applyNumberFormat="1" applyFont="1" applyFill="1" applyBorder="1" applyAlignment="1">
      <alignment horizontal="center" vertical="center" wrapText="1"/>
    </xf>
    <xf numFmtId="0" fontId="34" fillId="0" borderId="17" xfId="74" applyFont="1" applyFill="1" applyBorder="1" applyAlignment="1">
      <alignment horizontal="left" vertical="center"/>
    </xf>
    <xf numFmtId="0" fontId="34" fillId="0" borderId="18" xfId="74" applyFont="1" applyFill="1" applyBorder="1" applyAlignment="1">
      <alignment horizontal="left" vertical="center"/>
    </xf>
    <xf numFmtId="0" fontId="37" fillId="0" borderId="22" xfId="56" applyFont="1" applyBorder="1" applyAlignment="1">
      <alignment horizontal="center" vertical="center"/>
    </xf>
    <xf numFmtId="0" fontId="38" fillId="21" borderId="17" xfId="52" applyFont="1" applyFill="1" applyBorder="1" applyAlignment="1">
      <alignment horizontal="center" vertical="center"/>
    </xf>
    <xf numFmtId="0" fontId="38" fillId="21" borderId="23" xfId="52" applyFont="1" applyFill="1" applyBorder="1" applyAlignment="1">
      <alignment horizontal="center" vertical="center"/>
    </xf>
    <xf numFmtId="0" fontId="38" fillId="21" borderId="17" xfId="34" applyFont="1" applyBorder="1" applyAlignment="1">
      <alignment horizontal="center" vertical="center" wrapText="1"/>
    </xf>
    <xf numFmtId="0" fontId="38" fillId="21" borderId="23" xfId="34" applyFont="1" applyBorder="1" applyAlignment="1">
      <alignment horizontal="center" vertical="center" wrapText="1"/>
    </xf>
    <xf numFmtId="0" fontId="38" fillId="21" borderId="24" xfId="34" applyFont="1" applyBorder="1" applyAlignment="1">
      <alignment horizontal="center" vertical="center" wrapText="1"/>
    </xf>
    <xf numFmtId="0" fontId="38" fillId="21" borderId="20" xfId="34" applyFont="1" applyBorder="1" applyAlignment="1">
      <alignment horizontal="center" vertical="center" wrapText="1"/>
    </xf>
    <xf numFmtId="0" fontId="33" fillId="0" borderId="0" xfId="90" applyFont="1" applyAlignment="1">
      <alignment horizontal="center" vertical="center"/>
    </xf>
    <xf numFmtId="164" fontId="38" fillId="0" borderId="0" xfId="53" applyNumberFormat="1" applyFont="1" applyAlignment="1">
      <alignment horizontal="center" vertical="center" wrapText="1"/>
    </xf>
    <xf numFmtId="164" fontId="34" fillId="0" borderId="0" xfId="53" applyNumberFormat="1" applyFont="1" applyAlignment="1">
      <alignment horizontal="center" vertical="center" wrapText="1"/>
    </xf>
    <xf numFmtId="164" fontId="34" fillId="0" borderId="0" xfId="53" applyNumberFormat="1" applyFont="1" applyAlignment="1">
      <alignment horizontal="center" vertical="center"/>
    </xf>
    <xf numFmtId="0" fontId="35" fillId="0" borderId="0" xfId="90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33" fillId="0" borderId="0" xfId="91" applyFont="1" applyAlignment="1" applyProtection="1">
      <alignment horizontal="center"/>
      <protection hidden="1"/>
    </xf>
  </cellXfs>
  <cellStyles count="9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2"/>
    <cellStyle name="Comma 2 2" xfId="88"/>
    <cellStyle name="Comma 3" xfId="77"/>
    <cellStyle name="Comma 4" xfId="78"/>
    <cellStyle name="Comma 5" xfId="79"/>
    <cellStyle name="Comma 6" xfId="82"/>
    <cellStyle name="Comma 6 2" xfId="86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3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5"/>
    <cellStyle name="Normal 2 2" xfId="87"/>
    <cellStyle name="Normal 3" xfId="80"/>
    <cellStyle name="Normal 4" xfId="81"/>
    <cellStyle name="Normal 5" xfId="83"/>
    <cellStyle name="Normal 5 2" xfId="85"/>
    <cellStyle name="Normal_311" xfId="89"/>
    <cellStyle name="Normal_Bao cao" xfId="71"/>
    <cellStyle name="Normal_Ctkt08" xfId="52"/>
    <cellStyle name="Normal_Ke-toan-mo-phong-mauso_ke_toan_NKC_excel-1" xfId="91"/>
    <cellStyle name="Normal_ketoanthucte_NhatKySoCai" xfId="53"/>
    <cellStyle name="Normal_ketoanthucte_NhatKySoCai 2" xfId="74"/>
    <cellStyle name="Normal_ketoanthucte_NhatKySoCai 2 2" xfId="84"/>
    <cellStyle name="Normal_SS-NKSC" xfId="90"/>
    <cellStyle name="Note" xfId="54" builtinId="10" customBuiltin="1"/>
    <cellStyle name="Output" xfId="55" builtinId="21" customBuiltin="1"/>
    <cellStyle name="TD1" xfId="56"/>
    <cellStyle name="Title" xfId="57" builtinId="15" customBuiltin="1"/>
    <cellStyle name="Total" xfId="58" builtinId="25" customBuiltin="1"/>
    <cellStyle name="Tua de so" xfId="76"/>
    <cellStyle name="Warning Text" xfId="59" builtinId="11" customBuiltin="1"/>
    <cellStyle name="똿뗦먛귟 [0.00]_PRODUCT DETAIL Q1" xfId="60"/>
    <cellStyle name="똿뗦먛귟_PRODUCT DETAIL Q1" xfId="61"/>
    <cellStyle name="믅됞 [0.00]_PRODUCT DETAIL Q1" xfId="62"/>
    <cellStyle name="믅됞_PRODUCT DETAIL Q1" xfId="63"/>
    <cellStyle name="백분율_HOBONG" xfId="64"/>
    <cellStyle name="뷭?_BOOKSHIP" xfId="65"/>
    <cellStyle name="콤마 [0]_1202" xfId="66"/>
    <cellStyle name="콤마_1202" xfId="67"/>
    <cellStyle name="통화 [0]_1202" xfId="68"/>
    <cellStyle name="통화_1202" xfId="69"/>
    <cellStyle name="표준_(정보부문)월별인원계획" xfId="7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2"/>
  <sheetViews>
    <sheetView topLeftCell="A6" workbookViewId="0">
      <pane ySplit="4" topLeftCell="A51" activePane="bottomLeft" state="frozen"/>
      <selection activeCell="A6" sqref="A6"/>
      <selection pane="bottomLeft" activeCell="E10" sqref="E10"/>
    </sheetView>
  </sheetViews>
  <sheetFormatPr defaultColWidth="8" defaultRowHeight="12.75"/>
  <cols>
    <col min="1" max="1" width="7.42578125" style="154" customWidth="1"/>
    <col min="2" max="2" width="35.85546875" style="154" customWidth="1"/>
    <col min="3" max="3" width="14.5703125" style="40" customWidth="1"/>
    <col min="4" max="4" width="13.5703125" style="40" customWidth="1"/>
    <col min="5" max="5" width="15.140625" style="154" customWidth="1"/>
    <col min="6" max="6" width="17.28515625" style="154" customWidth="1"/>
    <col min="7" max="7" width="13.85546875" style="154" customWidth="1"/>
    <col min="8" max="8" width="14.7109375" style="154" customWidth="1"/>
    <col min="9" max="9" width="2.42578125" style="154" customWidth="1"/>
    <col min="10" max="10" width="9.5703125" style="154" customWidth="1"/>
    <col min="11" max="11" width="2.85546875" style="154" customWidth="1"/>
    <col min="12" max="16384" width="8" style="154"/>
  </cols>
  <sheetData>
    <row r="1" spans="1:15">
      <c r="A1" s="153"/>
      <c r="B1" s="153"/>
    </row>
    <row r="2" spans="1:15">
      <c r="A2" s="153" t="e">
        <f>TH!#REF!</f>
        <v>#REF!</v>
      </c>
      <c r="B2" s="153"/>
    </row>
    <row r="3" spans="1:15">
      <c r="A3" s="154" t="e">
        <f>TH!#REF!</f>
        <v>#REF!</v>
      </c>
      <c r="B3" s="153"/>
    </row>
    <row r="5" spans="1:15" ht="36" customHeight="1">
      <c r="A5" s="155"/>
      <c r="B5" s="155"/>
      <c r="C5" s="156"/>
      <c r="D5" s="157" t="s">
        <v>237</v>
      </c>
      <c r="E5" s="155"/>
      <c r="F5" s="155"/>
      <c r="G5" s="155"/>
      <c r="H5" s="155"/>
    </row>
    <row r="6" spans="1:15" ht="15.75">
      <c r="A6" s="155"/>
      <c r="B6" s="155"/>
      <c r="C6" s="156"/>
      <c r="D6" s="181" t="s">
        <v>238</v>
      </c>
      <c r="E6" s="155"/>
      <c r="F6" s="155"/>
      <c r="G6" s="155"/>
      <c r="H6" s="155"/>
    </row>
    <row r="7" spans="1:15" ht="6.75" customHeight="1">
      <c r="J7" s="185"/>
      <c r="K7" s="185"/>
      <c r="L7" s="185"/>
      <c r="M7" s="185"/>
      <c r="N7" s="185"/>
      <c r="O7" s="185"/>
    </row>
    <row r="8" spans="1:15" ht="24.75" customHeight="1" thickBot="1">
      <c r="A8" s="208" t="s">
        <v>235</v>
      </c>
      <c r="B8" s="208" t="s">
        <v>234</v>
      </c>
      <c r="C8" s="203" t="s">
        <v>21</v>
      </c>
      <c r="D8" s="204"/>
      <c r="E8" s="203" t="s">
        <v>22</v>
      </c>
      <c r="F8" s="204"/>
      <c r="G8" s="203" t="s">
        <v>236</v>
      </c>
      <c r="H8" s="204"/>
      <c r="K8" s="186"/>
      <c r="L8" s="186"/>
      <c r="M8" s="205" t="s">
        <v>185</v>
      </c>
      <c r="N8" s="205"/>
      <c r="O8" s="185"/>
    </row>
    <row r="9" spans="1:15" ht="24.75" customHeight="1" thickBot="1">
      <c r="A9" s="209"/>
      <c r="B9" s="209"/>
      <c r="C9" s="152" t="s">
        <v>27</v>
      </c>
      <c r="D9" s="152" t="s">
        <v>28</v>
      </c>
      <c r="E9" s="152" t="s">
        <v>27</v>
      </c>
      <c r="F9" s="152" t="s">
        <v>28</v>
      </c>
      <c r="G9" s="152" t="s">
        <v>27</v>
      </c>
      <c r="H9" s="152" t="s">
        <v>28</v>
      </c>
      <c r="J9" s="41" t="s">
        <v>186</v>
      </c>
      <c r="K9" s="186"/>
      <c r="L9" s="187"/>
      <c r="M9" s="151">
        <f>IF(J9="Quý I",1,IF(J9="Quý II",4,IF(J9="Quý III",7,IF(J9="Quý IV",10,""))))</f>
        <v>1</v>
      </c>
      <c r="N9" s="151">
        <f>IF(J9="Quý I",3,IF(J9="Quý II",6,IF(J9="Quý III",9,IF(J9="Quý IV",12,""))))</f>
        <v>3</v>
      </c>
      <c r="O9" s="185"/>
    </row>
    <row r="10" spans="1:15" s="40" customFormat="1" ht="17.25" customHeight="1">
      <c r="A10" s="158" t="s">
        <v>30</v>
      </c>
      <c r="B10" s="159" t="s">
        <v>31</v>
      </c>
      <c r="C10" s="160"/>
      <c r="D10" s="160"/>
      <c r="E10" s="160">
        <f t="array" ref="E10">SUM(IF(A10=KHN,TH))</f>
        <v>2403000000</v>
      </c>
      <c r="F10" s="160">
        <f t="array" ref="F10">SUM(IF(A10=KHC,TH))</f>
        <v>773849219</v>
      </c>
      <c r="G10" s="161">
        <f>MAX(C10+E10-D10-F10,0)</f>
        <v>1629150781</v>
      </c>
      <c r="H10" s="161">
        <f>MAX(D10+F10-E10-C10,0)</f>
        <v>0</v>
      </c>
      <c r="J10" s="184"/>
      <c r="K10" s="184"/>
      <c r="L10" s="184"/>
      <c r="M10" s="184"/>
      <c r="N10" s="184"/>
      <c r="O10" s="184"/>
    </row>
    <row r="11" spans="1:15" s="40" customFormat="1" ht="17.25" customHeight="1">
      <c r="A11" s="163" t="s">
        <v>10</v>
      </c>
      <c r="B11" s="163" t="s">
        <v>32</v>
      </c>
      <c r="C11" s="164">
        <f t="shared" ref="C11:H11" si="0">C10</f>
        <v>0</v>
      </c>
      <c r="D11" s="164">
        <f t="shared" si="0"/>
        <v>0</v>
      </c>
      <c r="E11" s="164">
        <f t="shared" si="0"/>
        <v>2403000000</v>
      </c>
      <c r="F11" s="164">
        <f t="shared" si="0"/>
        <v>773849219</v>
      </c>
      <c r="G11" s="164">
        <f t="shared" si="0"/>
        <v>1629150781</v>
      </c>
      <c r="H11" s="164">
        <f t="shared" si="0"/>
        <v>0</v>
      </c>
      <c r="J11" s="184"/>
      <c r="K11" s="184"/>
      <c r="L11" s="184"/>
      <c r="M11" s="184"/>
      <c r="N11" s="184"/>
      <c r="O11" s="184"/>
    </row>
    <row r="12" spans="1:15" s="40" customFormat="1" ht="17.25" customHeight="1">
      <c r="A12" s="159" t="s">
        <v>16</v>
      </c>
      <c r="B12" s="159" t="s">
        <v>33</v>
      </c>
      <c r="C12" s="160">
        <v>0</v>
      </c>
      <c r="D12" s="160">
        <v>0</v>
      </c>
      <c r="E12" s="160">
        <f t="array" ref="E12">SUM(IF(A12=KHN,TH))</f>
        <v>1619564840</v>
      </c>
      <c r="F12" s="160">
        <f t="array" ref="F12">SUM(IF(A12=KHC,TH))</f>
        <v>1599112401</v>
      </c>
      <c r="G12" s="161">
        <f>MAX(C12+E12-D12-F12,0)</f>
        <v>20452439</v>
      </c>
      <c r="H12" s="161">
        <f>MAX(D12+F12-E12-C12,0)</f>
        <v>0</v>
      </c>
      <c r="K12" s="162"/>
      <c r="L12" s="162"/>
      <c r="M12" s="162"/>
    </row>
    <row r="13" spans="1:15" s="40" customFormat="1" ht="17.25" customHeight="1">
      <c r="A13" s="163" t="s">
        <v>34</v>
      </c>
      <c r="B13" s="163" t="s">
        <v>35</v>
      </c>
      <c r="C13" s="164">
        <f t="shared" ref="C13:H13" si="1">C12</f>
        <v>0</v>
      </c>
      <c r="D13" s="164">
        <f t="shared" si="1"/>
        <v>0</v>
      </c>
      <c r="E13" s="164">
        <f t="shared" si="1"/>
        <v>1619564840</v>
      </c>
      <c r="F13" s="164">
        <f t="shared" si="1"/>
        <v>1599112401</v>
      </c>
      <c r="G13" s="164">
        <f t="shared" si="1"/>
        <v>20452439</v>
      </c>
      <c r="H13" s="164">
        <f t="shared" si="1"/>
        <v>0</v>
      </c>
    </row>
    <row r="14" spans="1:15" s="40" customFormat="1" ht="17.25" customHeight="1">
      <c r="A14" s="163" t="s">
        <v>150</v>
      </c>
      <c r="B14" s="163" t="s">
        <v>174</v>
      </c>
      <c r="C14" s="164"/>
      <c r="D14" s="164"/>
      <c r="E14" s="165">
        <f t="array" ref="E14">SUM(IF(A14=KHN,TH))</f>
        <v>2055489381</v>
      </c>
      <c r="F14" s="165">
        <f t="array" ref="F14">SUM(IF(A14=KHC,TH))</f>
        <v>991505857</v>
      </c>
      <c r="G14" s="164">
        <f>MAX(C14+E14-D14-F14,0)</f>
        <v>1063983524</v>
      </c>
      <c r="H14" s="164">
        <f>MAX(D14+F14-E14-C14,0)</f>
        <v>0</v>
      </c>
    </row>
    <row r="15" spans="1:15" s="40" customFormat="1" ht="17.25" customHeight="1">
      <c r="A15" s="159" t="s">
        <v>5</v>
      </c>
      <c r="B15" s="159" t="s">
        <v>36</v>
      </c>
      <c r="C15" s="160"/>
      <c r="D15" s="160"/>
      <c r="E15" s="160">
        <f t="array" ref="E15">SUM(IF(A15=KHN,TH))</f>
        <v>122595153</v>
      </c>
      <c r="F15" s="160">
        <f t="array" ref="F15">SUM(IF(A15=KHC,TH))</f>
        <v>952238</v>
      </c>
      <c r="G15" s="161">
        <f>MAX(C15+E15-D15-F15,0)</f>
        <v>121642915</v>
      </c>
      <c r="H15" s="161">
        <f>MAX(D15+F15-E15-C15,0)</f>
        <v>0</v>
      </c>
    </row>
    <row r="16" spans="1:15" s="40" customFormat="1" ht="17.25" customHeight="1">
      <c r="A16" s="163" t="s">
        <v>37</v>
      </c>
      <c r="B16" s="163" t="s">
        <v>38</v>
      </c>
      <c r="C16" s="164">
        <f t="shared" ref="C16:H16" si="2">C15</f>
        <v>0</v>
      </c>
      <c r="D16" s="164">
        <f t="shared" si="2"/>
        <v>0</v>
      </c>
      <c r="E16" s="164">
        <f t="shared" si="2"/>
        <v>122595153</v>
      </c>
      <c r="F16" s="164">
        <f t="shared" si="2"/>
        <v>952238</v>
      </c>
      <c r="G16" s="164">
        <f t="shared" si="2"/>
        <v>121642915</v>
      </c>
      <c r="H16" s="164">
        <f t="shared" si="2"/>
        <v>0</v>
      </c>
    </row>
    <row r="17" spans="1:8" s="40" customFormat="1" ht="17.25" customHeight="1">
      <c r="A17" s="159" t="s">
        <v>39</v>
      </c>
      <c r="B17" s="159" t="s">
        <v>40</v>
      </c>
      <c r="C17" s="160"/>
      <c r="D17" s="160"/>
      <c r="E17" s="160">
        <f t="array" ref="E17">SUM(IF(A17=KHN,TH))</f>
        <v>0</v>
      </c>
      <c r="F17" s="160">
        <f t="array" ref="F17">SUM(IF(A17=KHC,TH))</f>
        <v>0</v>
      </c>
      <c r="G17" s="161">
        <f t="shared" ref="G17:G39" si="3">MAX(C17+E17-D17-F17,0)</f>
        <v>0</v>
      </c>
      <c r="H17" s="161">
        <f t="shared" ref="H17:H39" si="4">MAX(D17+F17-E17-C17,0)</f>
        <v>0</v>
      </c>
    </row>
    <row r="18" spans="1:8" s="40" customFormat="1" ht="17.25" customHeight="1">
      <c r="A18" s="163" t="s">
        <v>41</v>
      </c>
      <c r="B18" s="163" t="s">
        <v>42</v>
      </c>
      <c r="C18" s="164">
        <f>C17</f>
        <v>0</v>
      </c>
      <c r="D18" s="164">
        <f>D17</f>
        <v>0</v>
      </c>
      <c r="E18" s="164">
        <f>E17</f>
        <v>0</v>
      </c>
      <c r="F18" s="164">
        <f>F17</f>
        <v>0</v>
      </c>
      <c r="G18" s="164">
        <f t="shared" si="3"/>
        <v>0</v>
      </c>
      <c r="H18" s="164">
        <f t="shared" si="4"/>
        <v>0</v>
      </c>
    </row>
    <row r="19" spans="1:8" s="40" customFormat="1" ht="17.25" customHeight="1">
      <c r="A19" s="159" t="s">
        <v>101</v>
      </c>
      <c r="B19" s="159" t="s">
        <v>102</v>
      </c>
      <c r="C19" s="160"/>
      <c r="D19" s="160"/>
      <c r="E19" s="160">
        <f t="array" ref="E19">SUM(IF(A19=KHN,TH))</f>
        <v>803960467</v>
      </c>
      <c r="F19" s="160">
        <f t="array" ref="F19">SUM(IF(A19=KHC,TH))</f>
        <v>0</v>
      </c>
      <c r="G19" s="161">
        <f t="shared" si="3"/>
        <v>803960467</v>
      </c>
      <c r="H19" s="161">
        <f t="shared" si="4"/>
        <v>0</v>
      </c>
    </row>
    <row r="20" spans="1:8" s="40" customFormat="1" ht="17.25" customHeight="1">
      <c r="A20" s="159" t="s">
        <v>103</v>
      </c>
      <c r="B20" s="159" t="s">
        <v>104</v>
      </c>
      <c r="C20" s="160"/>
      <c r="D20" s="160"/>
      <c r="E20" s="160">
        <f t="array" ref="E20">SUM(IF(A20=KHN,TH))</f>
        <v>11332000</v>
      </c>
      <c r="F20" s="160">
        <f t="array" ref="F20">SUM(IF(A20=KHC,TH))</f>
        <v>0</v>
      </c>
      <c r="G20" s="160">
        <f t="shared" si="3"/>
        <v>11332000</v>
      </c>
      <c r="H20" s="160">
        <f t="shared" si="4"/>
        <v>0</v>
      </c>
    </row>
    <row r="21" spans="1:8" s="40" customFormat="1" ht="17.25" customHeight="1">
      <c r="A21" s="163" t="s">
        <v>105</v>
      </c>
      <c r="B21" s="163" t="s">
        <v>106</v>
      </c>
      <c r="C21" s="164">
        <f>C19+C20</f>
        <v>0</v>
      </c>
      <c r="D21" s="164">
        <f>D19+D20</f>
        <v>0</v>
      </c>
      <c r="E21" s="164">
        <f>E19+E20</f>
        <v>815292467</v>
      </c>
      <c r="F21" s="164">
        <f>F19+F20</f>
        <v>0</v>
      </c>
      <c r="G21" s="164">
        <f t="shared" si="3"/>
        <v>815292467</v>
      </c>
      <c r="H21" s="164">
        <f t="shared" si="4"/>
        <v>0</v>
      </c>
    </row>
    <row r="22" spans="1:8" s="40" customFormat="1" ht="17.25" customHeight="1">
      <c r="A22" s="163" t="s">
        <v>107</v>
      </c>
      <c r="B22" s="163" t="s">
        <v>108</v>
      </c>
      <c r="C22" s="164"/>
      <c r="D22" s="164">
        <v>0</v>
      </c>
      <c r="E22" s="165">
        <f t="array" ref="E22">SUM(IF(A22=KHN,TH))</f>
        <v>0</v>
      </c>
      <c r="F22" s="165">
        <f t="array" ref="F22">SUM(IF(A22=KHC,TH))</f>
        <v>0</v>
      </c>
      <c r="G22" s="164">
        <f t="shared" si="3"/>
        <v>0</v>
      </c>
      <c r="H22" s="164">
        <f t="shared" si="4"/>
        <v>0</v>
      </c>
    </row>
    <row r="23" spans="1:8" s="40" customFormat="1" ht="17.25" customHeight="1">
      <c r="A23" s="163" t="s">
        <v>109</v>
      </c>
      <c r="B23" s="163" t="s">
        <v>110</v>
      </c>
      <c r="C23" s="164"/>
      <c r="D23" s="164">
        <v>0</v>
      </c>
      <c r="E23" s="165">
        <f t="array" ref="E23">SUM(IF(A23=KHN,TH))</f>
        <v>40041879</v>
      </c>
      <c r="F23" s="165">
        <f t="array" ref="F23">SUM(IF(A23=KHC,TH))</f>
        <v>0</v>
      </c>
      <c r="G23" s="164">
        <f t="shared" si="3"/>
        <v>40041879</v>
      </c>
      <c r="H23" s="164">
        <f t="shared" si="4"/>
        <v>0</v>
      </c>
    </row>
    <row r="24" spans="1:8" s="40" customFormat="1" ht="17.25" customHeight="1">
      <c r="A24" s="163" t="s">
        <v>111</v>
      </c>
      <c r="B24" s="163" t="s">
        <v>112</v>
      </c>
      <c r="C24" s="164"/>
      <c r="D24" s="164"/>
      <c r="E24" s="165">
        <f t="array" ref="E24">SUM(IF(A24=KHN,TH))</f>
        <v>0</v>
      </c>
      <c r="F24" s="165">
        <f t="array" ref="F24">SUM(IF(A24=KHC,TH))</f>
        <v>0</v>
      </c>
      <c r="G24" s="164">
        <f t="shared" si="3"/>
        <v>0</v>
      </c>
      <c r="H24" s="164">
        <f t="shared" si="4"/>
        <v>0</v>
      </c>
    </row>
    <row r="25" spans="1:8" s="40" customFormat="1" ht="17.25" customHeight="1">
      <c r="A25" s="166" t="s">
        <v>113</v>
      </c>
      <c r="B25" s="167" t="s">
        <v>114</v>
      </c>
      <c r="C25" s="168"/>
      <c r="D25" s="168"/>
      <c r="E25" s="160">
        <f t="array" ref="E25">SUM(IF(A25=KHN,TH))</f>
        <v>0</v>
      </c>
      <c r="F25" s="160">
        <f t="array" ref="F25">SUM(IF(A25=KHC,TH))</f>
        <v>0</v>
      </c>
      <c r="G25" s="168">
        <f t="shared" si="3"/>
        <v>0</v>
      </c>
      <c r="H25" s="168">
        <f t="shared" si="4"/>
        <v>0</v>
      </c>
    </row>
    <row r="26" spans="1:8" s="40" customFormat="1" ht="17.25" customHeight="1">
      <c r="A26" s="169" t="s">
        <v>115</v>
      </c>
      <c r="B26" s="170" t="s">
        <v>116</v>
      </c>
      <c r="C26" s="171"/>
      <c r="D26" s="171"/>
      <c r="E26" s="160">
        <f t="array" ref="E26">SUM(IF(A26=KHN,TH))</f>
        <v>365000000</v>
      </c>
      <c r="F26" s="160">
        <f t="array" ref="F26">SUM(IF(A26=KHC,TH))</f>
        <v>0</v>
      </c>
      <c r="G26" s="171">
        <f t="shared" si="3"/>
        <v>365000000</v>
      </c>
      <c r="H26" s="171">
        <f t="shared" si="4"/>
        <v>0</v>
      </c>
    </row>
    <row r="27" spans="1:8" s="40" customFormat="1" ht="17.25" customHeight="1">
      <c r="A27" s="169" t="s">
        <v>117</v>
      </c>
      <c r="B27" s="170" t="s">
        <v>118</v>
      </c>
      <c r="C27" s="171"/>
      <c r="D27" s="171"/>
      <c r="E27" s="160">
        <f t="array" ref="E27">SUM(IF(A27=KHN,TH))</f>
        <v>0</v>
      </c>
      <c r="F27" s="160">
        <f t="array" ref="F27">SUM(IF(A27=KHC,TH))</f>
        <v>0</v>
      </c>
      <c r="G27" s="171">
        <f t="shared" si="3"/>
        <v>0</v>
      </c>
      <c r="H27" s="171">
        <f t="shared" si="4"/>
        <v>0</v>
      </c>
    </row>
    <row r="28" spans="1:8" s="40" customFormat="1" ht="17.25" customHeight="1">
      <c r="A28" s="163" t="s">
        <v>119</v>
      </c>
      <c r="B28" s="163" t="s">
        <v>120</v>
      </c>
      <c r="C28" s="164">
        <f t="shared" ref="C28:H28" si="5">SUM(C25:C27)</f>
        <v>0</v>
      </c>
      <c r="D28" s="164">
        <f t="shared" si="5"/>
        <v>0</v>
      </c>
      <c r="E28" s="164">
        <f t="shared" si="5"/>
        <v>365000000</v>
      </c>
      <c r="F28" s="164">
        <f t="shared" si="5"/>
        <v>0</v>
      </c>
      <c r="G28" s="164">
        <f t="shared" si="5"/>
        <v>365000000</v>
      </c>
      <c r="H28" s="164">
        <f t="shared" si="5"/>
        <v>0</v>
      </c>
    </row>
    <row r="29" spans="1:8" s="40" customFormat="1" ht="17.25" customHeight="1">
      <c r="A29" s="169" t="s">
        <v>166</v>
      </c>
      <c r="B29" s="170" t="s">
        <v>167</v>
      </c>
      <c r="C29" s="171"/>
      <c r="D29" s="171"/>
      <c r="E29" s="160">
        <f t="array" ref="E29">SUM(IF(A29=KHN,TH))</f>
        <v>0</v>
      </c>
      <c r="F29" s="160">
        <f t="array" ref="F29">SUM(IF(A29=KHC,TH))</f>
        <v>0</v>
      </c>
      <c r="G29" s="171">
        <f>MAX(C29+E29-D29-F29,0)</f>
        <v>0</v>
      </c>
      <c r="H29" s="171">
        <f>MAX(D29+F29-E29-C29,0)</f>
        <v>0</v>
      </c>
    </row>
    <row r="30" spans="1:8" s="40" customFormat="1" ht="17.25" customHeight="1">
      <c r="A30" s="172" t="s">
        <v>168</v>
      </c>
      <c r="B30" s="163" t="s">
        <v>169</v>
      </c>
      <c r="C30" s="164">
        <f t="shared" ref="C30:H30" si="6">C29</f>
        <v>0</v>
      </c>
      <c r="D30" s="164">
        <f t="shared" si="6"/>
        <v>0</v>
      </c>
      <c r="E30" s="164">
        <f t="shared" si="6"/>
        <v>0</v>
      </c>
      <c r="F30" s="164">
        <f t="shared" si="6"/>
        <v>0</v>
      </c>
      <c r="G30" s="164">
        <f t="shared" si="6"/>
        <v>0</v>
      </c>
      <c r="H30" s="164">
        <f t="shared" si="6"/>
        <v>0</v>
      </c>
    </row>
    <row r="31" spans="1:8" s="40" customFormat="1" ht="17.25" customHeight="1">
      <c r="A31" s="159" t="s">
        <v>152</v>
      </c>
      <c r="B31" s="159" t="s">
        <v>170</v>
      </c>
      <c r="C31" s="160"/>
      <c r="D31" s="160"/>
      <c r="E31" s="160">
        <f t="array" ref="E31">SUM(IF(A31=KHN,TH))</f>
        <v>0</v>
      </c>
      <c r="F31" s="160">
        <f t="array" ref="F31">SUM(IF(A31=KHC,TH))</f>
        <v>0</v>
      </c>
      <c r="G31" s="160">
        <f>MAX(C31+E31-D31-F31,0)</f>
        <v>0</v>
      </c>
      <c r="H31" s="160">
        <f>MAX(D31+F31-E31-C31,0)</f>
        <v>0</v>
      </c>
    </row>
    <row r="32" spans="1:8" s="40" customFormat="1" ht="17.25" customHeight="1">
      <c r="A32" s="158" t="s">
        <v>151</v>
      </c>
      <c r="B32" s="159" t="s">
        <v>171</v>
      </c>
      <c r="C32" s="160"/>
      <c r="D32" s="160"/>
      <c r="E32" s="160">
        <f t="array" ref="E32">SUM(IF(A32=KHN,TH))</f>
        <v>0</v>
      </c>
      <c r="F32" s="160">
        <f t="array" ref="F32">SUM(IF(A32=KHC,TH))</f>
        <v>0</v>
      </c>
      <c r="G32" s="160">
        <f>MAX(C32+E32-D32-F32,0)</f>
        <v>0</v>
      </c>
      <c r="H32" s="160">
        <f>MAX(D32+F32-E32-C32,0)</f>
        <v>0</v>
      </c>
    </row>
    <row r="33" spans="1:8" s="40" customFormat="1" ht="17.25" customHeight="1">
      <c r="A33" s="163" t="s">
        <v>172</v>
      </c>
      <c r="B33" s="163" t="s">
        <v>173</v>
      </c>
      <c r="C33" s="164">
        <f t="shared" ref="C33:H33" si="7">C31+C32</f>
        <v>0</v>
      </c>
      <c r="D33" s="164">
        <f t="shared" si="7"/>
        <v>0</v>
      </c>
      <c r="E33" s="164">
        <f t="shared" si="7"/>
        <v>0</v>
      </c>
      <c r="F33" s="164">
        <f t="shared" si="7"/>
        <v>0</v>
      </c>
      <c r="G33" s="164">
        <f t="shared" si="7"/>
        <v>0</v>
      </c>
      <c r="H33" s="164">
        <f t="shared" si="7"/>
        <v>0</v>
      </c>
    </row>
    <row r="34" spans="1:8" s="40" customFormat="1" ht="17.25" customHeight="1">
      <c r="A34" s="158" t="s">
        <v>91</v>
      </c>
      <c r="B34" s="159" t="s">
        <v>92</v>
      </c>
      <c r="C34" s="160"/>
      <c r="D34" s="160">
        <v>0</v>
      </c>
      <c r="E34" s="160">
        <f t="array" ref="E34">SUM(IF(A34=KHN,TH))</f>
        <v>0</v>
      </c>
      <c r="F34" s="160">
        <f t="array" ref="F34">SUM(IF(A34=KHC,TH))</f>
        <v>0</v>
      </c>
      <c r="G34" s="161">
        <f t="shared" si="3"/>
        <v>0</v>
      </c>
      <c r="H34" s="161">
        <f t="shared" si="4"/>
        <v>0</v>
      </c>
    </row>
    <row r="35" spans="1:8" s="40" customFormat="1" ht="17.25" customHeight="1">
      <c r="A35" s="172" t="s">
        <v>96</v>
      </c>
      <c r="B35" s="163" t="s">
        <v>93</v>
      </c>
      <c r="C35" s="164">
        <f>C34</f>
        <v>0</v>
      </c>
      <c r="D35" s="164">
        <f>D34</f>
        <v>0</v>
      </c>
      <c r="E35" s="164">
        <f>E34</f>
        <v>0</v>
      </c>
      <c r="F35" s="164">
        <f>F34</f>
        <v>0</v>
      </c>
      <c r="G35" s="164">
        <f t="shared" si="3"/>
        <v>0</v>
      </c>
      <c r="H35" s="164">
        <f t="shared" si="4"/>
        <v>0</v>
      </c>
    </row>
    <row r="36" spans="1:8" s="40" customFormat="1" ht="17.25" customHeight="1">
      <c r="A36" s="163" t="s">
        <v>4</v>
      </c>
      <c r="B36" s="163" t="s">
        <v>43</v>
      </c>
      <c r="C36" s="164"/>
      <c r="D36" s="164"/>
      <c r="E36" s="165">
        <f t="array" ref="E36">SUM(IF(A36=KHN,TH))</f>
        <v>880184596</v>
      </c>
      <c r="F36" s="165">
        <f t="array" ref="F36">SUM(IF(A36=KHC,TH))</f>
        <v>1248821950</v>
      </c>
      <c r="G36" s="164">
        <f t="shared" si="3"/>
        <v>0</v>
      </c>
      <c r="H36" s="164">
        <f t="shared" si="4"/>
        <v>368637354</v>
      </c>
    </row>
    <row r="37" spans="1:8" s="40" customFormat="1" ht="17.25" customHeight="1">
      <c r="A37" s="159" t="s">
        <v>44</v>
      </c>
      <c r="B37" s="159" t="s">
        <v>45</v>
      </c>
      <c r="C37" s="160"/>
      <c r="D37" s="160"/>
      <c r="E37" s="160">
        <f t="array" ref="E37">SUM(IF(A37=KHN,TH))</f>
        <v>0</v>
      </c>
      <c r="F37" s="160">
        <f t="array" ref="F37">SUM(IF(A37=KHC,TH))</f>
        <v>0</v>
      </c>
      <c r="G37" s="160">
        <f t="shared" si="3"/>
        <v>0</v>
      </c>
      <c r="H37" s="160">
        <f t="shared" si="4"/>
        <v>0</v>
      </c>
    </row>
    <row r="38" spans="1:8" s="40" customFormat="1" ht="17.25" customHeight="1">
      <c r="A38" s="159" t="s">
        <v>164</v>
      </c>
      <c r="B38" s="159" t="s">
        <v>165</v>
      </c>
      <c r="C38" s="160"/>
      <c r="D38" s="160"/>
      <c r="E38" s="160">
        <f t="array" ref="E38">SUM(IF(A38=KHN,TH))</f>
        <v>0</v>
      </c>
      <c r="F38" s="160">
        <f t="array" ref="F38">SUM(IF(A38=KHC,TH))</f>
        <v>0</v>
      </c>
      <c r="G38" s="160">
        <f t="shared" si="3"/>
        <v>0</v>
      </c>
      <c r="H38" s="160">
        <f t="shared" si="4"/>
        <v>0</v>
      </c>
    </row>
    <row r="39" spans="1:8" s="40" customFormat="1" ht="17.25" customHeight="1">
      <c r="A39" s="173" t="s">
        <v>46</v>
      </c>
      <c r="B39" s="174" t="s">
        <v>47</v>
      </c>
      <c r="C39" s="175"/>
      <c r="D39" s="175"/>
      <c r="E39" s="175">
        <f t="array" ref="E39">SUM(IF(A39=KHN,TH))</f>
        <v>2000000</v>
      </c>
      <c r="F39" s="175">
        <f t="array" ref="F39">SUM(IF(A39=KHC,TH))</f>
        <v>2000000</v>
      </c>
      <c r="G39" s="175">
        <f t="shared" si="3"/>
        <v>0</v>
      </c>
      <c r="H39" s="175">
        <f t="shared" si="4"/>
        <v>0</v>
      </c>
    </row>
    <row r="40" spans="1:8" s="40" customFormat="1" ht="17.25" customHeight="1">
      <c r="A40" s="159" t="s">
        <v>12</v>
      </c>
      <c r="B40" s="159" t="s">
        <v>48</v>
      </c>
      <c r="C40" s="160">
        <f t="shared" ref="C40:H40" si="8">C39</f>
        <v>0</v>
      </c>
      <c r="D40" s="160">
        <f t="shared" si="8"/>
        <v>0</v>
      </c>
      <c r="E40" s="160">
        <f t="shared" si="8"/>
        <v>2000000</v>
      </c>
      <c r="F40" s="160">
        <f t="shared" si="8"/>
        <v>2000000</v>
      </c>
      <c r="G40" s="160">
        <f t="shared" si="8"/>
        <v>0</v>
      </c>
      <c r="H40" s="160">
        <f t="shared" si="8"/>
        <v>0</v>
      </c>
    </row>
    <row r="41" spans="1:8" s="40" customFormat="1" ht="17.25" customHeight="1">
      <c r="A41" s="163" t="s">
        <v>49</v>
      </c>
      <c r="B41" s="163" t="s">
        <v>50</v>
      </c>
      <c r="C41" s="164">
        <f t="shared" ref="C41:H41" si="9">C37+C40+C38</f>
        <v>0</v>
      </c>
      <c r="D41" s="164">
        <f t="shared" si="9"/>
        <v>0</v>
      </c>
      <c r="E41" s="164">
        <f t="shared" si="9"/>
        <v>2000000</v>
      </c>
      <c r="F41" s="164">
        <f t="shared" si="9"/>
        <v>2000000</v>
      </c>
      <c r="G41" s="164">
        <f t="shared" si="9"/>
        <v>0</v>
      </c>
      <c r="H41" s="164">
        <f t="shared" si="9"/>
        <v>0</v>
      </c>
    </row>
    <row r="42" spans="1:8" s="40" customFormat="1" ht="17.25" customHeight="1">
      <c r="A42" s="159" t="s">
        <v>154</v>
      </c>
      <c r="B42" s="159" t="s">
        <v>161</v>
      </c>
      <c r="C42" s="160">
        <v>0</v>
      </c>
      <c r="D42" s="160">
        <v>0</v>
      </c>
      <c r="E42" s="160">
        <f t="array" ref="E42">SUM(IF(A42=KHN,TH))</f>
        <v>0</v>
      </c>
      <c r="F42" s="160">
        <f t="array" ref="F42">SUM(IF(A42=KHC,TH))</f>
        <v>0</v>
      </c>
      <c r="G42" s="160">
        <f t="shared" ref="G42:G47" si="10">MAX(C42+E42-D42-F42,0)</f>
        <v>0</v>
      </c>
      <c r="H42" s="160">
        <f t="shared" ref="H42:H47" si="11">MAX(D42+F42-E42-C42,0)</f>
        <v>0</v>
      </c>
    </row>
    <row r="43" spans="1:8" s="40" customFormat="1" ht="17.25" customHeight="1">
      <c r="A43" s="163" t="s">
        <v>162</v>
      </c>
      <c r="B43" s="163" t="s">
        <v>163</v>
      </c>
      <c r="C43" s="164">
        <f>C42</f>
        <v>0</v>
      </c>
      <c r="D43" s="164">
        <f>D42</f>
        <v>0</v>
      </c>
      <c r="E43" s="164">
        <f>E42</f>
        <v>0</v>
      </c>
      <c r="F43" s="164">
        <f>F42</f>
        <v>0</v>
      </c>
      <c r="G43" s="164">
        <f t="shared" si="10"/>
        <v>0</v>
      </c>
      <c r="H43" s="164">
        <f t="shared" si="11"/>
        <v>0</v>
      </c>
    </row>
    <row r="44" spans="1:8" s="40" customFormat="1" ht="17.25" customHeight="1">
      <c r="A44" s="158" t="s">
        <v>155</v>
      </c>
      <c r="B44" s="159" t="s">
        <v>158</v>
      </c>
      <c r="C44" s="160"/>
      <c r="D44" s="160"/>
      <c r="E44" s="160">
        <f t="array" ref="E44">SUM(IF(A44=KHN,TH))</f>
        <v>0</v>
      </c>
      <c r="F44" s="160">
        <f t="array" ref="F44">SUM(IF(A44=KHC,TH))</f>
        <v>0</v>
      </c>
      <c r="G44" s="160">
        <f t="shared" si="10"/>
        <v>0</v>
      </c>
      <c r="H44" s="160">
        <f t="shared" si="11"/>
        <v>0</v>
      </c>
    </row>
    <row r="45" spans="1:8" s="40" customFormat="1" ht="17.25" customHeight="1">
      <c r="A45" s="159" t="s">
        <v>156</v>
      </c>
      <c r="B45" s="159" t="s">
        <v>159</v>
      </c>
      <c r="C45" s="160"/>
      <c r="D45" s="160"/>
      <c r="E45" s="160">
        <f t="array" ref="E45">SUM(IF(A45=KHN,TH))</f>
        <v>0</v>
      </c>
      <c r="F45" s="160">
        <f t="array" ref="F45">SUM(IF(A45=KHC,TH))</f>
        <v>0</v>
      </c>
      <c r="G45" s="160">
        <f t="shared" si="10"/>
        <v>0</v>
      </c>
      <c r="H45" s="160">
        <f t="shared" si="11"/>
        <v>0</v>
      </c>
    </row>
    <row r="46" spans="1:8" s="40" customFormat="1" ht="17.25" customHeight="1">
      <c r="A46" s="158" t="s">
        <v>157</v>
      </c>
      <c r="B46" s="159" t="s">
        <v>160</v>
      </c>
      <c r="C46" s="160"/>
      <c r="D46" s="160"/>
      <c r="E46" s="160">
        <f t="array" ref="E46">SUM(IF(A46=KHN,TH))</f>
        <v>0</v>
      </c>
      <c r="F46" s="160">
        <f t="array" ref="F46">SUM(IF(A46=KHC,TH))</f>
        <v>0</v>
      </c>
      <c r="G46" s="160">
        <f t="shared" si="10"/>
        <v>0</v>
      </c>
      <c r="H46" s="160">
        <f t="shared" si="11"/>
        <v>0</v>
      </c>
    </row>
    <row r="47" spans="1:8" s="40" customFormat="1" ht="17.25" customHeight="1">
      <c r="A47" s="159" t="s">
        <v>11</v>
      </c>
      <c r="B47" s="159" t="s">
        <v>51</v>
      </c>
      <c r="C47" s="160"/>
      <c r="D47" s="160"/>
      <c r="E47" s="160">
        <f t="array" ref="E47">SUM(IF(A47=KHN,TH))</f>
        <v>0</v>
      </c>
      <c r="F47" s="160">
        <f t="array" ref="F47">SUM(IF(A47=KHC,TH))</f>
        <v>0</v>
      </c>
      <c r="G47" s="160">
        <f t="shared" si="10"/>
        <v>0</v>
      </c>
      <c r="H47" s="160">
        <f t="shared" si="11"/>
        <v>0</v>
      </c>
    </row>
    <row r="48" spans="1:8" s="40" customFormat="1" ht="17.25" customHeight="1">
      <c r="A48" s="163" t="s">
        <v>52</v>
      </c>
      <c r="B48" s="163" t="s">
        <v>53</v>
      </c>
      <c r="C48" s="164">
        <f t="shared" ref="C48:H48" si="12">SUM(C44:C47)</f>
        <v>0</v>
      </c>
      <c r="D48" s="164">
        <f t="shared" si="12"/>
        <v>0</v>
      </c>
      <c r="E48" s="164">
        <f t="shared" si="12"/>
        <v>0</v>
      </c>
      <c r="F48" s="164">
        <f t="shared" si="12"/>
        <v>0</v>
      </c>
      <c r="G48" s="164">
        <f t="shared" si="12"/>
        <v>0</v>
      </c>
      <c r="H48" s="164">
        <f t="shared" si="12"/>
        <v>0</v>
      </c>
    </row>
    <row r="49" spans="1:9" s="40" customFormat="1" ht="17.25" customHeight="1">
      <c r="A49" s="158" t="s">
        <v>54</v>
      </c>
      <c r="B49" s="159" t="s">
        <v>98</v>
      </c>
      <c r="C49" s="161"/>
      <c r="D49" s="161"/>
      <c r="E49" s="161">
        <f t="array" ref="E49">SUM(IF(A49=KHN,TH))</f>
        <v>0</v>
      </c>
      <c r="F49" s="161">
        <f t="array" ref="F49">SUM(IF(A49=KHC,TH))</f>
        <v>0</v>
      </c>
      <c r="G49" s="161">
        <f>MAX(C49+E49-D49-F49,0)</f>
        <v>0</v>
      </c>
      <c r="H49" s="161">
        <f>MAX(D49+F49-E49-C49,0)</f>
        <v>0</v>
      </c>
    </row>
    <row r="50" spans="1:9" s="40" customFormat="1" ht="17.25" customHeight="1">
      <c r="A50" s="158" t="s">
        <v>97</v>
      </c>
      <c r="B50" s="159" t="s">
        <v>99</v>
      </c>
      <c r="C50" s="160"/>
      <c r="D50" s="160"/>
      <c r="E50" s="160">
        <f t="array" ref="E50">SUM(IF(A50=KHN,TH))</f>
        <v>0</v>
      </c>
      <c r="F50" s="160">
        <f t="array" ref="F50">SUM(IF(A50=KHC,TH))</f>
        <v>0</v>
      </c>
      <c r="G50" s="160">
        <f>MAX(C50+E50-D50-F50,0)</f>
        <v>0</v>
      </c>
      <c r="H50" s="160">
        <f>MAX(D50+F50-E50-C50,0)</f>
        <v>0</v>
      </c>
    </row>
    <row r="51" spans="1:9" s="40" customFormat="1" ht="17.25" customHeight="1">
      <c r="A51" s="172" t="s">
        <v>24</v>
      </c>
      <c r="B51" s="163" t="s">
        <v>55</v>
      </c>
      <c r="C51" s="164">
        <f t="shared" ref="C51:H51" si="13">SUM(C49:C50)</f>
        <v>0</v>
      </c>
      <c r="D51" s="164">
        <f t="shared" si="13"/>
        <v>0</v>
      </c>
      <c r="E51" s="164">
        <f t="shared" si="13"/>
        <v>0</v>
      </c>
      <c r="F51" s="164">
        <f t="shared" si="13"/>
        <v>0</v>
      </c>
      <c r="G51" s="164">
        <f t="shared" si="13"/>
        <v>0</v>
      </c>
      <c r="H51" s="164">
        <f t="shared" si="13"/>
        <v>0</v>
      </c>
    </row>
    <row r="52" spans="1:9" s="40" customFormat="1" ht="17.25" customHeight="1">
      <c r="A52" s="159" t="s">
        <v>17</v>
      </c>
      <c r="B52" s="159" t="s">
        <v>56</v>
      </c>
      <c r="C52" s="160"/>
      <c r="D52" s="160"/>
      <c r="E52" s="160">
        <f t="array" ref="E52">SUM(IF(A52=KHN,TH))</f>
        <v>0</v>
      </c>
      <c r="F52" s="160">
        <f t="array" ref="F52">SUM(IF(A52=KHC,TH))</f>
        <v>1700000000</v>
      </c>
      <c r="G52" s="161">
        <f>MAX(C52+E52-D52-F52,0)</f>
        <v>0</v>
      </c>
      <c r="H52" s="161">
        <f>MAX(D52+F52-E52-C52,0)</f>
        <v>1700000000</v>
      </c>
    </row>
    <row r="53" spans="1:9" s="40" customFormat="1" ht="17.25" customHeight="1">
      <c r="A53" s="163" t="s">
        <v>57</v>
      </c>
      <c r="B53" s="163" t="s">
        <v>58</v>
      </c>
      <c r="C53" s="164">
        <v>0</v>
      </c>
      <c r="D53" s="164">
        <f>D52</f>
        <v>0</v>
      </c>
      <c r="E53" s="164">
        <f>E52</f>
        <v>0</v>
      </c>
      <c r="F53" s="164">
        <f>F52</f>
        <v>1700000000</v>
      </c>
      <c r="G53" s="164">
        <f>MAX(C53+E53-D53-F53,0)</f>
        <v>0</v>
      </c>
      <c r="H53" s="164">
        <f>MAX(D53+F53-E53-C53,0)</f>
        <v>1700000000</v>
      </c>
    </row>
    <row r="54" spans="1:9" s="40" customFormat="1" ht="17.25" customHeight="1">
      <c r="A54" s="158" t="s">
        <v>59</v>
      </c>
      <c r="B54" s="159" t="s">
        <v>60</v>
      </c>
      <c r="C54" s="160"/>
      <c r="D54" s="160"/>
      <c r="E54" s="160">
        <f t="array" ref="E54">SUM(IF(A54=KHN,TH))</f>
        <v>0</v>
      </c>
      <c r="F54" s="160">
        <f t="array" ref="F54">SUM(IF(A54=KHC,TH))</f>
        <v>0</v>
      </c>
      <c r="G54" s="161">
        <f>MAX(C54+E54-D54-F54,0)</f>
        <v>0</v>
      </c>
      <c r="H54" s="161">
        <f>MAX(D54+F54-E54-C54,0)</f>
        <v>0</v>
      </c>
    </row>
    <row r="55" spans="1:9" s="40" customFormat="1" ht="17.25" customHeight="1">
      <c r="A55" s="159" t="s">
        <v>61</v>
      </c>
      <c r="B55" s="159" t="s">
        <v>62</v>
      </c>
      <c r="C55" s="160"/>
      <c r="D55" s="160"/>
      <c r="E55" s="160">
        <f t="array" ref="E55">SUM(IF(A55=TH!$K$10:$K$1731,TH!$J$10:$J$1731))</f>
        <v>0</v>
      </c>
      <c r="F55" s="160">
        <f t="array" ref="F55">SUM(IF(A55=TH!$L$10:$L$1731,TH!$J$10:$J$1731))</f>
        <v>0</v>
      </c>
      <c r="G55" s="160">
        <f>MAX(C55+E55-D55-F55,0)</f>
        <v>0</v>
      </c>
      <c r="H55" s="160">
        <f>MAX(D55+F55-E55-C55,0)</f>
        <v>0</v>
      </c>
    </row>
    <row r="56" spans="1:9" s="40" customFormat="1" ht="17.25" customHeight="1">
      <c r="A56" s="163" t="s">
        <v>63</v>
      </c>
      <c r="B56" s="163" t="s">
        <v>64</v>
      </c>
      <c r="C56" s="164">
        <f t="shared" ref="C56:H56" si="14">C55+C54</f>
        <v>0</v>
      </c>
      <c r="D56" s="164">
        <f t="shared" si="14"/>
        <v>0</v>
      </c>
      <c r="E56" s="164">
        <f t="shared" si="14"/>
        <v>0</v>
      </c>
      <c r="F56" s="164">
        <f t="shared" si="14"/>
        <v>0</v>
      </c>
      <c r="G56" s="164">
        <f t="shared" si="14"/>
        <v>0</v>
      </c>
      <c r="H56" s="164">
        <f t="shared" si="14"/>
        <v>0</v>
      </c>
    </row>
    <row r="57" spans="1:9" s="40" customFormat="1" ht="17.25" customHeight="1">
      <c r="A57" s="158" t="s">
        <v>123</v>
      </c>
      <c r="B57" s="159" t="s">
        <v>124</v>
      </c>
      <c r="C57" s="160"/>
      <c r="D57" s="160"/>
      <c r="E57" s="160">
        <f t="array" ref="E57">SUM(IF(A57=KHN,TH))</f>
        <v>9522381</v>
      </c>
      <c r="F57" s="160">
        <f t="array" ref="F57">SUM(IF(A57=KHC,TH))</f>
        <v>9522381</v>
      </c>
      <c r="G57" s="161"/>
      <c r="H57" s="161"/>
      <c r="I57" s="40">
        <f>E57-F57</f>
        <v>0</v>
      </c>
    </row>
    <row r="58" spans="1:9" s="40" customFormat="1" ht="17.25" customHeight="1">
      <c r="A58" s="163" t="s">
        <v>125</v>
      </c>
      <c r="B58" s="163" t="s">
        <v>126</v>
      </c>
      <c r="C58" s="164"/>
      <c r="D58" s="164"/>
      <c r="E58" s="164">
        <f>E57</f>
        <v>9522381</v>
      </c>
      <c r="F58" s="164">
        <f>F57</f>
        <v>9522381</v>
      </c>
      <c r="G58" s="164"/>
      <c r="H58" s="164"/>
      <c r="I58" s="40">
        <f>E58-F58</f>
        <v>0</v>
      </c>
    </row>
    <row r="59" spans="1:9" s="40" customFormat="1" ht="17.25" customHeight="1">
      <c r="A59" s="163" t="s">
        <v>25</v>
      </c>
      <c r="B59" s="163" t="s">
        <v>65</v>
      </c>
      <c r="C59" s="164"/>
      <c r="D59" s="164"/>
      <c r="E59" s="165">
        <f t="array" ref="E59">SUM(IF(A59=KHN,TH))</f>
        <v>954983</v>
      </c>
      <c r="F59" s="165">
        <f t="array" ref="F59">SUM(IF(A59=KHC,TH))</f>
        <v>954983</v>
      </c>
      <c r="G59" s="164"/>
      <c r="H59" s="164"/>
      <c r="I59" s="40">
        <f t="shared" ref="I59:I67" si="15">E59-F59</f>
        <v>0</v>
      </c>
    </row>
    <row r="60" spans="1:9" s="40" customFormat="1" ht="17.25" customHeight="1">
      <c r="A60" s="163" t="s">
        <v>121</v>
      </c>
      <c r="B60" s="163" t="s">
        <v>122</v>
      </c>
      <c r="C60" s="164"/>
      <c r="D60" s="164"/>
      <c r="E60" s="165">
        <f t="array" ref="E60">SUM(IF(A60=KHN,TH))</f>
        <v>0</v>
      </c>
      <c r="F60" s="165">
        <f t="array" ref="F60">SUM(IF(A60=KHC,TH))</f>
        <v>0</v>
      </c>
      <c r="G60" s="164"/>
      <c r="H60" s="164"/>
      <c r="I60" s="40">
        <f t="shared" si="15"/>
        <v>0</v>
      </c>
    </row>
    <row r="61" spans="1:9" s="40" customFormat="1" ht="17.25" customHeight="1">
      <c r="A61" s="163" t="s">
        <v>66</v>
      </c>
      <c r="B61" s="163" t="s">
        <v>67</v>
      </c>
      <c r="C61" s="164"/>
      <c r="D61" s="164"/>
      <c r="E61" s="165">
        <f t="array" ref="E61">SUM(IF(A61=KHN,TH))</f>
        <v>0</v>
      </c>
      <c r="F61" s="165">
        <f t="array" ref="F61">SUM(IF(A61=KHC,TH))</f>
        <v>0</v>
      </c>
      <c r="G61" s="164"/>
      <c r="H61" s="164"/>
      <c r="I61" s="40">
        <f t="shared" si="15"/>
        <v>0</v>
      </c>
    </row>
    <row r="62" spans="1:9" s="40" customFormat="1" ht="17.25" customHeight="1">
      <c r="A62" s="172" t="s">
        <v>153</v>
      </c>
      <c r="B62" s="163" t="s">
        <v>179</v>
      </c>
      <c r="C62" s="164"/>
      <c r="D62" s="164"/>
      <c r="E62" s="165">
        <f t="array" ref="E62">SUM(IF(A62=KHN,TH))</f>
        <v>0</v>
      </c>
      <c r="F62" s="165">
        <f t="array" ref="F62">SUM(IF(A62=KHC,TH))</f>
        <v>0</v>
      </c>
      <c r="G62" s="164"/>
      <c r="H62" s="164"/>
      <c r="I62" s="40">
        <f>E62-F62</f>
        <v>0</v>
      </c>
    </row>
    <row r="63" spans="1:9" s="40" customFormat="1" ht="17.25" customHeight="1">
      <c r="A63" s="163" t="s">
        <v>68</v>
      </c>
      <c r="B63" s="163" t="s">
        <v>69</v>
      </c>
      <c r="C63" s="164"/>
      <c r="D63" s="164"/>
      <c r="E63" s="165">
        <f t="array" ref="E63">SUM(IF(A63=KHN,TH))</f>
        <v>38189735</v>
      </c>
      <c r="F63" s="165">
        <f t="array" ref="F63">SUM(IF(A63=KHC,TH))</f>
        <v>38189735</v>
      </c>
      <c r="G63" s="164"/>
      <c r="H63" s="164"/>
      <c r="I63" s="40">
        <f t="shared" si="15"/>
        <v>0</v>
      </c>
    </row>
    <row r="64" spans="1:9" s="40" customFormat="1" ht="17.25" customHeight="1">
      <c r="A64" s="172" t="s">
        <v>70</v>
      </c>
      <c r="B64" s="163" t="s">
        <v>71</v>
      </c>
      <c r="C64" s="164"/>
      <c r="D64" s="164"/>
      <c r="E64" s="165">
        <f t="array" ref="E64">SUM(IF(A64=KHN,TH))</f>
        <v>0</v>
      </c>
      <c r="F64" s="165">
        <f t="array" ref="F64">SUM(IF(A64=KHC,TH))</f>
        <v>0</v>
      </c>
      <c r="G64" s="164"/>
      <c r="H64" s="164"/>
      <c r="I64" s="40">
        <f t="shared" si="15"/>
        <v>0</v>
      </c>
    </row>
    <row r="65" spans="1:9" s="40" customFormat="1" ht="17.25" customHeight="1">
      <c r="A65" s="163" t="s">
        <v>72</v>
      </c>
      <c r="B65" s="163" t="s">
        <v>73</v>
      </c>
      <c r="C65" s="164"/>
      <c r="D65" s="164"/>
      <c r="E65" s="165">
        <f t="array" ref="E65">SUM(IF(A65=KHN,TH))</f>
        <v>2200000</v>
      </c>
      <c r="F65" s="165">
        <f t="array" ref="F65">SUM(IF(A65=KHC,TH))</f>
        <v>2200000</v>
      </c>
      <c r="G65" s="164"/>
      <c r="H65" s="164"/>
      <c r="I65" s="40">
        <f t="shared" si="15"/>
        <v>0</v>
      </c>
    </row>
    <row r="66" spans="1:9" s="40" customFormat="1" ht="17.25" customHeight="1">
      <c r="A66" s="172" t="s">
        <v>74</v>
      </c>
      <c r="B66" s="163" t="s">
        <v>75</v>
      </c>
      <c r="C66" s="164"/>
      <c r="D66" s="164"/>
      <c r="E66" s="165">
        <f t="array" ref="E66">SUM(IF(A66=KHN,TH))</f>
        <v>0</v>
      </c>
      <c r="F66" s="165">
        <f t="array" ref="F66">SUM(IF(A66=KHC,TH))</f>
        <v>0</v>
      </c>
      <c r="G66" s="164"/>
      <c r="H66" s="164"/>
      <c r="I66" s="40">
        <f t="shared" si="15"/>
        <v>0</v>
      </c>
    </row>
    <row r="67" spans="1:9" s="40" customFormat="1" ht="17.25" customHeight="1">
      <c r="A67" s="163" t="s">
        <v>76</v>
      </c>
      <c r="B67" s="163" t="s">
        <v>77</v>
      </c>
      <c r="C67" s="164"/>
      <c r="D67" s="164"/>
      <c r="E67" s="176">
        <f t="array" ref="E67">SUM(IF(A67=KHN,TH))</f>
        <v>40389735</v>
      </c>
      <c r="F67" s="176">
        <f t="array" ref="F67">SUM(IF(A67=TH!$L$10:$L$1731,TH!$J$10:$J$1731))</f>
        <v>10477364</v>
      </c>
      <c r="G67" s="164"/>
      <c r="H67" s="164"/>
      <c r="I67" s="40">
        <f t="shared" si="15"/>
        <v>29912371</v>
      </c>
    </row>
    <row r="68" spans="1:9" s="40" customFormat="1" ht="17.25" customHeight="1">
      <c r="A68" s="206" t="s">
        <v>23</v>
      </c>
      <c r="B68" s="207"/>
      <c r="C68" s="177">
        <f t="shared" ref="C68:H68" si="16">C11+C13+C14+C16+C18+C21+C22+C23+C24+C28+C30+C33+C35+C36+C41+C43+C48+C51+C53+C56+C58+C59+C60+C61+C62+C63+C64+C65+C66+C67</f>
        <v>0</v>
      </c>
      <c r="D68" s="177">
        <f t="shared" si="16"/>
        <v>0</v>
      </c>
      <c r="E68" s="177">
        <f t="shared" si="16"/>
        <v>8394425150</v>
      </c>
      <c r="F68" s="177">
        <f t="shared" si="16"/>
        <v>6377586128</v>
      </c>
      <c r="G68" s="177">
        <f t="shared" si="16"/>
        <v>4055564005</v>
      </c>
      <c r="H68" s="177">
        <f t="shared" si="16"/>
        <v>2068637354</v>
      </c>
    </row>
    <row r="69" spans="1:9">
      <c r="E69" s="178"/>
      <c r="F69" s="179"/>
    </row>
    <row r="70" spans="1:9">
      <c r="E70" s="179"/>
      <c r="H70" s="179">
        <f>G68-H68</f>
        <v>1986926651</v>
      </c>
    </row>
    <row r="71" spans="1:9">
      <c r="E71" s="180"/>
      <c r="F71" s="180"/>
    </row>
    <row r="72" spans="1:9">
      <c r="E72" s="180"/>
      <c r="F72" s="180"/>
    </row>
  </sheetData>
  <mergeCells count="7">
    <mergeCell ref="G8:H8"/>
    <mergeCell ref="M8:N8"/>
    <mergeCell ref="A68:B68"/>
    <mergeCell ref="A8:A9"/>
    <mergeCell ref="B8:B9"/>
    <mergeCell ref="C8:D8"/>
    <mergeCell ref="E8:F8"/>
  </mergeCells>
  <dataValidations count="1">
    <dataValidation type="list" allowBlank="1" showInputMessage="1" showErrorMessage="1" sqref="J9">
      <formula1>"All,Quý I, Quý II, Quý III, Quý IV"</formula1>
    </dataValidation>
  </dataValidations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1742"/>
  <sheetViews>
    <sheetView tabSelected="1" topLeftCell="A7" workbookViewId="0">
      <pane xSplit="12" ySplit="3" topLeftCell="M1094" activePane="bottomRight" state="frozen"/>
      <selection activeCell="A7" sqref="A7"/>
      <selection pane="topRight" activeCell="N7" sqref="N7"/>
      <selection pane="bottomLeft" activeCell="A10" sqref="A10"/>
      <selection pane="bottomRight" activeCell="J1111" sqref="J1111"/>
    </sheetView>
  </sheetViews>
  <sheetFormatPr defaultRowHeight="12.75"/>
  <cols>
    <col min="1" max="1" width="4.85546875" style="52" customWidth="1"/>
    <col min="2" max="2" width="9.140625" style="52" customWidth="1"/>
    <col min="3" max="3" width="6.85546875" style="52" customWidth="1"/>
    <col min="4" max="4" width="9.140625" style="52" customWidth="1"/>
    <col min="5" max="5" width="31.28515625" style="52" customWidth="1"/>
    <col min="6" max="6" width="14.85546875" style="141" customWidth="1"/>
    <col min="7" max="7" width="40.7109375" style="61" customWidth="1"/>
    <col min="8" max="9" width="7.7109375" style="61" customWidth="1"/>
    <col min="10" max="10" width="13.140625" style="52" customWidth="1"/>
    <col min="11" max="12" width="7" style="52" customWidth="1"/>
    <col min="13" max="16384" width="9.140625" style="52"/>
  </cols>
  <sheetData>
    <row r="1" spans="1:12">
      <c r="A1" s="11"/>
      <c r="B1" s="11"/>
      <c r="C1" s="12"/>
      <c r="D1" s="12"/>
      <c r="E1" s="13"/>
      <c r="F1" s="135"/>
      <c r="G1" s="36"/>
      <c r="H1" s="36"/>
      <c r="I1" s="36"/>
      <c r="J1" s="22"/>
      <c r="K1" s="14"/>
      <c r="L1" s="14"/>
    </row>
    <row r="2" spans="1:12">
      <c r="A2" s="11"/>
      <c r="B2" s="11"/>
      <c r="C2" s="12"/>
      <c r="D2" s="12"/>
      <c r="E2" s="12"/>
      <c r="F2" s="135"/>
      <c r="G2" s="37"/>
      <c r="H2" s="37"/>
      <c r="I2" s="37"/>
      <c r="J2" s="22"/>
      <c r="K2" s="14"/>
      <c r="L2" s="14"/>
    </row>
    <row r="3" spans="1:12">
      <c r="A3" s="12"/>
      <c r="B3" s="12"/>
      <c r="C3" s="12"/>
      <c r="D3" s="12"/>
      <c r="E3" s="12"/>
      <c r="F3" s="135"/>
      <c r="G3" s="37"/>
      <c r="H3" s="37"/>
      <c r="I3" s="37"/>
      <c r="J3" s="21"/>
      <c r="K3" s="15"/>
      <c r="L3" s="15"/>
    </row>
    <row r="4" spans="1:12" ht="22.5">
      <c r="A4" s="22"/>
      <c r="B4" s="215" t="s">
        <v>78</v>
      </c>
      <c r="C4" s="215"/>
      <c r="D4" s="215"/>
      <c r="E4" s="215"/>
      <c r="F4" s="215"/>
      <c r="G4" s="215"/>
      <c r="H4" s="215"/>
      <c r="I4" s="215"/>
      <c r="J4" s="215"/>
      <c r="K4" s="215"/>
      <c r="L4" s="215"/>
    </row>
    <row r="5" spans="1:12" ht="14.25">
      <c r="A5" s="22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</row>
    <row r="6" spans="1:12">
      <c r="A6" s="22"/>
      <c r="B6" s="22"/>
      <c r="C6" s="22"/>
      <c r="D6" s="22"/>
      <c r="E6" s="22"/>
      <c r="F6" s="11"/>
      <c r="G6" s="23"/>
      <c r="H6" s="23"/>
      <c r="I6" s="23"/>
      <c r="J6" s="22"/>
      <c r="K6" s="14"/>
      <c r="L6" s="14"/>
    </row>
    <row r="7" spans="1:12" ht="24.75" customHeight="1">
      <c r="A7" s="210" t="s">
        <v>86</v>
      </c>
      <c r="B7" s="217" t="s">
        <v>13</v>
      </c>
      <c r="C7" s="218" t="s">
        <v>1</v>
      </c>
      <c r="D7" s="219"/>
      <c r="E7" s="217" t="s">
        <v>0</v>
      </c>
      <c r="F7" s="221" t="s">
        <v>89</v>
      </c>
      <c r="G7" s="212" t="s">
        <v>29</v>
      </c>
      <c r="H7" s="213" t="s">
        <v>149</v>
      </c>
      <c r="I7" s="214"/>
      <c r="J7" s="217" t="s">
        <v>100</v>
      </c>
      <c r="K7" s="220" t="s">
        <v>79</v>
      </c>
      <c r="L7" s="220"/>
    </row>
    <row r="8" spans="1:12" ht="24.75" customHeight="1">
      <c r="A8" s="211"/>
      <c r="B8" s="217"/>
      <c r="C8" s="54" t="s">
        <v>9</v>
      </c>
      <c r="D8" s="53" t="s">
        <v>18</v>
      </c>
      <c r="E8" s="217"/>
      <c r="F8" s="222"/>
      <c r="G8" s="212"/>
      <c r="H8" s="69" t="s">
        <v>147</v>
      </c>
      <c r="I8" s="69" t="s">
        <v>148</v>
      </c>
      <c r="J8" s="217"/>
      <c r="K8" s="55" t="s">
        <v>14</v>
      </c>
      <c r="L8" s="55" t="s">
        <v>15</v>
      </c>
    </row>
    <row r="9" spans="1:12">
      <c r="A9" s="56">
        <v>2</v>
      </c>
      <c r="B9" s="56">
        <v>3</v>
      </c>
      <c r="C9" s="56">
        <v>4</v>
      </c>
      <c r="D9" s="56">
        <v>5</v>
      </c>
      <c r="E9" s="56">
        <v>6</v>
      </c>
      <c r="F9" s="136">
        <v>7</v>
      </c>
      <c r="G9" s="56">
        <v>8</v>
      </c>
      <c r="H9" s="57">
        <v>9</v>
      </c>
      <c r="I9" s="56">
        <v>10</v>
      </c>
      <c r="J9" s="57">
        <v>13</v>
      </c>
      <c r="K9" s="56">
        <v>14</v>
      </c>
      <c r="L9" s="57">
        <v>15</v>
      </c>
    </row>
    <row r="10" spans="1:12" s="58" customFormat="1" ht="15.75" customHeight="1">
      <c r="A10" s="16">
        <f t="shared" ref="A10:A23" si="0">IF(B10&lt;&gt;"",MONTH(B10),"")</f>
        <v>1</v>
      </c>
      <c r="B10" s="28">
        <f>D10</f>
        <v>40574</v>
      </c>
      <c r="C10" s="28" t="s">
        <v>80</v>
      </c>
      <c r="D10" s="28">
        <v>40574</v>
      </c>
      <c r="E10" s="29" t="s">
        <v>95</v>
      </c>
      <c r="F10" s="29"/>
      <c r="G10" s="30"/>
      <c r="H10" s="62"/>
      <c r="I10" s="62"/>
      <c r="J10" s="31">
        <f>CDPS!D55</f>
        <v>0</v>
      </c>
      <c r="K10" s="32" t="s">
        <v>61</v>
      </c>
      <c r="L10" s="32" t="s">
        <v>59</v>
      </c>
    </row>
    <row r="11" spans="1:12" s="58" customFormat="1" ht="15.75" customHeight="1">
      <c r="A11" s="16">
        <f t="shared" si="0"/>
        <v>1</v>
      </c>
      <c r="B11" s="28">
        <f t="shared" ref="B11:B19" si="1">D11</f>
        <v>40574</v>
      </c>
      <c r="C11" s="28" t="s">
        <v>80</v>
      </c>
      <c r="D11" s="28">
        <v>40574</v>
      </c>
      <c r="E11" s="29" t="s">
        <v>175</v>
      </c>
      <c r="F11" s="29"/>
      <c r="G11" s="30"/>
      <c r="H11" s="62"/>
      <c r="I11" s="62"/>
      <c r="J11" s="31">
        <f>SUMIF(KHC,K11,TH)</f>
        <v>0</v>
      </c>
      <c r="K11" s="33" t="s">
        <v>178</v>
      </c>
      <c r="L11" s="32" t="s">
        <v>5</v>
      </c>
    </row>
    <row r="12" spans="1:12" s="58" customFormat="1" ht="15.75" customHeight="1">
      <c r="A12" s="16">
        <f t="shared" si="0"/>
        <v>1</v>
      </c>
      <c r="B12" s="28">
        <f t="shared" si="1"/>
        <v>40574</v>
      </c>
      <c r="C12" s="28" t="s">
        <v>80</v>
      </c>
      <c r="D12" s="28">
        <v>40574</v>
      </c>
      <c r="E12" s="29" t="s">
        <v>176</v>
      </c>
      <c r="F12" s="29"/>
      <c r="G12" s="30"/>
      <c r="H12" s="62"/>
      <c r="I12" s="62"/>
      <c r="J12" s="31">
        <f>SUMIF(KHN,L12,TH)</f>
        <v>0</v>
      </c>
      <c r="K12" s="33" t="s">
        <v>76</v>
      </c>
      <c r="L12" s="32" t="s">
        <v>121</v>
      </c>
    </row>
    <row r="13" spans="1:12" s="58" customFormat="1" ht="15.75" customHeight="1">
      <c r="A13" s="16">
        <f t="shared" si="0"/>
        <v>1</v>
      </c>
      <c r="B13" s="28">
        <f t="shared" si="1"/>
        <v>40574</v>
      </c>
      <c r="C13" s="28" t="s">
        <v>80</v>
      </c>
      <c r="D13" s="28">
        <v>40574</v>
      </c>
      <c r="E13" s="29" t="s">
        <v>81</v>
      </c>
      <c r="F13" s="29"/>
      <c r="G13" s="34"/>
      <c r="H13" s="63"/>
      <c r="I13" s="63"/>
      <c r="J13" s="31">
        <f>SUMIF(KHN,L13,TH)</f>
        <v>0</v>
      </c>
      <c r="K13" s="32" t="s">
        <v>76</v>
      </c>
      <c r="L13" s="32" t="s">
        <v>66</v>
      </c>
    </row>
    <row r="14" spans="1:12" s="58" customFormat="1" ht="15.75" customHeight="1">
      <c r="A14" s="16">
        <f t="shared" si="0"/>
        <v>1</v>
      </c>
      <c r="B14" s="28">
        <f t="shared" si="1"/>
        <v>40574</v>
      </c>
      <c r="C14" s="28" t="s">
        <v>80</v>
      </c>
      <c r="D14" s="28">
        <v>40574</v>
      </c>
      <c r="E14" s="29" t="s">
        <v>177</v>
      </c>
      <c r="F14" s="29"/>
      <c r="G14" s="30"/>
      <c r="H14" s="62"/>
      <c r="I14" s="62"/>
      <c r="J14" s="31">
        <f>SUMIF(KHN,L14,TH)</f>
        <v>0</v>
      </c>
      <c r="K14" s="32" t="s">
        <v>76</v>
      </c>
      <c r="L14" s="32" t="s">
        <v>153</v>
      </c>
    </row>
    <row r="15" spans="1:12" s="58" customFormat="1" ht="15.75" customHeight="1">
      <c r="A15" s="16">
        <f t="shared" si="0"/>
        <v>1</v>
      </c>
      <c r="B15" s="28">
        <f t="shared" si="1"/>
        <v>40574</v>
      </c>
      <c r="C15" s="28" t="s">
        <v>80</v>
      </c>
      <c r="D15" s="28">
        <v>40574</v>
      </c>
      <c r="E15" s="29" t="s">
        <v>82</v>
      </c>
      <c r="F15" s="29"/>
      <c r="G15" s="30"/>
      <c r="H15" s="62"/>
      <c r="I15" s="62"/>
      <c r="J15" s="31">
        <f>SUMIF(KHN,L15,TH)</f>
        <v>38189735</v>
      </c>
      <c r="K15" s="32" t="s">
        <v>76</v>
      </c>
      <c r="L15" s="32" t="s">
        <v>68</v>
      </c>
    </row>
    <row r="16" spans="1:12" s="58" customFormat="1" ht="15.75" customHeight="1">
      <c r="A16" s="16">
        <f t="shared" si="0"/>
        <v>1</v>
      </c>
      <c r="B16" s="28">
        <f t="shared" si="1"/>
        <v>40574</v>
      </c>
      <c r="C16" s="28" t="s">
        <v>80</v>
      </c>
      <c r="D16" s="28">
        <v>40574</v>
      </c>
      <c r="E16" s="29" t="s">
        <v>83</v>
      </c>
      <c r="F16" s="29"/>
      <c r="G16" s="30"/>
      <c r="H16" s="62"/>
      <c r="I16" s="62"/>
      <c r="J16" s="31">
        <f>SUMIF(KHC,K16,TH)</f>
        <v>954983</v>
      </c>
      <c r="K16" s="33" t="s">
        <v>25</v>
      </c>
      <c r="L16" s="32" t="s">
        <v>76</v>
      </c>
    </row>
    <row r="17" spans="1:12" s="58" customFormat="1" ht="15.75" customHeight="1">
      <c r="A17" s="16">
        <f t="shared" si="0"/>
        <v>1</v>
      </c>
      <c r="B17" s="28">
        <f t="shared" si="1"/>
        <v>40574</v>
      </c>
      <c r="C17" s="28" t="s">
        <v>80</v>
      </c>
      <c r="D17" s="28">
        <v>40574</v>
      </c>
      <c r="E17" s="29" t="s">
        <v>184</v>
      </c>
      <c r="F17" s="29"/>
      <c r="G17" s="30"/>
      <c r="H17" s="62"/>
      <c r="I17" s="62"/>
      <c r="J17" s="31">
        <f>SUMIF(KHC,K17,TH)</f>
        <v>9522381</v>
      </c>
      <c r="K17" s="32" t="s">
        <v>123</v>
      </c>
      <c r="L17" s="32" t="s">
        <v>76</v>
      </c>
    </row>
    <row r="18" spans="1:12" s="58" customFormat="1" ht="15.75" customHeight="1">
      <c r="A18" s="16">
        <f t="shared" si="0"/>
        <v>1</v>
      </c>
      <c r="B18" s="28">
        <f t="shared" si="1"/>
        <v>40574</v>
      </c>
      <c r="C18" s="28" t="s">
        <v>80</v>
      </c>
      <c r="D18" s="28">
        <v>40574</v>
      </c>
      <c r="E18" s="29" t="s">
        <v>84</v>
      </c>
      <c r="F18" s="29"/>
      <c r="G18" s="30"/>
      <c r="H18" s="62"/>
      <c r="I18" s="62"/>
      <c r="J18" s="31">
        <f>SUMIF(KHC,K18,TH)</f>
        <v>0</v>
      </c>
      <c r="K18" s="32" t="s">
        <v>70</v>
      </c>
      <c r="L18" s="32" t="s">
        <v>76</v>
      </c>
    </row>
    <row r="19" spans="1:12" s="58" customFormat="1" ht="15.75" customHeight="1">
      <c r="A19" s="16">
        <f t="shared" si="0"/>
        <v>1</v>
      </c>
      <c r="B19" s="28">
        <f t="shared" si="1"/>
        <v>40574</v>
      </c>
      <c r="C19" s="28" t="s">
        <v>80</v>
      </c>
      <c r="D19" s="28">
        <v>40574</v>
      </c>
      <c r="E19" s="29" t="s">
        <v>85</v>
      </c>
      <c r="F19" s="29"/>
      <c r="G19" s="30"/>
      <c r="H19" s="62"/>
      <c r="I19" s="62"/>
      <c r="J19" s="31">
        <f>SUMIF(KHN,L19,TH)</f>
        <v>2200000</v>
      </c>
      <c r="K19" s="33" t="s">
        <v>76</v>
      </c>
      <c r="L19" s="32" t="s">
        <v>72</v>
      </c>
    </row>
    <row r="20" spans="1:12" s="58" customFormat="1" ht="15.75" customHeight="1">
      <c r="A20" s="16">
        <f t="shared" si="0"/>
        <v>3</v>
      </c>
      <c r="B20" s="28">
        <f t="shared" ref="B20:B23" si="2">D20</f>
        <v>40633</v>
      </c>
      <c r="C20" s="28" t="s">
        <v>80</v>
      </c>
      <c r="D20" s="28">
        <v>40633</v>
      </c>
      <c r="E20" s="29" t="s">
        <v>180</v>
      </c>
      <c r="F20" s="29"/>
      <c r="G20" s="30"/>
      <c r="H20" s="62"/>
      <c r="I20" s="62"/>
      <c r="J20" s="31"/>
      <c r="K20" s="33" t="s">
        <v>61</v>
      </c>
      <c r="L20" s="32" t="s">
        <v>76</v>
      </c>
    </row>
    <row r="21" spans="1:12" s="58" customFormat="1" ht="15.75" customHeight="1">
      <c r="A21" s="16">
        <f t="shared" si="0"/>
        <v>6</v>
      </c>
      <c r="B21" s="28">
        <f t="shared" si="2"/>
        <v>40724</v>
      </c>
      <c r="C21" s="28" t="s">
        <v>80</v>
      </c>
      <c r="D21" s="28">
        <v>40724</v>
      </c>
      <c r="E21" s="29" t="s">
        <v>181</v>
      </c>
      <c r="F21" s="29"/>
      <c r="G21" s="30"/>
      <c r="H21" s="62"/>
      <c r="I21" s="62"/>
      <c r="J21" s="31"/>
      <c r="K21" s="33" t="s">
        <v>61</v>
      </c>
      <c r="L21" s="32" t="s">
        <v>76</v>
      </c>
    </row>
    <row r="22" spans="1:12" s="58" customFormat="1" ht="15.75" customHeight="1">
      <c r="A22" s="16">
        <f t="shared" si="0"/>
        <v>9</v>
      </c>
      <c r="B22" s="28">
        <f t="shared" si="2"/>
        <v>40816</v>
      </c>
      <c r="C22" s="28" t="s">
        <v>80</v>
      </c>
      <c r="D22" s="28">
        <v>40816</v>
      </c>
      <c r="E22" s="29" t="s">
        <v>182</v>
      </c>
      <c r="F22" s="29"/>
      <c r="G22" s="30"/>
      <c r="H22" s="62"/>
      <c r="I22" s="62"/>
      <c r="J22" s="31"/>
      <c r="K22" s="33" t="s">
        <v>61</v>
      </c>
      <c r="L22" s="32" t="s">
        <v>76</v>
      </c>
    </row>
    <row r="23" spans="1:12" s="58" customFormat="1" ht="15.75" customHeight="1">
      <c r="A23" s="16">
        <f t="shared" si="0"/>
        <v>12</v>
      </c>
      <c r="B23" s="28">
        <f t="shared" si="2"/>
        <v>40908</v>
      </c>
      <c r="C23" s="28" t="s">
        <v>80</v>
      </c>
      <c r="D23" s="28">
        <v>40908</v>
      </c>
      <c r="E23" s="29" t="s">
        <v>183</v>
      </c>
      <c r="F23" s="29"/>
      <c r="G23" s="30"/>
      <c r="H23" s="62"/>
      <c r="I23" s="62"/>
      <c r="J23" s="31"/>
      <c r="K23" s="33" t="s">
        <v>61</v>
      </c>
      <c r="L23" s="32" t="s">
        <v>76</v>
      </c>
    </row>
    <row r="24" spans="1:12" s="143" customFormat="1" ht="15.75" customHeight="1">
      <c r="A24" s="16">
        <f t="shared" ref="A24:A87" si="3">IF(B24&lt;&gt;"",MONTH(B24),"")</f>
        <v>4</v>
      </c>
      <c r="B24" s="44">
        <f>D24</f>
        <v>40634</v>
      </c>
      <c r="C24" s="44" t="s">
        <v>310</v>
      </c>
      <c r="D24" s="44">
        <v>40634</v>
      </c>
      <c r="E24" s="45" t="s">
        <v>248</v>
      </c>
      <c r="F24" s="147"/>
      <c r="G24" s="2" t="s">
        <v>240</v>
      </c>
      <c r="H24" s="64"/>
      <c r="I24" s="64"/>
      <c r="J24" s="145">
        <v>1700000000</v>
      </c>
      <c r="K24" s="146" t="s">
        <v>30</v>
      </c>
      <c r="L24" s="146" t="s">
        <v>17</v>
      </c>
    </row>
    <row r="25" spans="1:12" s="143" customFormat="1" ht="15.75" customHeight="1">
      <c r="A25" s="16">
        <f t="shared" si="3"/>
        <v>4</v>
      </c>
      <c r="B25" s="44">
        <f>D25</f>
        <v>40634</v>
      </c>
      <c r="C25" s="44" t="s">
        <v>311</v>
      </c>
      <c r="D25" s="44">
        <v>40634</v>
      </c>
      <c r="E25" s="45" t="s">
        <v>248</v>
      </c>
      <c r="F25" s="147"/>
      <c r="G25" s="2"/>
      <c r="H25" s="64"/>
      <c r="I25" s="64"/>
      <c r="J25" s="145"/>
      <c r="K25" s="146" t="s">
        <v>30</v>
      </c>
      <c r="L25" s="146" t="s">
        <v>17</v>
      </c>
    </row>
    <row r="26" spans="1:12" s="143" customFormat="1" ht="15.75" customHeight="1">
      <c r="A26" s="16">
        <f t="shared" si="3"/>
        <v>4</v>
      </c>
      <c r="B26" s="44">
        <v>40634</v>
      </c>
      <c r="C26" s="44" t="s">
        <v>312</v>
      </c>
      <c r="D26" s="17">
        <v>40630</v>
      </c>
      <c r="E26" s="45" t="s">
        <v>297</v>
      </c>
      <c r="F26" s="182" t="s">
        <v>298</v>
      </c>
      <c r="G26" s="2" t="s">
        <v>272</v>
      </c>
      <c r="H26" s="64"/>
      <c r="I26" s="64"/>
      <c r="J26" s="18">
        <v>318182</v>
      </c>
      <c r="K26" s="146" t="s">
        <v>68</v>
      </c>
      <c r="L26" s="146" t="s">
        <v>30</v>
      </c>
    </row>
    <row r="27" spans="1:12" s="143" customFormat="1" ht="15.75" customHeight="1">
      <c r="A27" s="16">
        <f t="shared" si="3"/>
        <v>4</v>
      </c>
      <c r="B27" s="44">
        <v>40634</v>
      </c>
      <c r="C27" s="44" t="s">
        <v>312</v>
      </c>
      <c r="D27" s="17">
        <v>40630</v>
      </c>
      <c r="E27" s="45" t="s">
        <v>299</v>
      </c>
      <c r="F27" s="182" t="s">
        <v>298</v>
      </c>
      <c r="G27" s="2" t="s">
        <v>272</v>
      </c>
      <c r="H27" s="64"/>
      <c r="I27" s="64"/>
      <c r="J27" s="18">
        <v>31818</v>
      </c>
      <c r="K27" s="146" t="s">
        <v>5</v>
      </c>
      <c r="L27" s="146" t="s">
        <v>30</v>
      </c>
    </row>
    <row r="28" spans="1:12" s="143" customFormat="1" ht="15.75" customHeight="1">
      <c r="A28" s="16">
        <f t="shared" si="3"/>
        <v>4</v>
      </c>
      <c r="B28" s="44">
        <v>40634</v>
      </c>
      <c r="C28" s="44" t="s">
        <v>312</v>
      </c>
      <c r="D28" s="17">
        <v>40631</v>
      </c>
      <c r="E28" s="45" t="s">
        <v>300</v>
      </c>
      <c r="F28" s="134" t="s">
        <v>302</v>
      </c>
      <c r="G28" s="2" t="s">
        <v>272</v>
      </c>
      <c r="H28" s="64"/>
      <c r="I28" s="64"/>
      <c r="J28" s="18">
        <v>377273</v>
      </c>
      <c r="K28" s="146" t="s">
        <v>68</v>
      </c>
      <c r="L28" s="146" t="s">
        <v>30</v>
      </c>
    </row>
    <row r="29" spans="1:12" s="143" customFormat="1" ht="15.75" customHeight="1">
      <c r="A29" s="16">
        <f t="shared" si="3"/>
        <v>4</v>
      </c>
      <c r="B29" s="44">
        <v>40634</v>
      </c>
      <c r="C29" s="44" t="s">
        <v>312</v>
      </c>
      <c r="D29" s="17">
        <v>40631</v>
      </c>
      <c r="E29" s="45" t="s">
        <v>301</v>
      </c>
      <c r="F29" s="134" t="s">
        <v>302</v>
      </c>
      <c r="G29" s="2" t="s">
        <v>272</v>
      </c>
      <c r="H29" s="64"/>
      <c r="I29" s="64"/>
      <c r="J29" s="18">
        <v>37727</v>
      </c>
      <c r="K29" s="146" t="s">
        <v>5</v>
      </c>
      <c r="L29" s="146" t="s">
        <v>30</v>
      </c>
    </row>
    <row r="30" spans="1:12" s="143" customFormat="1" ht="15.75" customHeight="1">
      <c r="A30" s="16">
        <f t="shared" si="3"/>
        <v>4</v>
      </c>
      <c r="B30" s="44">
        <v>40634</v>
      </c>
      <c r="C30" s="44" t="s">
        <v>313</v>
      </c>
      <c r="D30" s="17">
        <v>40623</v>
      </c>
      <c r="E30" s="20" t="s">
        <v>305</v>
      </c>
      <c r="F30" s="134" t="s">
        <v>303</v>
      </c>
      <c r="G30" s="26" t="s">
        <v>304</v>
      </c>
      <c r="H30" s="64"/>
      <c r="I30" s="64"/>
      <c r="J30" s="183">
        <v>50000</v>
      </c>
      <c r="K30" s="146" t="s">
        <v>68</v>
      </c>
      <c r="L30" s="146" t="s">
        <v>30</v>
      </c>
    </row>
    <row r="31" spans="1:12" s="143" customFormat="1" ht="15.75" customHeight="1">
      <c r="A31" s="16">
        <f t="shared" si="3"/>
        <v>4</v>
      </c>
      <c r="B31" s="44">
        <v>40634</v>
      </c>
      <c r="C31" s="44" t="s">
        <v>314</v>
      </c>
      <c r="D31" s="17">
        <v>40619</v>
      </c>
      <c r="E31" s="20" t="s">
        <v>307</v>
      </c>
      <c r="F31" s="134" t="s">
        <v>306</v>
      </c>
      <c r="G31" s="26" t="s">
        <v>309</v>
      </c>
      <c r="H31" s="64"/>
      <c r="I31" s="64"/>
      <c r="J31" s="18">
        <v>363636</v>
      </c>
      <c r="K31" s="146" t="s">
        <v>68</v>
      </c>
      <c r="L31" s="146" t="s">
        <v>30</v>
      </c>
    </row>
    <row r="32" spans="1:12" s="143" customFormat="1" ht="15.75" customHeight="1">
      <c r="A32" s="16">
        <f t="shared" si="3"/>
        <v>4</v>
      </c>
      <c r="B32" s="44">
        <v>40634</v>
      </c>
      <c r="C32" s="44" t="s">
        <v>314</v>
      </c>
      <c r="D32" s="17">
        <v>40619</v>
      </c>
      <c r="E32" s="20" t="s">
        <v>308</v>
      </c>
      <c r="F32" s="134" t="s">
        <v>306</v>
      </c>
      <c r="G32" s="26" t="s">
        <v>309</v>
      </c>
      <c r="H32" s="64"/>
      <c r="I32" s="64"/>
      <c r="J32" s="18">
        <v>36364</v>
      </c>
      <c r="K32" s="146" t="s">
        <v>5</v>
      </c>
      <c r="L32" s="146" t="s">
        <v>30</v>
      </c>
    </row>
    <row r="33" spans="1:12" s="143" customFormat="1" ht="15.75" customHeight="1">
      <c r="A33" s="16">
        <f t="shared" si="3"/>
        <v>4</v>
      </c>
      <c r="B33" s="44">
        <f t="shared" ref="B33:B64" si="4">D33</f>
        <v>40636</v>
      </c>
      <c r="C33" s="44" t="s">
        <v>315</v>
      </c>
      <c r="D33" s="44">
        <v>40636</v>
      </c>
      <c r="E33" s="45" t="s">
        <v>282</v>
      </c>
      <c r="F33" s="182" t="s">
        <v>281</v>
      </c>
      <c r="G33" s="2" t="s">
        <v>272</v>
      </c>
      <c r="H33" s="64"/>
      <c r="I33" s="64"/>
      <c r="J33" s="145">
        <v>472727</v>
      </c>
      <c r="K33" s="146" t="s">
        <v>68</v>
      </c>
      <c r="L33" s="146" t="s">
        <v>30</v>
      </c>
    </row>
    <row r="34" spans="1:12" s="143" customFormat="1" ht="15.75" customHeight="1">
      <c r="A34" s="16">
        <f t="shared" si="3"/>
        <v>4</v>
      </c>
      <c r="B34" s="44">
        <f t="shared" si="4"/>
        <v>40636</v>
      </c>
      <c r="C34" s="44" t="s">
        <v>315</v>
      </c>
      <c r="D34" s="44">
        <v>40636</v>
      </c>
      <c r="E34" s="45" t="s">
        <v>274</v>
      </c>
      <c r="F34" s="182" t="s">
        <v>281</v>
      </c>
      <c r="G34" s="2" t="s">
        <v>272</v>
      </c>
      <c r="H34" s="64"/>
      <c r="I34" s="64"/>
      <c r="J34" s="145">
        <v>47273</v>
      </c>
      <c r="K34" s="146" t="s">
        <v>5</v>
      </c>
      <c r="L34" s="146" t="s">
        <v>30</v>
      </c>
    </row>
    <row r="35" spans="1:12" s="143" customFormat="1" ht="15.75" customHeight="1">
      <c r="A35" s="16">
        <f t="shared" si="3"/>
        <v>4</v>
      </c>
      <c r="B35" s="44">
        <f t="shared" si="4"/>
        <v>40637</v>
      </c>
      <c r="C35" s="44" t="s">
        <v>316</v>
      </c>
      <c r="D35" s="17">
        <v>40637</v>
      </c>
      <c r="E35" s="20" t="s">
        <v>293</v>
      </c>
      <c r="F35" s="134" t="s">
        <v>295</v>
      </c>
      <c r="G35" s="26" t="s">
        <v>296</v>
      </c>
      <c r="H35" s="64"/>
      <c r="I35" s="64"/>
      <c r="J35" s="18">
        <v>6299080</v>
      </c>
      <c r="K35" s="146" t="s">
        <v>68</v>
      </c>
      <c r="L35" s="146" t="s">
        <v>30</v>
      </c>
    </row>
    <row r="36" spans="1:12" s="143" customFormat="1" ht="15.75" customHeight="1">
      <c r="A36" s="16">
        <f t="shared" si="3"/>
        <v>4</v>
      </c>
      <c r="B36" s="44">
        <f t="shared" si="4"/>
        <v>40637</v>
      </c>
      <c r="C36" s="44" t="s">
        <v>316</v>
      </c>
      <c r="D36" s="17">
        <v>40637</v>
      </c>
      <c r="E36" s="20" t="s">
        <v>294</v>
      </c>
      <c r="F36" s="134" t="s">
        <v>295</v>
      </c>
      <c r="G36" s="26" t="s">
        <v>296</v>
      </c>
      <c r="H36" s="64"/>
      <c r="I36" s="64"/>
      <c r="J36" s="18">
        <v>629908</v>
      </c>
      <c r="K36" s="146" t="s">
        <v>5</v>
      </c>
      <c r="L36" s="146" t="s">
        <v>30</v>
      </c>
    </row>
    <row r="37" spans="1:12" s="143" customFormat="1" ht="15.75" customHeight="1">
      <c r="A37" s="16">
        <f t="shared" si="3"/>
        <v>4</v>
      </c>
      <c r="B37" s="44">
        <f t="shared" si="4"/>
        <v>40638</v>
      </c>
      <c r="C37" s="44" t="s">
        <v>317</v>
      </c>
      <c r="D37" s="44">
        <v>40638</v>
      </c>
      <c r="E37" s="45" t="s">
        <v>284</v>
      </c>
      <c r="F37" s="182" t="s">
        <v>283</v>
      </c>
      <c r="G37" s="2" t="s">
        <v>272</v>
      </c>
      <c r="H37" s="64"/>
      <c r="I37" s="64"/>
      <c r="J37" s="145">
        <v>618181</v>
      </c>
      <c r="K37" s="146" t="s">
        <v>68</v>
      </c>
      <c r="L37" s="146" t="s">
        <v>30</v>
      </c>
    </row>
    <row r="38" spans="1:12" s="143" customFormat="1" ht="15.75" customHeight="1">
      <c r="A38" s="16">
        <f t="shared" si="3"/>
        <v>4</v>
      </c>
      <c r="B38" s="44">
        <f t="shared" si="4"/>
        <v>40638</v>
      </c>
      <c r="C38" s="44" t="s">
        <v>317</v>
      </c>
      <c r="D38" s="44">
        <v>40638</v>
      </c>
      <c r="E38" s="45" t="s">
        <v>274</v>
      </c>
      <c r="F38" s="182" t="s">
        <v>283</v>
      </c>
      <c r="G38" s="2" t="s">
        <v>272</v>
      </c>
      <c r="H38" s="64"/>
      <c r="I38" s="64"/>
      <c r="J38" s="145">
        <v>61818</v>
      </c>
      <c r="K38" s="146" t="s">
        <v>5</v>
      </c>
      <c r="L38" s="146" t="s">
        <v>30</v>
      </c>
    </row>
    <row r="39" spans="1:12" s="143" customFormat="1" ht="15.75" customHeight="1">
      <c r="A39" s="16">
        <f t="shared" si="3"/>
        <v>4</v>
      </c>
      <c r="B39" s="44">
        <f t="shared" si="4"/>
        <v>40638</v>
      </c>
      <c r="C39" s="44" t="s">
        <v>318</v>
      </c>
      <c r="D39" s="44">
        <v>40638</v>
      </c>
      <c r="E39" s="45" t="s">
        <v>286</v>
      </c>
      <c r="F39" s="182" t="s">
        <v>285</v>
      </c>
      <c r="G39" s="2" t="s">
        <v>288</v>
      </c>
      <c r="H39" s="64"/>
      <c r="I39" s="64"/>
      <c r="J39" s="145">
        <v>2000000</v>
      </c>
      <c r="K39" s="146" t="s">
        <v>68</v>
      </c>
      <c r="L39" s="146" t="s">
        <v>30</v>
      </c>
    </row>
    <row r="40" spans="1:12" s="143" customFormat="1" ht="15.75" customHeight="1">
      <c r="A40" s="16">
        <f t="shared" si="3"/>
        <v>4</v>
      </c>
      <c r="B40" s="44">
        <f t="shared" si="4"/>
        <v>40638</v>
      </c>
      <c r="C40" s="44" t="s">
        <v>318</v>
      </c>
      <c r="D40" s="44">
        <v>40638</v>
      </c>
      <c r="E40" s="45" t="s">
        <v>287</v>
      </c>
      <c r="F40" s="182" t="s">
        <v>285</v>
      </c>
      <c r="G40" s="2" t="s">
        <v>288</v>
      </c>
      <c r="H40" s="64"/>
      <c r="I40" s="64"/>
      <c r="J40" s="145">
        <v>200000</v>
      </c>
      <c r="K40" s="146" t="s">
        <v>5</v>
      </c>
      <c r="L40" s="146" t="s">
        <v>30</v>
      </c>
    </row>
    <row r="41" spans="1:12" s="143" customFormat="1" ht="15.75" customHeight="1">
      <c r="A41" s="16">
        <f t="shared" si="3"/>
        <v>4</v>
      </c>
      <c r="B41" s="44">
        <f t="shared" si="4"/>
        <v>40638</v>
      </c>
      <c r="C41" s="44" t="s">
        <v>319</v>
      </c>
      <c r="D41" s="44">
        <v>40638</v>
      </c>
      <c r="E41" s="45" t="s">
        <v>290</v>
      </c>
      <c r="F41" s="182" t="s">
        <v>289</v>
      </c>
      <c r="G41" s="2" t="s">
        <v>292</v>
      </c>
      <c r="H41" s="64"/>
      <c r="I41" s="64"/>
      <c r="J41" s="145">
        <v>108000</v>
      </c>
      <c r="K41" s="146" t="s">
        <v>68</v>
      </c>
      <c r="L41" s="146" t="s">
        <v>30</v>
      </c>
    </row>
    <row r="42" spans="1:12" s="143" customFormat="1" ht="15.75" customHeight="1">
      <c r="A42" s="16">
        <f t="shared" si="3"/>
        <v>4</v>
      </c>
      <c r="B42" s="44">
        <f t="shared" si="4"/>
        <v>40638</v>
      </c>
      <c r="C42" s="44" t="s">
        <v>319</v>
      </c>
      <c r="D42" s="44">
        <v>40638</v>
      </c>
      <c r="E42" s="45" t="s">
        <v>291</v>
      </c>
      <c r="F42" s="182" t="s">
        <v>289</v>
      </c>
      <c r="G42" s="2" t="s">
        <v>292</v>
      </c>
      <c r="H42" s="64"/>
      <c r="I42" s="64"/>
      <c r="J42" s="18">
        <v>10800</v>
      </c>
      <c r="K42" s="146" t="s">
        <v>5</v>
      </c>
      <c r="L42" s="146" t="s">
        <v>30</v>
      </c>
    </row>
    <row r="43" spans="1:12" s="143" customFormat="1" ht="15.75" customHeight="1">
      <c r="A43" s="16">
        <f t="shared" si="3"/>
        <v>4</v>
      </c>
      <c r="B43" s="44">
        <f t="shared" si="4"/>
        <v>40640</v>
      </c>
      <c r="C43" s="44" t="s">
        <v>320</v>
      </c>
      <c r="D43" s="44">
        <v>40640</v>
      </c>
      <c r="E43" s="45" t="s">
        <v>239</v>
      </c>
      <c r="F43" s="147" t="s">
        <v>187</v>
      </c>
      <c r="G43" s="24" t="s">
        <v>240</v>
      </c>
      <c r="H43" s="64"/>
      <c r="I43" s="64"/>
      <c r="J43" s="145">
        <v>200000000</v>
      </c>
      <c r="K43" s="146" t="s">
        <v>16</v>
      </c>
      <c r="L43" s="146" t="s">
        <v>30</v>
      </c>
    </row>
    <row r="44" spans="1:12" s="143" customFormat="1" ht="15.75" customHeight="1">
      <c r="A44" s="16">
        <f t="shared" si="3"/>
        <v>4</v>
      </c>
      <c r="B44" s="44">
        <f t="shared" si="4"/>
        <v>40642</v>
      </c>
      <c r="C44" s="44" t="s">
        <v>635</v>
      </c>
      <c r="D44" s="44">
        <v>40642</v>
      </c>
      <c r="E44" s="45" t="s">
        <v>277</v>
      </c>
      <c r="F44" s="182" t="s">
        <v>276</v>
      </c>
      <c r="G44" s="2" t="s">
        <v>377</v>
      </c>
      <c r="H44" s="64">
        <v>50</v>
      </c>
      <c r="I44" s="64">
        <v>15998</v>
      </c>
      <c r="J44" s="145">
        <f>ROUND(H44*I44,0)</f>
        <v>799900</v>
      </c>
      <c r="K44" s="146" t="s">
        <v>101</v>
      </c>
      <c r="L44" s="146" t="s">
        <v>4</v>
      </c>
    </row>
    <row r="45" spans="1:12" s="143" customFormat="1" ht="15.75" customHeight="1">
      <c r="A45" s="16">
        <f t="shared" si="3"/>
        <v>4</v>
      </c>
      <c r="B45" s="44">
        <f t="shared" si="4"/>
        <v>40642</v>
      </c>
      <c r="C45" s="44" t="s">
        <v>635</v>
      </c>
      <c r="D45" s="44">
        <v>40642</v>
      </c>
      <c r="E45" s="45" t="s">
        <v>278</v>
      </c>
      <c r="F45" s="182" t="s">
        <v>276</v>
      </c>
      <c r="G45" s="2" t="s">
        <v>377</v>
      </c>
      <c r="H45" s="64">
        <v>50</v>
      </c>
      <c r="I45" s="64">
        <v>10830</v>
      </c>
      <c r="J45" s="145">
        <f>ROUND(H45*I45,0)</f>
        <v>541500</v>
      </c>
      <c r="K45" s="146" t="s">
        <v>101</v>
      </c>
      <c r="L45" s="146" t="s">
        <v>4</v>
      </c>
    </row>
    <row r="46" spans="1:12" s="143" customFormat="1" ht="15.75" customHeight="1">
      <c r="A46" s="16">
        <f t="shared" si="3"/>
        <v>4</v>
      </c>
      <c r="B46" s="44">
        <f t="shared" si="4"/>
        <v>40642</v>
      </c>
      <c r="C46" s="44" t="s">
        <v>635</v>
      </c>
      <c r="D46" s="44">
        <v>40642</v>
      </c>
      <c r="E46" s="45" t="s">
        <v>279</v>
      </c>
      <c r="F46" s="182" t="s">
        <v>276</v>
      </c>
      <c r="G46" s="2" t="s">
        <v>377</v>
      </c>
      <c r="H46" s="64">
        <v>10</v>
      </c>
      <c r="I46" s="64">
        <v>36792</v>
      </c>
      <c r="J46" s="145">
        <f>ROUND(H46*I46,0)</f>
        <v>367920</v>
      </c>
      <c r="K46" s="146" t="s">
        <v>101</v>
      </c>
      <c r="L46" s="146" t="s">
        <v>4</v>
      </c>
    </row>
    <row r="47" spans="1:12" s="143" customFormat="1" ht="15.75" customHeight="1">
      <c r="A47" s="16">
        <f t="shared" si="3"/>
        <v>4</v>
      </c>
      <c r="B47" s="44">
        <f t="shared" si="4"/>
        <v>40642</v>
      </c>
      <c r="C47" s="44" t="s">
        <v>635</v>
      </c>
      <c r="D47" s="44">
        <v>40642</v>
      </c>
      <c r="E47" s="45" t="s">
        <v>280</v>
      </c>
      <c r="F47" s="182" t="s">
        <v>276</v>
      </c>
      <c r="G47" s="2" t="s">
        <v>377</v>
      </c>
      <c r="H47" s="64">
        <v>152</v>
      </c>
      <c r="I47" s="64">
        <v>24325</v>
      </c>
      <c r="J47" s="145">
        <f>ROUND(H47*I47,0)</f>
        <v>3697400</v>
      </c>
      <c r="K47" s="146" t="s">
        <v>101</v>
      </c>
      <c r="L47" s="146" t="s">
        <v>4</v>
      </c>
    </row>
    <row r="48" spans="1:12" s="143" customFormat="1" ht="15.75" customHeight="1">
      <c r="A48" s="16">
        <f t="shared" si="3"/>
        <v>4</v>
      </c>
      <c r="B48" s="44">
        <f t="shared" si="4"/>
        <v>40642</v>
      </c>
      <c r="C48" s="44" t="s">
        <v>635</v>
      </c>
      <c r="D48" s="44">
        <v>40642</v>
      </c>
      <c r="E48" s="45" t="s">
        <v>258</v>
      </c>
      <c r="F48" s="182" t="s">
        <v>276</v>
      </c>
      <c r="G48" s="2" t="s">
        <v>377</v>
      </c>
      <c r="H48" s="64"/>
      <c r="I48" s="64"/>
      <c r="J48" s="145">
        <v>540672</v>
      </c>
      <c r="K48" s="146" t="s">
        <v>5</v>
      </c>
      <c r="L48" s="146" t="s">
        <v>4</v>
      </c>
    </row>
    <row r="49" spans="1:12" s="143" customFormat="1" ht="15.75" customHeight="1">
      <c r="A49" s="16">
        <f t="shared" si="3"/>
        <v>4</v>
      </c>
      <c r="B49" s="44">
        <f t="shared" si="4"/>
        <v>40644</v>
      </c>
      <c r="C49" s="44" t="s">
        <v>632</v>
      </c>
      <c r="D49" s="44">
        <v>40644</v>
      </c>
      <c r="E49" s="45" t="s">
        <v>266</v>
      </c>
      <c r="F49" s="182" t="s">
        <v>268</v>
      </c>
      <c r="G49" s="2" t="s">
        <v>269</v>
      </c>
      <c r="H49" s="64">
        <v>50</v>
      </c>
      <c r="I49" s="64">
        <v>23500</v>
      </c>
      <c r="J49" s="145">
        <f>ROUND(H49*I49,0)</f>
        <v>1175000</v>
      </c>
      <c r="K49" s="146" t="s">
        <v>103</v>
      </c>
      <c r="L49" s="146" t="s">
        <v>4</v>
      </c>
    </row>
    <row r="50" spans="1:12" s="143" customFormat="1" ht="15.75" customHeight="1">
      <c r="A50" s="16">
        <f t="shared" si="3"/>
        <v>4</v>
      </c>
      <c r="B50" s="44">
        <f t="shared" si="4"/>
        <v>40644</v>
      </c>
      <c r="C50" s="44" t="s">
        <v>632</v>
      </c>
      <c r="D50" s="44">
        <v>40644</v>
      </c>
      <c r="E50" s="45" t="s">
        <v>267</v>
      </c>
      <c r="F50" s="182" t="s">
        <v>268</v>
      </c>
      <c r="G50" s="2" t="s">
        <v>269</v>
      </c>
      <c r="H50" s="64"/>
      <c r="I50" s="64"/>
      <c r="J50" s="145">
        <v>117500</v>
      </c>
      <c r="K50" s="146" t="s">
        <v>5</v>
      </c>
      <c r="L50" s="146" t="s">
        <v>4</v>
      </c>
    </row>
    <row r="51" spans="1:12" s="143" customFormat="1" ht="15.75" customHeight="1">
      <c r="A51" s="16">
        <f t="shared" si="3"/>
        <v>4</v>
      </c>
      <c r="B51" s="17">
        <f t="shared" si="4"/>
        <v>40644</v>
      </c>
      <c r="C51" s="44" t="s">
        <v>595</v>
      </c>
      <c r="D51" s="44">
        <v>40644</v>
      </c>
      <c r="E51" s="20" t="s">
        <v>538</v>
      </c>
      <c r="F51" s="182" t="s">
        <v>268</v>
      </c>
      <c r="G51" s="2" t="s">
        <v>269</v>
      </c>
      <c r="H51" s="64"/>
      <c r="I51" s="64"/>
      <c r="J51" s="18">
        <v>1292500</v>
      </c>
      <c r="K51" s="19" t="s">
        <v>4</v>
      </c>
      <c r="L51" s="19" t="s">
        <v>30</v>
      </c>
    </row>
    <row r="52" spans="1:12" s="143" customFormat="1" ht="15.75" customHeight="1">
      <c r="A52" s="16">
        <f t="shared" si="3"/>
        <v>4</v>
      </c>
      <c r="B52" s="44">
        <f t="shared" si="4"/>
        <v>40644</v>
      </c>
      <c r="C52" s="44" t="s">
        <v>633</v>
      </c>
      <c r="D52" s="44">
        <v>40644</v>
      </c>
      <c r="E52" s="45" t="s">
        <v>196</v>
      </c>
      <c r="F52" s="182" t="s">
        <v>271</v>
      </c>
      <c r="G52" s="2" t="s">
        <v>270</v>
      </c>
      <c r="H52" s="64">
        <v>48</v>
      </c>
      <c r="I52" s="64">
        <v>42000</v>
      </c>
      <c r="J52" s="145">
        <f>ROUND(H52*I52,0)</f>
        <v>2016000</v>
      </c>
      <c r="K52" s="146" t="s">
        <v>103</v>
      </c>
      <c r="L52" s="146" t="s">
        <v>4</v>
      </c>
    </row>
    <row r="53" spans="1:12" s="143" customFormat="1" ht="15.75" customHeight="1">
      <c r="A53" s="16">
        <f t="shared" si="3"/>
        <v>4</v>
      </c>
      <c r="B53" s="44">
        <f t="shared" si="4"/>
        <v>40644</v>
      </c>
      <c r="C53" s="44" t="s">
        <v>633</v>
      </c>
      <c r="D53" s="44">
        <v>40644</v>
      </c>
      <c r="E53" s="45" t="s">
        <v>197</v>
      </c>
      <c r="F53" s="182" t="s">
        <v>271</v>
      </c>
      <c r="G53" s="2" t="s">
        <v>270</v>
      </c>
      <c r="H53" s="64"/>
      <c r="I53" s="64"/>
      <c r="J53" s="145">
        <v>201600</v>
      </c>
      <c r="K53" s="146" t="s">
        <v>5</v>
      </c>
      <c r="L53" s="146" t="s">
        <v>4</v>
      </c>
    </row>
    <row r="54" spans="1:12" s="143" customFormat="1" ht="15.75" customHeight="1">
      <c r="A54" s="16">
        <f t="shared" si="3"/>
        <v>4</v>
      </c>
      <c r="B54" s="17">
        <f t="shared" si="4"/>
        <v>40644</v>
      </c>
      <c r="C54" s="44" t="s">
        <v>596</v>
      </c>
      <c r="D54" s="44">
        <v>40644</v>
      </c>
      <c r="E54" s="20" t="s">
        <v>406</v>
      </c>
      <c r="F54" s="182" t="s">
        <v>271</v>
      </c>
      <c r="G54" s="2" t="s">
        <v>270</v>
      </c>
      <c r="H54" s="64"/>
      <c r="I54" s="64"/>
      <c r="J54" s="18">
        <v>2217600</v>
      </c>
      <c r="K54" s="19" t="s">
        <v>4</v>
      </c>
      <c r="L54" s="19" t="s">
        <v>30</v>
      </c>
    </row>
    <row r="55" spans="1:12" s="143" customFormat="1" ht="15.75" customHeight="1">
      <c r="A55" s="16">
        <f t="shared" si="3"/>
        <v>4</v>
      </c>
      <c r="B55" s="44">
        <f t="shared" si="4"/>
        <v>40644</v>
      </c>
      <c r="C55" s="44" t="s">
        <v>597</v>
      </c>
      <c r="D55" s="44">
        <v>40644</v>
      </c>
      <c r="E55" s="45" t="s">
        <v>275</v>
      </c>
      <c r="F55" s="182" t="s">
        <v>273</v>
      </c>
      <c r="G55" s="2" t="s">
        <v>272</v>
      </c>
      <c r="H55" s="64"/>
      <c r="I55" s="64"/>
      <c r="J55" s="145">
        <v>1409091</v>
      </c>
      <c r="K55" s="146" t="s">
        <v>68</v>
      </c>
      <c r="L55" s="146" t="s">
        <v>30</v>
      </c>
    </row>
    <row r="56" spans="1:12" s="143" customFormat="1" ht="15.75" customHeight="1">
      <c r="A56" s="16">
        <f t="shared" si="3"/>
        <v>4</v>
      </c>
      <c r="B56" s="44">
        <f t="shared" si="4"/>
        <v>40644</v>
      </c>
      <c r="C56" s="44" t="s">
        <v>597</v>
      </c>
      <c r="D56" s="44">
        <v>40644</v>
      </c>
      <c r="E56" s="45" t="s">
        <v>274</v>
      </c>
      <c r="F56" s="182" t="s">
        <v>273</v>
      </c>
      <c r="G56" s="2" t="s">
        <v>272</v>
      </c>
      <c r="H56" s="64"/>
      <c r="I56" s="64"/>
      <c r="J56" s="145">
        <v>140909</v>
      </c>
      <c r="K56" s="146" t="s">
        <v>5</v>
      </c>
      <c r="L56" s="146" t="s">
        <v>30</v>
      </c>
    </row>
    <row r="57" spans="1:12" s="143" customFormat="1" ht="15.75" customHeight="1">
      <c r="A57" s="16">
        <f t="shared" si="3"/>
        <v>4</v>
      </c>
      <c r="B57" s="44">
        <f t="shared" si="4"/>
        <v>40646</v>
      </c>
      <c r="C57" s="44" t="s">
        <v>598</v>
      </c>
      <c r="D57" s="44">
        <v>40646</v>
      </c>
      <c r="E57" s="45" t="s">
        <v>242</v>
      </c>
      <c r="F57" s="147" t="s">
        <v>187</v>
      </c>
      <c r="G57" s="24" t="s">
        <v>240</v>
      </c>
      <c r="H57" s="64"/>
      <c r="I57" s="64"/>
      <c r="J57" s="145">
        <v>50000000</v>
      </c>
      <c r="K57" s="146" t="s">
        <v>30</v>
      </c>
      <c r="L57" s="146" t="s">
        <v>16</v>
      </c>
    </row>
    <row r="58" spans="1:12" s="143" customFormat="1" ht="15.75" customHeight="1">
      <c r="A58" s="16">
        <f t="shared" si="3"/>
        <v>4</v>
      </c>
      <c r="B58" s="44">
        <f t="shared" si="4"/>
        <v>40646</v>
      </c>
      <c r="C58" s="44" t="s">
        <v>636</v>
      </c>
      <c r="D58" s="44">
        <v>40646</v>
      </c>
      <c r="E58" s="45" t="s">
        <v>265</v>
      </c>
      <c r="F58" s="182" t="s">
        <v>264</v>
      </c>
      <c r="G58" s="2" t="s">
        <v>377</v>
      </c>
      <c r="H58" s="64">
        <v>2500</v>
      </c>
      <c r="I58" s="64">
        <v>4449</v>
      </c>
      <c r="J58" s="145">
        <f>ROUND(H58*I58,0)</f>
        <v>11122500</v>
      </c>
      <c r="K58" s="146" t="s">
        <v>101</v>
      </c>
      <c r="L58" s="146" t="s">
        <v>4</v>
      </c>
    </row>
    <row r="59" spans="1:12" s="143" customFormat="1" ht="15.75" customHeight="1">
      <c r="A59" s="16">
        <f t="shared" si="3"/>
        <v>4</v>
      </c>
      <c r="B59" s="44">
        <f t="shared" si="4"/>
        <v>40646</v>
      </c>
      <c r="C59" s="44" t="s">
        <v>636</v>
      </c>
      <c r="D59" s="44">
        <v>40646</v>
      </c>
      <c r="E59" s="45" t="s">
        <v>258</v>
      </c>
      <c r="F59" s="182" t="s">
        <v>264</v>
      </c>
      <c r="G59" s="2" t="s">
        <v>377</v>
      </c>
      <c r="H59" s="64"/>
      <c r="I59" s="64"/>
      <c r="J59" s="145">
        <v>1112250</v>
      </c>
      <c r="K59" s="146" t="s">
        <v>5</v>
      </c>
      <c r="L59" s="146" t="s">
        <v>4</v>
      </c>
    </row>
    <row r="60" spans="1:12" s="143" customFormat="1" ht="15.75" customHeight="1">
      <c r="A60" s="16">
        <f t="shared" si="3"/>
        <v>4</v>
      </c>
      <c r="B60" s="44">
        <f t="shared" si="4"/>
        <v>40647</v>
      </c>
      <c r="C60" s="44" t="s">
        <v>637</v>
      </c>
      <c r="D60" s="44">
        <v>40647</v>
      </c>
      <c r="E60" s="45" t="s">
        <v>263</v>
      </c>
      <c r="F60" s="182" t="s">
        <v>262</v>
      </c>
      <c r="G60" s="2" t="s">
        <v>377</v>
      </c>
      <c r="H60" s="64">
        <f>600+1900</f>
        <v>2500</v>
      </c>
      <c r="I60" s="64">
        <v>6124</v>
      </c>
      <c r="J60" s="145">
        <f>ROUND(H60*I60,0)</f>
        <v>15310000</v>
      </c>
      <c r="K60" s="146" t="s">
        <v>101</v>
      </c>
      <c r="L60" s="146" t="s">
        <v>4</v>
      </c>
    </row>
    <row r="61" spans="1:12" s="143" customFormat="1" ht="15.75" customHeight="1">
      <c r="A61" s="16">
        <f t="shared" si="3"/>
        <v>4</v>
      </c>
      <c r="B61" s="44">
        <f t="shared" si="4"/>
        <v>40647</v>
      </c>
      <c r="C61" s="44" t="s">
        <v>637</v>
      </c>
      <c r="D61" s="44">
        <v>40647</v>
      </c>
      <c r="E61" s="45" t="s">
        <v>258</v>
      </c>
      <c r="F61" s="182" t="s">
        <v>262</v>
      </c>
      <c r="G61" s="2" t="s">
        <v>377</v>
      </c>
      <c r="H61" s="64"/>
      <c r="I61" s="64"/>
      <c r="J61" s="145">
        <v>1531000</v>
      </c>
      <c r="K61" s="146" t="s">
        <v>5</v>
      </c>
      <c r="L61" s="146" t="s">
        <v>4</v>
      </c>
    </row>
    <row r="62" spans="1:12" s="143" customFormat="1" ht="15.75" customHeight="1">
      <c r="A62" s="16">
        <f t="shared" si="3"/>
        <v>4</v>
      </c>
      <c r="B62" s="44">
        <f t="shared" si="4"/>
        <v>40648</v>
      </c>
      <c r="C62" s="44" t="s">
        <v>638</v>
      </c>
      <c r="D62" s="44">
        <v>40648</v>
      </c>
      <c r="E62" s="45" t="s">
        <v>257</v>
      </c>
      <c r="F62" s="182" t="s">
        <v>256</v>
      </c>
      <c r="G62" s="2" t="s">
        <v>377</v>
      </c>
      <c r="H62" s="64">
        <v>130</v>
      </c>
      <c r="I62" s="64">
        <v>24346</v>
      </c>
      <c r="J62" s="145">
        <f>ROUND(H62*I62,0)</f>
        <v>3164980</v>
      </c>
      <c r="K62" s="146" t="s">
        <v>101</v>
      </c>
      <c r="L62" s="146" t="s">
        <v>4</v>
      </c>
    </row>
    <row r="63" spans="1:12" s="143" customFormat="1" ht="15.75" customHeight="1">
      <c r="A63" s="16">
        <f t="shared" si="3"/>
        <v>4</v>
      </c>
      <c r="B63" s="44">
        <f t="shared" si="4"/>
        <v>40648</v>
      </c>
      <c r="C63" s="44" t="s">
        <v>638</v>
      </c>
      <c r="D63" s="44">
        <v>40648</v>
      </c>
      <c r="E63" s="45" t="s">
        <v>259</v>
      </c>
      <c r="F63" s="182" t="s">
        <v>256</v>
      </c>
      <c r="G63" s="2" t="s">
        <v>377</v>
      </c>
      <c r="H63" s="64">
        <v>60</v>
      </c>
      <c r="I63" s="64">
        <v>14079</v>
      </c>
      <c r="J63" s="145">
        <f>ROUND(H63*I63,0)</f>
        <v>844740</v>
      </c>
      <c r="K63" s="146" t="s">
        <v>101</v>
      </c>
      <c r="L63" s="146" t="s">
        <v>4</v>
      </c>
    </row>
    <row r="64" spans="1:12" s="143" customFormat="1" ht="15.75" customHeight="1">
      <c r="A64" s="16">
        <f t="shared" si="3"/>
        <v>4</v>
      </c>
      <c r="B64" s="44">
        <f t="shared" si="4"/>
        <v>40648</v>
      </c>
      <c r="C64" s="44" t="s">
        <v>638</v>
      </c>
      <c r="D64" s="44">
        <v>40648</v>
      </c>
      <c r="E64" s="45" t="s">
        <v>260</v>
      </c>
      <c r="F64" s="182" t="s">
        <v>256</v>
      </c>
      <c r="G64" s="2" t="s">
        <v>377</v>
      </c>
      <c r="H64" s="64">
        <v>50</v>
      </c>
      <c r="I64" s="64">
        <v>27901</v>
      </c>
      <c r="J64" s="145">
        <f>ROUND(H64*I64,0)</f>
        <v>1395050</v>
      </c>
      <c r="K64" s="146" t="s">
        <v>101</v>
      </c>
      <c r="L64" s="146" t="s">
        <v>4</v>
      </c>
    </row>
    <row r="65" spans="1:12" s="143" customFormat="1" ht="15.75" customHeight="1">
      <c r="A65" s="16">
        <f t="shared" si="3"/>
        <v>4</v>
      </c>
      <c r="B65" s="44">
        <f t="shared" ref="B65:B89" si="5">D65</f>
        <v>40648</v>
      </c>
      <c r="C65" s="44" t="s">
        <v>638</v>
      </c>
      <c r="D65" s="44">
        <v>40648</v>
      </c>
      <c r="E65" s="45" t="s">
        <v>258</v>
      </c>
      <c r="F65" s="182" t="s">
        <v>256</v>
      </c>
      <c r="G65" s="2" t="s">
        <v>377</v>
      </c>
      <c r="H65" s="64"/>
      <c r="I65" s="64"/>
      <c r="J65" s="145">
        <v>540711</v>
      </c>
      <c r="K65" s="146" t="s">
        <v>5</v>
      </c>
      <c r="L65" s="146" t="s">
        <v>4</v>
      </c>
    </row>
    <row r="66" spans="1:12" s="143" customFormat="1" ht="15.75" customHeight="1">
      <c r="A66" s="16">
        <f t="shared" si="3"/>
        <v>4</v>
      </c>
      <c r="B66" s="44">
        <f t="shared" si="5"/>
        <v>40649</v>
      </c>
      <c r="C66" s="44" t="s">
        <v>599</v>
      </c>
      <c r="D66" s="44">
        <v>40649</v>
      </c>
      <c r="E66" s="45" t="s">
        <v>601</v>
      </c>
      <c r="F66" s="182" t="s">
        <v>251</v>
      </c>
      <c r="G66" s="2" t="s">
        <v>249</v>
      </c>
      <c r="H66" s="64">
        <v>20</v>
      </c>
      <c r="I66" s="64">
        <v>40000</v>
      </c>
      <c r="J66" s="145">
        <f>800000+1380000</f>
        <v>2180000</v>
      </c>
      <c r="K66" s="146" t="s">
        <v>109</v>
      </c>
      <c r="L66" s="146" t="s">
        <v>30</v>
      </c>
    </row>
    <row r="67" spans="1:12" s="143" customFormat="1" ht="15.75" customHeight="1">
      <c r="A67" s="16">
        <f t="shared" si="3"/>
        <v>4</v>
      </c>
      <c r="B67" s="44">
        <f t="shared" si="5"/>
        <v>40649</v>
      </c>
      <c r="C67" s="44" t="s">
        <v>599</v>
      </c>
      <c r="D67" s="44">
        <v>40649</v>
      </c>
      <c r="E67" s="45" t="s">
        <v>198</v>
      </c>
      <c r="F67" s="182" t="s">
        <v>251</v>
      </c>
      <c r="G67" s="2" t="s">
        <v>249</v>
      </c>
      <c r="H67" s="64"/>
      <c r="I67" s="64"/>
      <c r="J67" s="145">
        <v>218000</v>
      </c>
      <c r="K67" s="146" t="s">
        <v>5</v>
      </c>
      <c r="L67" s="146" t="s">
        <v>30</v>
      </c>
    </row>
    <row r="68" spans="1:12" s="143" customFormat="1" ht="15.75" customHeight="1">
      <c r="A68" s="16">
        <f t="shared" si="3"/>
        <v>4</v>
      </c>
      <c r="B68" s="17">
        <f t="shared" si="5"/>
        <v>40652</v>
      </c>
      <c r="C68" s="44" t="s">
        <v>600</v>
      </c>
      <c r="D68" s="17">
        <v>40652</v>
      </c>
      <c r="E68" s="20" t="s">
        <v>321</v>
      </c>
      <c r="F68" s="134" t="s">
        <v>325</v>
      </c>
      <c r="G68" s="26" t="s">
        <v>324</v>
      </c>
      <c r="H68" s="64"/>
      <c r="I68" s="64"/>
      <c r="J68" s="18">
        <v>1000000</v>
      </c>
      <c r="K68" s="19" t="s">
        <v>46</v>
      </c>
      <c r="L68" s="146" t="s">
        <v>30</v>
      </c>
    </row>
    <row r="69" spans="1:12" s="143" customFormat="1" ht="15.75" customHeight="1">
      <c r="A69" s="16">
        <f t="shared" si="3"/>
        <v>4</v>
      </c>
      <c r="B69" s="17">
        <f t="shared" si="5"/>
        <v>40652</v>
      </c>
      <c r="C69" s="44" t="s">
        <v>600</v>
      </c>
      <c r="D69" s="17">
        <v>40652</v>
      </c>
      <c r="E69" s="20" t="s">
        <v>322</v>
      </c>
      <c r="F69" s="134" t="s">
        <v>325</v>
      </c>
      <c r="G69" s="26"/>
      <c r="H69" s="64"/>
      <c r="I69" s="64"/>
      <c r="J69" s="18">
        <v>1000000</v>
      </c>
      <c r="K69" s="19" t="s">
        <v>68</v>
      </c>
      <c r="L69" s="146" t="s">
        <v>46</v>
      </c>
    </row>
    <row r="70" spans="1:12" s="196" customFormat="1" ht="15.75" customHeight="1">
      <c r="A70" s="190">
        <f t="shared" si="3"/>
        <v>4</v>
      </c>
      <c r="B70" s="191">
        <f t="shared" si="5"/>
        <v>40655</v>
      </c>
      <c r="C70" s="191" t="s">
        <v>189</v>
      </c>
      <c r="D70" s="191">
        <v>40655</v>
      </c>
      <c r="E70" s="192" t="s">
        <v>191</v>
      </c>
      <c r="F70" s="193" t="s">
        <v>187</v>
      </c>
      <c r="G70" s="30"/>
      <c r="H70" s="62"/>
      <c r="I70" s="62"/>
      <c r="J70" s="194">
        <v>28175740</v>
      </c>
      <c r="K70" s="195" t="s">
        <v>16</v>
      </c>
      <c r="L70" s="195" t="s">
        <v>150</v>
      </c>
    </row>
    <row r="71" spans="1:12" s="143" customFormat="1" ht="15.75" customHeight="1">
      <c r="A71" s="16">
        <f t="shared" si="3"/>
        <v>4</v>
      </c>
      <c r="B71" s="44">
        <f t="shared" si="5"/>
        <v>40656</v>
      </c>
      <c r="C71" s="44" t="s">
        <v>602</v>
      </c>
      <c r="D71" s="44">
        <v>40656</v>
      </c>
      <c r="E71" s="45" t="s">
        <v>252</v>
      </c>
      <c r="F71" s="182" t="s">
        <v>253</v>
      </c>
      <c r="G71" s="2" t="s">
        <v>255</v>
      </c>
      <c r="H71" s="64">
        <v>100</v>
      </c>
      <c r="I71" s="64">
        <v>23000</v>
      </c>
      <c r="J71" s="145">
        <f>ROUND(H71*I71,0)</f>
        <v>2300000</v>
      </c>
      <c r="K71" s="146" t="s">
        <v>109</v>
      </c>
      <c r="L71" s="146" t="s">
        <v>30</v>
      </c>
    </row>
    <row r="72" spans="1:12" s="143" customFormat="1" ht="15.75" customHeight="1">
      <c r="A72" s="16">
        <f t="shared" si="3"/>
        <v>4</v>
      </c>
      <c r="B72" s="44">
        <f t="shared" si="5"/>
        <v>40656</v>
      </c>
      <c r="C72" s="44" t="s">
        <v>602</v>
      </c>
      <c r="D72" s="44">
        <v>40656</v>
      </c>
      <c r="E72" s="45" t="s">
        <v>254</v>
      </c>
      <c r="F72" s="182" t="s">
        <v>253</v>
      </c>
      <c r="G72" s="2" t="s">
        <v>255</v>
      </c>
      <c r="H72" s="64"/>
      <c r="I72" s="64"/>
      <c r="J72" s="145">
        <v>230000</v>
      </c>
      <c r="K72" s="146" t="s">
        <v>5</v>
      </c>
      <c r="L72" s="146" t="s">
        <v>30</v>
      </c>
    </row>
    <row r="73" spans="1:12" s="143" customFormat="1" ht="15.75" customHeight="1">
      <c r="A73" s="16">
        <f t="shared" si="3"/>
        <v>4</v>
      </c>
      <c r="B73" s="44">
        <f t="shared" si="5"/>
        <v>40658</v>
      </c>
      <c r="C73" s="44" t="s">
        <v>189</v>
      </c>
      <c r="D73" s="44">
        <v>40658</v>
      </c>
      <c r="E73" s="45" t="s">
        <v>241</v>
      </c>
      <c r="F73" s="147" t="s">
        <v>187</v>
      </c>
      <c r="G73" s="24"/>
      <c r="H73" s="64"/>
      <c r="I73" s="64"/>
      <c r="J73" s="145">
        <v>271892</v>
      </c>
      <c r="K73" s="146" t="s">
        <v>16</v>
      </c>
      <c r="L73" s="146" t="s">
        <v>25</v>
      </c>
    </row>
    <row r="74" spans="1:12" s="143" customFormat="1" ht="15.75" customHeight="1">
      <c r="A74" s="16">
        <f t="shared" si="3"/>
        <v>4</v>
      </c>
      <c r="B74" s="17">
        <f t="shared" si="5"/>
        <v>40658</v>
      </c>
      <c r="C74" s="44" t="s">
        <v>639</v>
      </c>
      <c r="D74" s="17">
        <v>40658</v>
      </c>
      <c r="E74" s="45" t="s">
        <v>356</v>
      </c>
      <c r="F74" s="134" t="s">
        <v>355</v>
      </c>
      <c r="G74" s="2" t="s">
        <v>377</v>
      </c>
      <c r="H74" s="67">
        <v>3010</v>
      </c>
      <c r="I74" s="64">
        <v>4592</v>
      </c>
      <c r="J74" s="145">
        <f t="shared" ref="J74:J79" si="6">ROUND(H74*I74,0)</f>
        <v>13821920</v>
      </c>
      <c r="K74" s="19" t="s">
        <v>101</v>
      </c>
      <c r="L74" s="146" t="s">
        <v>4</v>
      </c>
    </row>
    <row r="75" spans="1:12" s="143" customFormat="1" ht="15.75" customHeight="1">
      <c r="A75" s="16">
        <f t="shared" si="3"/>
        <v>4</v>
      </c>
      <c r="B75" s="17">
        <f t="shared" si="5"/>
        <v>40658</v>
      </c>
      <c r="C75" s="44" t="s">
        <v>639</v>
      </c>
      <c r="D75" s="17">
        <v>40658</v>
      </c>
      <c r="E75" s="45" t="s">
        <v>357</v>
      </c>
      <c r="F75" s="134" t="s">
        <v>355</v>
      </c>
      <c r="G75" s="2" t="s">
        <v>377</v>
      </c>
      <c r="H75" s="64">
        <v>3010</v>
      </c>
      <c r="I75" s="67">
        <v>6026</v>
      </c>
      <c r="J75" s="145">
        <f t="shared" si="6"/>
        <v>18138260</v>
      </c>
      <c r="K75" s="19" t="s">
        <v>101</v>
      </c>
      <c r="L75" s="146" t="s">
        <v>4</v>
      </c>
    </row>
    <row r="76" spans="1:12" s="143" customFormat="1" ht="15.75" customHeight="1">
      <c r="A76" s="16">
        <f t="shared" si="3"/>
        <v>4</v>
      </c>
      <c r="B76" s="17">
        <f t="shared" si="5"/>
        <v>40658</v>
      </c>
      <c r="C76" s="44" t="s">
        <v>639</v>
      </c>
      <c r="D76" s="17">
        <v>40658</v>
      </c>
      <c r="E76" s="45" t="s">
        <v>358</v>
      </c>
      <c r="F76" s="134" t="s">
        <v>355</v>
      </c>
      <c r="G76" s="2" t="s">
        <v>377</v>
      </c>
      <c r="H76" s="64">
        <v>235</v>
      </c>
      <c r="I76" s="67">
        <v>16125</v>
      </c>
      <c r="J76" s="145">
        <f t="shared" si="6"/>
        <v>3789375</v>
      </c>
      <c r="K76" s="19" t="s">
        <v>101</v>
      </c>
      <c r="L76" s="146" t="s">
        <v>4</v>
      </c>
    </row>
    <row r="77" spans="1:12" s="60" customFormat="1" ht="15.75" customHeight="1">
      <c r="A77" s="16">
        <f t="shared" si="3"/>
        <v>4</v>
      </c>
      <c r="B77" s="17">
        <f t="shared" si="5"/>
        <v>40658</v>
      </c>
      <c r="C77" s="44" t="s">
        <v>639</v>
      </c>
      <c r="D77" s="17">
        <v>40658</v>
      </c>
      <c r="E77" s="45" t="s">
        <v>359</v>
      </c>
      <c r="F77" s="134" t="s">
        <v>355</v>
      </c>
      <c r="G77" s="2" t="s">
        <v>377</v>
      </c>
      <c r="H77" s="64">
        <v>1500</v>
      </c>
      <c r="I77" s="67">
        <v>25200</v>
      </c>
      <c r="J77" s="145">
        <f t="shared" si="6"/>
        <v>37800000</v>
      </c>
      <c r="K77" s="19" t="s">
        <v>101</v>
      </c>
      <c r="L77" s="146" t="s">
        <v>4</v>
      </c>
    </row>
    <row r="78" spans="1:12" s="60" customFormat="1" ht="15.75" customHeight="1">
      <c r="A78" s="16">
        <f t="shared" si="3"/>
        <v>4</v>
      </c>
      <c r="B78" s="17">
        <f t="shared" si="5"/>
        <v>40658</v>
      </c>
      <c r="C78" s="44" t="s">
        <v>639</v>
      </c>
      <c r="D78" s="17">
        <v>40658</v>
      </c>
      <c r="E78" s="45" t="s">
        <v>360</v>
      </c>
      <c r="F78" s="134" t="s">
        <v>355</v>
      </c>
      <c r="G78" s="2" t="s">
        <v>377</v>
      </c>
      <c r="H78" s="64">
        <v>447</v>
      </c>
      <c r="I78" s="67">
        <v>27720</v>
      </c>
      <c r="J78" s="145">
        <f t="shared" si="6"/>
        <v>12390840</v>
      </c>
      <c r="K78" s="19" t="s">
        <v>101</v>
      </c>
      <c r="L78" s="146" t="s">
        <v>4</v>
      </c>
    </row>
    <row r="79" spans="1:12" s="143" customFormat="1" ht="15.75" customHeight="1">
      <c r="A79" s="16">
        <f t="shared" si="3"/>
        <v>4</v>
      </c>
      <c r="B79" s="17">
        <f t="shared" si="5"/>
        <v>40658</v>
      </c>
      <c r="C79" s="44" t="s">
        <v>639</v>
      </c>
      <c r="D79" s="17">
        <v>40658</v>
      </c>
      <c r="E79" s="45" t="s">
        <v>361</v>
      </c>
      <c r="F79" s="134" t="s">
        <v>355</v>
      </c>
      <c r="G79" s="2" t="s">
        <v>377</v>
      </c>
      <c r="H79" s="64">
        <v>52</v>
      </c>
      <c r="I79" s="67">
        <v>35390</v>
      </c>
      <c r="J79" s="145">
        <f t="shared" si="6"/>
        <v>1840280</v>
      </c>
      <c r="K79" s="19" t="s">
        <v>101</v>
      </c>
      <c r="L79" s="146" t="s">
        <v>4</v>
      </c>
    </row>
    <row r="80" spans="1:12" s="143" customFormat="1" ht="15.75" customHeight="1">
      <c r="A80" s="16">
        <f t="shared" si="3"/>
        <v>4</v>
      </c>
      <c r="B80" s="17">
        <f t="shared" si="5"/>
        <v>40658</v>
      </c>
      <c r="C80" s="44" t="s">
        <v>639</v>
      </c>
      <c r="D80" s="17">
        <v>40658</v>
      </c>
      <c r="E80" s="45" t="s">
        <v>258</v>
      </c>
      <c r="F80" s="134" t="s">
        <v>355</v>
      </c>
      <c r="G80" s="2" t="s">
        <v>377</v>
      </c>
      <c r="H80" s="64"/>
      <c r="I80" s="67"/>
      <c r="J80" s="18">
        <v>8778068</v>
      </c>
      <c r="K80" s="19" t="s">
        <v>5</v>
      </c>
      <c r="L80" s="146" t="s">
        <v>4</v>
      </c>
    </row>
    <row r="81" spans="1:12" s="143" customFormat="1" ht="15.75" customHeight="1">
      <c r="A81" s="16">
        <f t="shared" si="3"/>
        <v>4</v>
      </c>
      <c r="B81" s="17">
        <f t="shared" si="5"/>
        <v>40661</v>
      </c>
      <c r="C81" s="44" t="s">
        <v>640</v>
      </c>
      <c r="D81" s="17">
        <v>40661</v>
      </c>
      <c r="E81" s="45" t="s">
        <v>362</v>
      </c>
      <c r="F81" s="134" t="s">
        <v>364</v>
      </c>
      <c r="G81" s="2" t="s">
        <v>377</v>
      </c>
      <c r="H81" s="64">
        <v>230</v>
      </c>
      <c r="I81" s="67">
        <v>19112</v>
      </c>
      <c r="J81" s="145">
        <f>ROUND(H81*I81,0)</f>
        <v>4395760</v>
      </c>
      <c r="K81" s="19" t="s">
        <v>101</v>
      </c>
      <c r="L81" s="146" t="s">
        <v>4</v>
      </c>
    </row>
    <row r="82" spans="1:12" s="143" customFormat="1" ht="15.75" customHeight="1">
      <c r="A82" s="16">
        <f t="shared" si="3"/>
        <v>4</v>
      </c>
      <c r="B82" s="17">
        <f t="shared" si="5"/>
        <v>40661</v>
      </c>
      <c r="C82" s="44" t="s">
        <v>640</v>
      </c>
      <c r="D82" s="17">
        <v>40661</v>
      </c>
      <c r="E82" s="45" t="s">
        <v>363</v>
      </c>
      <c r="F82" s="134" t="s">
        <v>364</v>
      </c>
      <c r="G82" s="2" t="s">
        <v>377</v>
      </c>
      <c r="H82" s="64">
        <v>95</v>
      </c>
      <c r="I82" s="67">
        <v>32025</v>
      </c>
      <c r="J82" s="145">
        <f>ROUND(H82*I82,0)</f>
        <v>3042375</v>
      </c>
      <c r="K82" s="19" t="s">
        <v>101</v>
      </c>
      <c r="L82" s="146" t="s">
        <v>4</v>
      </c>
    </row>
    <row r="83" spans="1:12" s="143" customFormat="1" ht="15.75" customHeight="1">
      <c r="A83" s="16">
        <f t="shared" si="3"/>
        <v>4</v>
      </c>
      <c r="B83" s="17">
        <f t="shared" si="5"/>
        <v>40661</v>
      </c>
      <c r="C83" s="44" t="s">
        <v>640</v>
      </c>
      <c r="D83" s="17">
        <v>40661</v>
      </c>
      <c r="E83" s="45" t="s">
        <v>258</v>
      </c>
      <c r="F83" s="134" t="s">
        <v>364</v>
      </c>
      <c r="G83" s="2" t="s">
        <v>377</v>
      </c>
      <c r="H83" s="64"/>
      <c r="I83" s="67"/>
      <c r="J83" s="18">
        <v>743814</v>
      </c>
      <c r="K83" s="19" t="s">
        <v>5</v>
      </c>
      <c r="L83" s="146" t="s">
        <v>4</v>
      </c>
    </row>
    <row r="84" spans="1:12" s="143" customFormat="1" ht="15.75" customHeight="1">
      <c r="A84" s="16">
        <f t="shared" si="3"/>
        <v>4</v>
      </c>
      <c r="B84" s="17">
        <f t="shared" si="5"/>
        <v>40661</v>
      </c>
      <c r="C84" s="44" t="s">
        <v>641</v>
      </c>
      <c r="D84" s="17">
        <v>40661</v>
      </c>
      <c r="E84" s="45" t="s">
        <v>366</v>
      </c>
      <c r="F84" s="134" t="s">
        <v>365</v>
      </c>
      <c r="G84" s="2" t="s">
        <v>377</v>
      </c>
      <c r="H84" s="64">
        <v>90</v>
      </c>
      <c r="I84" s="67">
        <v>16173</v>
      </c>
      <c r="J84" s="145">
        <f>ROUND(H84*I84,0)</f>
        <v>1455570</v>
      </c>
      <c r="K84" s="19" t="s">
        <v>101</v>
      </c>
      <c r="L84" s="146" t="s">
        <v>4</v>
      </c>
    </row>
    <row r="85" spans="1:12" s="143" customFormat="1" ht="15.75" customHeight="1">
      <c r="A85" s="16">
        <f t="shared" si="3"/>
        <v>4</v>
      </c>
      <c r="B85" s="17">
        <f t="shared" si="5"/>
        <v>40661</v>
      </c>
      <c r="C85" s="44" t="s">
        <v>641</v>
      </c>
      <c r="D85" s="17">
        <v>40661</v>
      </c>
      <c r="E85" s="45" t="s">
        <v>367</v>
      </c>
      <c r="F85" s="134" t="s">
        <v>365</v>
      </c>
      <c r="G85" s="2" t="s">
        <v>377</v>
      </c>
      <c r="H85" s="64">
        <v>275</v>
      </c>
      <c r="I85" s="67">
        <v>16925</v>
      </c>
      <c r="J85" s="145">
        <f>ROUND(H85*I85,0)</f>
        <v>4654375</v>
      </c>
      <c r="K85" s="19" t="s">
        <v>101</v>
      </c>
      <c r="L85" s="146" t="s">
        <v>4</v>
      </c>
    </row>
    <row r="86" spans="1:12" s="143" customFormat="1" ht="15.75" customHeight="1">
      <c r="A86" s="16">
        <f t="shared" si="3"/>
        <v>4</v>
      </c>
      <c r="B86" s="17">
        <f t="shared" si="5"/>
        <v>40661</v>
      </c>
      <c r="C86" s="44" t="s">
        <v>641</v>
      </c>
      <c r="D86" s="17">
        <v>40661</v>
      </c>
      <c r="E86" s="45" t="s">
        <v>368</v>
      </c>
      <c r="F86" s="134" t="s">
        <v>365</v>
      </c>
      <c r="G86" s="2" t="s">
        <v>377</v>
      </c>
      <c r="H86" s="66">
        <v>185</v>
      </c>
      <c r="I86" s="67">
        <v>17427</v>
      </c>
      <c r="J86" s="145">
        <f>ROUND(H86*I86,0)</f>
        <v>3223995</v>
      </c>
      <c r="K86" s="19" t="s">
        <v>101</v>
      </c>
      <c r="L86" s="146" t="s">
        <v>4</v>
      </c>
    </row>
    <row r="87" spans="1:12" s="143" customFormat="1" ht="15.75" customHeight="1">
      <c r="A87" s="16">
        <f t="shared" si="3"/>
        <v>4</v>
      </c>
      <c r="B87" s="17">
        <f t="shared" si="5"/>
        <v>40661</v>
      </c>
      <c r="C87" s="44" t="s">
        <v>641</v>
      </c>
      <c r="D87" s="17">
        <v>40661</v>
      </c>
      <c r="E87" s="45" t="s">
        <v>369</v>
      </c>
      <c r="F87" s="134" t="s">
        <v>365</v>
      </c>
      <c r="G87" s="2" t="s">
        <v>377</v>
      </c>
      <c r="H87" s="66">
        <v>640</v>
      </c>
      <c r="I87" s="67">
        <v>22554</v>
      </c>
      <c r="J87" s="145">
        <f>ROUND(H87*I87,0)</f>
        <v>14434560</v>
      </c>
      <c r="K87" s="19" t="s">
        <v>101</v>
      </c>
      <c r="L87" s="146" t="s">
        <v>4</v>
      </c>
    </row>
    <row r="88" spans="1:12" s="143" customFormat="1" ht="15.75" customHeight="1">
      <c r="A88" s="16">
        <f t="shared" ref="A88:A151" si="7">IF(B88&lt;&gt;"",MONTH(B88),"")</f>
        <v>4</v>
      </c>
      <c r="B88" s="17">
        <f t="shared" si="5"/>
        <v>40661</v>
      </c>
      <c r="C88" s="44" t="s">
        <v>641</v>
      </c>
      <c r="D88" s="17">
        <v>40661</v>
      </c>
      <c r="E88" s="45" t="s">
        <v>370</v>
      </c>
      <c r="F88" s="134" t="s">
        <v>365</v>
      </c>
      <c r="G88" s="2" t="s">
        <v>377</v>
      </c>
      <c r="H88" s="64">
        <v>415</v>
      </c>
      <c r="I88" s="67">
        <v>23716</v>
      </c>
      <c r="J88" s="145">
        <f>ROUND(H88*I88,0)</f>
        <v>9842140</v>
      </c>
      <c r="K88" s="19" t="s">
        <v>101</v>
      </c>
      <c r="L88" s="146" t="s">
        <v>4</v>
      </c>
    </row>
    <row r="89" spans="1:12" s="143" customFormat="1" ht="15.75" customHeight="1">
      <c r="A89" s="16">
        <f t="shared" si="7"/>
        <v>4</v>
      </c>
      <c r="B89" s="17">
        <f t="shared" si="5"/>
        <v>40661</v>
      </c>
      <c r="C89" s="44" t="s">
        <v>641</v>
      </c>
      <c r="D89" s="17">
        <v>40661</v>
      </c>
      <c r="E89" s="45" t="s">
        <v>258</v>
      </c>
      <c r="F89" s="134" t="s">
        <v>365</v>
      </c>
      <c r="G89" s="2" t="s">
        <v>377</v>
      </c>
      <c r="H89" s="67"/>
      <c r="I89" s="67"/>
      <c r="J89" s="18">
        <v>3361064</v>
      </c>
      <c r="K89" s="19" t="s">
        <v>5</v>
      </c>
      <c r="L89" s="146" t="s">
        <v>4</v>
      </c>
    </row>
    <row r="90" spans="1:12" s="143" customFormat="1" ht="15.75" customHeight="1">
      <c r="A90" s="16">
        <f t="shared" si="7"/>
        <v>5</v>
      </c>
      <c r="B90" s="17">
        <v>40664</v>
      </c>
      <c r="C90" s="44" t="s">
        <v>603</v>
      </c>
      <c r="D90" s="17">
        <v>40660</v>
      </c>
      <c r="E90" s="20" t="s">
        <v>353</v>
      </c>
      <c r="F90" s="134" t="s">
        <v>271</v>
      </c>
      <c r="G90" s="26" t="s">
        <v>352</v>
      </c>
      <c r="H90" s="64">
        <v>11413.5</v>
      </c>
      <c r="I90" s="64">
        <v>220</v>
      </c>
      <c r="J90" s="145">
        <f>ROUND(H90*I90,0)</f>
        <v>2510970</v>
      </c>
      <c r="K90" s="19" t="s">
        <v>109</v>
      </c>
      <c r="L90" s="146" t="s">
        <v>30</v>
      </c>
    </row>
    <row r="91" spans="1:12" s="143" customFormat="1" ht="15.75" customHeight="1">
      <c r="A91" s="16">
        <f t="shared" si="7"/>
        <v>5</v>
      </c>
      <c r="B91" s="17">
        <v>40664</v>
      </c>
      <c r="C91" s="44" t="s">
        <v>603</v>
      </c>
      <c r="D91" s="17">
        <v>40660</v>
      </c>
      <c r="E91" s="20" t="s">
        <v>354</v>
      </c>
      <c r="F91" s="134" t="s">
        <v>271</v>
      </c>
      <c r="G91" s="26" t="s">
        <v>352</v>
      </c>
      <c r="H91" s="64"/>
      <c r="I91" s="64"/>
      <c r="J91" s="18">
        <v>251970</v>
      </c>
      <c r="K91" s="19" t="s">
        <v>5</v>
      </c>
      <c r="L91" s="146" t="s">
        <v>30</v>
      </c>
    </row>
    <row r="92" spans="1:12" s="143" customFormat="1" ht="15.75" customHeight="1">
      <c r="A92" s="16">
        <f t="shared" si="7"/>
        <v>5</v>
      </c>
      <c r="B92" s="44">
        <f t="shared" ref="B92:B155" si="8">D92</f>
        <v>40669</v>
      </c>
      <c r="C92" s="44" t="s">
        <v>604</v>
      </c>
      <c r="D92" s="44">
        <v>40669</v>
      </c>
      <c r="E92" s="45" t="s">
        <v>242</v>
      </c>
      <c r="F92" s="147" t="s">
        <v>187</v>
      </c>
      <c r="G92" s="24" t="s">
        <v>240</v>
      </c>
      <c r="H92" s="64"/>
      <c r="I92" s="64"/>
      <c r="J92" s="145">
        <v>10000000</v>
      </c>
      <c r="K92" s="146" t="s">
        <v>30</v>
      </c>
      <c r="L92" s="146" t="s">
        <v>16</v>
      </c>
    </row>
    <row r="93" spans="1:12" s="196" customFormat="1" ht="15.75" customHeight="1">
      <c r="A93" s="190">
        <f t="shared" si="7"/>
        <v>5</v>
      </c>
      <c r="B93" s="191">
        <f t="shared" si="8"/>
        <v>40669</v>
      </c>
      <c r="C93" s="191" t="s">
        <v>190</v>
      </c>
      <c r="D93" s="191">
        <v>40669</v>
      </c>
      <c r="E93" s="192" t="s">
        <v>244</v>
      </c>
      <c r="F93" s="193" t="s">
        <v>187</v>
      </c>
      <c r="G93" s="128"/>
      <c r="H93" s="62"/>
      <c r="I93" s="62"/>
      <c r="J93" s="194">
        <v>28175740</v>
      </c>
      <c r="K93" s="195" t="s">
        <v>150</v>
      </c>
      <c r="L93" s="195" t="s">
        <v>16</v>
      </c>
    </row>
    <row r="94" spans="1:12" s="143" customFormat="1" ht="15.75" customHeight="1">
      <c r="A94" s="16">
        <f t="shared" si="7"/>
        <v>5</v>
      </c>
      <c r="B94" s="44">
        <f t="shared" si="8"/>
        <v>40673</v>
      </c>
      <c r="C94" s="44" t="s">
        <v>190</v>
      </c>
      <c r="D94" s="44">
        <v>40673</v>
      </c>
      <c r="E94" s="45" t="s">
        <v>243</v>
      </c>
      <c r="F94" s="147" t="s">
        <v>187</v>
      </c>
      <c r="G94" s="2" t="s">
        <v>377</v>
      </c>
      <c r="H94" s="64"/>
      <c r="I94" s="64"/>
      <c r="J94" s="145">
        <v>50000000</v>
      </c>
      <c r="K94" s="146" t="s">
        <v>4</v>
      </c>
      <c r="L94" s="146" t="s">
        <v>16</v>
      </c>
    </row>
    <row r="95" spans="1:12" s="143" customFormat="1" ht="15.75" customHeight="1">
      <c r="A95" s="16">
        <f t="shared" si="7"/>
        <v>5</v>
      </c>
      <c r="B95" s="44">
        <f t="shared" si="8"/>
        <v>40673</v>
      </c>
      <c r="C95" s="44" t="s">
        <v>190</v>
      </c>
      <c r="D95" s="44">
        <v>40673</v>
      </c>
      <c r="E95" s="45" t="s">
        <v>192</v>
      </c>
      <c r="F95" s="147" t="s">
        <v>187</v>
      </c>
      <c r="G95" s="2"/>
      <c r="H95" s="64"/>
      <c r="I95" s="64"/>
      <c r="J95" s="145">
        <v>10000</v>
      </c>
      <c r="K95" s="146" t="s">
        <v>68</v>
      </c>
      <c r="L95" s="146" t="s">
        <v>16</v>
      </c>
    </row>
    <row r="96" spans="1:12" s="143" customFormat="1" ht="15.75" customHeight="1">
      <c r="A96" s="16">
        <f t="shared" si="7"/>
        <v>5</v>
      </c>
      <c r="B96" s="17">
        <f t="shared" si="8"/>
        <v>40673</v>
      </c>
      <c r="C96" s="44" t="s">
        <v>642</v>
      </c>
      <c r="D96" s="17">
        <v>40673</v>
      </c>
      <c r="E96" s="45" t="s">
        <v>371</v>
      </c>
      <c r="F96" s="138" t="s">
        <v>376</v>
      </c>
      <c r="G96" s="2" t="s">
        <v>377</v>
      </c>
      <c r="H96" s="64">
        <v>202</v>
      </c>
      <c r="I96" s="67">
        <v>22806</v>
      </c>
      <c r="J96" s="145">
        <f>ROUND(H96*I96,0)</f>
        <v>4606812</v>
      </c>
      <c r="K96" s="19" t="s">
        <v>101</v>
      </c>
      <c r="L96" s="146" t="s">
        <v>4</v>
      </c>
    </row>
    <row r="97" spans="1:12" s="143" customFormat="1" ht="15.75" customHeight="1">
      <c r="A97" s="16">
        <f t="shared" si="7"/>
        <v>5</v>
      </c>
      <c r="B97" s="17">
        <f t="shared" si="8"/>
        <v>40673</v>
      </c>
      <c r="C97" s="44" t="s">
        <v>642</v>
      </c>
      <c r="D97" s="17">
        <v>40673</v>
      </c>
      <c r="E97" s="45" t="s">
        <v>372</v>
      </c>
      <c r="F97" s="138" t="s">
        <v>376</v>
      </c>
      <c r="G97" s="2" t="s">
        <v>377</v>
      </c>
      <c r="H97" s="64">
        <v>202</v>
      </c>
      <c r="I97" s="67">
        <v>19773</v>
      </c>
      <c r="J97" s="145">
        <f>ROUND(H97*I97,0)</f>
        <v>3994146</v>
      </c>
      <c r="K97" s="19" t="s">
        <v>101</v>
      </c>
      <c r="L97" s="146" t="s">
        <v>4</v>
      </c>
    </row>
    <row r="98" spans="1:12" s="143" customFormat="1" ht="15.75" customHeight="1">
      <c r="A98" s="16">
        <f t="shared" si="7"/>
        <v>5</v>
      </c>
      <c r="B98" s="17">
        <f t="shared" si="8"/>
        <v>40673</v>
      </c>
      <c r="C98" s="44" t="s">
        <v>642</v>
      </c>
      <c r="D98" s="17">
        <v>40673</v>
      </c>
      <c r="E98" s="45" t="s">
        <v>373</v>
      </c>
      <c r="F98" s="138" t="s">
        <v>376</v>
      </c>
      <c r="G98" s="2" t="s">
        <v>377</v>
      </c>
      <c r="H98" s="64">
        <v>52</v>
      </c>
      <c r="I98" s="67">
        <v>43904</v>
      </c>
      <c r="J98" s="145">
        <f>ROUND(H98*I98,0)</f>
        <v>2283008</v>
      </c>
      <c r="K98" s="19" t="s">
        <v>101</v>
      </c>
      <c r="L98" s="146" t="s">
        <v>4</v>
      </c>
    </row>
    <row r="99" spans="1:12" s="143" customFormat="1" ht="15.75" customHeight="1">
      <c r="A99" s="16">
        <f t="shared" si="7"/>
        <v>5</v>
      </c>
      <c r="B99" s="17">
        <f t="shared" si="8"/>
        <v>40673</v>
      </c>
      <c r="C99" s="44" t="s">
        <v>642</v>
      </c>
      <c r="D99" s="17">
        <v>40673</v>
      </c>
      <c r="E99" s="45" t="s">
        <v>375</v>
      </c>
      <c r="F99" s="138" t="s">
        <v>376</v>
      </c>
      <c r="G99" s="2" t="s">
        <v>377</v>
      </c>
      <c r="H99" s="64">
        <v>305</v>
      </c>
      <c r="I99" s="67">
        <v>11587</v>
      </c>
      <c r="J99" s="145">
        <f>ROUND(H99*I99,0)</f>
        <v>3534035</v>
      </c>
      <c r="K99" s="19" t="s">
        <v>101</v>
      </c>
      <c r="L99" s="146" t="s">
        <v>4</v>
      </c>
    </row>
    <row r="100" spans="1:12" s="143" customFormat="1" ht="15.75" customHeight="1">
      <c r="A100" s="16">
        <f t="shared" si="7"/>
        <v>5</v>
      </c>
      <c r="B100" s="17">
        <f t="shared" si="8"/>
        <v>40673</v>
      </c>
      <c r="C100" s="44" t="s">
        <v>642</v>
      </c>
      <c r="D100" s="17">
        <v>40673</v>
      </c>
      <c r="E100" s="45" t="s">
        <v>374</v>
      </c>
      <c r="F100" s="138" t="s">
        <v>376</v>
      </c>
      <c r="G100" s="2" t="s">
        <v>377</v>
      </c>
      <c r="H100" s="64">
        <v>125</v>
      </c>
      <c r="I100" s="67">
        <v>16462</v>
      </c>
      <c r="J100" s="145">
        <f>ROUND(H100*I100,0)</f>
        <v>2057750</v>
      </c>
      <c r="K100" s="19" t="s">
        <v>101</v>
      </c>
      <c r="L100" s="146" t="s">
        <v>4</v>
      </c>
    </row>
    <row r="101" spans="1:12" s="143" customFormat="1" ht="15.75" customHeight="1">
      <c r="A101" s="16">
        <f t="shared" si="7"/>
        <v>5</v>
      </c>
      <c r="B101" s="17">
        <f t="shared" si="8"/>
        <v>40673</v>
      </c>
      <c r="C101" s="44" t="s">
        <v>642</v>
      </c>
      <c r="D101" s="17">
        <v>40673</v>
      </c>
      <c r="E101" s="45" t="s">
        <v>258</v>
      </c>
      <c r="F101" s="138" t="s">
        <v>376</v>
      </c>
      <c r="G101" s="2" t="s">
        <v>377</v>
      </c>
      <c r="H101" s="64"/>
      <c r="I101" s="67"/>
      <c r="J101" s="18">
        <v>1647575</v>
      </c>
      <c r="K101" s="19" t="s">
        <v>5</v>
      </c>
      <c r="L101" s="146" t="s">
        <v>4</v>
      </c>
    </row>
    <row r="102" spans="1:12" s="143" customFormat="1" ht="15.75" customHeight="1">
      <c r="A102" s="16">
        <f t="shared" si="7"/>
        <v>5</v>
      </c>
      <c r="B102" s="17">
        <f t="shared" si="8"/>
        <v>40673</v>
      </c>
      <c r="C102" s="44" t="s">
        <v>643</v>
      </c>
      <c r="D102" s="17">
        <v>40673</v>
      </c>
      <c r="E102" s="45" t="s">
        <v>379</v>
      </c>
      <c r="F102" s="138" t="s">
        <v>378</v>
      </c>
      <c r="G102" s="2" t="s">
        <v>377</v>
      </c>
      <c r="H102" s="66">
        <v>250</v>
      </c>
      <c r="I102" s="67">
        <v>13498</v>
      </c>
      <c r="J102" s="145">
        <f>ROUND(H102*I102,0)</f>
        <v>3374500</v>
      </c>
      <c r="K102" s="19" t="s">
        <v>101</v>
      </c>
      <c r="L102" s="146" t="s">
        <v>4</v>
      </c>
    </row>
    <row r="103" spans="1:12" s="143" customFormat="1" ht="15.75" customHeight="1">
      <c r="A103" s="16">
        <f t="shared" si="7"/>
        <v>5</v>
      </c>
      <c r="B103" s="17">
        <f t="shared" si="8"/>
        <v>40673</v>
      </c>
      <c r="C103" s="44" t="s">
        <v>643</v>
      </c>
      <c r="D103" s="17">
        <v>40673</v>
      </c>
      <c r="E103" s="45" t="s">
        <v>380</v>
      </c>
      <c r="F103" s="138" t="s">
        <v>378</v>
      </c>
      <c r="G103" s="2" t="s">
        <v>377</v>
      </c>
      <c r="H103" s="66">
        <v>500</v>
      </c>
      <c r="I103" s="67">
        <v>5612</v>
      </c>
      <c r="J103" s="145">
        <f>ROUND(H103*I103,0)</f>
        <v>2806000</v>
      </c>
      <c r="K103" s="19" t="s">
        <v>101</v>
      </c>
      <c r="L103" s="146" t="s">
        <v>4</v>
      </c>
    </row>
    <row r="104" spans="1:12" s="143" customFormat="1" ht="15.75" customHeight="1">
      <c r="A104" s="16">
        <f t="shared" si="7"/>
        <v>5</v>
      </c>
      <c r="B104" s="17">
        <f t="shared" si="8"/>
        <v>40673</v>
      </c>
      <c r="C104" s="44" t="s">
        <v>643</v>
      </c>
      <c r="D104" s="17">
        <v>40673</v>
      </c>
      <c r="E104" s="45" t="s">
        <v>381</v>
      </c>
      <c r="F104" s="138" t="s">
        <v>378</v>
      </c>
      <c r="G104" s="2" t="s">
        <v>377</v>
      </c>
      <c r="H104" s="64">
        <v>400</v>
      </c>
      <c r="I104" s="67">
        <v>5831</v>
      </c>
      <c r="J104" s="145">
        <f>ROUND(H104*I104,0)</f>
        <v>2332400</v>
      </c>
      <c r="K104" s="19" t="s">
        <v>101</v>
      </c>
      <c r="L104" s="146" t="s">
        <v>4</v>
      </c>
    </row>
    <row r="105" spans="1:12" s="143" customFormat="1" ht="15.75" customHeight="1">
      <c r="A105" s="16">
        <f t="shared" si="7"/>
        <v>5</v>
      </c>
      <c r="B105" s="17">
        <f t="shared" si="8"/>
        <v>40673</v>
      </c>
      <c r="C105" s="44" t="s">
        <v>643</v>
      </c>
      <c r="D105" s="17">
        <v>40673</v>
      </c>
      <c r="E105" s="45" t="s">
        <v>258</v>
      </c>
      <c r="F105" s="138" t="s">
        <v>378</v>
      </c>
      <c r="G105" s="2" t="s">
        <v>377</v>
      </c>
      <c r="H105" s="67"/>
      <c r="I105" s="67"/>
      <c r="J105" s="18">
        <v>851290</v>
      </c>
      <c r="K105" s="19" t="s">
        <v>5</v>
      </c>
      <c r="L105" s="146" t="s">
        <v>4</v>
      </c>
    </row>
    <row r="106" spans="1:12" s="143" customFormat="1" ht="15.75" customHeight="1">
      <c r="A106" s="16">
        <f t="shared" si="7"/>
        <v>5</v>
      </c>
      <c r="B106" s="17">
        <f t="shared" si="8"/>
        <v>40673</v>
      </c>
      <c r="C106" s="44" t="s">
        <v>605</v>
      </c>
      <c r="D106" s="17">
        <v>40673</v>
      </c>
      <c r="E106" s="20" t="s">
        <v>382</v>
      </c>
      <c r="F106" s="138" t="s">
        <v>383</v>
      </c>
      <c r="G106" s="2" t="s">
        <v>249</v>
      </c>
      <c r="H106" s="64">
        <v>40</v>
      </c>
      <c r="I106" s="67">
        <v>68000</v>
      </c>
      <c r="J106" s="145">
        <f>ROUND(H106*I106,0)</f>
        <v>2720000</v>
      </c>
      <c r="K106" s="19" t="s">
        <v>109</v>
      </c>
      <c r="L106" s="19" t="s">
        <v>30</v>
      </c>
    </row>
    <row r="107" spans="1:12" s="143" customFormat="1" ht="15.75" customHeight="1">
      <c r="A107" s="16">
        <f t="shared" si="7"/>
        <v>5</v>
      </c>
      <c r="B107" s="17">
        <f t="shared" si="8"/>
        <v>40673</v>
      </c>
      <c r="C107" s="44" t="s">
        <v>605</v>
      </c>
      <c r="D107" s="17">
        <v>40673</v>
      </c>
      <c r="E107" s="20" t="s">
        <v>198</v>
      </c>
      <c r="F107" s="138" t="s">
        <v>383</v>
      </c>
      <c r="G107" s="2" t="s">
        <v>249</v>
      </c>
      <c r="H107" s="64"/>
      <c r="I107" s="67"/>
      <c r="J107" s="18">
        <v>272000</v>
      </c>
      <c r="K107" s="19" t="s">
        <v>5</v>
      </c>
      <c r="L107" s="19" t="s">
        <v>30</v>
      </c>
    </row>
    <row r="108" spans="1:12" s="143" customFormat="1" ht="15.75" customHeight="1">
      <c r="A108" s="16">
        <f t="shared" si="7"/>
        <v>5</v>
      </c>
      <c r="B108" s="17">
        <f t="shared" si="8"/>
        <v>40675</v>
      </c>
      <c r="C108" s="44" t="s">
        <v>606</v>
      </c>
      <c r="D108" s="17">
        <v>40675</v>
      </c>
      <c r="E108" s="20" t="s">
        <v>326</v>
      </c>
      <c r="F108" s="134" t="s">
        <v>328</v>
      </c>
      <c r="G108" s="26" t="s">
        <v>329</v>
      </c>
      <c r="H108" s="64"/>
      <c r="I108" s="64"/>
      <c r="J108" s="18">
        <v>774520</v>
      </c>
      <c r="K108" s="19" t="s">
        <v>68</v>
      </c>
      <c r="L108" s="146" t="s">
        <v>30</v>
      </c>
    </row>
    <row r="109" spans="1:12" s="143" customFormat="1" ht="15.75" customHeight="1">
      <c r="A109" s="16">
        <f t="shared" si="7"/>
        <v>5</v>
      </c>
      <c r="B109" s="17">
        <f t="shared" si="8"/>
        <v>40675</v>
      </c>
      <c r="C109" s="44" t="s">
        <v>606</v>
      </c>
      <c r="D109" s="17">
        <v>40675</v>
      </c>
      <c r="E109" s="20" t="s">
        <v>327</v>
      </c>
      <c r="F109" s="134" t="s">
        <v>328</v>
      </c>
      <c r="G109" s="26" t="s">
        <v>329</v>
      </c>
      <c r="H109" s="64"/>
      <c r="I109" s="64"/>
      <c r="J109" s="18">
        <v>77452</v>
      </c>
      <c r="K109" s="19" t="s">
        <v>5</v>
      </c>
      <c r="L109" s="146" t="s">
        <v>30</v>
      </c>
    </row>
    <row r="110" spans="1:12" s="143" customFormat="1" ht="15.75" customHeight="1">
      <c r="A110" s="16">
        <f t="shared" si="7"/>
        <v>5</v>
      </c>
      <c r="B110" s="17">
        <f t="shared" si="8"/>
        <v>40679</v>
      </c>
      <c r="C110" s="44" t="s">
        <v>607</v>
      </c>
      <c r="D110" s="17">
        <v>40679</v>
      </c>
      <c r="E110" s="20" t="s">
        <v>332</v>
      </c>
      <c r="F110" s="134" t="s">
        <v>330</v>
      </c>
      <c r="G110" s="26" t="s">
        <v>331</v>
      </c>
      <c r="H110" s="64"/>
      <c r="I110" s="64"/>
      <c r="J110" s="18">
        <v>2700000</v>
      </c>
      <c r="K110" s="19" t="s">
        <v>68</v>
      </c>
      <c r="L110" s="146" t="s">
        <v>30</v>
      </c>
    </row>
    <row r="111" spans="1:12" s="143" customFormat="1" ht="15.75" customHeight="1">
      <c r="A111" s="16">
        <f t="shared" si="7"/>
        <v>5</v>
      </c>
      <c r="B111" s="17">
        <f t="shared" si="8"/>
        <v>40679</v>
      </c>
      <c r="C111" s="44" t="s">
        <v>607</v>
      </c>
      <c r="D111" s="17">
        <v>40679</v>
      </c>
      <c r="E111" s="20" t="s">
        <v>333</v>
      </c>
      <c r="F111" s="134" t="s">
        <v>330</v>
      </c>
      <c r="G111" s="26" t="s">
        <v>331</v>
      </c>
      <c r="H111" s="64"/>
      <c r="I111" s="64"/>
      <c r="J111" s="18">
        <v>270000</v>
      </c>
      <c r="K111" s="19" t="s">
        <v>5</v>
      </c>
      <c r="L111" s="146" t="s">
        <v>30</v>
      </c>
    </row>
    <row r="112" spans="1:12" s="143" customFormat="1" ht="15.75" customHeight="1">
      <c r="A112" s="16">
        <f t="shared" si="7"/>
        <v>5</v>
      </c>
      <c r="B112" s="17">
        <f t="shared" si="8"/>
        <v>40679</v>
      </c>
      <c r="C112" s="44" t="s">
        <v>608</v>
      </c>
      <c r="D112" s="17">
        <v>40679</v>
      </c>
      <c r="E112" s="20" t="s">
        <v>334</v>
      </c>
      <c r="F112" s="134" t="s">
        <v>335</v>
      </c>
      <c r="G112" s="26" t="s">
        <v>240</v>
      </c>
      <c r="H112" s="64"/>
      <c r="I112" s="64"/>
      <c r="J112" s="18">
        <v>2200000</v>
      </c>
      <c r="K112" s="19" t="s">
        <v>72</v>
      </c>
      <c r="L112" s="146" t="s">
        <v>30</v>
      </c>
    </row>
    <row r="113" spans="1:12" s="143" customFormat="1" ht="15.75" customHeight="1">
      <c r="A113" s="16">
        <f t="shared" si="7"/>
        <v>5</v>
      </c>
      <c r="B113" s="44">
        <f t="shared" si="8"/>
        <v>40680</v>
      </c>
      <c r="C113" s="44" t="s">
        <v>190</v>
      </c>
      <c r="D113" s="44">
        <v>40680</v>
      </c>
      <c r="E113" s="45" t="s">
        <v>243</v>
      </c>
      <c r="F113" s="147" t="s">
        <v>187</v>
      </c>
      <c r="G113" s="2" t="s">
        <v>377</v>
      </c>
      <c r="H113" s="64"/>
      <c r="I113" s="64"/>
      <c r="J113" s="145">
        <v>50000000</v>
      </c>
      <c r="K113" s="146" t="s">
        <v>4</v>
      </c>
      <c r="L113" s="146" t="s">
        <v>16</v>
      </c>
    </row>
    <row r="114" spans="1:12" s="143" customFormat="1" ht="15.75" customHeight="1">
      <c r="A114" s="16">
        <f t="shared" si="7"/>
        <v>5</v>
      </c>
      <c r="B114" s="44">
        <f t="shared" si="8"/>
        <v>40680</v>
      </c>
      <c r="C114" s="44" t="s">
        <v>190</v>
      </c>
      <c r="D114" s="44">
        <v>40680</v>
      </c>
      <c r="E114" s="45" t="s">
        <v>192</v>
      </c>
      <c r="F114" s="147" t="s">
        <v>187</v>
      </c>
      <c r="G114" s="2"/>
      <c r="H114" s="64"/>
      <c r="I114" s="64"/>
      <c r="J114" s="145">
        <v>10000</v>
      </c>
      <c r="K114" s="146" t="s">
        <v>68</v>
      </c>
      <c r="L114" s="146" t="s">
        <v>16</v>
      </c>
    </row>
    <row r="115" spans="1:12" s="143" customFormat="1" ht="15.75" customHeight="1">
      <c r="A115" s="16">
        <f t="shared" si="7"/>
        <v>5</v>
      </c>
      <c r="B115" s="17">
        <f t="shared" si="8"/>
        <v>40681</v>
      </c>
      <c r="C115" s="44" t="s">
        <v>644</v>
      </c>
      <c r="D115" s="17">
        <v>40681</v>
      </c>
      <c r="E115" s="45" t="s">
        <v>385</v>
      </c>
      <c r="F115" s="138" t="s">
        <v>384</v>
      </c>
      <c r="G115" s="2" t="s">
        <v>377</v>
      </c>
      <c r="H115" s="64">
        <v>1020</v>
      </c>
      <c r="I115" s="67">
        <v>8620</v>
      </c>
      <c r="J115" s="145">
        <f>ROUND(H115*I115,0)</f>
        <v>8792400</v>
      </c>
      <c r="K115" s="19" t="s">
        <v>101</v>
      </c>
      <c r="L115" s="146" t="s">
        <v>4</v>
      </c>
    </row>
    <row r="116" spans="1:12" s="143" customFormat="1" ht="15.75" customHeight="1">
      <c r="A116" s="16">
        <f t="shared" si="7"/>
        <v>5</v>
      </c>
      <c r="B116" s="17">
        <f t="shared" si="8"/>
        <v>40681</v>
      </c>
      <c r="C116" s="44" t="s">
        <v>644</v>
      </c>
      <c r="D116" s="17">
        <v>40681</v>
      </c>
      <c r="E116" s="45" t="s">
        <v>386</v>
      </c>
      <c r="F116" s="138" t="s">
        <v>384</v>
      </c>
      <c r="G116" s="2" t="s">
        <v>377</v>
      </c>
      <c r="H116" s="66">
        <v>100</v>
      </c>
      <c r="I116" s="67">
        <v>12122</v>
      </c>
      <c r="J116" s="145">
        <f>ROUND(H116*I116,0)</f>
        <v>1212200</v>
      </c>
      <c r="K116" s="19" t="s">
        <v>101</v>
      </c>
      <c r="L116" s="146" t="s">
        <v>4</v>
      </c>
    </row>
    <row r="117" spans="1:12" s="143" customFormat="1" ht="15.75" customHeight="1">
      <c r="A117" s="16">
        <f t="shared" si="7"/>
        <v>5</v>
      </c>
      <c r="B117" s="17">
        <f t="shared" si="8"/>
        <v>40681</v>
      </c>
      <c r="C117" s="44" t="s">
        <v>644</v>
      </c>
      <c r="D117" s="17">
        <v>40681</v>
      </c>
      <c r="E117" s="45" t="s">
        <v>387</v>
      </c>
      <c r="F117" s="138" t="s">
        <v>384</v>
      </c>
      <c r="G117" s="2" t="s">
        <v>377</v>
      </c>
      <c r="H117" s="64">
        <v>200</v>
      </c>
      <c r="I117" s="67">
        <v>14784</v>
      </c>
      <c r="J117" s="145">
        <f>ROUND(H117*I117,0)</f>
        <v>2956800</v>
      </c>
      <c r="K117" s="19" t="s">
        <v>101</v>
      </c>
      <c r="L117" s="146" t="s">
        <v>4</v>
      </c>
    </row>
    <row r="118" spans="1:12" s="143" customFormat="1" ht="15.75" customHeight="1">
      <c r="A118" s="16">
        <f t="shared" si="7"/>
        <v>5</v>
      </c>
      <c r="B118" s="17">
        <f t="shared" si="8"/>
        <v>40681</v>
      </c>
      <c r="C118" s="44" t="s">
        <v>644</v>
      </c>
      <c r="D118" s="17">
        <v>40681</v>
      </c>
      <c r="E118" s="45" t="s">
        <v>258</v>
      </c>
      <c r="F118" s="138" t="s">
        <v>384</v>
      </c>
      <c r="G118" s="2" t="s">
        <v>377</v>
      </c>
      <c r="H118" s="66"/>
      <c r="I118" s="67"/>
      <c r="J118" s="18">
        <v>1296140</v>
      </c>
      <c r="K118" s="19" t="s">
        <v>5</v>
      </c>
      <c r="L118" s="146" t="s">
        <v>4</v>
      </c>
    </row>
    <row r="119" spans="1:12" s="143" customFormat="1" ht="15.75" customHeight="1">
      <c r="A119" s="16">
        <f t="shared" si="7"/>
        <v>5</v>
      </c>
      <c r="B119" s="17">
        <f t="shared" si="8"/>
        <v>40682</v>
      </c>
      <c r="C119" s="44" t="s">
        <v>609</v>
      </c>
      <c r="D119" s="17">
        <v>40682</v>
      </c>
      <c r="E119" s="20" t="s">
        <v>337</v>
      </c>
      <c r="F119" s="134" t="s">
        <v>339</v>
      </c>
      <c r="G119" s="26" t="s">
        <v>336</v>
      </c>
      <c r="H119" s="64"/>
      <c r="I119" s="64"/>
      <c r="J119" s="18">
        <v>18000000</v>
      </c>
      <c r="K119" s="19" t="s">
        <v>115</v>
      </c>
      <c r="L119" s="146" t="s">
        <v>30</v>
      </c>
    </row>
    <row r="120" spans="1:12" s="143" customFormat="1" ht="15.75" customHeight="1">
      <c r="A120" s="16">
        <f t="shared" si="7"/>
        <v>5</v>
      </c>
      <c r="B120" s="17">
        <f t="shared" si="8"/>
        <v>40682</v>
      </c>
      <c r="C120" s="44" t="s">
        <v>609</v>
      </c>
      <c r="D120" s="17">
        <v>40682</v>
      </c>
      <c r="E120" s="20" t="s">
        <v>338</v>
      </c>
      <c r="F120" s="134" t="s">
        <v>339</v>
      </c>
      <c r="G120" s="26" t="s">
        <v>336</v>
      </c>
      <c r="H120" s="64"/>
      <c r="I120" s="64"/>
      <c r="J120" s="18">
        <v>1800000</v>
      </c>
      <c r="K120" s="19" t="s">
        <v>5</v>
      </c>
      <c r="L120" s="146" t="s">
        <v>30</v>
      </c>
    </row>
    <row r="121" spans="1:12" s="143" customFormat="1" ht="15.75" customHeight="1">
      <c r="A121" s="16">
        <f t="shared" si="7"/>
        <v>5</v>
      </c>
      <c r="B121" s="17">
        <f t="shared" si="8"/>
        <v>40682</v>
      </c>
      <c r="C121" s="44" t="s">
        <v>610</v>
      </c>
      <c r="D121" s="17">
        <v>40682</v>
      </c>
      <c r="E121" s="20" t="s">
        <v>390</v>
      </c>
      <c r="F121" s="138" t="s">
        <v>389</v>
      </c>
      <c r="G121" s="24" t="s">
        <v>388</v>
      </c>
      <c r="H121" s="66"/>
      <c r="I121" s="67"/>
      <c r="J121" s="18">
        <v>1300000</v>
      </c>
      <c r="K121" s="19" t="s">
        <v>68</v>
      </c>
      <c r="L121" s="19" t="s">
        <v>30</v>
      </c>
    </row>
    <row r="122" spans="1:12" s="143" customFormat="1" ht="15.75" customHeight="1">
      <c r="A122" s="16">
        <f t="shared" si="7"/>
        <v>5</v>
      </c>
      <c r="B122" s="17">
        <f t="shared" si="8"/>
        <v>40682</v>
      </c>
      <c r="C122" s="44" t="s">
        <v>610</v>
      </c>
      <c r="D122" s="17">
        <v>40682</v>
      </c>
      <c r="E122" s="20" t="s">
        <v>391</v>
      </c>
      <c r="F122" s="138" t="s">
        <v>389</v>
      </c>
      <c r="G122" s="24" t="s">
        <v>388</v>
      </c>
      <c r="H122" s="66"/>
      <c r="I122" s="66"/>
      <c r="J122" s="18">
        <v>130000</v>
      </c>
      <c r="K122" s="19" t="s">
        <v>5</v>
      </c>
      <c r="L122" s="19" t="s">
        <v>30</v>
      </c>
    </row>
    <row r="123" spans="1:12" s="143" customFormat="1" ht="15.75" customHeight="1">
      <c r="A123" s="16">
        <f t="shared" si="7"/>
        <v>5</v>
      </c>
      <c r="B123" s="17">
        <f t="shared" si="8"/>
        <v>40686</v>
      </c>
      <c r="C123" s="44" t="s">
        <v>611</v>
      </c>
      <c r="D123" s="17">
        <v>40686</v>
      </c>
      <c r="E123" s="20" t="s">
        <v>321</v>
      </c>
      <c r="F123" s="134" t="s">
        <v>323</v>
      </c>
      <c r="G123" s="26" t="s">
        <v>188</v>
      </c>
      <c r="H123" s="64"/>
      <c r="I123" s="64"/>
      <c r="J123" s="18">
        <v>1000000</v>
      </c>
      <c r="K123" s="19" t="s">
        <v>46</v>
      </c>
      <c r="L123" s="146" t="s">
        <v>30</v>
      </c>
    </row>
    <row r="124" spans="1:12" s="143" customFormat="1" ht="15.75" customHeight="1">
      <c r="A124" s="16">
        <f t="shared" si="7"/>
        <v>5</v>
      </c>
      <c r="B124" s="17">
        <f t="shared" si="8"/>
        <v>40686</v>
      </c>
      <c r="C124" s="44" t="s">
        <v>611</v>
      </c>
      <c r="D124" s="17">
        <v>40686</v>
      </c>
      <c r="E124" s="20" t="s">
        <v>322</v>
      </c>
      <c r="F124" s="134" t="s">
        <v>323</v>
      </c>
      <c r="G124" s="26"/>
      <c r="H124" s="64"/>
      <c r="I124" s="64"/>
      <c r="J124" s="18">
        <v>1000000</v>
      </c>
      <c r="K124" s="19" t="s">
        <v>68</v>
      </c>
      <c r="L124" s="146" t="s">
        <v>46</v>
      </c>
    </row>
    <row r="125" spans="1:12" s="143" customFormat="1" ht="15.75" customHeight="1">
      <c r="A125" s="16">
        <f t="shared" si="7"/>
        <v>5</v>
      </c>
      <c r="B125" s="17">
        <f t="shared" si="8"/>
        <v>40686</v>
      </c>
      <c r="C125" s="44" t="s">
        <v>612</v>
      </c>
      <c r="D125" s="17">
        <v>40686</v>
      </c>
      <c r="E125" s="20" t="s">
        <v>340</v>
      </c>
      <c r="F125" s="134" t="s">
        <v>341</v>
      </c>
      <c r="G125" s="26" t="s">
        <v>342</v>
      </c>
      <c r="H125" s="66"/>
      <c r="I125" s="64"/>
      <c r="J125" s="18">
        <v>27000000</v>
      </c>
      <c r="K125" s="19" t="s">
        <v>115</v>
      </c>
      <c r="L125" s="146" t="s">
        <v>30</v>
      </c>
    </row>
    <row r="126" spans="1:12" s="143" customFormat="1" ht="15.75" customHeight="1">
      <c r="A126" s="16">
        <f t="shared" si="7"/>
        <v>5</v>
      </c>
      <c r="B126" s="44">
        <f t="shared" si="8"/>
        <v>40688</v>
      </c>
      <c r="C126" s="44" t="s">
        <v>189</v>
      </c>
      <c r="D126" s="44">
        <v>40688</v>
      </c>
      <c r="E126" s="45" t="s">
        <v>241</v>
      </c>
      <c r="F126" s="147" t="s">
        <v>187</v>
      </c>
      <c r="G126" s="24"/>
      <c r="H126" s="64"/>
      <c r="I126" s="64"/>
      <c r="J126" s="145">
        <v>278305</v>
      </c>
      <c r="K126" s="146" t="s">
        <v>16</v>
      </c>
      <c r="L126" s="146" t="s">
        <v>25</v>
      </c>
    </row>
    <row r="127" spans="1:12" s="143" customFormat="1" ht="15.75" customHeight="1">
      <c r="A127" s="16">
        <f t="shared" si="7"/>
        <v>5</v>
      </c>
      <c r="B127" s="17">
        <f t="shared" si="8"/>
        <v>40688</v>
      </c>
      <c r="C127" s="44" t="s">
        <v>645</v>
      </c>
      <c r="D127" s="17">
        <v>40688</v>
      </c>
      <c r="E127" s="45" t="s">
        <v>393</v>
      </c>
      <c r="F127" s="138" t="s">
        <v>392</v>
      </c>
      <c r="G127" s="2" t="s">
        <v>377</v>
      </c>
      <c r="H127" s="64">
        <v>346</v>
      </c>
      <c r="I127" s="67">
        <v>15246</v>
      </c>
      <c r="J127" s="145">
        <f>ROUND(H127*I127,0)</f>
        <v>5275116</v>
      </c>
      <c r="K127" s="19" t="s">
        <v>101</v>
      </c>
      <c r="L127" s="146" t="s">
        <v>4</v>
      </c>
    </row>
    <row r="128" spans="1:12" s="60" customFormat="1" ht="15.75" customHeight="1">
      <c r="A128" s="16">
        <f t="shared" si="7"/>
        <v>5</v>
      </c>
      <c r="B128" s="17">
        <f t="shared" si="8"/>
        <v>40688</v>
      </c>
      <c r="C128" s="44" t="s">
        <v>645</v>
      </c>
      <c r="D128" s="17">
        <v>40688</v>
      </c>
      <c r="E128" s="45" t="s">
        <v>368</v>
      </c>
      <c r="F128" s="138" t="s">
        <v>392</v>
      </c>
      <c r="G128" s="2" t="s">
        <v>377</v>
      </c>
      <c r="H128" s="64">
        <v>643</v>
      </c>
      <c r="I128" s="64">
        <v>17427</v>
      </c>
      <c r="J128" s="145">
        <f>ROUND(H128*I128,0)</f>
        <v>11205561</v>
      </c>
      <c r="K128" s="19" t="s">
        <v>101</v>
      </c>
      <c r="L128" s="146" t="s">
        <v>4</v>
      </c>
    </row>
    <row r="129" spans="1:12" s="60" customFormat="1" ht="15.75" customHeight="1">
      <c r="A129" s="16">
        <f t="shared" si="7"/>
        <v>5</v>
      </c>
      <c r="B129" s="17">
        <f t="shared" si="8"/>
        <v>40688</v>
      </c>
      <c r="C129" s="44" t="s">
        <v>645</v>
      </c>
      <c r="D129" s="17">
        <v>40688</v>
      </c>
      <c r="E129" s="45" t="s">
        <v>394</v>
      </c>
      <c r="F129" s="138" t="s">
        <v>392</v>
      </c>
      <c r="G129" s="2" t="s">
        <v>377</v>
      </c>
      <c r="H129" s="64">
        <v>110</v>
      </c>
      <c r="I129" s="64">
        <v>19316</v>
      </c>
      <c r="J129" s="145">
        <f>ROUND(H129*I129,0)</f>
        <v>2124760</v>
      </c>
      <c r="K129" s="19" t="s">
        <v>101</v>
      </c>
      <c r="L129" s="146" t="s">
        <v>4</v>
      </c>
    </row>
    <row r="130" spans="1:12" s="60" customFormat="1" ht="15.75" customHeight="1">
      <c r="A130" s="16">
        <f t="shared" si="7"/>
        <v>5</v>
      </c>
      <c r="B130" s="17">
        <f t="shared" si="8"/>
        <v>40688</v>
      </c>
      <c r="C130" s="44" t="s">
        <v>645</v>
      </c>
      <c r="D130" s="17">
        <v>40688</v>
      </c>
      <c r="E130" s="45" t="s">
        <v>375</v>
      </c>
      <c r="F130" s="138" t="s">
        <v>392</v>
      </c>
      <c r="G130" s="2" t="s">
        <v>377</v>
      </c>
      <c r="H130" s="64">
        <v>293</v>
      </c>
      <c r="I130" s="64">
        <v>11587</v>
      </c>
      <c r="J130" s="145">
        <f>ROUND(H130*I130,0)</f>
        <v>3394991</v>
      </c>
      <c r="K130" s="19" t="s">
        <v>101</v>
      </c>
      <c r="L130" s="146" t="s">
        <v>4</v>
      </c>
    </row>
    <row r="131" spans="1:12" s="60" customFormat="1" ht="15.75" customHeight="1">
      <c r="A131" s="16">
        <f t="shared" si="7"/>
        <v>5</v>
      </c>
      <c r="B131" s="17">
        <f t="shared" si="8"/>
        <v>40688</v>
      </c>
      <c r="C131" s="44" t="s">
        <v>645</v>
      </c>
      <c r="D131" s="17">
        <v>40688</v>
      </c>
      <c r="E131" s="45" t="s">
        <v>258</v>
      </c>
      <c r="F131" s="138" t="s">
        <v>392</v>
      </c>
      <c r="G131" s="2" t="s">
        <v>377</v>
      </c>
      <c r="H131" s="64"/>
      <c r="I131" s="64"/>
      <c r="J131" s="18">
        <v>2200043</v>
      </c>
      <c r="K131" s="19" t="s">
        <v>5</v>
      </c>
      <c r="L131" s="146" t="s">
        <v>4</v>
      </c>
    </row>
    <row r="132" spans="1:12" s="60" customFormat="1" ht="15.75" customHeight="1">
      <c r="A132" s="16">
        <f t="shared" si="7"/>
        <v>5</v>
      </c>
      <c r="B132" s="17">
        <f t="shared" si="8"/>
        <v>40688</v>
      </c>
      <c r="C132" s="44" t="s">
        <v>646</v>
      </c>
      <c r="D132" s="17">
        <v>40688</v>
      </c>
      <c r="E132" s="45" t="s">
        <v>396</v>
      </c>
      <c r="F132" s="138" t="s">
        <v>395</v>
      </c>
      <c r="G132" s="2" t="s">
        <v>377</v>
      </c>
      <c r="H132" s="64">
        <v>490</v>
      </c>
      <c r="I132" s="64">
        <v>8013</v>
      </c>
      <c r="J132" s="145">
        <f t="shared" ref="J132:J138" si="9">ROUND(H132*I132,0)</f>
        <v>3926370</v>
      </c>
      <c r="K132" s="19" t="s">
        <v>101</v>
      </c>
      <c r="L132" s="146" t="s">
        <v>4</v>
      </c>
    </row>
    <row r="133" spans="1:12" s="60" customFormat="1" ht="15.75" customHeight="1">
      <c r="A133" s="16">
        <f t="shared" si="7"/>
        <v>5</v>
      </c>
      <c r="B133" s="17">
        <f t="shared" si="8"/>
        <v>40688</v>
      </c>
      <c r="C133" s="44" t="s">
        <v>646</v>
      </c>
      <c r="D133" s="17">
        <v>40688</v>
      </c>
      <c r="E133" s="45" t="s">
        <v>397</v>
      </c>
      <c r="F133" s="138" t="s">
        <v>395</v>
      </c>
      <c r="G133" s="2" t="s">
        <v>377</v>
      </c>
      <c r="H133" s="64">
        <v>840</v>
      </c>
      <c r="I133" s="64">
        <v>10930</v>
      </c>
      <c r="J133" s="145">
        <f t="shared" si="9"/>
        <v>9181200</v>
      </c>
      <c r="K133" s="19" t="s">
        <v>101</v>
      </c>
      <c r="L133" s="146" t="s">
        <v>4</v>
      </c>
    </row>
    <row r="134" spans="1:12" s="60" customFormat="1" ht="15.75" customHeight="1">
      <c r="A134" s="16">
        <f t="shared" si="7"/>
        <v>5</v>
      </c>
      <c r="B134" s="17">
        <f t="shared" si="8"/>
        <v>40688</v>
      </c>
      <c r="C134" s="44" t="s">
        <v>646</v>
      </c>
      <c r="D134" s="17">
        <v>40688</v>
      </c>
      <c r="E134" s="45" t="s">
        <v>398</v>
      </c>
      <c r="F134" s="138" t="s">
        <v>395</v>
      </c>
      <c r="G134" s="2" t="s">
        <v>377</v>
      </c>
      <c r="H134" s="64">
        <v>745</v>
      </c>
      <c r="I134" s="64">
        <v>10603</v>
      </c>
      <c r="J134" s="145">
        <f t="shared" si="9"/>
        <v>7899235</v>
      </c>
      <c r="K134" s="19" t="s">
        <v>101</v>
      </c>
      <c r="L134" s="146" t="s">
        <v>4</v>
      </c>
    </row>
    <row r="135" spans="1:12" s="60" customFormat="1" ht="15.75" customHeight="1">
      <c r="A135" s="16">
        <f t="shared" si="7"/>
        <v>5</v>
      </c>
      <c r="B135" s="17">
        <f t="shared" si="8"/>
        <v>40688</v>
      </c>
      <c r="C135" s="44" t="s">
        <v>646</v>
      </c>
      <c r="D135" s="17">
        <v>40688</v>
      </c>
      <c r="E135" s="45" t="s">
        <v>399</v>
      </c>
      <c r="F135" s="138" t="s">
        <v>395</v>
      </c>
      <c r="G135" s="2" t="s">
        <v>377</v>
      </c>
      <c r="H135" s="64">
        <v>210</v>
      </c>
      <c r="I135" s="64">
        <v>6400</v>
      </c>
      <c r="J135" s="145">
        <f t="shared" si="9"/>
        <v>1344000</v>
      </c>
      <c r="K135" s="19" t="s">
        <v>101</v>
      </c>
      <c r="L135" s="146" t="s">
        <v>4</v>
      </c>
    </row>
    <row r="136" spans="1:12" s="60" customFormat="1" ht="15.75" customHeight="1">
      <c r="A136" s="16">
        <f t="shared" si="7"/>
        <v>5</v>
      </c>
      <c r="B136" s="17">
        <f t="shared" si="8"/>
        <v>40688</v>
      </c>
      <c r="C136" s="44" t="s">
        <v>646</v>
      </c>
      <c r="D136" s="17">
        <v>40688</v>
      </c>
      <c r="E136" s="45" t="s">
        <v>400</v>
      </c>
      <c r="F136" s="138" t="s">
        <v>395</v>
      </c>
      <c r="G136" s="2" t="s">
        <v>377</v>
      </c>
      <c r="H136" s="66">
        <v>58</v>
      </c>
      <c r="I136" s="66">
        <v>26880</v>
      </c>
      <c r="J136" s="145">
        <f t="shared" si="9"/>
        <v>1559040</v>
      </c>
      <c r="K136" s="19" t="s">
        <v>101</v>
      </c>
      <c r="L136" s="146" t="s">
        <v>4</v>
      </c>
    </row>
    <row r="137" spans="1:12" s="60" customFormat="1" ht="15.75" customHeight="1">
      <c r="A137" s="16">
        <f t="shared" si="7"/>
        <v>5</v>
      </c>
      <c r="B137" s="17">
        <f t="shared" si="8"/>
        <v>40688</v>
      </c>
      <c r="C137" s="44" t="s">
        <v>646</v>
      </c>
      <c r="D137" s="17">
        <v>40688</v>
      </c>
      <c r="E137" s="45" t="s">
        <v>401</v>
      </c>
      <c r="F137" s="138" t="s">
        <v>395</v>
      </c>
      <c r="G137" s="2" t="s">
        <v>377</v>
      </c>
      <c r="H137" s="66">
        <v>205</v>
      </c>
      <c r="I137" s="66">
        <v>11373</v>
      </c>
      <c r="J137" s="145">
        <f t="shared" si="9"/>
        <v>2331465</v>
      </c>
      <c r="K137" s="19" t="s">
        <v>101</v>
      </c>
      <c r="L137" s="146" t="s">
        <v>4</v>
      </c>
    </row>
    <row r="138" spans="1:12" s="60" customFormat="1" ht="15.75" customHeight="1">
      <c r="A138" s="16">
        <f t="shared" si="7"/>
        <v>5</v>
      </c>
      <c r="B138" s="17">
        <f t="shared" si="8"/>
        <v>40688</v>
      </c>
      <c r="C138" s="44" t="s">
        <v>646</v>
      </c>
      <c r="D138" s="17">
        <v>40688</v>
      </c>
      <c r="E138" s="45" t="s">
        <v>402</v>
      </c>
      <c r="F138" s="138" t="s">
        <v>395</v>
      </c>
      <c r="G138" s="2" t="s">
        <v>377</v>
      </c>
      <c r="H138" s="64">
        <v>295</v>
      </c>
      <c r="I138" s="64">
        <v>7268</v>
      </c>
      <c r="J138" s="145">
        <f t="shared" si="9"/>
        <v>2144060</v>
      </c>
      <c r="K138" s="19" t="s">
        <v>101</v>
      </c>
      <c r="L138" s="146" t="s">
        <v>4</v>
      </c>
    </row>
    <row r="139" spans="1:12" s="143" customFormat="1" ht="15.75" customHeight="1">
      <c r="A139" s="16">
        <f t="shared" si="7"/>
        <v>5</v>
      </c>
      <c r="B139" s="17">
        <f t="shared" si="8"/>
        <v>40688</v>
      </c>
      <c r="C139" s="44" t="s">
        <v>646</v>
      </c>
      <c r="D139" s="17">
        <v>40688</v>
      </c>
      <c r="E139" s="45" t="s">
        <v>258</v>
      </c>
      <c r="F139" s="138" t="s">
        <v>395</v>
      </c>
      <c r="G139" s="2" t="s">
        <v>377</v>
      </c>
      <c r="H139" s="64"/>
      <c r="I139" s="64"/>
      <c r="J139" s="18">
        <v>2838537</v>
      </c>
      <c r="K139" s="19" t="s">
        <v>5</v>
      </c>
      <c r="L139" s="146" t="s">
        <v>4</v>
      </c>
    </row>
    <row r="140" spans="1:12" s="143" customFormat="1" ht="15.75" customHeight="1">
      <c r="A140" s="16">
        <f t="shared" si="7"/>
        <v>5</v>
      </c>
      <c r="B140" s="44">
        <f t="shared" si="8"/>
        <v>40689</v>
      </c>
      <c r="C140" s="44" t="s">
        <v>613</v>
      </c>
      <c r="D140" s="44">
        <v>40689</v>
      </c>
      <c r="E140" s="45" t="s">
        <v>239</v>
      </c>
      <c r="F140" s="147" t="s">
        <v>187</v>
      </c>
      <c r="G140" s="24" t="s">
        <v>240</v>
      </c>
      <c r="H140" s="64"/>
      <c r="I140" s="64"/>
      <c r="J140" s="145">
        <v>5000000</v>
      </c>
      <c r="K140" s="146" t="s">
        <v>16</v>
      </c>
      <c r="L140" s="146" t="s">
        <v>30</v>
      </c>
    </row>
    <row r="141" spans="1:12" s="143" customFormat="1" ht="15.75" customHeight="1">
      <c r="A141" s="16">
        <f t="shared" si="7"/>
        <v>5</v>
      </c>
      <c r="B141" s="17">
        <f t="shared" si="8"/>
        <v>40689</v>
      </c>
      <c r="C141" s="44" t="s">
        <v>614</v>
      </c>
      <c r="D141" s="17">
        <v>40689</v>
      </c>
      <c r="E141" s="20" t="s">
        <v>343</v>
      </c>
      <c r="F141" s="134" t="s">
        <v>344</v>
      </c>
      <c r="G141" s="26" t="s">
        <v>345</v>
      </c>
      <c r="H141" s="64"/>
      <c r="I141" s="64"/>
      <c r="J141" s="18">
        <v>267000</v>
      </c>
      <c r="K141" s="19" t="s">
        <v>68</v>
      </c>
      <c r="L141" s="146" t="s">
        <v>30</v>
      </c>
    </row>
    <row r="142" spans="1:12" s="143" customFormat="1" ht="15.75" customHeight="1">
      <c r="A142" s="16">
        <f t="shared" si="7"/>
        <v>5</v>
      </c>
      <c r="B142" s="17">
        <f t="shared" si="8"/>
        <v>40689</v>
      </c>
      <c r="C142" s="44" t="s">
        <v>615</v>
      </c>
      <c r="D142" s="17">
        <v>40689</v>
      </c>
      <c r="E142" s="20" t="s">
        <v>346</v>
      </c>
      <c r="F142" s="134" t="s">
        <v>347</v>
      </c>
      <c r="G142" s="26" t="s">
        <v>348</v>
      </c>
      <c r="H142" s="66"/>
      <c r="I142" s="64"/>
      <c r="J142" s="18">
        <v>494235</v>
      </c>
      <c r="K142" s="19" t="s">
        <v>68</v>
      </c>
      <c r="L142" s="146" t="s">
        <v>30</v>
      </c>
    </row>
    <row r="143" spans="1:12" s="143" customFormat="1" ht="15.75" customHeight="1">
      <c r="A143" s="16">
        <f t="shared" si="7"/>
        <v>5</v>
      </c>
      <c r="B143" s="17">
        <f t="shared" si="8"/>
        <v>40689</v>
      </c>
      <c r="C143" s="44" t="s">
        <v>615</v>
      </c>
      <c r="D143" s="17">
        <v>40689</v>
      </c>
      <c r="E143" s="20" t="s">
        <v>349</v>
      </c>
      <c r="F143" s="134" t="s">
        <v>347</v>
      </c>
      <c r="G143" s="26" t="s">
        <v>348</v>
      </c>
      <c r="H143" s="66"/>
      <c r="I143" s="64"/>
      <c r="J143" s="18">
        <v>49425</v>
      </c>
      <c r="K143" s="19" t="s">
        <v>5</v>
      </c>
      <c r="L143" s="146" t="s">
        <v>30</v>
      </c>
    </row>
    <row r="144" spans="1:12" s="143" customFormat="1" ht="15.75" customHeight="1">
      <c r="A144" s="16">
        <f t="shared" si="7"/>
        <v>5</v>
      </c>
      <c r="B144" s="17">
        <f t="shared" si="8"/>
        <v>40689</v>
      </c>
      <c r="C144" s="44" t="s">
        <v>616</v>
      </c>
      <c r="D144" s="17">
        <v>40689</v>
      </c>
      <c r="E144" s="20" t="s">
        <v>346</v>
      </c>
      <c r="F144" s="134" t="s">
        <v>351</v>
      </c>
      <c r="G144" s="26" t="s">
        <v>350</v>
      </c>
      <c r="H144" s="66"/>
      <c r="I144" s="64"/>
      <c r="J144" s="18">
        <v>467016</v>
      </c>
      <c r="K144" s="19" t="s">
        <v>68</v>
      </c>
      <c r="L144" s="146" t="s">
        <v>30</v>
      </c>
    </row>
    <row r="145" spans="1:12" s="143" customFormat="1" ht="15.75" customHeight="1">
      <c r="A145" s="16">
        <f t="shared" si="7"/>
        <v>5</v>
      </c>
      <c r="B145" s="17">
        <f t="shared" si="8"/>
        <v>40689</v>
      </c>
      <c r="C145" s="44" t="s">
        <v>616</v>
      </c>
      <c r="D145" s="17">
        <v>40689</v>
      </c>
      <c r="E145" s="20" t="s">
        <v>349</v>
      </c>
      <c r="F145" s="134" t="s">
        <v>351</v>
      </c>
      <c r="G145" s="26" t="s">
        <v>350</v>
      </c>
      <c r="H145" s="66"/>
      <c r="I145" s="64"/>
      <c r="J145" s="18">
        <v>46702</v>
      </c>
      <c r="K145" s="19" t="s">
        <v>5</v>
      </c>
      <c r="L145" s="146" t="s">
        <v>30</v>
      </c>
    </row>
    <row r="146" spans="1:12" s="143" customFormat="1" ht="15.75" customHeight="1">
      <c r="A146" s="16">
        <f t="shared" si="7"/>
        <v>5</v>
      </c>
      <c r="B146" s="44">
        <f t="shared" si="8"/>
        <v>40690</v>
      </c>
      <c r="C146" s="44" t="s">
        <v>190</v>
      </c>
      <c r="D146" s="44">
        <v>40690</v>
      </c>
      <c r="E146" s="45" t="s">
        <v>243</v>
      </c>
      <c r="F146" s="147" t="s">
        <v>187</v>
      </c>
      <c r="G146" s="2" t="s">
        <v>377</v>
      </c>
      <c r="H146" s="64"/>
      <c r="I146" s="64"/>
      <c r="J146" s="145">
        <v>41712396</v>
      </c>
      <c r="K146" s="146" t="s">
        <v>4</v>
      </c>
      <c r="L146" s="146" t="s">
        <v>16</v>
      </c>
    </row>
    <row r="147" spans="1:12" s="143" customFormat="1" ht="15.75" customHeight="1">
      <c r="A147" s="16">
        <f t="shared" si="7"/>
        <v>5</v>
      </c>
      <c r="B147" s="44">
        <f t="shared" si="8"/>
        <v>40690</v>
      </c>
      <c r="C147" s="44" t="s">
        <v>190</v>
      </c>
      <c r="D147" s="44">
        <v>40690</v>
      </c>
      <c r="E147" s="45" t="s">
        <v>192</v>
      </c>
      <c r="F147" s="147" t="s">
        <v>187</v>
      </c>
      <c r="G147" s="2"/>
      <c r="H147" s="64"/>
      <c r="I147" s="64"/>
      <c r="J147" s="145">
        <v>10000</v>
      </c>
      <c r="K147" s="146" t="s">
        <v>68</v>
      </c>
      <c r="L147" s="146" t="s">
        <v>16</v>
      </c>
    </row>
    <row r="148" spans="1:12" s="143" customFormat="1" ht="15.75" customHeight="1">
      <c r="A148" s="16">
        <f t="shared" si="7"/>
        <v>5</v>
      </c>
      <c r="B148" s="44">
        <f t="shared" si="8"/>
        <v>40690</v>
      </c>
      <c r="C148" s="44" t="s">
        <v>190</v>
      </c>
      <c r="D148" s="44">
        <v>40690</v>
      </c>
      <c r="E148" s="45" t="s">
        <v>192</v>
      </c>
      <c r="F148" s="147" t="s">
        <v>187</v>
      </c>
      <c r="G148" s="2"/>
      <c r="H148" s="64"/>
      <c r="I148" s="64"/>
      <c r="J148" s="145">
        <v>10000</v>
      </c>
      <c r="K148" s="146" t="s">
        <v>68</v>
      </c>
      <c r="L148" s="146" t="s">
        <v>16</v>
      </c>
    </row>
    <row r="149" spans="1:12" s="143" customFormat="1" ht="15.75" customHeight="1">
      <c r="A149" s="16">
        <f t="shared" si="7"/>
        <v>5</v>
      </c>
      <c r="B149" s="17">
        <f t="shared" si="8"/>
        <v>40690</v>
      </c>
      <c r="C149" s="44" t="s">
        <v>617</v>
      </c>
      <c r="D149" s="17">
        <v>40690</v>
      </c>
      <c r="E149" s="20" t="s">
        <v>403</v>
      </c>
      <c r="F149" s="138" t="s">
        <v>404</v>
      </c>
      <c r="G149" s="2" t="s">
        <v>249</v>
      </c>
      <c r="H149" s="64">
        <v>20</v>
      </c>
      <c r="I149" s="64">
        <v>67000</v>
      </c>
      <c r="J149" s="145">
        <f>ROUND(H149*I149,0)</f>
        <v>1340000</v>
      </c>
      <c r="K149" s="19" t="s">
        <v>109</v>
      </c>
      <c r="L149" s="19" t="s">
        <v>30</v>
      </c>
    </row>
    <row r="150" spans="1:12" s="60" customFormat="1" ht="15.75" customHeight="1">
      <c r="A150" s="16">
        <f t="shared" si="7"/>
        <v>5</v>
      </c>
      <c r="B150" s="17">
        <f t="shared" si="8"/>
        <v>40690</v>
      </c>
      <c r="C150" s="44" t="s">
        <v>617</v>
      </c>
      <c r="D150" s="17">
        <v>40690</v>
      </c>
      <c r="E150" s="20" t="s">
        <v>405</v>
      </c>
      <c r="F150" s="138" t="s">
        <v>404</v>
      </c>
      <c r="G150" s="2" t="s">
        <v>249</v>
      </c>
      <c r="H150" s="64"/>
      <c r="I150" s="64"/>
      <c r="J150" s="18">
        <v>134000</v>
      </c>
      <c r="K150" s="19" t="s">
        <v>5</v>
      </c>
      <c r="L150" s="19" t="s">
        <v>30</v>
      </c>
    </row>
    <row r="151" spans="1:12" s="60" customFormat="1" ht="15.75" customHeight="1">
      <c r="A151" s="16">
        <f t="shared" si="7"/>
        <v>6</v>
      </c>
      <c r="B151" s="17">
        <f t="shared" si="8"/>
        <v>40696</v>
      </c>
      <c r="C151" s="44" t="s">
        <v>618</v>
      </c>
      <c r="D151" s="17">
        <v>40696</v>
      </c>
      <c r="E151" s="20" t="s">
        <v>199</v>
      </c>
      <c r="F151" s="138" t="s">
        <v>411</v>
      </c>
      <c r="G151" s="24" t="s">
        <v>412</v>
      </c>
      <c r="H151" s="64"/>
      <c r="I151" s="64"/>
      <c r="J151" s="18">
        <v>256500</v>
      </c>
      <c r="K151" s="19" t="s">
        <v>68</v>
      </c>
      <c r="L151" s="19" t="s">
        <v>30</v>
      </c>
    </row>
    <row r="152" spans="1:12" s="60" customFormat="1" ht="15.75" customHeight="1">
      <c r="A152" s="16">
        <f t="shared" ref="A152:A215" si="10">IF(B152&lt;&gt;"",MONTH(B152),"")</f>
        <v>6</v>
      </c>
      <c r="B152" s="44">
        <f t="shared" si="8"/>
        <v>40697</v>
      </c>
      <c r="C152" s="44" t="s">
        <v>189</v>
      </c>
      <c r="D152" s="44">
        <v>40697</v>
      </c>
      <c r="E152" s="45" t="s">
        <v>191</v>
      </c>
      <c r="F152" s="147" t="s">
        <v>187</v>
      </c>
      <c r="G152" s="24"/>
      <c r="H152" s="64"/>
      <c r="I152" s="64"/>
      <c r="J152" s="145">
        <v>67418088</v>
      </c>
      <c r="K152" s="146" t="s">
        <v>16</v>
      </c>
      <c r="L152" s="146" t="s">
        <v>150</v>
      </c>
    </row>
    <row r="153" spans="1:12" s="60" customFormat="1" ht="15.75" customHeight="1">
      <c r="A153" s="16">
        <f t="shared" si="10"/>
        <v>6</v>
      </c>
      <c r="B153" s="44">
        <f t="shared" si="8"/>
        <v>40700</v>
      </c>
      <c r="C153" s="44" t="s">
        <v>619</v>
      </c>
      <c r="D153" s="44">
        <v>40700</v>
      </c>
      <c r="E153" s="45" t="s">
        <v>239</v>
      </c>
      <c r="F153" s="147" t="s">
        <v>187</v>
      </c>
      <c r="G153" s="24" t="s">
        <v>240</v>
      </c>
      <c r="H153" s="64"/>
      <c r="I153" s="64"/>
      <c r="J153" s="145">
        <v>30000000</v>
      </c>
      <c r="K153" s="146" t="s">
        <v>16</v>
      </c>
      <c r="L153" s="146" t="s">
        <v>30</v>
      </c>
    </row>
    <row r="154" spans="1:12" s="60" customFormat="1" ht="15.75" customHeight="1">
      <c r="A154" s="16">
        <f t="shared" si="10"/>
        <v>6</v>
      </c>
      <c r="B154" s="44">
        <f t="shared" si="8"/>
        <v>40700</v>
      </c>
      <c r="C154" s="44" t="s">
        <v>190</v>
      </c>
      <c r="D154" s="44">
        <v>40700</v>
      </c>
      <c r="E154" s="45" t="s">
        <v>243</v>
      </c>
      <c r="F154" s="147" t="s">
        <v>187</v>
      </c>
      <c r="G154" s="2" t="s">
        <v>410</v>
      </c>
      <c r="H154" s="64"/>
      <c r="I154" s="64"/>
      <c r="J154" s="145">
        <v>100000000</v>
      </c>
      <c r="K154" s="146" t="s">
        <v>4</v>
      </c>
      <c r="L154" s="146" t="s">
        <v>16</v>
      </c>
    </row>
    <row r="155" spans="1:12" s="60" customFormat="1" ht="15.75" customHeight="1">
      <c r="A155" s="16">
        <f t="shared" si="10"/>
        <v>6</v>
      </c>
      <c r="B155" s="44">
        <f t="shared" si="8"/>
        <v>40700</v>
      </c>
      <c r="C155" s="44" t="s">
        <v>190</v>
      </c>
      <c r="D155" s="44">
        <v>40700</v>
      </c>
      <c r="E155" s="45" t="s">
        <v>192</v>
      </c>
      <c r="F155" s="147" t="s">
        <v>187</v>
      </c>
      <c r="G155" s="2"/>
      <c r="H155" s="64"/>
      <c r="I155" s="64"/>
      <c r="J155" s="145">
        <v>10000</v>
      </c>
      <c r="K155" s="146" t="s">
        <v>68</v>
      </c>
      <c r="L155" s="146" t="s">
        <v>16</v>
      </c>
    </row>
    <row r="156" spans="1:12" s="60" customFormat="1" ht="15.75" customHeight="1">
      <c r="A156" s="16">
        <f t="shared" si="10"/>
        <v>6</v>
      </c>
      <c r="B156" s="17">
        <f t="shared" ref="B156:B219" si="11">D156</f>
        <v>40700</v>
      </c>
      <c r="C156" s="44" t="s">
        <v>647</v>
      </c>
      <c r="D156" s="17">
        <v>40700</v>
      </c>
      <c r="E156" s="45" t="s">
        <v>367</v>
      </c>
      <c r="F156" s="138" t="s">
        <v>420</v>
      </c>
      <c r="G156" s="2" t="s">
        <v>377</v>
      </c>
      <c r="H156" s="66">
        <v>637</v>
      </c>
      <c r="I156" s="66">
        <v>16925</v>
      </c>
      <c r="J156" s="145">
        <f>ROUND(H156*I156,0)</f>
        <v>10781225</v>
      </c>
      <c r="K156" s="19" t="s">
        <v>101</v>
      </c>
      <c r="L156" s="19" t="s">
        <v>4</v>
      </c>
    </row>
    <row r="157" spans="1:12" s="60" customFormat="1" ht="15.75" customHeight="1">
      <c r="A157" s="16">
        <f t="shared" si="10"/>
        <v>6</v>
      </c>
      <c r="B157" s="17">
        <f t="shared" si="11"/>
        <v>40700</v>
      </c>
      <c r="C157" s="44" t="s">
        <v>647</v>
      </c>
      <c r="D157" s="17">
        <v>40700</v>
      </c>
      <c r="E157" s="45" t="s">
        <v>421</v>
      </c>
      <c r="F157" s="138" t="s">
        <v>420</v>
      </c>
      <c r="G157" s="2" t="s">
        <v>377</v>
      </c>
      <c r="H157" s="66">
        <v>100</v>
      </c>
      <c r="I157" s="66">
        <v>19638</v>
      </c>
      <c r="J157" s="145">
        <f>ROUND(H157*I157,0)</f>
        <v>1963800</v>
      </c>
      <c r="K157" s="19" t="s">
        <v>101</v>
      </c>
      <c r="L157" s="19" t="s">
        <v>4</v>
      </c>
    </row>
    <row r="158" spans="1:12" s="60" customFormat="1" ht="15.75" customHeight="1">
      <c r="A158" s="16">
        <f t="shared" si="10"/>
        <v>6</v>
      </c>
      <c r="B158" s="17">
        <f t="shared" si="11"/>
        <v>40700</v>
      </c>
      <c r="C158" s="44" t="s">
        <v>647</v>
      </c>
      <c r="D158" s="17">
        <v>40700</v>
      </c>
      <c r="E158" s="45" t="s">
        <v>422</v>
      </c>
      <c r="F158" s="138" t="s">
        <v>420</v>
      </c>
      <c r="G158" s="2" t="s">
        <v>377</v>
      </c>
      <c r="H158" s="66">
        <v>81</v>
      </c>
      <c r="I158" s="66">
        <v>28059</v>
      </c>
      <c r="J158" s="145">
        <f>ROUND(H158*I158,0)</f>
        <v>2272779</v>
      </c>
      <c r="K158" s="19" t="s">
        <v>101</v>
      </c>
      <c r="L158" s="19" t="s">
        <v>4</v>
      </c>
    </row>
    <row r="159" spans="1:12" s="60" customFormat="1" ht="15.75" customHeight="1">
      <c r="A159" s="16">
        <f t="shared" si="10"/>
        <v>6</v>
      </c>
      <c r="B159" s="17">
        <f t="shared" si="11"/>
        <v>40700</v>
      </c>
      <c r="C159" s="44" t="s">
        <v>647</v>
      </c>
      <c r="D159" s="17">
        <v>40700</v>
      </c>
      <c r="E159" s="45" t="s">
        <v>423</v>
      </c>
      <c r="F159" s="138" t="s">
        <v>420</v>
      </c>
      <c r="G159" s="2" t="s">
        <v>377</v>
      </c>
      <c r="H159" s="66">
        <v>200</v>
      </c>
      <c r="I159" s="66">
        <v>26854</v>
      </c>
      <c r="J159" s="145">
        <f>ROUND(H159*I159,0)</f>
        <v>5370800</v>
      </c>
      <c r="K159" s="19" t="s">
        <v>101</v>
      </c>
      <c r="L159" s="19" t="s">
        <v>4</v>
      </c>
    </row>
    <row r="160" spans="1:12" s="60" customFormat="1" ht="15.75" customHeight="1">
      <c r="A160" s="16">
        <f t="shared" si="10"/>
        <v>6</v>
      </c>
      <c r="B160" s="17">
        <f t="shared" si="11"/>
        <v>40700</v>
      </c>
      <c r="C160" s="44" t="s">
        <v>647</v>
      </c>
      <c r="D160" s="17">
        <v>40700</v>
      </c>
      <c r="E160" s="45" t="s">
        <v>424</v>
      </c>
      <c r="F160" s="138" t="s">
        <v>420</v>
      </c>
      <c r="G160" s="2" t="s">
        <v>377</v>
      </c>
      <c r="H160" s="66">
        <v>52</v>
      </c>
      <c r="I160" s="66">
        <v>32850</v>
      </c>
      <c r="J160" s="145">
        <f>ROUND(H160*I160,0)</f>
        <v>1708200</v>
      </c>
      <c r="K160" s="19" t="s">
        <v>101</v>
      </c>
      <c r="L160" s="19" t="s">
        <v>4</v>
      </c>
    </row>
    <row r="161" spans="1:12" s="60" customFormat="1" ht="15.75" customHeight="1">
      <c r="A161" s="16">
        <f t="shared" si="10"/>
        <v>6</v>
      </c>
      <c r="B161" s="17">
        <f t="shared" si="11"/>
        <v>40700</v>
      </c>
      <c r="C161" s="44" t="s">
        <v>647</v>
      </c>
      <c r="D161" s="17">
        <v>40700</v>
      </c>
      <c r="E161" s="45" t="s">
        <v>258</v>
      </c>
      <c r="F161" s="138" t="s">
        <v>420</v>
      </c>
      <c r="G161" s="2" t="s">
        <v>377</v>
      </c>
      <c r="H161" s="66"/>
      <c r="I161" s="66"/>
      <c r="J161" s="18">
        <v>2209680</v>
      </c>
      <c r="K161" s="19" t="s">
        <v>5</v>
      </c>
      <c r="L161" s="19" t="s">
        <v>4</v>
      </c>
    </row>
    <row r="162" spans="1:12" s="60" customFormat="1" ht="15.75" customHeight="1">
      <c r="A162" s="16">
        <f t="shared" si="10"/>
        <v>6</v>
      </c>
      <c r="B162" s="17">
        <f t="shared" si="11"/>
        <v>40700</v>
      </c>
      <c r="C162" s="44" t="s">
        <v>621</v>
      </c>
      <c r="D162" s="17">
        <v>40700</v>
      </c>
      <c r="E162" s="20" t="s">
        <v>620</v>
      </c>
      <c r="F162" s="138" t="s">
        <v>425</v>
      </c>
      <c r="G162" s="2" t="s">
        <v>249</v>
      </c>
      <c r="H162" s="66"/>
      <c r="I162" s="66"/>
      <c r="J162" s="145">
        <v>2980000</v>
      </c>
      <c r="K162" s="19" t="s">
        <v>109</v>
      </c>
      <c r="L162" s="19" t="s">
        <v>30</v>
      </c>
    </row>
    <row r="163" spans="1:12" s="60" customFormat="1" ht="15.75" customHeight="1">
      <c r="A163" s="16">
        <f t="shared" si="10"/>
        <v>6</v>
      </c>
      <c r="B163" s="17">
        <f t="shared" si="11"/>
        <v>40700</v>
      </c>
      <c r="C163" s="44" t="s">
        <v>621</v>
      </c>
      <c r="D163" s="17">
        <v>40700</v>
      </c>
      <c r="E163" s="20" t="s">
        <v>198</v>
      </c>
      <c r="F163" s="138" t="s">
        <v>425</v>
      </c>
      <c r="G163" s="2" t="s">
        <v>249</v>
      </c>
      <c r="H163" s="64"/>
      <c r="I163" s="64"/>
      <c r="J163" s="18">
        <v>298000</v>
      </c>
      <c r="K163" s="19" t="s">
        <v>5</v>
      </c>
      <c r="L163" s="19" t="s">
        <v>30</v>
      </c>
    </row>
    <row r="164" spans="1:12" s="143" customFormat="1" ht="15.75" customHeight="1">
      <c r="A164" s="16">
        <f t="shared" si="10"/>
        <v>6</v>
      </c>
      <c r="B164" s="17">
        <f t="shared" si="11"/>
        <v>40701</v>
      </c>
      <c r="C164" s="44" t="s">
        <v>648</v>
      </c>
      <c r="D164" s="17">
        <v>40701</v>
      </c>
      <c r="E164" s="45" t="s">
        <v>428</v>
      </c>
      <c r="F164" s="138" t="s">
        <v>426</v>
      </c>
      <c r="G164" s="2" t="s">
        <v>427</v>
      </c>
      <c r="H164" s="64">
        <v>105</v>
      </c>
      <c r="I164" s="64">
        <v>13954</v>
      </c>
      <c r="J164" s="145">
        <f t="shared" ref="J164:J170" si="12">ROUND(H164*I164,0)</f>
        <v>1465170</v>
      </c>
      <c r="K164" s="19" t="s">
        <v>101</v>
      </c>
      <c r="L164" s="19" t="s">
        <v>4</v>
      </c>
    </row>
    <row r="165" spans="1:12" s="143" customFormat="1" ht="15.75" customHeight="1">
      <c r="A165" s="16">
        <f t="shared" si="10"/>
        <v>6</v>
      </c>
      <c r="B165" s="17">
        <f t="shared" si="11"/>
        <v>40701</v>
      </c>
      <c r="C165" s="44" t="s">
        <v>648</v>
      </c>
      <c r="D165" s="17">
        <v>40701</v>
      </c>
      <c r="E165" s="45" t="s">
        <v>429</v>
      </c>
      <c r="F165" s="138" t="s">
        <v>426</v>
      </c>
      <c r="G165" s="2" t="s">
        <v>427</v>
      </c>
      <c r="H165" s="64">
        <v>130</v>
      </c>
      <c r="I165" s="64">
        <v>22476</v>
      </c>
      <c r="J165" s="145">
        <f t="shared" si="12"/>
        <v>2921880</v>
      </c>
      <c r="K165" s="19" t="s">
        <v>101</v>
      </c>
      <c r="L165" s="19" t="s">
        <v>4</v>
      </c>
    </row>
    <row r="166" spans="1:12" s="143" customFormat="1" ht="15.75" customHeight="1">
      <c r="A166" s="16">
        <f t="shared" si="10"/>
        <v>6</v>
      </c>
      <c r="B166" s="17">
        <f t="shared" si="11"/>
        <v>40701</v>
      </c>
      <c r="C166" s="44" t="s">
        <v>648</v>
      </c>
      <c r="D166" s="17">
        <v>40701</v>
      </c>
      <c r="E166" s="45" t="s">
        <v>430</v>
      </c>
      <c r="F166" s="138" t="s">
        <v>426</v>
      </c>
      <c r="G166" s="2" t="s">
        <v>427</v>
      </c>
      <c r="H166" s="64">
        <v>105</v>
      </c>
      <c r="I166" s="64">
        <v>16973</v>
      </c>
      <c r="J166" s="145">
        <f t="shared" si="12"/>
        <v>1782165</v>
      </c>
      <c r="K166" s="19" t="s">
        <v>101</v>
      </c>
      <c r="L166" s="19" t="s">
        <v>4</v>
      </c>
    </row>
    <row r="167" spans="1:12" s="143" customFormat="1" ht="15.75" customHeight="1">
      <c r="A167" s="16">
        <f t="shared" si="10"/>
        <v>6</v>
      </c>
      <c r="B167" s="17">
        <f t="shared" si="11"/>
        <v>40701</v>
      </c>
      <c r="C167" s="44" t="s">
        <v>648</v>
      </c>
      <c r="D167" s="17">
        <v>40701</v>
      </c>
      <c r="E167" s="45" t="s">
        <v>431</v>
      </c>
      <c r="F167" s="138" t="s">
        <v>426</v>
      </c>
      <c r="G167" s="2" t="s">
        <v>427</v>
      </c>
      <c r="H167" s="64">
        <v>3</v>
      </c>
      <c r="I167" s="64">
        <v>11247</v>
      </c>
      <c r="J167" s="145">
        <f t="shared" si="12"/>
        <v>33741</v>
      </c>
      <c r="K167" s="19" t="s">
        <v>101</v>
      </c>
      <c r="L167" s="19" t="s">
        <v>4</v>
      </c>
    </row>
    <row r="168" spans="1:12" s="143" customFormat="1" ht="15.75" customHeight="1">
      <c r="A168" s="16">
        <f t="shared" si="10"/>
        <v>6</v>
      </c>
      <c r="B168" s="17">
        <f t="shared" si="11"/>
        <v>40701</v>
      </c>
      <c r="C168" s="44" t="s">
        <v>648</v>
      </c>
      <c r="D168" s="17">
        <v>40701</v>
      </c>
      <c r="E168" s="45" t="s">
        <v>432</v>
      </c>
      <c r="F168" s="138" t="s">
        <v>426</v>
      </c>
      <c r="G168" s="2" t="s">
        <v>427</v>
      </c>
      <c r="H168" s="64">
        <v>224</v>
      </c>
      <c r="I168" s="64">
        <v>17368</v>
      </c>
      <c r="J168" s="145">
        <f t="shared" si="12"/>
        <v>3890432</v>
      </c>
      <c r="K168" s="19" t="s">
        <v>101</v>
      </c>
      <c r="L168" s="19" t="s">
        <v>4</v>
      </c>
    </row>
    <row r="169" spans="1:12" s="143" customFormat="1" ht="15.75" customHeight="1">
      <c r="A169" s="16">
        <f t="shared" si="10"/>
        <v>6</v>
      </c>
      <c r="B169" s="17">
        <f t="shared" si="11"/>
        <v>40701</v>
      </c>
      <c r="C169" s="44" t="s">
        <v>648</v>
      </c>
      <c r="D169" s="17">
        <v>40701</v>
      </c>
      <c r="E169" s="45" t="s">
        <v>433</v>
      </c>
      <c r="F169" s="138" t="s">
        <v>426</v>
      </c>
      <c r="G169" s="2" t="s">
        <v>427</v>
      </c>
      <c r="H169" s="64">
        <v>150</v>
      </c>
      <c r="I169" s="64">
        <v>21158</v>
      </c>
      <c r="J169" s="145">
        <f t="shared" si="12"/>
        <v>3173700</v>
      </c>
      <c r="K169" s="19" t="s">
        <v>101</v>
      </c>
      <c r="L169" s="19" t="s">
        <v>4</v>
      </c>
    </row>
    <row r="170" spans="1:12" s="60" customFormat="1" ht="15.75" customHeight="1">
      <c r="A170" s="16">
        <f t="shared" si="10"/>
        <v>6</v>
      </c>
      <c r="B170" s="17">
        <f t="shared" si="11"/>
        <v>40701</v>
      </c>
      <c r="C170" s="44" t="s">
        <v>648</v>
      </c>
      <c r="D170" s="17">
        <v>40701</v>
      </c>
      <c r="E170" s="45" t="s">
        <v>434</v>
      </c>
      <c r="F170" s="138" t="s">
        <v>426</v>
      </c>
      <c r="G170" s="2" t="s">
        <v>427</v>
      </c>
      <c r="H170" s="64">
        <v>45</v>
      </c>
      <c r="I170" s="64">
        <v>15345</v>
      </c>
      <c r="J170" s="145">
        <f t="shared" si="12"/>
        <v>690525</v>
      </c>
      <c r="K170" s="19" t="s">
        <v>101</v>
      </c>
      <c r="L170" s="19" t="s">
        <v>4</v>
      </c>
    </row>
    <row r="171" spans="1:12" s="60" customFormat="1" ht="15.75" customHeight="1">
      <c r="A171" s="16">
        <f t="shared" si="10"/>
        <v>6</v>
      </c>
      <c r="B171" s="17">
        <f t="shared" si="11"/>
        <v>40701</v>
      </c>
      <c r="C171" s="44" t="s">
        <v>648</v>
      </c>
      <c r="D171" s="17">
        <v>40701</v>
      </c>
      <c r="E171" s="45" t="s">
        <v>258</v>
      </c>
      <c r="F171" s="138" t="s">
        <v>426</v>
      </c>
      <c r="G171" s="2" t="s">
        <v>427</v>
      </c>
      <c r="H171" s="64"/>
      <c r="I171" s="64"/>
      <c r="J171" s="18">
        <v>1395761</v>
      </c>
      <c r="K171" s="19" t="s">
        <v>5</v>
      </c>
      <c r="L171" s="19" t="s">
        <v>4</v>
      </c>
    </row>
    <row r="172" spans="1:12" s="60" customFormat="1" ht="15.75" customHeight="1">
      <c r="A172" s="16">
        <f t="shared" si="10"/>
        <v>6</v>
      </c>
      <c r="B172" s="44">
        <f t="shared" si="11"/>
        <v>40702</v>
      </c>
      <c r="C172" s="44" t="s">
        <v>189</v>
      </c>
      <c r="D172" s="44">
        <v>40702</v>
      </c>
      <c r="E172" s="45" t="s">
        <v>191</v>
      </c>
      <c r="F172" s="147" t="s">
        <v>187</v>
      </c>
      <c r="G172" s="24"/>
      <c r="H172" s="64"/>
      <c r="I172" s="64"/>
      <c r="J172" s="145">
        <v>76032911</v>
      </c>
      <c r="K172" s="146" t="s">
        <v>16</v>
      </c>
      <c r="L172" s="146" t="s">
        <v>150</v>
      </c>
    </row>
    <row r="173" spans="1:12" s="60" customFormat="1" ht="15.75" customHeight="1">
      <c r="A173" s="16">
        <f t="shared" si="10"/>
        <v>6</v>
      </c>
      <c r="B173" s="17">
        <f t="shared" si="11"/>
        <v>40702</v>
      </c>
      <c r="C173" s="44" t="s">
        <v>649</v>
      </c>
      <c r="D173" s="17">
        <v>40702</v>
      </c>
      <c r="E173" s="20" t="s">
        <v>435</v>
      </c>
      <c r="F173" s="138" t="s">
        <v>437</v>
      </c>
      <c r="G173" s="24" t="s">
        <v>438</v>
      </c>
      <c r="H173" s="64">
        <v>185</v>
      </c>
      <c r="I173" s="64">
        <v>22372</v>
      </c>
      <c r="J173" s="145">
        <f>ROUND(H173*I173,0)</f>
        <v>4138820</v>
      </c>
      <c r="K173" s="19" t="s">
        <v>101</v>
      </c>
      <c r="L173" s="19" t="s">
        <v>4</v>
      </c>
    </row>
    <row r="174" spans="1:12" s="60" customFormat="1" ht="15.75" customHeight="1">
      <c r="A174" s="16">
        <f t="shared" si="10"/>
        <v>6</v>
      </c>
      <c r="B174" s="17">
        <f t="shared" si="11"/>
        <v>40702</v>
      </c>
      <c r="C174" s="44" t="s">
        <v>649</v>
      </c>
      <c r="D174" s="17">
        <v>40702</v>
      </c>
      <c r="E174" s="20" t="s">
        <v>436</v>
      </c>
      <c r="F174" s="138" t="s">
        <v>437</v>
      </c>
      <c r="G174" s="24" t="s">
        <v>438</v>
      </c>
      <c r="H174" s="64">
        <v>500</v>
      </c>
      <c r="I174" s="64">
        <v>24005</v>
      </c>
      <c r="J174" s="145">
        <f>ROUND(H174*I174,0)</f>
        <v>12002500</v>
      </c>
      <c r="K174" s="19" t="s">
        <v>101</v>
      </c>
      <c r="L174" s="19" t="s">
        <v>4</v>
      </c>
    </row>
    <row r="175" spans="1:12" s="60" customFormat="1" ht="15.75" customHeight="1">
      <c r="A175" s="16">
        <f t="shared" si="10"/>
        <v>6</v>
      </c>
      <c r="B175" s="17">
        <f t="shared" si="11"/>
        <v>40702</v>
      </c>
      <c r="C175" s="44" t="s">
        <v>649</v>
      </c>
      <c r="D175" s="17">
        <v>40702</v>
      </c>
      <c r="E175" s="20" t="s">
        <v>439</v>
      </c>
      <c r="F175" s="138" t="s">
        <v>437</v>
      </c>
      <c r="G175" s="24" t="s">
        <v>438</v>
      </c>
      <c r="H175" s="64"/>
      <c r="I175" s="64"/>
      <c r="J175" s="18">
        <v>1614132</v>
      </c>
      <c r="K175" s="19" t="s">
        <v>5</v>
      </c>
      <c r="L175" s="19" t="s">
        <v>4</v>
      </c>
    </row>
    <row r="176" spans="1:12" s="60" customFormat="1" ht="15.75" customHeight="1">
      <c r="A176" s="16">
        <f t="shared" si="10"/>
        <v>6</v>
      </c>
      <c r="B176" s="17">
        <f t="shared" si="11"/>
        <v>40703</v>
      </c>
      <c r="C176" s="44" t="s">
        <v>650</v>
      </c>
      <c r="D176" s="17">
        <v>40703</v>
      </c>
      <c r="E176" s="20" t="s">
        <v>436</v>
      </c>
      <c r="F176" s="138" t="s">
        <v>440</v>
      </c>
      <c r="G176" s="24" t="s">
        <v>438</v>
      </c>
      <c r="H176" s="64">
        <v>658</v>
      </c>
      <c r="I176" s="64">
        <v>24005</v>
      </c>
      <c r="J176" s="145">
        <f>ROUND(H176*I176,0)</f>
        <v>15795290</v>
      </c>
      <c r="K176" s="19" t="s">
        <v>101</v>
      </c>
      <c r="L176" s="19" t="s">
        <v>4</v>
      </c>
    </row>
    <row r="177" spans="1:12" s="60" customFormat="1" ht="15.75" customHeight="1">
      <c r="A177" s="16">
        <f t="shared" si="10"/>
        <v>6</v>
      </c>
      <c r="B177" s="17">
        <f t="shared" si="11"/>
        <v>40703</v>
      </c>
      <c r="C177" s="44" t="s">
        <v>650</v>
      </c>
      <c r="D177" s="17">
        <v>40703</v>
      </c>
      <c r="E177" s="20" t="s">
        <v>439</v>
      </c>
      <c r="F177" s="138" t="s">
        <v>440</v>
      </c>
      <c r="G177" s="24" t="s">
        <v>438</v>
      </c>
      <c r="H177" s="64"/>
      <c r="I177" s="64"/>
      <c r="J177" s="18">
        <v>1579529</v>
      </c>
      <c r="K177" s="19" t="s">
        <v>5</v>
      </c>
      <c r="L177" s="19" t="s">
        <v>4</v>
      </c>
    </row>
    <row r="178" spans="1:12" s="60" customFormat="1" ht="15.75" customHeight="1">
      <c r="A178" s="16">
        <f t="shared" si="10"/>
        <v>6</v>
      </c>
      <c r="B178" s="17">
        <f t="shared" si="11"/>
        <v>40704</v>
      </c>
      <c r="C178" s="44" t="s">
        <v>651</v>
      </c>
      <c r="D178" s="17">
        <v>40704</v>
      </c>
      <c r="E178" s="45" t="s">
        <v>441</v>
      </c>
      <c r="F178" s="138" t="s">
        <v>445</v>
      </c>
      <c r="G178" s="2" t="s">
        <v>427</v>
      </c>
      <c r="H178" s="64">
        <v>206</v>
      </c>
      <c r="I178" s="64">
        <v>18390</v>
      </c>
      <c r="J178" s="145">
        <f>ROUND(H178*I178,0)</f>
        <v>3788340</v>
      </c>
      <c r="K178" s="19" t="s">
        <v>101</v>
      </c>
      <c r="L178" s="19" t="s">
        <v>4</v>
      </c>
    </row>
    <row r="179" spans="1:12" s="60" customFormat="1" ht="15.75" customHeight="1">
      <c r="A179" s="16">
        <f t="shared" si="10"/>
        <v>6</v>
      </c>
      <c r="B179" s="17">
        <f t="shared" si="11"/>
        <v>40704</v>
      </c>
      <c r="C179" s="44" t="s">
        <v>651</v>
      </c>
      <c r="D179" s="17">
        <v>40704</v>
      </c>
      <c r="E179" s="45" t="s">
        <v>442</v>
      </c>
      <c r="F179" s="138" t="s">
        <v>445</v>
      </c>
      <c r="G179" s="2" t="s">
        <v>427</v>
      </c>
      <c r="H179" s="64">
        <v>43</v>
      </c>
      <c r="I179" s="64">
        <v>29843</v>
      </c>
      <c r="J179" s="145">
        <f>ROUND(H179*I179,0)</f>
        <v>1283249</v>
      </c>
      <c r="K179" s="19" t="s">
        <v>101</v>
      </c>
      <c r="L179" s="19" t="s">
        <v>4</v>
      </c>
    </row>
    <row r="180" spans="1:12" s="60" customFormat="1" ht="15.75" customHeight="1">
      <c r="A180" s="16">
        <f t="shared" si="10"/>
        <v>6</v>
      </c>
      <c r="B180" s="17">
        <f t="shared" si="11"/>
        <v>40704</v>
      </c>
      <c r="C180" s="44" t="s">
        <v>651</v>
      </c>
      <c r="D180" s="17">
        <v>40704</v>
      </c>
      <c r="E180" s="45" t="s">
        <v>443</v>
      </c>
      <c r="F180" s="138" t="s">
        <v>445</v>
      </c>
      <c r="G180" s="2" t="s">
        <v>427</v>
      </c>
      <c r="H180" s="66">
        <v>43</v>
      </c>
      <c r="I180" s="66">
        <v>28273</v>
      </c>
      <c r="J180" s="145">
        <f>ROUND(H180*I180,0)</f>
        <v>1215739</v>
      </c>
      <c r="K180" s="19" t="s">
        <v>101</v>
      </c>
      <c r="L180" s="19" t="s">
        <v>4</v>
      </c>
    </row>
    <row r="181" spans="1:12" s="60" customFormat="1" ht="15.75" customHeight="1">
      <c r="A181" s="16">
        <f t="shared" si="10"/>
        <v>6</v>
      </c>
      <c r="B181" s="17">
        <f t="shared" si="11"/>
        <v>40704</v>
      </c>
      <c r="C181" s="44" t="s">
        <v>651</v>
      </c>
      <c r="D181" s="17">
        <v>40704</v>
      </c>
      <c r="E181" s="45" t="s">
        <v>444</v>
      </c>
      <c r="F181" s="138" t="s">
        <v>445</v>
      </c>
      <c r="G181" s="2" t="s">
        <v>427</v>
      </c>
      <c r="H181" s="64">
        <v>95</v>
      </c>
      <c r="I181" s="64">
        <v>29579</v>
      </c>
      <c r="J181" s="145">
        <f>ROUND(H181*I181,0)</f>
        <v>2810005</v>
      </c>
      <c r="K181" s="19" t="s">
        <v>101</v>
      </c>
      <c r="L181" s="19" t="s">
        <v>4</v>
      </c>
    </row>
    <row r="182" spans="1:12" s="143" customFormat="1" ht="15.75" customHeight="1">
      <c r="A182" s="16">
        <f t="shared" si="10"/>
        <v>6</v>
      </c>
      <c r="B182" s="17">
        <f t="shared" si="11"/>
        <v>40704</v>
      </c>
      <c r="C182" s="44" t="s">
        <v>651</v>
      </c>
      <c r="D182" s="17">
        <v>40704</v>
      </c>
      <c r="E182" s="45" t="s">
        <v>258</v>
      </c>
      <c r="F182" s="138" t="s">
        <v>445</v>
      </c>
      <c r="G182" s="2" t="s">
        <v>427</v>
      </c>
      <c r="H182" s="66"/>
      <c r="I182" s="66"/>
      <c r="J182" s="18">
        <v>909733</v>
      </c>
      <c r="K182" s="19" t="s">
        <v>5</v>
      </c>
      <c r="L182" s="19" t="s">
        <v>4</v>
      </c>
    </row>
    <row r="183" spans="1:12" s="143" customFormat="1" ht="15.75" customHeight="1">
      <c r="A183" s="16">
        <f t="shared" si="10"/>
        <v>6</v>
      </c>
      <c r="B183" s="17">
        <f t="shared" si="11"/>
        <v>40705</v>
      </c>
      <c r="C183" s="44" t="s">
        <v>622</v>
      </c>
      <c r="D183" s="17">
        <v>40705</v>
      </c>
      <c r="E183" s="20" t="s">
        <v>326</v>
      </c>
      <c r="F183" s="138" t="s">
        <v>413</v>
      </c>
      <c r="G183" s="26" t="s">
        <v>329</v>
      </c>
      <c r="H183" s="64"/>
      <c r="I183" s="64"/>
      <c r="J183" s="18">
        <v>888420</v>
      </c>
      <c r="K183" s="19" t="s">
        <v>68</v>
      </c>
      <c r="L183" s="19" t="s">
        <v>30</v>
      </c>
    </row>
    <row r="184" spans="1:12" s="143" customFormat="1" ht="15.75" customHeight="1">
      <c r="A184" s="16">
        <f t="shared" si="10"/>
        <v>6</v>
      </c>
      <c r="B184" s="17">
        <f t="shared" si="11"/>
        <v>40705</v>
      </c>
      <c r="C184" s="44" t="s">
        <v>622</v>
      </c>
      <c r="D184" s="17">
        <v>40705</v>
      </c>
      <c r="E184" s="20" t="s">
        <v>327</v>
      </c>
      <c r="F184" s="138" t="s">
        <v>413</v>
      </c>
      <c r="G184" s="26" t="s">
        <v>329</v>
      </c>
      <c r="H184" s="64"/>
      <c r="I184" s="64"/>
      <c r="J184" s="18">
        <v>88842</v>
      </c>
      <c r="K184" s="19" t="s">
        <v>5</v>
      </c>
      <c r="L184" s="19" t="s">
        <v>30</v>
      </c>
    </row>
    <row r="185" spans="1:12" s="60" customFormat="1" ht="15.75" customHeight="1">
      <c r="A185" s="16">
        <f t="shared" si="10"/>
        <v>6</v>
      </c>
      <c r="B185" s="17">
        <f t="shared" si="11"/>
        <v>40706</v>
      </c>
      <c r="C185" s="44" t="s">
        <v>652</v>
      </c>
      <c r="D185" s="17">
        <v>40706</v>
      </c>
      <c r="E185" s="45" t="s">
        <v>422</v>
      </c>
      <c r="F185" s="138" t="s">
        <v>446</v>
      </c>
      <c r="G185" s="2" t="s">
        <v>377</v>
      </c>
      <c r="H185" s="64">
        <v>49</v>
      </c>
      <c r="I185" s="64">
        <v>28059</v>
      </c>
      <c r="J185" s="145">
        <f t="shared" ref="J185:J190" si="13">ROUND(H185*I185,0)</f>
        <v>1374891</v>
      </c>
      <c r="K185" s="19" t="s">
        <v>101</v>
      </c>
      <c r="L185" s="19" t="s">
        <v>4</v>
      </c>
    </row>
    <row r="186" spans="1:12" s="60" customFormat="1" ht="15.75" customHeight="1">
      <c r="A186" s="16">
        <f t="shared" si="10"/>
        <v>6</v>
      </c>
      <c r="B186" s="17">
        <f t="shared" si="11"/>
        <v>40706</v>
      </c>
      <c r="C186" s="44" t="s">
        <v>652</v>
      </c>
      <c r="D186" s="17">
        <v>40706</v>
      </c>
      <c r="E186" s="45" t="s">
        <v>447</v>
      </c>
      <c r="F186" s="138" t="s">
        <v>446</v>
      </c>
      <c r="G186" s="2" t="s">
        <v>377</v>
      </c>
      <c r="H186" s="64">
        <v>104</v>
      </c>
      <c r="I186" s="64">
        <v>24030</v>
      </c>
      <c r="J186" s="145">
        <f t="shared" si="13"/>
        <v>2499120</v>
      </c>
      <c r="K186" s="19" t="s">
        <v>101</v>
      </c>
      <c r="L186" s="19" t="s">
        <v>4</v>
      </c>
    </row>
    <row r="187" spans="1:12" s="60" customFormat="1" ht="15.75" customHeight="1">
      <c r="A187" s="16">
        <f t="shared" si="10"/>
        <v>6</v>
      </c>
      <c r="B187" s="17">
        <f t="shared" si="11"/>
        <v>40706</v>
      </c>
      <c r="C187" s="44" t="s">
        <v>652</v>
      </c>
      <c r="D187" s="17">
        <v>40706</v>
      </c>
      <c r="E187" s="45" t="s">
        <v>448</v>
      </c>
      <c r="F187" s="138" t="s">
        <v>446</v>
      </c>
      <c r="G187" s="2" t="s">
        <v>377</v>
      </c>
      <c r="H187" s="64">
        <v>104</v>
      </c>
      <c r="I187" s="64">
        <v>25524</v>
      </c>
      <c r="J187" s="145">
        <f t="shared" si="13"/>
        <v>2654496</v>
      </c>
      <c r="K187" s="19" t="s">
        <v>101</v>
      </c>
      <c r="L187" s="19" t="s">
        <v>4</v>
      </c>
    </row>
    <row r="188" spans="1:12" s="60" customFormat="1" ht="15.75" customHeight="1">
      <c r="A188" s="16">
        <f t="shared" si="10"/>
        <v>6</v>
      </c>
      <c r="B188" s="17">
        <f t="shared" si="11"/>
        <v>40706</v>
      </c>
      <c r="C188" s="44" t="s">
        <v>652</v>
      </c>
      <c r="D188" s="17">
        <v>40706</v>
      </c>
      <c r="E188" s="45" t="s">
        <v>449</v>
      </c>
      <c r="F188" s="138" t="s">
        <v>446</v>
      </c>
      <c r="G188" s="2" t="s">
        <v>377</v>
      </c>
      <c r="H188" s="64">
        <v>104</v>
      </c>
      <c r="I188" s="64">
        <v>27479</v>
      </c>
      <c r="J188" s="145">
        <f t="shared" si="13"/>
        <v>2857816</v>
      </c>
      <c r="K188" s="19" t="s">
        <v>101</v>
      </c>
      <c r="L188" s="19" t="s">
        <v>4</v>
      </c>
    </row>
    <row r="189" spans="1:12" s="60" customFormat="1" ht="15.75" customHeight="1">
      <c r="A189" s="16">
        <f t="shared" si="10"/>
        <v>6</v>
      </c>
      <c r="B189" s="17">
        <f t="shared" si="11"/>
        <v>40706</v>
      </c>
      <c r="C189" s="44" t="s">
        <v>652</v>
      </c>
      <c r="D189" s="17">
        <v>40706</v>
      </c>
      <c r="E189" s="45" t="s">
        <v>450</v>
      </c>
      <c r="F189" s="138" t="s">
        <v>446</v>
      </c>
      <c r="G189" s="2" t="s">
        <v>377</v>
      </c>
      <c r="H189" s="64">
        <v>104</v>
      </c>
      <c r="I189" s="64">
        <v>23340</v>
      </c>
      <c r="J189" s="145">
        <f t="shared" si="13"/>
        <v>2427360</v>
      </c>
      <c r="K189" s="19" t="s">
        <v>101</v>
      </c>
      <c r="L189" s="19" t="s">
        <v>4</v>
      </c>
    </row>
    <row r="190" spans="1:12" s="60" customFormat="1" ht="15.75" customHeight="1">
      <c r="A190" s="16">
        <f t="shared" si="10"/>
        <v>6</v>
      </c>
      <c r="B190" s="17">
        <f t="shared" si="11"/>
        <v>40706</v>
      </c>
      <c r="C190" s="44" t="s">
        <v>652</v>
      </c>
      <c r="D190" s="17">
        <v>40706</v>
      </c>
      <c r="E190" s="45" t="s">
        <v>451</v>
      </c>
      <c r="F190" s="138" t="s">
        <v>446</v>
      </c>
      <c r="G190" s="2" t="s">
        <v>377</v>
      </c>
      <c r="H190" s="64">
        <v>104</v>
      </c>
      <c r="I190" s="64">
        <v>20236</v>
      </c>
      <c r="J190" s="145">
        <f t="shared" si="13"/>
        <v>2104544</v>
      </c>
      <c r="K190" s="19" t="s">
        <v>101</v>
      </c>
      <c r="L190" s="19" t="s">
        <v>4</v>
      </c>
    </row>
    <row r="191" spans="1:12" s="60" customFormat="1" ht="15.75" customHeight="1">
      <c r="A191" s="16">
        <f t="shared" si="10"/>
        <v>6</v>
      </c>
      <c r="B191" s="17">
        <f t="shared" si="11"/>
        <v>40706</v>
      </c>
      <c r="C191" s="44" t="s">
        <v>652</v>
      </c>
      <c r="D191" s="17">
        <v>40706</v>
      </c>
      <c r="E191" s="45" t="s">
        <v>258</v>
      </c>
      <c r="F191" s="138" t="s">
        <v>446</v>
      </c>
      <c r="G191" s="2" t="s">
        <v>377</v>
      </c>
      <c r="H191" s="64"/>
      <c r="I191" s="64"/>
      <c r="J191" s="18">
        <v>1391823</v>
      </c>
      <c r="K191" s="19" t="s">
        <v>5</v>
      </c>
      <c r="L191" s="19" t="s">
        <v>4</v>
      </c>
    </row>
    <row r="192" spans="1:12" s="143" customFormat="1" ht="15.75" customHeight="1">
      <c r="A192" s="16">
        <f t="shared" si="10"/>
        <v>6</v>
      </c>
      <c r="B192" s="17">
        <f t="shared" si="11"/>
        <v>40707</v>
      </c>
      <c r="C192" s="44" t="s">
        <v>623</v>
      </c>
      <c r="D192" s="17">
        <v>40707</v>
      </c>
      <c r="E192" s="20" t="s">
        <v>416</v>
      </c>
      <c r="F192" s="138" t="s">
        <v>415</v>
      </c>
      <c r="G192" s="24" t="s">
        <v>414</v>
      </c>
      <c r="H192" s="64"/>
      <c r="I192" s="64"/>
      <c r="J192" s="18">
        <v>125455</v>
      </c>
      <c r="K192" s="19" t="s">
        <v>68</v>
      </c>
      <c r="L192" s="19" t="s">
        <v>30</v>
      </c>
    </row>
    <row r="193" spans="1:12" s="143" customFormat="1" ht="15.75" customHeight="1">
      <c r="A193" s="16">
        <f t="shared" si="10"/>
        <v>6</v>
      </c>
      <c r="B193" s="17">
        <f t="shared" si="11"/>
        <v>40707</v>
      </c>
      <c r="C193" s="44" t="s">
        <v>623</v>
      </c>
      <c r="D193" s="17">
        <v>40707</v>
      </c>
      <c r="E193" s="20" t="s">
        <v>417</v>
      </c>
      <c r="F193" s="138" t="s">
        <v>415</v>
      </c>
      <c r="G193" s="24" t="s">
        <v>414</v>
      </c>
      <c r="H193" s="64"/>
      <c r="I193" s="64"/>
      <c r="J193" s="18">
        <v>12545</v>
      </c>
      <c r="K193" s="19" t="s">
        <v>5</v>
      </c>
      <c r="L193" s="19" t="s">
        <v>30</v>
      </c>
    </row>
    <row r="194" spans="1:12" s="143" customFormat="1" ht="15.75" customHeight="1">
      <c r="A194" s="16">
        <f t="shared" si="10"/>
        <v>6</v>
      </c>
      <c r="B194" s="17">
        <f t="shared" si="11"/>
        <v>40707</v>
      </c>
      <c r="C194" s="44" t="s">
        <v>653</v>
      </c>
      <c r="D194" s="17">
        <v>40707</v>
      </c>
      <c r="E194" s="20" t="s">
        <v>475</v>
      </c>
      <c r="F194" s="138" t="s">
        <v>474</v>
      </c>
      <c r="G194" s="24" t="s">
        <v>438</v>
      </c>
      <c r="H194" s="66">
        <v>44</v>
      </c>
      <c r="I194" s="66">
        <v>36906</v>
      </c>
      <c r="J194" s="145">
        <f>ROUND(H194*I194,0)</f>
        <v>1623864</v>
      </c>
      <c r="K194" s="19" t="s">
        <v>101</v>
      </c>
      <c r="L194" s="19" t="s">
        <v>4</v>
      </c>
    </row>
    <row r="195" spans="1:12" s="60" customFormat="1" ht="15.75" customHeight="1">
      <c r="A195" s="16">
        <f t="shared" si="10"/>
        <v>6</v>
      </c>
      <c r="B195" s="17">
        <f t="shared" si="11"/>
        <v>40707</v>
      </c>
      <c r="C195" s="44" t="s">
        <v>653</v>
      </c>
      <c r="D195" s="17">
        <v>40707</v>
      </c>
      <c r="E195" s="20" t="s">
        <v>476</v>
      </c>
      <c r="F195" s="138" t="s">
        <v>474</v>
      </c>
      <c r="G195" s="24" t="s">
        <v>438</v>
      </c>
      <c r="H195" s="64">
        <v>330</v>
      </c>
      <c r="I195" s="64">
        <v>22961</v>
      </c>
      <c r="J195" s="145">
        <f>ROUND(H195*I195,0)</f>
        <v>7577130</v>
      </c>
      <c r="K195" s="19" t="s">
        <v>101</v>
      </c>
      <c r="L195" s="19" t="s">
        <v>4</v>
      </c>
    </row>
    <row r="196" spans="1:12" s="60" customFormat="1" ht="15.75" customHeight="1">
      <c r="A196" s="16">
        <f t="shared" si="10"/>
        <v>6</v>
      </c>
      <c r="B196" s="17">
        <f t="shared" si="11"/>
        <v>40707</v>
      </c>
      <c r="C196" s="44" t="s">
        <v>653</v>
      </c>
      <c r="D196" s="17">
        <v>40707</v>
      </c>
      <c r="E196" s="20" t="s">
        <v>477</v>
      </c>
      <c r="F196" s="138" t="s">
        <v>474</v>
      </c>
      <c r="G196" s="24" t="s">
        <v>438</v>
      </c>
      <c r="H196" s="64">
        <v>148</v>
      </c>
      <c r="I196" s="64">
        <v>34989</v>
      </c>
      <c r="J196" s="145">
        <f>ROUND(H196*I196,0)</f>
        <v>5178372</v>
      </c>
      <c r="K196" s="19" t="s">
        <v>101</v>
      </c>
      <c r="L196" s="19" t="s">
        <v>4</v>
      </c>
    </row>
    <row r="197" spans="1:12" s="60" customFormat="1" ht="15.75" customHeight="1">
      <c r="A197" s="16">
        <f t="shared" si="10"/>
        <v>6</v>
      </c>
      <c r="B197" s="17">
        <f t="shared" si="11"/>
        <v>40707</v>
      </c>
      <c r="C197" s="44" t="s">
        <v>653</v>
      </c>
      <c r="D197" s="17">
        <v>40707</v>
      </c>
      <c r="E197" s="20" t="s">
        <v>478</v>
      </c>
      <c r="F197" s="138" t="s">
        <v>474</v>
      </c>
      <c r="G197" s="24" t="s">
        <v>438</v>
      </c>
      <c r="H197" s="64">
        <v>42</v>
      </c>
      <c r="I197" s="64">
        <v>35301</v>
      </c>
      <c r="J197" s="145">
        <f>ROUND(H197*I197,0)</f>
        <v>1482642</v>
      </c>
      <c r="K197" s="19" t="s">
        <v>101</v>
      </c>
      <c r="L197" s="19" t="s">
        <v>4</v>
      </c>
    </row>
    <row r="198" spans="1:12" s="60" customFormat="1" ht="15.75" customHeight="1">
      <c r="A198" s="16">
        <f t="shared" si="10"/>
        <v>6</v>
      </c>
      <c r="B198" s="17">
        <f t="shared" si="11"/>
        <v>40707</v>
      </c>
      <c r="C198" s="44" t="s">
        <v>653</v>
      </c>
      <c r="D198" s="17">
        <v>40707</v>
      </c>
      <c r="E198" s="20" t="s">
        <v>439</v>
      </c>
      <c r="F198" s="138" t="s">
        <v>474</v>
      </c>
      <c r="G198" s="24" t="s">
        <v>438</v>
      </c>
      <c r="H198" s="67"/>
      <c r="I198" s="67"/>
      <c r="J198" s="18">
        <v>1586201</v>
      </c>
      <c r="K198" s="19" t="s">
        <v>5</v>
      </c>
      <c r="L198" s="19" t="s">
        <v>4</v>
      </c>
    </row>
    <row r="199" spans="1:12" s="60" customFormat="1" ht="15.75" customHeight="1">
      <c r="A199" s="16">
        <f t="shared" si="10"/>
        <v>6</v>
      </c>
      <c r="B199" s="17">
        <f t="shared" si="11"/>
        <v>40708</v>
      </c>
      <c r="C199" s="44" t="s">
        <v>624</v>
      </c>
      <c r="D199" s="17">
        <v>40708</v>
      </c>
      <c r="E199" s="95" t="s">
        <v>250</v>
      </c>
      <c r="F199" s="138" t="s">
        <v>452</v>
      </c>
      <c r="G199" s="2" t="s">
        <v>249</v>
      </c>
      <c r="H199" s="66">
        <v>40</v>
      </c>
      <c r="I199" s="66">
        <v>40000</v>
      </c>
      <c r="J199" s="145">
        <f>ROUND(H199*I199,0)</f>
        <v>1600000</v>
      </c>
      <c r="K199" s="19" t="s">
        <v>109</v>
      </c>
      <c r="L199" s="19" t="s">
        <v>30</v>
      </c>
    </row>
    <row r="200" spans="1:12" s="60" customFormat="1" ht="15.75" customHeight="1">
      <c r="A200" s="16">
        <f t="shared" si="10"/>
        <v>6</v>
      </c>
      <c r="B200" s="17">
        <f t="shared" si="11"/>
        <v>40708</v>
      </c>
      <c r="C200" s="44" t="s">
        <v>624</v>
      </c>
      <c r="D200" s="17">
        <v>40708</v>
      </c>
      <c r="E200" s="20" t="s">
        <v>198</v>
      </c>
      <c r="F200" s="138" t="s">
        <v>452</v>
      </c>
      <c r="G200" s="2" t="s">
        <v>249</v>
      </c>
      <c r="H200" s="64"/>
      <c r="I200" s="64"/>
      <c r="J200" s="18">
        <v>160000</v>
      </c>
      <c r="K200" s="19" t="s">
        <v>5</v>
      </c>
      <c r="L200" s="19" t="s">
        <v>30</v>
      </c>
    </row>
    <row r="201" spans="1:12" s="143" customFormat="1" ht="15.75" customHeight="1">
      <c r="A201" s="16">
        <f t="shared" si="10"/>
        <v>6</v>
      </c>
      <c r="B201" s="44">
        <f t="shared" si="11"/>
        <v>40709</v>
      </c>
      <c r="C201" s="44" t="s">
        <v>625</v>
      </c>
      <c r="D201" s="44">
        <v>40709</v>
      </c>
      <c r="E201" s="45" t="s">
        <v>239</v>
      </c>
      <c r="F201" s="147" t="s">
        <v>187</v>
      </c>
      <c r="G201" s="24" t="s">
        <v>240</v>
      </c>
      <c r="H201" s="64"/>
      <c r="I201" s="64"/>
      <c r="J201" s="145">
        <v>90000000</v>
      </c>
      <c r="K201" s="146" t="s">
        <v>16</v>
      </c>
      <c r="L201" s="146" t="s">
        <v>30</v>
      </c>
    </row>
    <row r="202" spans="1:12" s="143" customFormat="1" ht="15.75" customHeight="1">
      <c r="A202" s="16">
        <f t="shared" si="10"/>
        <v>6</v>
      </c>
      <c r="B202" s="44">
        <f t="shared" si="11"/>
        <v>40709</v>
      </c>
      <c r="C202" s="44" t="s">
        <v>190</v>
      </c>
      <c r="D202" s="44">
        <v>40709</v>
      </c>
      <c r="E202" s="45" t="s">
        <v>245</v>
      </c>
      <c r="F202" s="147" t="s">
        <v>187</v>
      </c>
      <c r="G202" s="2" t="s">
        <v>410</v>
      </c>
      <c r="H202" s="64"/>
      <c r="I202" s="64"/>
      <c r="J202" s="145">
        <v>146400000</v>
      </c>
      <c r="K202" s="146" t="s">
        <v>4</v>
      </c>
      <c r="L202" s="146" t="s">
        <v>16</v>
      </c>
    </row>
    <row r="203" spans="1:12" s="143" customFormat="1" ht="15.75" customHeight="1">
      <c r="A203" s="16">
        <f t="shared" si="10"/>
        <v>6</v>
      </c>
      <c r="B203" s="44">
        <f t="shared" si="11"/>
        <v>40709</v>
      </c>
      <c r="C203" s="44" t="s">
        <v>190</v>
      </c>
      <c r="D203" s="44">
        <v>40709</v>
      </c>
      <c r="E203" s="45" t="s">
        <v>246</v>
      </c>
      <c r="F203" s="147" t="s">
        <v>187</v>
      </c>
      <c r="G203" s="2"/>
      <c r="H203" s="64"/>
      <c r="I203" s="64"/>
      <c r="J203" s="145">
        <v>20748</v>
      </c>
      <c r="K203" s="146" t="s">
        <v>68</v>
      </c>
      <c r="L203" s="146" t="s">
        <v>16</v>
      </c>
    </row>
    <row r="204" spans="1:12" s="143" customFormat="1" ht="15.75" customHeight="1">
      <c r="A204" s="16">
        <f t="shared" si="10"/>
        <v>6</v>
      </c>
      <c r="B204" s="17">
        <f t="shared" si="11"/>
        <v>40709</v>
      </c>
      <c r="C204" s="44" t="s">
        <v>634</v>
      </c>
      <c r="D204" s="17">
        <v>40709</v>
      </c>
      <c r="E204" s="45" t="s">
        <v>266</v>
      </c>
      <c r="F204" s="138" t="s">
        <v>453</v>
      </c>
      <c r="G204" s="2" t="s">
        <v>269</v>
      </c>
      <c r="H204" s="64">
        <v>50</v>
      </c>
      <c r="I204" s="64">
        <v>23500</v>
      </c>
      <c r="J204" s="145">
        <f>ROUND(H204*I204,0)</f>
        <v>1175000</v>
      </c>
      <c r="K204" s="19" t="s">
        <v>103</v>
      </c>
      <c r="L204" s="19" t="s">
        <v>4</v>
      </c>
    </row>
    <row r="205" spans="1:12" s="143" customFormat="1" ht="15.75" customHeight="1">
      <c r="A205" s="16">
        <f t="shared" si="10"/>
        <v>6</v>
      </c>
      <c r="B205" s="17">
        <f t="shared" si="11"/>
        <v>40709</v>
      </c>
      <c r="C205" s="44" t="s">
        <v>634</v>
      </c>
      <c r="D205" s="17">
        <v>40709</v>
      </c>
      <c r="E205" s="45" t="s">
        <v>267</v>
      </c>
      <c r="F205" s="138" t="s">
        <v>453</v>
      </c>
      <c r="G205" s="2" t="s">
        <v>269</v>
      </c>
      <c r="H205" s="64"/>
      <c r="I205" s="64"/>
      <c r="J205" s="18">
        <v>117500</v>
      </c>
      <c r="K205" s="19" t="s">
        <v>5</v>
      </c>
      <c r="L205" s="19" t="s">
        <v>4</v>
      </c>
    </row>
    <row r="206" spans="1:12" s="143" customFormat="1" ht="15.75" customHeight="1">
      <c r="A206" s="16">
        <f t="shared" si="10"/>
        <v>6</v>
      </c>
      <c r="B206" s="17">
        <f t="shared" si="11"/>
        <v>40709</v>
      </c>
      <c r="C206" s="44" t="s">
        <v>626</v>
      </c>
      <c r="D206" s="17">
        <v>40709</v>
      </c>
      <c r="E206" s="20" t="s">
        <v>538</v>
      </c>
      <c r="F206" s="138" t="s">
        <v>453</v>
      </c>
      <c r="G206" s="2" t="s">
        <v>269</v>
      </c>
      <c r="H206" s="66"/>
      <c r="I206" s="66"/>
      <c r="J206" s="18">
        <v>1292500</v>
      </c>
      <c r="K206" s="19" t="s">
        <v>4</v>
      </c>
      <c r="L206" s="19" t="s">
        <v>30</v>
      </c>
    </row>
    <row r="207" spans="1:12" s="143" customFormat="1" ht="15.75" customHeight="1">
      <c r="A207" s="16">
        <f t="shared" si="10"/>
        <v>6</v>
      </c>
      <c r="B207" s="17">
        <f t="shared" si="11"/>
        <v>40709</v>
      </c>
      <c r="C207" s="44" t="s">
        <v>654</v>
      </c>
      <c r="D207" s="17">
        <v>40709</v>
      </c>
      <c r="E207" s="20" t="s">
        <v>436</v>
      </c>
      <c r="F207" s="138" t="s">
        <v>479</v>
      </c>
      <c r="G207" s="24" t="s">
        <v>438</v>
      </c>
      <c r="H207" s="64">
        <v>300</v>
      </c>
      <c r="I207" s="64">
        <v>24005</v>
      </c>
      <c r="J207" s="145">
        <f>ROUND(H207*I207,0)</f>
        <v>7201500</v>
      </c>
      <c r="K207" s="19" t="s">
        <v>101</v>
      </c>
      <c r="L207" s="19" t="s">
        <v>4</v>
      </c>
    </row>
    <row r="208" spans="1:12" s="143" customFormat="1" ht="15.75" customHeight="1">
      <c r="A208" s="16">
        <f t="shared" si="10"/>
        <v>6</v>
      </c>
      <c r="B208" s="17">
        <f t="shared" si="11"/>
        <v>40709</v>
      </c>
      <c r="C208" s="44" t="s">
        <v>654</v>
      </c>
      <c r="D208" s="17">
        <v>40709</v>
      </c>
      <c r="E208" s="20" t="s">
        <v>480</v>
      </c>
      <c r="F208" s="138" t="s">
        <v>479</v>
      </c>
      <c r="G208" s="24" t="s">
        <v>438</v>
      </c>
      <c r="H208" s="64">
        <v>102</v>
      </c>
      <c r="I208" s="64">
        <v>23842</v>
      </c>
      <c r="J208" s="145">
        <f>ROUND(H208*I208,0)</f>
        <v>2431884</v>
      </c>
      <c r="K208" s="19" t="s">
        <v>101</v>
      </c>
      <c r="L208" s="19" t="s">
        <v>4</v>
      </c>
    </row>
    <row r="209" spans="1:12" s="143" customFormat="1" ht="15.75" customHeight="1">
      <c r="A209" s="16">
        <f t="shared" si="10"/>
        <v>6</v>
      </c>
      <c r="B209" s="17">
        <f t="shared" si="11"/>
        <v>40709</v>
      </c>
      <c r="C209" s="44" t="s">
        <v>654</v>
      </c>
      <c r="D209" s="17">
        <v>40709</v>
      </c>
      <c r="E209" s="20" t="s">
        <v>475</v>
      </c>
      <c r="F209" s="138" t="s">
        <v>479</v>
      </c>
      <c r="G209" s="24" t="s">
        <v>438</v>
      </c>
      <c r="H209" s="64">
        <v>42</v>
      </c>
      <c r="I209" s="64">
        <v>36906</v>
      </c>
      <c r="J209" s="145">
        <f>ROUND(H209*I209,0)</f>
        <v>1550052</v>
      </c>
      <c r="K209" s="19" t="s">
        <v>101</v>
      </c>
      <c r="L209" s="19" t="s">
        <v>4</v>
      </c>
    </row>
    <row r="210" spans="1:12" s="143" customFormat="1" ht="15.75" customHeight="1">
      <c r="A210" s="16">
        <f t="shared" si="10"/>
        <v>6</v>
      </c>
      <c r="B210" s="17">
        <f t="shared" si="11"/>
        <v>40709</v>
      </c>
      <c r="C210" s="44" t="s">
        <v>654</v>
      </c>
      <c r="D210" s="17">
        <v>40709</v>
      </c>
      <c r="E210" s="20" t="s">
        <v>439</v>
      </c>
      <c r="F210" s="138" t="s">
        <v>479</v>
      </c>
      <c r="G210" s="24" t="s">
        <v>438</v>
      </c>
      <c r="H210" s="64"/>
      <c r="I210" s="64"/>
      <c r="J210" s="18">
        <v>1118344</v>
      </c>
      <c r="K210" s="19" t="s">
        <v>5</v>
      </c>
      <c r="L210" s="19" t="s">
        <v>4</v>
      </c>
    </row>
    <row r="211" spans="1:12" s="143" customFormat="1" ht="15.75" customHeight="1">
      <c r="A211" s="16">
        <f t="shared" si="10"/>
        <v>6</v>
      </c>
      <c r="B211" s="44">
        <f t="shared" si="11"/>
        <v>40710</v>
      </c>
      <c r="C211" s="44" t="s">
        <v>627</v>
      </c>
      <c r="D211" s="44">
        <v>40710</v>
      </c>
      <c r="E211" s="45" t="s">
        <v>239</v>
      </c>
      <c r="F211" s="147" t="s">
        <v>187</v>
      </c>
      <c r="G211" s="24" t="s">
        <v>240</v>
      </c>
      <c r="H211" s="64"/>
      <c r="I211" s="64"/>
      <c r="J211" s="145">
        <v>20000000</v>
      </c>
      <c r="K211" s="146" t="s">
        <v>16</v>
      </c>
      <c r="L211" s="146" t="s">
        <v>30</v>
      </c>
    </row>
    <row r="212" spans="1:12" s="143" customFormat="1" ht="15.75" customHeight="1">
      <c r="A212" s="16">
        <f t="shared" si="10"/>
        <v>6</v>
      </c>
      <c r="B212" s="17">
        <f t="shared" si="11"/>
        <v>40710</v>
      </c>
      <c r="C212" s="17" t="s">
        <v>193</v>
      </c>
      <c r="D212" s="17">
        <v>40710</v>
      </c>
      <c r="E212" s="20" t="s">
        <v>407</v>
      </c>
      <c r="F212" s="138" t="s">
        <v>409</v>
      </c>
      <c r="G212" s="24" t="s">
        <v>410</v>
      </c>
      <c r="H212" s="64"/>
      <c r="I212" s="64"/>
      <c r="J212" s="18">
        <v>320000000</v>
      </c>
      <c r="K212" s="19" t="s">
        <v>115</v>
      </c>
      <c r="L212" s="19" t="s">
        <v>4</v>
      </c>
    </row>
    <row r="213" spans="1:12" s="143" customFormat="1" ht="15.75" customHeight="1">
      <c r="A213" s="16">
        <f t="shared" si="10"/>
        <v>6</v>
      </c>
      <c r="B213" s="17">
        <f t="shared" si="11"/>
        <v>40710</v>
      </c>
      <c r="C213" s="17" t="s">
        <v>193</v>
      </c>
      <c r="D213" s="17">
        <v>40710</v>
      </c>
      <c r="E213" s="20" t="s">
        <v>408</v>
      </c>
      <c r="F213" s="138" t="s">
        <v>409</v>
      </c>
      <c r="G213" s="24" t="s">
        <v>410</v>
      </c>
      <c r="H213" s="64"/>
      <c r="I213" s="64"/>
      <c r="J213" s="18">
        <v>32000000</v>
      </c>
      <c r="K213" s="19" t="s">
        <v>5</v>
      </c>
      <c r="L213" s="19" t="s">
        <v>4</v>
      </c>
    </row>
    <row r="214" spans="1:12" s="143" customFormat="1" ht="15.75" customHeight="1">
      <c r="A214" s="16">
        <f t="shared" si="10"/>
        <v>6</v>
      </c>
      <c r="B214" s="17">
        <f t="shared" si="11"/>
        <v>40710</v>
      </c>
      <c r="C214" s="44" t="s">
        <v>628</v>
      </c>
      <c r="D214" s="17">
        <v>40710</v>
      </c>
      <c r="E214" s="20" t="s">
        <v>403</v>
      </c>
      <c r="F214" s="138" t="s">
        <v>454</v>
      </c>
      <c r="G214" s="2" t="s">
        <v>249</v>
      </c>
      <c r="H214" s="64">
        <v>20</v>
      </c>
      <c r="I214" s="64">
        <v>67000</v>
      </c>
      <c r="J214" s="145">
        <f>ROUND(H214*I214,0)</f>
        <v>1340000</v>
      </c>
      <c r="K214" s="19" t="s">
        <v>109</v>
      </c>
      <c r="L214" s="19" t="s">
        <v>30</v>
      </c>
    </row>
    <row r="215" spans="1:12" s="143" customFormat="1" ht="15.75" customHeight="1">
      <c r="A215" s="16">
        <f t="shared" si="10"/>
        <v>6</v>
      </c>
      <c r="B215" s="17">
        <f t="shared" si="11"/>
        <v>40710</v>
      </c>
      <c r="C215" s="44" t="s">
        <v>628</v>
      </c>
      <c r="D215" s="17">
        <v>40710</v>
      </c>
      <c r="E215" s="20" t="s">
        <v>198</v>
      </c>
      <c r="F215" s="138" t="s">
        <v>454</v>
      </c>
      <c r="G215" s="2" t="s">
        <v>249</v>
      </c>
      <c r="H215" s="64"/>
      <c r="I215" s="64"/>
      <c r="J215" s="18">
        <v>134000</v>
      </c>
      <c r="K215" s="19" t="s">
        <v>5</v>
      </c>
      <c r="L215" s="19" t="s">
        <v>30</v>
      </c>
    </row>
    <row r="216" spans="1:12" s="143" customFormat="1" ht="15.75" customHeight="1">
      <c r="A216" s="16">
        <f t="shared" ref="A216:A279" si="14">IF(B216&lt;&gt;"",MONTH(B216),"")</f>
        <v>6</v>
      </c>
      <c r="B216" s="44">
        <f t="shared" si="11"/>
        <v>40711</v>
      </c>
      <c r="C216" s="44" t="s">
        <v>189</v>
      </c>
      <c r="D216" s="44">
        <v>40711</v>
      </c>
      <c r="E216" s="45" t="s">
        <v>191</v>
      </c>
      <c r="F216" s="147" t="s">
        <v>187</v>
      </c>
      <c r="G216" s="48"/>
      <c r="H216" s="64"/>
      <c r="I216" s="64"/>
      <c r="J216" s="145">
        <v>28646662</v>
      </c>
      <c r="K216" s="146" t="s">
        <v>16</v>
      </c>
      <c r="L216" s="146" t="s">
        <v>150</v>
      </c>
    </row>
    <row r="217" spans="1:12" s="143" customFormat="1" ht="15.75" customHeight="1">
      <c r="A217" s="16">
        <f t="shared" si="14"/>
        <v>6</v>
      </c>
      <c r="B217" s="44">
        <f t="shared" si="11"/>
        <v>40711</v>
      </c>
      <c r="C217" s="44" t="s">
        <v>190</v>
      </c>
      <c r="D217" s="44">
        <v>40711</v>
      </c>
      <c r="E217" s="45" t="s">
        <v>243</v>
      </c>
      <c r="F217" s="147" t="s">
        <v>187</v>
      </c>
      <c r="G217" s="2" t="s">
        <v>377</v>
      </c>
      <c r="H217" s="64"/>
      <c r="I217" s="64"/>
      <c r="J217" s="145">
        <v>40000000</v>
      </c>
      <c r="K217" s="146" t="s">
        <v>4</v>
      </c>
      <c r="L217" s="146" t="s">
        <v>16</v>
      </c>
    </row>
    <row r="218" spans="1:12" s="143" customFormat="1" ht="15.75" customHeight="1">
      <c r="A218" s="16">
        <f t="shared" si="14"/>
        <v>6</v>
      </c>
      <c r="B218" s="44">
        <f t="shared" si="11"/>
        <v>40711</v>
      </c>
      <c r="C218" s="44" t="s">
        <v>190</v>
      </c>
      <c r="D218" s="44">
        <v>40711</v>
      </c>
      <c r="E218" s="45" t="s">
        <v>192</v>
      </c>
      <c r="F218" s="147" t="s">
        <v>187</v>
      </c>
      <c r="G218" s="2"/>
      <c r="H218" s="64"/>
      <c r="I218" s="64"/>
      <c r="J218" s="145">
        <v>10000</v>
      </c>
      <c r="K218" s="146" t="s">
        <v>68</v>
      </c>
      <c r="L218" s="146" t="s">
        <v>16</v>
      </c>
    </row>
    <row r="219" spans="1:12" s="143" customFormat="1" ht="15.75" customHeight="1">
      <c r="A219" s="16">
        <f t="shared" si="14"/>
        <v>6</v>
      </c>
      <c r="B219" s="44">
        <f t="shared" si="11"/>
        <v>40711</v>
      </c>
      <c r="C219" s="44" t="s">
        <v>190</v>
      </c>
      <c r="D219" s="44">
        <v>40711</v>
      </c>
      <c r="E219" s="45" t="s">
        <v>192</v>
      </c>
      <c r="F219" s="147" t="s">
        <v>187</v>
      </c>
      <c r="G219" s="2"/>
      <c r="H219" s="64"/>
      <c r="I219" s="64"/>
      <c r="J219" s="145">
        <v>10000</v>
      </c>
      <c r="K219" s="146" t="s">
        <v>68</v>
      </c>
      <c r="L219" s="146" t="s">
        <v>16</v>
      </c>
    </row>
    <row r="220" spans="1:12" s="143" customFormat="1" ht="15.75" customHeight="1">
      <c r="A220" s="16">
        <f t="shared" si="14"/>
        <v>6</v>
      </c>
      <c r="B220" s="17">
        <f t="shared" ref="B220:B283" si="15">D220</f>
        <v>40711</v>
      </c>
      <c r="C220" s="44" t="s">
        <v>655</v>
      </c>
      <c r="D220" s="17">
        <v>40711</v>
      </c>
      <c r="E220" s="45" t="s">
        <v>421</v>
      </c>
      <c r="F220" s="138" t="s">
        <v>455</v>
      </c>
      <c r="G220" s="2" t="s">
        <v>377</v>
      </c>
      <c r="H220" s="64">
        <v>80</v>
      </c>
      <c r="I220" s="64">
        <v>19638</v>
      </c>
      <c r="J220" s="145">
        <f t="shared" ref="J220:J225" si="16">ROUND(H220*I220,0)</f>
        <v>1571040</v>
      </c>
      <c r="K220" s="19" t="s">
        <v>101</v>
      </c>
      <c r="L220" s="19" t="s">
        <v>4</v>
      </c>
    </row>
    <row r="221" spans="1:12" s="143" customFormat="1" ht="15.75" customHeight="1">
      <c r="A221" s="16">
        <f t="shared" si="14"/>
        <v>6</v>
      </c>
      <c r="B221" s="17">
        <f t="shared" si="15"/>
        <v>40711</v>
      </c>
      <c r="C221" s="44" t="s">
        <v>655</v>
      </c>
      <c r="D221" s="17">
        <v>40711</v>
      </c>
      <c r="E221" s="45" t="s">
        <v>456</v>
      </c>
      <c r="F221" s="138" t="s">
        <v>455</v>
      </c>
      <c r="G221" s="2" t="s">
        <v>377</v>
      </c>
      <c r="H221" s="64">
        <v>210</v>
      </c>
      <c r="I221" s="64">
        <v>21481</v>
      </c>
      <c r="J221" s="145">
        <f t="shared" si="16"/>
        <v>4511010</v>
      </c>
      <c r="K221" s="19" t="s">
        <v>101</v>
      </c>
      <c r="L221" s="19" t="s">
        <v>4</v>
      </c>
    </row>
    <row r="222" spans="1:12" s="143" customFormat="1" ht="15.75" customHeight="1">
      <c r="A222" s="16">
        <f t="shared" si="14"/>
        <v>6</v>
      </c>
      <c r="B222" s="17">
        <f t="shared" si="15"/>
        <v>40711</v>
      </c>
      <c r="C222" s="44" t="s">
        <v>655</v>
      </c>
      <c r="D222" s="17">
        <v>40711</v>
      </c>
      <c r="E222" s="45" t="s">
        <v>457</v>
      </c>
      <c r="F222" s="138" t="s">
        <v>455</v>
      </c>
      <c r="G222" s="2" t="s">
        <v>377</v>
      </c>
      <c r="H222" s="64">
        <v>840</v>
      </c>
      <c r="I222" s="64">
        <v>10344</v>
      </c>
      <c r="J222" s="145">
        <f t="shared" si="16"/>
        <v>8688960</v>
      </c>
      <c r="K222" s="19" t="s">
        <v>101</v>
      </c>
      <c r="L222" s="19" t="s">
        <v>4</v>
      </c>
    </row>
    <row r="223" spans="1:12" s="143" customFormat="1" ht="15.75" customHeight="1">
      <c r="A223" s="16">
        <f t="shared" si="14"/>
        <v>6</v>
      </c>
      <c r="B223" s="17">
        <f t="shared" si="15"/>
        <v>40711</v>
      </c>
      <c r="C223" s="44" t="s">
        <v>655</v>
      </c>
      <c r="D223" s="17">
        <v>40711</v>
      </c>
      <c r="E223" s="45" t="s">
        <v>458</v>
      </c>
      <c r="F223" s="138" t="s">
        <v>455</v>
      </c>
      <c r="G223" s="2" t="s">
        <v>377</v>
      </c>
      <c r="H223" s="64">
        <v>236</v>
      </c>
      <c r="I223" s="64">
        <v>7543</v>
      </c>
      <c r="J223" s="145">
        <f t="shared" si="16"/>
        <v>1780148</v>
      </c>
      <c r="K223" s="19" t="s">
        <v>101</v>
      </c>
      <c r="L223" s="19" t="s">
        <v>4</v>
      </c>
    </row>
    <row r="224" spans="1:12" s="143" customFormat="1" ht="15.75" customHeight="1">
      <c r="A224" s="16">
        <f t="shared" si="14"/>
        <v>6</v>
      </c>
      <c r="B224" s="17">
        <f t="shared" si="15"/>
        <v>40711</v>
      </c>
      <c r="C224" s="44" t="s">
        <v>655</v>
      </c>
      <c r="D224" s="17">
        <v>40711</v>
      </c>
      <c r="E224" s="45" t="s">
        <v>459</v>
      </c>
      <c r="F224" s="138" t="s">
        <v>455</v>
      </c>
      <c r="G224" s="2" t="s">
        <v>377</v>
      </c>
      <c r="H224" s="64">
        <v>70</v>
      </c>
      <c r="I224" s="64">
        <v>26198</v>
      </c>
      <c r="J224" s="145">
        <f t="shared" si="16"/>
        <v>1833860</v>
      </c>
      <c r="K224" s="19" t="s">
        <v>101</v>
      </c>
      <c r="L224" s="19" t="s">
        <v>4</v>
      </c>
    </row>
    <row r="225" spans="1:12" s="143" customFormat="1" ht="15.75" customHeight="1">
      <c r="A225" s="16">
        <f t="shared" si="14"/>
        <v>6</v>
      </c>
      <c r="B225" s="17">
        <f t="shared" si="15"/>
        <v>40711</v>
      </c>
      <c r="C225" s="44" t="s">
        <v>655</v>
      </c>
      <c r="D225" s="17">
        <v>40711</v>
      </c>
      <c r="E225" s="45" t="s">
        <v>460</v>
      </c>
      <c r="F225" s="138" t="s">
        <v>455</v>
      </c>
      <c r="G225" s="2" t="s">
        <v>377</v>
      </c>
      <c r="H225" s="64">
        <v>100</v>
      </c>
      <c r="I225" s="64">
        <v>16787</v>
      </c>
      <c r="J225" s="145">
        <f t="shared" si="16"/>
        <v>1678700</v>
      </c>
      <c r="K225" s="19" t="s">
        <v>101</v>
      </c>
      <c r="L225" s="19" t="s">
        <v>4</v>
      </c>
    </row>
    <row r="226" spans="1:12" s="143" customFormat="1" ht="15.75" customHeight="1">
      <c r="A226" s="16">
        <f t="shared" si="14"/>
        <v>6</v>
      </c>
      <c r="B226" s="17">
        <f t="shared" si="15"/>
        <v>40711</v>
      </c>
      <c r="C226" s="44" t="s">
        <v>655</v>
      </c>
      <c r="D226" s="17">
        <v>40711</v>
      </c>
      <c r="E226" s="45" t="s">
        <v>258</v>
      </c>
      <c r="F226" s="138" t="s">
        <v>455</v>
      </c>
      <c r="G226" s="2" t="s">
        <v>377</v>
      </c>
      <c r="H226" s="64"/>
      <c r="I226" s="64"/>
      <c r="J226" s="18">
        <v>2006372</v>
      </c>
      <c r="K226" s="19" t="s">
        <v>5</v>
      </c>
      <c r="L226" s="19" t="s">
        <v>4</v>
      </c>
    </row>
    <row r="227" spans="1:12" s="143" customFormat="1" ht="15.75" customHeight="1">
      <c r="A227" s="16">
        <f t="shared" si="14"/>
        <v>6</v>
      </c>
      <c r="B227" s="44">
        <f t="shared" si="15"/>
        <v>40714</v>
      </c>
      <c r="C227" s="44" t="s">
        <v>629</v>
      </c>
      <c r="D227" s="44">
        <v>40714</v>
      </c>
      <c r="E227" s="45" t="s">
        <v>239</v>
      </c>
      <c r="F227" s="147" t="s">
        <v>187</v>
      </c>
      <c r="G227" s="24" t="s">
        <v>240</v>
      </c>
      <c r="H227" s="64"/>
      <c r="I227" s="64"/>
      <c r="J227" s="145">
        <v>3000000</v>
      </c>
      <c r="K227" s="146" t="s">
        <v>16</v>
      </c>
      <c r="L227" s="146" t="s">
        <v>30</v>
      </c>
    </row>
    <row r="228" spans="1:12" s="143" customFormat="1" ht="15.75" customHeight="1">
      <c r="A228" s="16">
        <f t="shared" si="14"/>
        <v>6</v>
      </c>
      <c r="B228" s="44">
        <f t="shared" si="15"/>
        <v>40714</v>
      </c>
      <c r="C228" s="44" t="s">
        <v>190</v>
      </c>
      <c r="D228" s="44">
        <v>40714</v>
      </c>
      <c r="E228" s="45" t="s">
        <v>243</v>
      </c>
      <c r="F228" s="147" t="s">
        <v>187</v>
      </c>
      <c r="G228" s="2" t="s">
        <v>438</v>
      </c>
      <c r="H228" s="64"/>
      <c r="I228" s="64"/>
      <c r="J228" s="145">
        <v>30880000</v>
      </c>
      <c r="K228" s="146" t="s">
        <v>4</v>
      </c>
      <c r="L228" s="146" t="s">
        <v>16</v>
      </c>
    </row>
    <row r="229" spans="1:12" s="143" customFormat="1" ht="15.75" customHeight="1">
      <c r="A229" s="16">
        <f t="shared" si="14"/>
        <v>6</v>
      </c>
      <c r="B229" s="44">
        <f t="shared" si="15"/>
        <v>40715</v>
      </c>
      <c r="C229" s="44" t="s">
        <v>190</v>
      </c>
      <c r="D229" s="44">
        <v>40715</v>
      </c>
      <c r="E229" s="45" t="s">
        <v>192</v>
      </c>
      <c r="F229" s="147" t="s">
        <v>187</v>
      </c>
      <c r="G229" s="2"/>
      <c r="H229" s="64"/>
      <c r="I229" s="64"/>
      <c r="J229" s="145">
        <v>10000</v>
      </c>
      <c r="K229" s="146" t="s">
        <v>68</v>
      </c>
      <c r="L229" s="146" t="s">
        <v>16</v>
      </c>
    </row>
    <row r="230" spans="1:12" s="143" customFormat="1" ht="15.75" customHeight="1">
      <c r="A230" s="16">
        <f t="shared" si="14"/>
        <v>6</v>
      </c>
      <c r="B230" s="17">
        <f t="shared" si="15"/>
        <v>40717</v>
      </c>
      <c r="C230" s="44" t="s">
        <v>656</v>
      </c>
      <c r="D230" s="17">
        <v>40717</v>
      </c>
      <c r="E230" s="20" t="s">
        <v>482</v>
      </c>
      <c r="F230" s="138" t="s">
        <v>481</v>
      </c>
      <c r="G230" s="24" t="s">
        <v>438</v>
      </c>
      <c r="H230" s="64">
        <v>393</v>
      </c>
      <c r="I230" s="64">
        <v>16660</v>
      </c>
      <c r="J230" s="145">
        <f t="shared" ref="J230:J237" si="17">ROUND(H230*I230,0)</f>
        <v>6547380</v>
      </c>
      <c r="K230" s="19" t="s">
        <v>101</v>
      </c>
      <c r="L230" s="19" t="s">
        <v>4</v>
      </c>
    </row>
    <row r="231" spans="1:12" s="143" customFormat="1" ht="15.75" customHeight="1">
      <c r="A231" s="16">
        <f t="shared" si="14"/>
        <v>6</v>
      </c>
      <c r="B231" s="17">
        <f t="shared" si="15"/>
        <v>40717</v>
      </c>
      <c r="C231" s="44" t="s">
        <v>656</v>
      </c>
      <c r="D231" s="17">
        <v>40717</v>
      </c>
      <c r="E231" s="20" t="s">
        <v>483</v>
      </c>
      <c r="F231" s="138" t="s">
        <v>481</v>
      </c>
      <c r="G231" s="24" t="s">
        <v>438</v>
      </c>
      <c r="H231" s="66">
        <v>370</v>
      </c>
      <c r="I231" s="66">
        <v>15946</v>
      </c>
      <c r="J231" s="145">
        <f t="shared" si="17"/>
        <v>5900020</v>
      </c>
      <c r="K231" s="19" t="s">
        <v>101</v>
      </c>
      <c r="L231" s="19" t="s">
        <v>4</v>
      </c>
    </row>
    <row r="232" spans="1:12" s="143" customFormat="1" ht="15.75" customHeight="1">
      <c r="A232" s="16">
        <f t="shared" si="14"/>
        <v>6</v>
      </c>
      <c r="B232" s="17">
        <f t="shared" si="15"/>
        <v>40717</v>
      </c>
      <c r="C232" s="44" t="s">
        <v>656</v>
      </c>
      <c r="D232" s="17">
        <v>40717</v>
      </c>
      <c r="E232" s="20" t="s">
        <v>484</v>
      </c>
      <c r="F232" s="138" t="s">
        <v>481</v>
      </c>
      <c r="G232" s="24" t="s">
        <v>438</v>
      </c>
      <c r="H232" s="64">
        <v>180</v>
      </c>
      <c r="I232" s="64">
        <v>25942</v>
      </c>
      <c r="J232" s="145">
        <f t="shared" si="17"/>
        <v>4669560</v>
      </c>
      <c r="K232" s="19" t="s">
        <v>101</v>
      </c>
      <c r="L232" s="19" t="s">
        <v>4</v>
      </c>
    </row>
    <row r="233" spans="1:12" s="143" customFormat="1" ht="15.75" customHeight="1">
      <c r="A233" s="16">
        <f t="shared" si="14"/>
        <v>6</v>
      </c>
      <c r="B233" s="17">
        <f t="shared" si="15"/>
        <v>40717</v>
      </c>
      <c r="C233" s="44" t="s">
        <v>656</v>
      </c>
      <c r="D233" s="17">
        <v>40717</v>
      </c>
      <c r="E233" s="20" t="s">
        <v>485</v>
      </c>
      <c r="F233" s="138" t="s">
        <v>481</v>
      </c>
      <c r="G233" s="24" t="s">
        <v>438</v>
      </c>
      <c r="H233" s="66">
        <v>412</v>
      </c>
      <c r="I233" s="66">
        <v>17374</v>
      </c>
      <c r="J233" s="145">
        <f t="shared" si="17"/>
        <v>7158088</v>
      </c>
      <c r="K233" s="19" t="s">
        <v>101</v>
      </c>
      <c r="L233" s="19" t="s">
        <v>4</v>
      </c>
    </row>
    <row r="234" spans="1:12" s="143" customFormat="1" ht="15.75" customHeight="1">
      <c r="A234" s="16">
        <f t="shared" si="14"/>
        <v>6</v>
      </c>
      <c r="B234" s="17">
        <f t="shared" si="15"/>
        <v>40717</v>
      </c>
      <c r="C234" s="44" t="s">
        <v>656</v>
      </c>
      <c r="D234" s="17">
        <v>40717</v>
      </c>
      <c r="E234" s="20" t="s">
        <v>486</v>
      </c>
      <c r="F234" s="138" t="s">
        <v>481</v>
      </c>
      <c r="G234" s="24" t="s">
        <v>438</v>
      </c>
      <c r="H234" s="64">
        <v>10</v>
      </c>
      <c r="I234" s="64">
        <v>26894</v>
      </c>
      <c r="J234" s="145">
        <f t="shared" si="17"/>
        <v>268940</v>
      </c>
      <c r="K234" s="19" t="s">
        <v>101</v>
      </c>
      <c r="L234" s="19" t="s">
        <v>4</v>
      </c>
    </row>
    <row r="235" spans="1:12" s="143" customFormat="1" ht="15.75" customHeight="1">
      <c r="A235" s="16">
        <f t="shared" si="14"/>
        <v>6</v>
      </c>
      <c r="B235" s="17">
        <f t="shared" si="15"/>
        <v>40717</v>
      </c>
      <c r="C235" s="44" t="s">
        <v>656</v>
      </c>
      <c r="D235" s="17">
        <v>40717</v>
      </c>
      <c r="E235" s="20" t="s">
        <v>487</v>
      </c>
      <c r="F235" s="138" t="s">
        <v>481</v>
      </c>
      <c r="G235" s="24" t="s">
        <v>438</v>
      </c>
      <c r="H235" s="66">
        <v>55</v>
      </c>
      <c r="I235" s="66">
        <v>24276</v>
      </c>
      <c r="J235" s="145">
        <f t="shared" si="17"/>
        <v>1335180</v>
      </c>
      <c r="K235" s="19" t="s">
        <v>101</v>
      </c>
      <c r="L235" s="19" t="s">
        <v>4</v>
      </c>
    </row>
    <row r="236" spans="1:12" s="143" customFormat="1" ht="15.75" customHeight="1">
      <c r="A236" s="16">
        <f t="shared" si="14"/>
        <v>6</v>
      </c>
      <c r="B236" s="17">
        <f t="shared" si="15"/>
        <v>40717</v>
      </c>
      <c r="C236" s="44" t="s">
        <v>656</v>
      </c>
      <c r="D236" s="17">
        <v>40717</v>
      </c>
      <c r="E236" s="20" t="s">
        <v>488</v>
      </c>
      <c r="F236" s="138" t="s">
        <v>481</v>
      </c>
      <c r="G236" s="24" t="s">
        <v>438</v>
      </c>
      <c r="H236" s="64">
        <v>14</v>
      </c>
      <c r="I236" s="64">
        <v>16303</v>
      </c>
      <c r="J236" s="145">
        <f t="shared" si="17"/>
        <v>228242</v>
      </c>
      <c r="K236" s="19" t="s">
        <v>101</v>
      </c>
      <c r="L236" s="19" t="s">
        <v>4</v>
      </c>
    </row>
    <row r="237" spans="1:12" s="143" customFormat="1" ht="15.75" customHeight="1">
      <c r="A237" s="16">
        <f t="shared" si="14"/>
        <v>6</v>
      </c>
      <c r="B237" s="17">
        <f t="shared" si="15"/>
        <v>40717</v>
      </c>
      <c r="C237" s="44" t="s">
        <v>656</v>
      </c>
      <c r="D237" s="17">
        <v>40717</v>
      </c>
      <c r="E237" s="189" t="s">
        <v>489</v>
      </c>
      <c r="F237" s="138" t="s">
        <v>481</v>
      </c>
      <c r="G237" s="24" t="s">
        <v>438</v>
      </c>
      <c r="H237" s="66">
        <v>12</v>
      </c>
      <c r="I237" s="66">
        <v>13090</v>
      </c>
      <c r="J237" s="145">
        <f t="shared" si="17"/>
        <v>157080</v>
      </c>
      <c r="K237" s="19" t="s">
        <v>101</v>
      </c>
      <c r="L237" s="19" t="s">
        <v>4</v>
      </c>
    </row>
    <row r="238" spans="1:12" s="143" customFormat="1" ht="15.75" customHeight="1">
      <c r="A238" s="16">
        <f t="shared" si="14"/>
        <v>6</v>
      </c>
      <c r="B238" s="17">
        <f t="shared" si="15"/>
        <v>40717</v>
      </c>
      <c r="C238" s="44" t="s">
        <v>656</v>
      </c>
      <c r="D238" s="17">
        <v>40717</v>
      </c>
      <c r="E238" s="20" t="s">
        <v>439</v>
      </c>
      <c r="F238" s="138" t="s">
        <v>481</v>
      </c>
      <c r="G238" s="24" t="s">
        <v>438</v>
      </c>
      <c r="H238" s="64"/>
      <c r="I238" s="64"/>
      <c r="J238" s="18">
        <v>2626449</v>
      </c>
      <c r="K238" s="19" t="s">
        <v>5</v>
      </c>
      <c r="L238" s="19" t="s">
        <v>4</v>
      </c>
    </row>
    <row r="239" spans="1:12" s="143" customFormat="1" ht="15.75" customHeight="1">
      <c r="A239" s="16">
        <f t="shared" si="14"/>
        <v>6</v>
      </c>
      <c r="B239" s="17">
        <f t="shared" si="15"/>
        <v>40718</v>
      </c>
      <c r="C239" s="44" t="s">
        <v>657</v>
      </c>
      <c r="D239" s="17">
        <v>40718</v>
      </c>
      <c r="E239" s="45" t="s">
        <v>461</v>
      </c>
      <c r="F239" s="138" t="s">
        <v>464</v>
      </c>
      <c r="G239" s="2" t="s">
        <v>377</v>
      </c>
      <c r="H239" s="64">
        <v>125</v>
      </c>
      <c r="I239" s="64">
        <v>19639</v>
      </c>
      <c r="J239" s="145">
        <f>ROUND(H239*I239,0)</f>
        <v>2454875</v>
      </c>
      <c r="K239" s="19" t="s">
        <v>101</v>
      </c>
      <c r="L239" s="19" t="s">
        <v>4</v>
      </c>
    </row>
    <row r="240" spans="1:12" s="143" customFormat="1" ht="15.75" customHeight="1">
      <c r="A240" s="16">
        <f t="shared" si="14"/>
        <v>6</v>
      </c>
      <c r="B240" s="17">
        <f t="shared" si="15"/>
        <v>40718</v>
      </c>
      <c r="C240" s="44" t="s">
        <v>657</v>
      </c>
      <c r="D240" s="17">
        <v>40718</v>
      </c>
      <c r="E240" s="45" t="s">
        <v>462</v>
      </c>
      <c r="F240" s="138" t="s">
        <v>464</v>
      </c>
      <c r="G240" s="2" t="s">
        <v>377</v>
      </c>
      <c r="H240" s="64">
        <v>128</v>
      </c>
      <c r="I240" s="64">
        <v>35566</v>
      </c>
      <c r="J240" s="145">
        <f>ROUND(H240*I240,0)</f>
        <v>4552448</v>
      </c>
      <c r="K240" s="19" t="s">
        <v>101</v>
      </c>
      <c r="L240" s="19" t="s">
        <v>4</v>
      </c>
    </row>
    <row r="241" spans="1:12" s="143" customFormat="1" ht="15.75" customHeight="1">
      <c r="A241" s="16">
        <f t="shared" si="14"/>
        <v>6</v>
      </c>
      <c r="B241" s="17">
        <f t="shared" si="15"/>
        <v>40718</v>
      </c>
      <c r="C241" s="44" t="s">
        <v>657</v>
      </c>
      <c r="D241" s="17">
        <v>40718</v>
      </c>
      <c r="E241" s="45" t="s">
        <v>463</v>
      </c>
      <c r="F241" s="138" t="s">
        <v>464</v>
      </c>
      <c r="G241" s="2" t="s">
        <v>377</v>
      </c>
      <c r="H241" s="64">
        <v>40</v>
      </c>
      <c r="I241" s="64">
        <v>32686</v>
      </c>
      <c r="J241" s="145">
        <f>ROUND(H241*I241,0)</f>
        <v>1307440</v>
      </c>
      <c r="K241" s="19" t="s">
        <v>101</v>
      </c>
      <c r="L241" s="19" t="s">
        <v>4</v>
      </c>
    </row>
    <row r="242" spans="1:12" s="143" customFormat="1" ht="15.75" customHeight="1">
      <c r="A242" s="16">
        <f t="shared" si="14"/>
        <v>6</v>
      </c>
      <c r="B242" s="17">
        <f t="shared" si="15"/>
        <v>40718</v>
      </c>
      <c r="C242" s="44" t="s">
        <v>657</v>
      </c>
      <c r="D242" s="17">
        <v>40718</v>
      </c>
      <c r="E242" s="45" t="s">
        <v>258</v>
      </c>
      <c r="F242" s="138" t="s">
        <v>464</v>
      </c>
      <c r="G242" s="2" t="s">
        <v>377</v>
      </c>
      <c r="H242" s="64"/>
      <c r="I242" s="64"/>
      <c r="J242" s="18">
        <v>831476</v>
      </c>
      <c r="K242" s="19" t="s">
        <v>5</v>
      </c>
      <c r="L242" s="19" t="s">
        <v>4</v>
      </c>
    </row>
    <row r="243" spans="1:12" s="143" customFormat="1" ht="15.75" customHeight="1">
      <c r="A243" s="16">
        <f t="shared" si="14"/>
        <v>6</v>
      </c>
      <c r="B243" s="17">
        <f t="shared" si="15"/>
        <v>40718</v>
      </c>
      <c r="C243" s="44" t="s">
        <v>658</v>
      </c>
      <c r="D243" s="17">
        <v>40718</v>
      </c>
      <c r="E243" s="45" t="s">
        <v>515</v>
      </c>
      <c r="F243" s="138" t="s">
        <v>520</v>
      </c>
      <c r="G243" s="2" t="s">
        <v>427</v>
      </c>
      <c r="H243" s="64">
        <v>194</v>
      </c>
      <c r="I243" s="64">
        <v>32985</v>
      </c>
      <c r="J243" s="145">
        <f>ROUND(H243*I243,0)</f>
        <v>6399090</v>
      </c>
      <c r="K243" s="19" t="s">
        <v>101</v>
      </c>
      <c r="L243" s="19" t="s">
        <v>4</v>
      </c>
    </row>
    <row r="244" spans="1:12" s="143" customFormat="1" ht="15.75" customHeight="1">
      <c r="A244" s="16">
        <f t="shared" si="14"/>
        <v>6</v>
      </c>
      <c r="B244" s="17">
        <f t="shared" si="15"/>
        <v>40718</v>
      </c>
      <c r="C244" s="44" t="s">
        <v>658</v>
      </c>
      <c r="D244" s="17">
        <v>40718</v>
      </c>
      <c r="E244" s="45" t="s">
        <v>516</v>
      </c>
      <c r="F244" s="138" t="s">
        <v>520</v>
      </c>
      <c r="G244" s="2" t="s">
        <v>427</v>
      </c>
      <c r="H244" s="66">
        <v>94</v>
      </c>
      <c r="I244" s="66">
        <v>27175</v>
      </c>
      <c r="J244" s="145">
        <f>ROUND(H244*I244,0)</f>
        <v>2554450</v>
      </c>
      <c r="K244" s="19" t="s">
        <v>101</v>
      </c>
      <c r="L244" s="19" t="s">
        <v>4</v>
      </c>
    </row>
    <row r="245" spans="1:12" s="143" customFormat="1" ht="15.75" customHeight="1">
      <c r="A245" s="16">
        <f t="shared" si="14"/>
        <v>6</v>
      </c>
      <c r="B245" s="17">
        <f t="shared" si="15"/>
        <v>40718</v>
      </c>
      <c r="C245" s="44" t="s">
        <v>658</v>
      </c>
      <c r="D245" s="17">
        <v>40718</v>
      </c>
      <c r="E245" s="45" t="s">
        <v>517</v>
      </c>
      <c r="F245" s="138" t="s">
        <v>520</v>
      </c>
      <c r="G245" s="2" t="s">
        <v>427</v>
      </c>
      <c r="H245" s="64">
        <v>260</v>
      </c>
      <c r="I245" s="64">
        <v>9954</v>
      </c>
      <c r="J245" s="145">
        <f>ROUND(H245*I245,0)</f>
        <v>2588040</v>
      </c>
      <c r="K245" s="19" t="s">
        <v>101</v>
      </c>
      <c r="L245" s="19" t="s">
        <v>4</v>
      </c>
    </row>
    <row r="246" spans="1:12" s="143" customFormat="1" ht="15.75" customHeight="1">
      <c r="A246" s="16">
        <f t="shared" si="14"/>
        <v>6</v>
      </c>
      <c r="B246" s="17">
        <f t="shared" si="15"/>
        <v>40718</v>
      </c>
      <c r="C246" s="44" t="s">
        <v>658</v>
      </c>
      <c r="D246" s="17">
        <v>40718</v>
      </c>
      <c r="E246" s="45" t="s">
        <v>518</v>
      </c>
      <c r="F246" s="138" t="s">
        <v>520</v>
      </c>
      <c r="G246" s="2" t="s">
        <v>427</v>
      </c>
      <c r="H246" s="64">
        <v>2300</v>
      </c>
      <c r="I246" s="64">
        <v>21455</v>
      </c>
      <c r="J246" s="145">
        <f>ROUND(H246*I246,0)</f>
        <v>49346500</v>
      </c>
      <c r="K246" s="19" t="s">
        <v>101</v>
      </c>
      <c r="L246" s="19" t="s">
        <v>4</v>
      </c>
    </row>
    <row r="247" spans="1:12" s="143" customFormat="1" ht="15.75" customHeight="1">
      <c r="A247" s="16">
        <f t="shared" si="14"/>
        <v>6</v>
      </c>
      <c r="B247" s="17">
        <f t="shared" si="15"/>
        <v>40718</v>
      </c>
      <c r="C247" s="44" t="s">
        <v>658</v>
      </c>
      <c r="D247" s="17">
        <v>40718</v>
      </c>
      <c r="E247" s="45" t="s">
        <v>519</v>
      </c>
      <c r="F247" s="138" t="s">
        <v>520</v>
      </c>
      <c r="G247" s="2" t="s">
        <v>427</v>
      </c>
      <c r="H247" s="64">
        <v>260</v>
      </c>
      <c r="I247" s="64">
        <v>11385</v>
      </c>
      <c r="J247" s="145">
        <f>ROUND(H247*I247,0)</f>
        <v>2960100</v>
      </c>
      <c r="K247" s="19" t="s">
        <v>101</v>
      </c>
      <c r="L247" s="19" t="s">
        <v>4</v>
      </c>
    </row>
    <row r="248" spans="1:12" s="143" customFormat="1" ht="15.75" customHeight="1">
      <c r="A248" s="16">
        <f t="shared" si="14"/>
        <v>6</v>
      </c>
      <c r="B248" s="17">
        <f t="shared" si="15"/>
        <v>40718</v>
      </c>
      <c r="C248" s="44" t="s">
        <v>658</v>
      </c>
      <c r="D248" s="17">
        <v>40718</v>
      </c>
      <c r="E248" s="45" t="s">
        <v>258</v>
      </c>
      <c r="F248" s="138" t="s">
        <v>520</v>
      </c>
      <c r="G248" s="2" t="s">
        <v>427</v>
      </c>
      <c r="H248" s="64"/>
      <c r="I248" s="64"/>
      <c r="J248" s="18">
        <v>6384818</v>
      </c>
      <c r="K248" s="19" t="s">
        <v>5</v>
      </c>
      <c r="L248" s="19" t="s">
        <v>4</v>
      </c>
    </row>
    <row r="249" spans="1:12" s="143" customFormat="1" ht="15.75" customHeight="1">
      <c r="A249" s="16">
        <f t="shared" si="14"/>
        <v>6</v>
      </c>
      <c r="B249" s="44">
        <f t="shared" si="15"/>
        <v>40719</v>
      </c>
      <c r="C249" s="44" t="s">
        <v>189</v>
      </c>
      <c r="D249" s="44">
        <v>40719</v>
      </c>
      <c r="E249" s="45" t="s">
        <v>241</v>
      </c>
      <c r="F249" s="147" t="s">
        <v>187</v>
      </c>
      <c r="G249" s="48"/>
      <c r="H249" s="64"/>
      <c r="I249" s="64"/>
      <c r="J249" s="145">
        <v>82346</v>
      </c>
      <c r="K249" s="146" t="s">
        <v>16</v>
      </c>
      <c r="L249" s="146" t="s">
        <v>25</v>
      </c>
    </row>
    <row r="250" spans="1:12" s="143" customFormat="1" ht="15.75" customHeight="1">
      <c r="A250" s="16">
        <f t="shared" si="14"/>
        <v>6</v>
      </c>
      <c r="B250" s="17">
        <f t="shared" si="15"/>
        <v>40719</v>
      </c>
      <c r="C250" s="44" t="s">
        <v>659</v>
      </c>
      <c r="D250" s="17">
        <v>40719</v>
      </c>
      <c r="E250" s="20" t="s">
        <v>482</v>
      </c>
      <c r="F250" s="138" t="s">
        <v>490</v>
      </c>
      <c r="G250" s="24" t="s">
        <v>438</v>
      </c>
      <c r="H250" s="66">
        <v>22</v>
      </c>
      <c r="I250" s="66">
        <v>16660</v>
      </c>
      <c r="J250" s="145">
        <f t="shared" ref="J250:J258" si="18">ROUND(H250*I250,0)</f>
        <v>366520</v>
      </c>
      <c r="K250" s="19" t="s">
        <v>101</v>
      </c>
      <c r="L250" s="19" t="s">
        <v>4</v>
      </c>
    </row>
    <row r="251" spans="1:12" s="143" customFormat="1" ht="15.75" customHeight="1">
      <c r="A251" s="16">
        <f t="shared" si="14"/>
        <v>6</v>
      </c>
      <c r="B251" s="17">
        <f t="shared" si="15"/>
        <v>40719</v>
      </c>
      <c r="C251" s="44" t="s">
        <v>659</v>
      </c>
      <c r="D251" s="17">
        <v>40719</v>
      </c>
      <c r="E251" s="20" t="s">
        <v>484</v>
      </c>
      <c r="F251" s="138" t="s">
        <v>490</v>
      </c>
      <c r="G251" s="24" t="s">
        <v>438</v>
      </c>
      <c r="H251" s="66">
        <v>22</v>
      </c>
      <c r="I251" s="66">
        <v>25942</v>
      </c>
      <c r="J251" s="145">
        <f t="shared" si="18"/>
        <v>570724</v>
      </c>
      <c r="K251" s="19" t="s">
        <v>101</v>
      </c>
      <c r="L251" s="19" t="s">
        <v>4</v>
      </c>
    </row>
    <row r="252" spans="1:12" s="143" customFormat="1" ht="15.75" customHeight="1">
      <c r="A252" s="16">
        <f t="shared" si="14"/>
        <v>6</v>
      </c>
      <c r="B252" s="17">
        <f t="shared" si="15"/>
        <v>40719</v>
      </c>
      <c r="C252" s="44" t="s">
        <v>659</v>
      </c>
      <c r="D252" s="17">
        <v>40719</v>
      </c>
      <c r="E252" s="20" t="s">
        <v>486</v>
      </c>
      <c r="F252" s="138" t="s">
        <v>490</v>
      </c>
      <c r="G252" s="24" t="s">
        <v>438</v>
      </c>
      <c r="H252" s="66">
        <v>12</v>
      </c>
      <c r="I252" s="66">
        <v>26894</v>
      </c>
      <c r="J252" s="145">
        <f t="shared" si="18"/>
        <v>322728</v>
      </c>
      <c r="K252" s="19" t="s">
        <v>101</v>
      </c>
      <c r="L252" s="19" t="s">
        <v>4</v>
      </c>
    </row>
    <row r="253" spans="1:12" s="143" customFormat="1" ht="15.75" customHeight="1">
      <c r="A253" s="16">
        <f t="shared" si="14"/>
        <v>6</v>
      </c>
      <c r="B253" s="17">
        <f t="shared" si="15"/>
        <v>40719</v>
      </c>
      <c r="C253" s="44" t="s">
        <v>659</v>
      </c>
      <c r="D253" s="17">
        <v>40719</v>
      </c>
      <c r="E253" s="20" t="s">
        <v>485</v>
      </c>
      <c r="F253" s="138" t="s">
        <v>490</v>
      </c>
      <c r="G253" s="24" t="s">
        <v>438</v>
      </c>
      <c r="H253" s="64">
        <v>12</v>
      </c>
      <c r="I253" s="64">
        <v>17374</v>
      </c>
      <c r="J253" s="145">
        <f t="shared" si="18"/>
        <v>208488</v>
      </c>
      <c r="K253" s="19" t="s">
        <v>101</v>
      </c>
      <c r="L253" s="19" t="s">
        <v>4</v>
      </c>
    </row>
    <row r="254" spans="1:12" s="143" customFormat="1" ht="15.75" customHeight="1">
      <c r="A254" s="16">
        <f t="shared" si="14"/>
        <v>6</v>
      </c>
      <c r="B254" s="17">
        <f t="shared" si="15"/>
        <v>40719</v>
      </c>
      <c r="C254" s="44" t="s">
        <v>659</v>
      </c>
      <c r="D254" s="17">
        <v>40719</v>
      </c>
      <c r="E254" s="20" t="s">
        <v>491</v>
      </c>
      <c r="F254" s="138" t="s">
        <v>490</v>
      </c>
      <c r="G254" s="24" t="s">
        <v>438</v>
      </c>
      <c r="H254" s="64">
        <v>84</v>
      </c>
      <c r="I254" s="64">
        <v>14280</v>
      </c>
      <c r="J254" s="145">
        <f t="shared" si="18"/>
        <v>1199520</v>
      </c>
      <c r="K254" s="19" t="s">
        <v>101</v>
      </c>
      <c r="L254" s="19" t="s">
        <v>4</v>
      </c>
    </row>
    <row r="255" spans="1:12" s="143" customFormat="1" ht="15.75" customHeight="1">
      <c r="A255" s="16">
        <f t="shared" si="14"/>
        <v>6</v>
      </c>
      <c r="B255" s="17">
        <f t="shared" si="15"/>
        <v>40719</v>
      </c>
      <c r="C255" s="44" t="s">
        <v>659</v>
      </c>
      <c r="D255" s="17">
        <v>40719</v>
      </c>
      <c r="E255" s="20" t="s">
        <v>492</v>
      </c>
      <c r="F255" s="138" t="s">
        <v>490</v>
      </c>
      <c r="G255" s="24" t="s">
        <v>438</v>
      </c>
      <c r="H255" s="64">
        <v>32</v>
      </c>
      <c r="I255" s="64">
        <v>27370</v>
      </c>
      <c r="J255" s="145">
        <f t="shared" si="18"/>
        <v>875840</v>
      </c>
      <c r="K255" s="19" t="s">
        <v>101</v>
      </c>
      <c r="L255" s="19" t="s">
        <v>4</v>
      </c>
    </row>
    <row r="256" spans="1:12" s="143" customFormat="1" ht="15.75" customHeight="1">
      <c r="A256" s="16">
        <f t="shared" si="14"/>
        <v>6</v>
      </c>
      <c r="B256" s="17">
        <f t="shared" si="15"/>
        <v>40719</v>
      </c>
      <c r="C256" s="44" t="s">
        <v>659</v>
      </c>
      <c r="D256" s="17">
        <v>40719</v>
      </c>
      <c r="E256" s="20" t="s">
        <v>493</v>
      </c>
      <c r="F256" s="138" t="s">
        <v>490</v>
      </c>
      <c r="G256" s="24" t="s">
        <v>438</v>
      </c>
      <c r="H256" s="64">
        <v>90</v>
      </c>
      <c r="I256" s="64">
        <v>26656</v>
      </c>
      <c r="J256" s="145">
        <f t="shared" si="18"/>
        <v>2399040</v>
      </c>
      <c r="K256" s="19" t="s">
        <v>101</v>
      </c>
      <c r="L256" s="19" t="s">
        <v>4</v>
      </c>
    </row>
    <row r="257" spans="1:12" s="143" customFormat="1" ht="15.75" customHeight="1">
      <c r="A257" s="16">
        <f t="shared" si="14"/>
        <v>6</v>
      </c>
      <c r="B257" s="17">
        <f t="shared" si="15"/>
        <v>40719</v>
      </c>
      <c r="C257" s="44" t="s">
        <v>659</v>
      </c>
      <c r="D257" s="17">
        <v>40719</v>
      </c>
      <c r="E257" s="20" t="s">
        <v>494</v>
      </c>
      <c r="F257" s="138" t="s">
        <v>490</v>
      </c>
      <c r="G257" s="24" t="s">
        <v>438</v>
      </c>
      <c r="H257" s="66">
        <v>132</v>
      </c>
      <c r="I257" s="66">
        <v>21098</v>
      </c>
      <c r="J257" s="145">
        <f t="shared" si="18"/>
        <v>2784936</v>
      </c>
      <c r="K257" s="19" t="s">
        <v>101</v>
      </c>
      <c r="L257" s="19" t="s">
        <v>4</v>
      </c>
    </row>
    <row r="258" spans="1:12" s="143" customFormat="1" ht="15.75" customHeight="1">
      <c r="A258" s="16">
        <f t="shared" si="14"/>
        <v>6</v>
      </c>
      <c r="B258" s="17">
        <f t="shared" si="15"/>
        <v>40719</v>
      </c>
      <c r="C258" s="44" t="s">
        <v>659</v>
      </c>
      <c r="D258" s="17">
        <v>40719</v>
      </c>
      <c r="E258" s="20" t="s">
        <v>483</v>
      </c>
      <c r="F258" s="138" t="s">
        <v>490</v>
      </c>
      <c r="G258" s="24" t="s">
        <v>438</v>
      </c>
      <c r="H258" s="64">
        <v>70</v>
      </c>
      <c r="I258" s="64">
        <v>15946</v>
      </c>
      <c r="J258" s="145">
        <f t="shared" si="18"/>
        <v>1116220</v>
      </c>
      <c r="K258" s="19" t="s">
        <v>101</v>
      </c>
      <c r="L258" s="19" t="s">
        <v>4</v>
      </c>
    </row>
    <row r="259" spans="1:12" s="143" customFormat="1" ht="15.75" customHeight="1">
      <c r="A259" s="16">
        <f t="shared" si="14"/>
        <v>6</v>
      </c>
      <c r="B259" s="17">
        <f t="shared" si="15"/>
        <v>40719</v>
      </c>
      <c r="C259" s="44" t="s">
        <v>659</v>
      </c>
      <c r="D259" s="17">
        <v>40719</v>
      </c>
      <c r="E259" s="20" t="s">
        <v>439</v>
      </c>
      <c r="F259" s="138" t="s">
        <v>490</v>
      </c>
      <c r="G259" s="24" t="s">
        <v>438</v>
      </c>
      <c r="H259" s="64"/>
      <c r="I259" s="64"/>
      <c r="J259" s="18">
        <v>984402</v>
      </c>
      <c r="K259" s="19" t="s">
        <v>5</v>
      </c>
      <c r="L259" s="19" t="s">
        <v>4</v>
      </c>
    </row>
    <row r="260" spans="1:12" s="143" customFormat="1" ht="15.75" customHeight="1">
      <c r="A260" s="16">
        <f t="shared" si="14"/>
        <v>6</v>
      </c>
      <c r="B260" s="17">
        <f t="shared" si="15"/>
        <v>40721</v>
      </c>
      <c r="C260" s="44" t="s">
        <v>660</v>
      </c>
      <c r="D260" s="17">
        <v>40721</v>
      </c>
      <c r="E260" s="20" t="s">
        <v>496</v>
      </c>
      <c r="F260" s="138" t="s">
        <v>495</v>
      </c>
      <c r="G260" s="24" t="s">
        <v>438</v>
      </c>
      <c r="H260" s="64">
        <v>182</v>
      </c>
      <c r="I260" s="64">
        <v>19418</v>
      </c>
      <c r="J260" s="145">
        <f t="shared" ref="J260:J268" si="19">ROUND(H260*I260,0)</f>
        <v>3534076</v>
      </c>
      <c r="K260" s="19" t="s">
        <v>101</v>
      </c>
      <c r="L260" s="19" t="s">
        <v>4</v>
      </c>
    </row>
    <row r="261" spans="1:12" s="60" customFormat="1" ht="15.75" customHeight="1">
      <c r="A261" s="16">
        <f t="shared" si="14"/>
        <v>6</v>
      </c>
      <c r="B261" s="17">
        <f t="shared" si="15"/>
        <v>40721</v>
      </c>
      <c r="C261" s="44" t="s">
        <v>660</v>
      </c>
      <c r="D261" s="17">
        <v>40721</v>
      </c>
      <c r="E261" s="20" t="s">
        <v>497</v>
      </c>
      <c r="F261" s="138" t="s">
        <v>495</v>
      </c>
      <c r="G261" s="24" t="s">
        <v>438</v>
      </c>
      <c r="H261" s="64">
        <v>487</v>
      </c>
      <c r="I261" s="64">
        <v>22484</v>
      </c>
      <c r="J261" s="145">
        <f t="shared" si="19"/>
        <v>10949708</v>
      </c>
      <c r="K261" s="19" t="s">
        <v>101</v>
      </c>
      <c r="L261" s="19" t="s">
        <v>4</v>
      </c>
    </row>
    <row r="262" spans="1:12" s="60" customFormat="1" ht="15.75" customHeight="1">
      <c r="A262" s="16">
        <f t="shared" si="14"/>
        <v>6</v>
      </c>
      <c r="B262" s="17">
        <f t="shared" si="15"/>
        <v>40721</v>
      </c>
      <c r="C262" s="44" t="s">
        <v>660</v>
      </c>
      <c r="D262" s="17">
        <v>40721</v>
      </c>
      <c r="E262" s="20" t="s">
        <v>498</v>
      </c>
      <c r="F262" s="138" t="s">
        <v>495</v>
      </c>
      <c r="G262" s="24" t="s">
        <v>438</v>
      </c>
      <c r="H262" s="64">
        <v>38</v>
      </c>
      <c r="I262" s="64">
        <v>18396</v>
      </c>
      <c r="J262" s="145">
        <f t="shared" si="19"/>
        <v>699048</v>
      </c>
      <c r="K262" s="19" t="s">
        <v>101</v>
      </c>
      <c r="L262" s="19" t="s">
        <v>4</v>
      </c>
    </row>
    <row r="263" spans="1:12" s="60" customFormat="1" ht="15.75" customHeight="1">
      <c r="A263" s="16">
        <f t="shared" si="14"/>
        <v>6</v>
      </c>
      <c r="B263" s="17">
        <f t="shared" si="15"/>
        <v>40721</v>
      </c>
      <c r="C263" s="44" t="s">
        <v>660</v>
      </c>
      <c r="D263" s="17">
        <v>40721</v>
      </c>
      <c r="E263" s="20" t="s">
        <v>499</v>
      </c>
      <c r="F263" s="138" t="s">
        <v>495</v>
      </c>
      <c r="G263" s="24" t="s">
        <v>438</v>
      </c>
      <c r="H263" s="64">
        <v>45</v>
      </c>
      <c r="I263" s="64">
        <v>29792</v>
      </c>
      <c r="J263" s="145">
        <f t="shared" si="19"/>
        <v>1340640</v>
      </c>
      <c r="K263" s="19" t="s">
        <v>101</v>
      </c>
      <c r="L263" s="19" t="s">
        <v>4</v>
      </c>
    </row>
    <row r="264" spans="1:12" s="143" customFormat="1" ht="15.75" customHeight="1">
      <c r="A264" s="16">
        <f t="shared" si="14"/>
        <v>6</v>
      </c>
      <c r="B264" s="17">
        <f t="shared" si="15"/>
        <v>40721</v>
      </c>
      <c r="C264" s="44" t="s">
        <v>660</v>
      </c>
      <c r="D264" s="17">
        <v>40721</v>
      </c>
      <c r="E264" s="189" t="s">
        <v>500</v>
      </c>
      <c r="F264" s="138" t="s">
        <v>495</v>
      </c>
      <c r="G264" s="24" t="s">
        <v>438</v>
      </c>
      <c r="H264" s="64">
        <v>391</v>
      </c>
      <c r="I264" s="64">
        <v>19180</v>
      </c>
      <c r="J264" s="145">
        <f t="shared" si="19"/>
        <v>7499380</v>
      </c>
      <c r="K264" s="19" t="s">
        <v>101</v>
      </c>
      <c r="L264" s="19" t="s">
        <v>4</v>
      </c>
    </row>
    <row r="265" spans="1:12" s="143" customFormat="1" ht="15.75" customHeight="1">
      <c r="A265" s="16">
        <f t="shared" si="14"/>
        <v>6</v>
      </c>
      <c r="B265" s="17">
        <f t="shared" si="15"/>
        <v>40721</v>
      </c>
      <c r="C265" s="44" t="s">
        <v>660</v>
      </c>
      <c r="D265" s="17">
        <v>40721</v>
      </c>
      <c r="E265" s="20" t="s">
        <v>501</v>
      </c>
      <c r="F265" s="138" t="s">
        <v>495</v>
      </c>
      <c r="G265" s="24" t="s">
        <v>438</v>
      </c>
      <c r="H265" s="64">
        <v>20</v>
      </c>
      <c r="I265" s="64">
        <v>31360</v>
      </c>
      <c r="J265" s="145">
        <f t="shared" si="19"/>
        <v>627200</v>
      </c>
      <c r="K265" s="19" t="s">
        <v>101</v>
      </c>
      <c r="L265" s="19" t="s">
        <v>4</v>
      </c>
    </row>
    <row r="266" spans="1:12" s="143" customFormat="1" ht="15.75" customHeight="1">
      <c r="A266" s="16">
        <f t="shared" si="14"/>
        <v>6</v>
      </c>
      <c r="B266" s="17">
        <f t="shared" si="15"/>
        <v>40721</v>
      </c>
      <c r="C266" s="44" t="s">
        <v>660</v>
      </c>
      <c r="D266" s="17">
        <v>40721</v>
      </c>
      <c r="E266" s="20" t="s">
        <v>502</v>
      </c>
      <c r="F266" s="138" t="s">
        <v>495</v>
      </c>
      <c r="G266" s="24" t="s">
        <v>438</v>
      </c>
      <c r="H266" s="64">
        <v>50</v>
      </c>
      <c r="I266" s="64">
        <v>28476</v>
      </c>
      <c r="J266" s="145">
        <f t="shared" si="19"/>
        <v>1423800</v>
      </c>
      <c r="K266" s="19" t="s">
        <v>101</v>
      </c>
      <c r="L266" s="19" t="s">
        <v>4</v>
      </c>
    </row>
    <row r="267" spans="1:12" s="143" customFormat="1" ht="15.75" customHeight="1">
      <c r="A267" s="16">
        <f t="shared" si="14"/>
        <v>6</v>
      </c>
      <c r="B267" s="17">
        <f t="shared" si="15"/>
        <v>40721</v>
      </c>
      <c r="C267" s="44" t="s">
        <v>660</v>
      </c>
      <c r="D267" s="17">
        <v>40721</v>
      </c>
      <c r="E267" s="20" t="s">
        <v>503</v>
      </c>
      <c r="F267" s="138" t="s">
        <v>495</v>
      </c>
      <c r="G267" s="24" t="s">
        <v>438</v>
      </c>
      <c r="H267" s="64">
        <v>92</v>
      </c>
      <c r="I267" s="64">
        <v>30058</v>
      </c>
      <c r="J267" s="145">
        <f t="shared" si="19"/>
        <v>2765336</v>
      </c>
      <c r="K267" s="19" t="s">
        <v>101</v>
      </c>
      <c r="L267" s="19" t="s">
        <v>4</v>
      </c>
    </row>
    <row r="268" spans="1:12" s="143" customFormat="1" ht="15.75" customHeight="1">
      <c r="A268" s="16">
        <f t="shared" si="14"/>
        <v>6</v>
      </c>
      <c r="B268" s="17">
        <f t="shared" si="15"/>
        <v>40721</v>
      </c>
      <c r="C268" s="44" t="s">
        <v>660</v>
      </c>
      <c r="D268" s="17">
        <v>40721</v>
      </c>
      <c r="E268" s="20" t="s">
        <v>498</v>
      </c>
      <c r="F268" s="138" t="s">
        <v>495</v>
      </c>
      <c r="G268" s="24" t="s">
        <v>438</v>
      </c>
      <c r="H268" s="64">
        <v>182</v>
      </c>
      <c r="I268" s="64">
        <v>18396</v>
      </c>
      <c r="J268" s="145">
        <f t="shared" si="19"/>
        <v>3348072</v>
      </c>
      <c r="K268" s="19" t="s">
        <v>101</v>
      </c>
      <c r="L268" s="19" t="s">
        <v>4</v>
      </c>
    </row>
    <row r="269" spans="1:12" s="143" customFormat="1" ht="15.75" customHeight="1">
      <c r="A269" s="16">
        <f t="shared" si="14"/>
        <v>6</v>
      </c>
      <c r="B269" s="17">
        <f t="shared" si="15"/>
        <v>40721</v>
      </c>
      <c r="C269" s="44" t="s">
        <v>660</v>
      </c>
      <c r="D269" s="17">
        <v>40721</v>
      </c>
      <c r="E269" s="20" t="s">
        <v>439</v>
      </c>
      <c r="F269" s="138" t="s">
        <v>495</v>
      </c>
      <c r="G269" s="24" t="s">
        <v>438</v>
      </c>
      <c r="H269" s="64"/>
      <c r="I269" s="64"/>
      <c r="J269" s="18">
        <v>3218726</v>
      </c>
      <c r="K269" s="19" t="s">
        <v>5</v>
      </c>
      <c r="L269" s="19" t="s">
        <v>4</v>
      </c>
    </row>
    <row r="270" spans="1:12" s="143" customFormat="1" ht="15.75" customHeight="1">
      <c r="A270" s="16">
        <f t="shared" si="14"/>
        <v>6</v>
      </c>
      <c r="B270" s="17">
        <f t="shared" si="15"/>
        <v>40722</v>
      </c>
      <c r="C270" s="44" t="s">
        <v>661</v>
      </c>
      <c r="D270" s="17">
        <v>40722</v>
      </c>
      <c r="E270" s="20" t="s">
        <v>505</v>
      </c>
      <c r="F270" s="138" t="s">
        <v>504</v>
      </c>
      <c r="G270" s="24" t="s">
        <v>438</v>
      </c>
      <c r="H270" s="64">
        <v>20</v>
      </c>
      <c r="I270" s="64">
        <v>28560</v>
      </c>
      <c r="J270" s="145">
        <f t="shared" ref="J270:J277" si="20">ROUND(H270*I270,0)</f>
        <v>571200</v>
      </c>
      <c r="K270" s="19" t="s">
        <v>101</v>
      </c>
      <c r="L270" s="19" t="s">
        <v>4</v>
      </c>
    </row>
    <row r="271" spans="1:12" s="143" customFormat="1" ht="15.75" customHeight="1">
      <c r="A271" s="16">
        <f t="shared" si="14"/>
        <v>6</v>
      </c>
      <c r="B271" s="17">
        <f t="shared" si="15"/>
        <v>40722</v>
      </c>
      <c r="C271" s="44" t="s">
        <v>661</v>
      </c>
      <c r="D271" s="17">
        <v>40722</v>
      </c>
      <c r="E271" s="20" t="s">
        <v>480</v>
      </c>
      <c r="F271" s="138" t="s">
        <v>504</v>
      </c>
      <c r="G271" s="24" t="s">
        <v>438</v>
      </c>
      <c r="H271" s="64">
        <v>224</v>
      </c>
      <c r="I271" s="64">
        <v>23506</v>
      </c>
      <c r="J271" s="145">
        <f t="shared" si="20"/>
        <v>5265344</v>
      </c>
      <c r="K271" s="19" t="s">
        <v>101</v>
      </c>
      <c r="L271" s="19" t="s">
        <v>4</v>
      </c>
    </row>
    <row r="272" spans="1:12" s="143" customFormat="1" ht="15.75" customHeight="1">
      <c r="A272" s="16">
        <f t="shared" si="14"/>
        <v>6</v>
      </c>
      <c r="B272" s="17">
        <f t="shared" si="15"/>
        <v>40722</v>
      </c>
      <c r="C272" s="44" t="s">
        <v>661</v>
      </c>
      <c r="D272" s="17">
        <v>40722</v>
      </c>
      <c r="E272" s="20" t="s">
        <v>506</v>
      </c>
      <c r="F272" s="138" t="s">
        <v>504</v>
      </c>
      <c r="G272" s="24" t="s">
        <v>438</v>
      </c>
      <c r="H272" s="64">
        <v>10</v>
      </c>
      <c r="I272" s="64">
        <v>32844</v>
      </c>
      <c r="J272" s="145">
        <f t="shared" si="20"/>
        <v>328440</v>
      </c>
      <c r="K272" s="19" t="s">
        <v>101</v>
      </c>
      <c r="L272" s="19" t="s">
        <v>4</v>
      </c>
    </row>
    <row r="273" spans="1:12" s="60" customFormat="1" ht="15.75" customHeight="1">
      <c r="A273" s="16">
        <f t="shared" si="14"/>
        <v>6</v>
      </c>
      <c r="B273" s="17">
        <f t="shared" si="15"/>
        <v>40722</v>
      </c>
      <c r="C273" s="44" t="s">
        <v>661</v>
      </c>
      <c r="D273" s="17">
        <v>40722</v>
      </c>
      <c r="E273" s="20" t="s">
        <v>502</v>
      </c>
      <c r="F273" s="138" t="s">
        <v>504</v>
      </c>
      <c r="G273" s="24" t="s">
        <v>438</v>
      </c>
      <c r="H273" s="64">
        <v>8</v>
      </c>
      <c r="I273" s="64">
        <v>28476</v>
      </c>
      <c r="J273" s="145">
        <f t="shared" si="20"/>
        <v>227808</v>
      </c>
      <c r="K273" s="19" t="s">
        <v>101</v>
      </c>
      <c r="L273" s="19" t="s">
        <v>4</v>
      </c>
    </row>
    <row r="274" spans="1:12" s="60" customFormat="1" ht="15.75" customHeight="1">
      <c r="A274" s="16">
        <f t="shared" si="14"/>
        <v>6</v>
      </c>
      <c r="B274" s="17">
        <f t="shared" si="15"/>
        <v>40722</v>
      </c>
      <c r="C274" s="44" t="s">
        <v>661</v>
      </c>
      <c r="D274" s="17">
        <v>40722</v>
      </c>
      <c r="E274" s="20" t="s">
        <v>507</v>
      </c>
      <c r="F274" s="138" t="s">
        <v>504</v>
      </c>
      <c r="G274" s="24" t="s">
        <v>438</v>
      </c>
      <c r="H274" s="64">
        <v>192</v>
      </c>
      <c r="I274" s="64">
        <v>20440</v>
      </c>
      <c r="J274" s="145">
        <f t="shared" si="20"/>
        <v>3924480</v>
      </c>
      <c r="K274" s="19" t="s">
        <v>101</v>
      </c>
      <c r="L274" s="19" t="s">
        <v>4</v>
      </c>
    </row>
    <row r="275" spans="1:12" s="60" customFormat="1" ht="15.75" customHeight="1">
      <c r="A275" s="16">
        <f t="shared" si="14"/>
        <v>6</v>
      </c>
      <c r="B275" s="17">
        <f t="shared" si="15"/>
        <v>40722</v>
      </c>
      <c r="C275" s="44" t="s">
        <v>661</v>
      </c>
      <c r="D275" s="17">
        <v>40722</v>
      </c>
      <c r="E275" s="20" t="s">
        <v>508</v>
      </c>
      <c r="F275" s="138" t="s">
        <v>504</v>
      </c>
      <c r="G275" s="24" t="s">
        <v>438</v>
      </c>
      <c r="H275" s="64">
        <v>20</v>
      </c>
      <c r="I275" s="64">
        <v>31640</v>
      </c>
      <c r="J275" s="145">
        <f t="shared" si="20"/>
        <v>632800</v>
      </c>
      <c r="K275" s="19" t="s">
        <v>101</v>
      </c>
      <c r="L275" s="19" t="s">
        <v>4</v>
      </c>
    </row>
    <row r="276" spans="1:12" s="60" customFormat="1" ht="15.75" customHeight="1">
      <c r="A276" s="16">
        <f t="shared" si="14"/>
        <v>6</v>
      </c>
      <c r="B276" s="17">
        <f t="shared" si="15"/>
        <v>40722</v>
      </c>
      <c r="C276" s="44" t="s">
        <v>661</v>
      </c>
      <c r="D276" s="17">
        <v>40722</v>
      </c>
      <c r="E276" s="20" t="s">
        <v>498</v>
      </c>
      <c r="F276" s="138" t="s">
        <v>504</v>
      </c>
      <c r="G276" s="24" t="s">
        <v>438</v>
      </c>
      <c r="H276" s="64">
        <v>14</v>
      </c>
      <c r="I276" s="64">
        <v>18396</v>
      </c>
      <c r="J276" s="145">
        <f t="shared" si="20"/>
        <v>257544</v>
      </c>
      <c r="K276" s="19" t="s">
        <v>101</v>
      </c>
      <c r="L276" s="19" t="s">
        <v>4</v>
      </c>
    </row>
    <row r="277" spans="1:12" s="60" customFormat="1" ht="15.75" customHeight="1">
      <c r="A277" s="16">
        <f t="shared" si="14"/>
        <v>6</v>
      </c>
      <c r="B277" s="17">
        <f t="shared" si="15"/>
        <v>40722</v>
      </c>
      <c r="C277" s="44" t="s">
        <v>661</v>
      </c>
      <c r="D277" s="17">
        <v>40722</v>
      </c>
      <c r="E277" s="20" t="s">
        <v>509</v>
      </c>
      <c r="F277" s="138" t="s">
        <v>504</v>
      </c>
      <c r="G277" s="24" t="s">
        <v>438</v>
      </c>
      <c r="H277" s="67">
        <v>55</v>
      </c>
      <c r="I277" s="67">
        <v>23906</v>
      </c>
      <c r="J277" s="145">
        <f t="shared" si="20"/>
        <v>1314830</v>
      </c>
      <c r="K277" s="19" t="s">
        <v>101</v>
      </c>
      <c r="L277" s="19" t="s">
        <v>4</v>
      </c>
    </row>
    <row r="278" spans="1:12" s="60" customFormat="1" ht="15.75" customHeight="1">
      <c r="A278" s="16">
        <f t="shared" si="14"/>
        <v>6</v>
      </c>
      <c r="B278" s="17">
        <f t="shared" si="15"/>
        <v>40722</v>
      </c>
      <c r="C278" s="44" t="s">
        <v>661</v>
      </c>
      <c r="D278" s="17">
        <v>40722</v>
      </c>
      <c r="E278" s="20" t="s">
        <v>439</v>
      </c>
      <c r="F278" s="138" t="s">
        <v>504</v>
      </c>
      <c r="G278" s="24" t="s">
        <v>438</v>
      </c>
      <c r="H278" s="64"/>
      <c r="I278" s="64"/>
      <c r="J278" s="18">
        <v>1252245</v>
      </c>
      <c r="K278" s="19" t="s">
        <v>5</v>
      </c>
      <c r="L278" s="19" t="s">
        <v>4</v>
      </c>
    </row>
    <row r="279" spans="1:12" s="60" customFormat="1" ht="15.75" customHeight="1">
      <c r="A279" s="16">
        <f t="shared" si="14"/>
        <v>6</v>
      </c>
      <c r="B279" s="17">
        <f t="shared" si="15"/>
        <v>40723</v>
      </c>
      <c r="C279" s="44" t="s">
        <v>662</v>
      </c>
      <c r="D279" s="17">
        <v>40723</v>
      </c>
      <c r="E279" s="20" t="s">
        <v>511</v>
      </c>
      <c r="F279" s="138" t="s">
        <v>510</v>
      </c>
      <c r="G279" s="24" t="s">
        <v>438</v>
      </c>
      <c r="H279" s="67">
        <v>100</v>
      </c>
      <c r="I279" s="67">
        <v>23688</v>
      </c>
      <c r="J279" s="145">
        <f>ROUND(H279*I279,0)</f>
        <v>2368800</v>
      </c>
      <c r="K279" s="19" t="s">
        <v>101</v>
      </c>
      <c r="L279" s="19" t="s">
        <v>4</v>
      </c>
    </row>
    <row r="280" spans="1:12" s="60" customFormat="1" ht="15.75" customHeight="1">
      <c r="A280" s="16">
        <f t="shared" ref="A280:A290" si="21">IF(B280&lt;&gt;"",MONTH(B280),"")</f>
        <v>6</v>
      </c>
      <c r="B280" s="17">
        <f t="shared" si="15"/>
        <v>40723</v>
      </c>
      <c r="C280" s="44" t="s">
        <v>662</v>
      </c>
      <c r="D280" s="17">
        <v>40723</v>
      </c>
      <c r="E280" s="20" t="s">
        <v>512</v>
      </c>
      <c r="F280" s="138" t="s">
        <v>510</v>
      </c>
      <c r="G280" s="24" t="s">
        <v>438</v>
      </c>
      <c r="H280" s="64">
        <v>94</v>
      </c>
      <c r="I280" s="64">
        <v>28980</v>
      </c>
      <c r="J280" s="145">
        <f>ROUND(H280*I280,0)</f>
        <v>2724120</v>
      </c>
      <c r="K280" s="19" t="s">
        <v>101</v>
      </c>
      <c r="L280" s="19" t="s">
        <v>4</v>
      </c>
    </row>
    <row r="281" spans="1:12" s="60" customFormat="1" ht="15.75" customHeight="1">
      <c r="A281" s="16">
        <f t="shared" si="21"/>
        <v>6</v>
      </c>
      <c r="B281" s="17">
        <f t="shared" si="15"/>
        <v>40723</v>
      </c>
      <c r="C281" s="44" t="s">
        <v>662</v>
      </c>
      <c r="D281" s="17">
        <v>40723</v>
      </c>
      <c r="E281" s="20" t="s">
        <v>513</v>
      </c>
      <c r="F281" s="138" t="s">
        <v>510</v>
      </c>
      <c r="G281" s="24" t="s">
        <v>438</v>
      </c>
      <c r="H281" s="64">
        <v>640</v>
      </c>
      <c r="I281" s="64">
        <v>23975</v>
      </c>
      <c r="J281" s="145">
        <f>ROUND(H281*I281,0)</f>
        <v>15344000</v>
      </c>
      <c r="K281" s="19" t="s">
        <v>101</v>
      </c>
      <c r="L281" s="19" t="s">
        <v>4</v>
      </c>
    </row>
    <row r="282" spans="1:12" s="60" customFormat="1" ht="15.75" customHeight="1">
      <c r="A282" s="16">
        <f t="shared" si="21"/>
        <v>6</v>
      </c>
      <c r="B282" s="17">
        <f t="shared" si="15"/>
        <v>40723</v>
      </c>
      <c r="C282" s="44" t="s">
        <v>662</v>
      </c>
      <c r="D282" s="17">
        <v>40723</v>
      </c>
      <c r="E282" s="20" t="s">
        <v>514</v>
      </c>
      <c r="F282" s="138" t="s">
        <v>510</v>
      </c>
      <c r="G282" s="24" t="s">
        <v>438</v>
      </c>
      <c r="H282" s="64">
        <v>170</v>
      </c>
      <c r="I282" s="64">
        <v>16703</v>
      </c>
      <c r="J282" s="145">
        <f>ROUND(H282*I282,0)</f>
        <v>2839510</v>
      </c>
      <c r="K282" s="19" t="s">
        <v>101</v>
      </c>
      <c r="L282" s="19" t="s">
        <v>4</v>
      </c>
    </row>
    <row r="283" spans="1:12" s="60" customFormat="1" ht="15.75" customHeight="1">
      <c r="A283" s="16">
        <f t="shared" si="21"/>
        <v>6</v>
      </c>
      <c r="B283" s="17">
        <f t="shared" si="15"/>
        <v>40723</v>
      </c>
      <c r="C283" s="44" t="s">
        <v>662</v>
      </c>
      <c r="D283" s="17">
        <v>40723</v>
      </c>
      <c r="E283" s="20" t="s">
        <v>439</v>
      </c>
      <c r="F283" s="138" t="s">
        <v>510</v>
      </c>
      <c r="G283" s="24" t="s">
        <v>438</v>
      </c>
      <c r="H283" s="64"/>
      <c r="I283" s="64"/>
      <c r="J283" s="18">
        <v>2327643</v>
      </c>
      <c r="K283" s="19" t="s">
        <v>5</v>
      </c>
      <c r="L283" s="19" t="s">
        <v>4</v>
      </c>
    </row>
    <row r="284" spans="1:12" s="60" customFormat="1" ht="15.75" customHeight="1">
      <c r="A284" s="16">
        <f t="shared" si="21"/>
        <v>6</v>
      </c>
      <c r="B284" s="17">
        <f t="shared" ref="B284:B290" si="22">D284</f>
        <v>40723</v>
      </c>
      <c r="C284" s="44" t="s">
        <v>663</v>
      </c>
      <c r="D284" s="38">
        <v>40723</v>
      </c>
      <c r="E284" s="45" t="s">
        <v>522</v>
      </c>
      <c r="F284" s="138" t="s">
        <v>521</v>
      </c>
      <c r="G284" s="2" t="s">
        <v>377</v>
      </c>
      <c r="H284" s="68">
        <v>510</v>
      </c>
      <c r="I284" s="68">
        <v>7207</v>
      </c>
      <c r="J284" s="145">
        <f>ROUND(H284*I284,0)</f>
        <v>3675570</v>
      </c>
      <c r="K284" s="19" t="s">
        <v>101</v>
      </c>
      <c r="L284" s="19" t="s">
        <v>4</v>
      </c>
    </row>
    <row r="285" spans="1:12" s="60" customFormat="1" ht="15.75" customHeight="1">
      <c r="A285" s="16">
        <f t="shared" si="21"/>
        <v>6</v>
      </c>
      <c r="B285" s="17">
        <f t="shared" si="22"/>
        <v>40723</v>
      </c>
      <c r="C285" s="44" t="s">
        <v>663</v>
      </c>
      <c r="D285" s="38">
        <v>40723</v>
      </c>
      <c r="E285" s="45" t="s">
        <v>523</v>
      </c>
      <c r="F285" s="138" t="s">
        <v>521</v>
      </c>
      <c r="G285" s="2" t="s">
        <v>377</v>
      </c>
      <c r="H285" s="64">
        <v>123</v>
      </c>
      <c r="I285" s="64">
        <v>35812</v>
      </c>
      <c r="J285" s="145">
        <f>ROUND(H285*I285,0)</f>
        <v>4404876</v>
      </c>
      <c r="K285" s="19" t="s">
        <v>101</v>
      </c>
      <c r="L285" s="19" t="s">
        <v>4</v>
      </c>
    </row>
    <row r="286" spans="1:12" s="60" customFormat="1" ht="15.75" customHeight="1">
      <c r="A286" s="16">
        <f t="shared" si="21"/>
        <v>6</v>
      </c>
      <c r="B286" s="17">
        <f t="shared" si="22"/>
        <v>40723</v>
      </c>
      <c r="C286" s="44" t="s">
        <v>663</v>
      </c>
      <c r="D286" s="38">
        <v>40723</v>
      </c>
      <c r="E286" s="45" t="s">
        <v>258</v>
      </c>
      <c r="F286" s="138" t="s">
        <v>521</v>
      </c>
      <c r="G286" s="2" t="s">
        <v>377</v>
      </c>
      <c r="H286" s="64"/>
      <c r="I286" s="64"/>
      <c r="J286" s="18">
        <v>808045</v>
      </c>
      <c r="K286" s="19" t="s">
        <v>5</v>
      </c>
      <c r="L286" s="19" t="s">
        <v>4</v>
      </c>
    </row>
    <row r="287" spans="1:12" s="60" customFormat="1" ht="15.75" customHeight="1">
      <c r="A287" s="16">
        <f t="shared" si="21"/>
        <v>6</v>
      </c>
      <c r="B287" s="17">
        <f t="shared" si="22"/>
        <v>40724</v>
      </c>
      <c r="C287" s="44" t="s">
        <v>630</v>
      </c>
      <c r="D287" s="17">
        <v>40724</v>
      </c>
      <c r="E287" s="20" t="s">
        <v>346</v>
      </c>
      <c r="F287" s="134" t="s">
        <v>418</v>
      </c>
      <c r="G287" s="26" t="s">
        <v>350</v>
      </c>
      <c r="H287" s="66"/>
      <c r="I287" s="64"/>
      <c r="J287" s="18">
        <v>1127386</v>
      </c>
      <c r="K287" s="19" t="s">
        <v>68</v>
      </c>
      <c r="L287" s="146" t="s">
        <v>30</v>
      </c>
    </row>
    <row r="288" spans="1:12" s="60" customFormat="1" ht="15.75" customHeight="1">
      <c r="A288" s="16">
        <f t="shared" si="21"/>
        <v>6</v>
      </c>
      <c r="B288" s="17">
        <f t="shared" si="22"/>
        <v>40724</v>
      </c>
      <c r="C288" s="44" t="s">
        <v>630</v>
      </c>
      <c r="D288" s="17">
        <v>40724</v>
      </c>
      <c r="E288" s="20" t="s">
        <v>349</v>
      </c>
      <c r="F288" s="134" t="s">
        <v>418</v>
      </c>
      <c r="G288" s="26" t="s">
        <v>350</v>
      </c>
      <c r="H288" s="66"/>
      <c r="I288" s="64"/>
      <c r="J288" s="18">
        <v>112739</v>
      </c>
      <c r="K288" s="19" t="s">
        <v>5</v>
      </c>
      <c r="L288" s="146" t="s">
        <v>30</v>
      </c>
    </row>
    <row r="289" spans="1:12" s="60" customFormat="1" ht="15.75" customHeight="1">
      <c r="A289" s="16">
        <f t="shared" si="21"/>
        <v>6</v>
      </c>
      <c r="B289" s="17">
        <f t="shared" si="22"/>
        <v>40724</v>
      </c>
      <c r="C289" s="44" t="s">
        <v>631</v>
      </c>
      <c r="D289" s="17">
        <v>40724</v>
      </c>
      <c r="E289" s="20" t="s">
        <v>346</v>
      </c>
      <c r="F289" s="134" t="s">
        <v>419</v>
      </c>
      <c r="G289" s="26" t="s">
        <v>348</v>
      </c>
      <c r="H289" s="66"/>
      <c r="I289" s="64"/>
      <c r="J289" s="18">
        <v>234053</v>
      </c>
      <c r="K289" s="19" t="s">
        <v>68</v>
      </c>
      <c r="L289" s="146" t="s">
        <v>30</v>
      </c>
    </row>
    <row r="290" spans="1:12" s="60" customFormat="1" ht="15.75" customHeight="1">
      <c r="A290" s="16">
        <f t="shared" si="21"/>
        <v>6</v>
      </c>
      <c r="B290" s="17">
        <f t="shared" si="22"/>
        <v>40724</v>
      </c>
      <c r="C290" s="44" t="s">
        <v>631</v>
      </c>
      <c r="D290" s="17">
        <v>40724</v>
      </c>
      <c r="E290" s="20" t="s">
        <v>349</v>
      </c>
      <c r="F290" s="134" t="s">
        <v>419</v>
      </c>
      <c r="G290" s="26" t="s">
        <v>348</v>
      </c>
      <c r="H290" s="66"/>
      <c r="I290" s="64"/>
      <c r="J290" s="18">
        <v>23406</v>
      </c>
      <c r="K290" s="19" t="s">
        <v>5</v>
      </c>
      <c r="L290" s="146" t="s">
        <v>30</v>
      </c>
    </row>
    <row r="291" spans="1:12" s="60" customFormat="1" ht="15.75" customHeight="1">
      <c r="A291" s="16">
        <f t="shared" ref="A291:A322" si="23">IF(B291&lt;&gt;"",MONTH(B291),"")</f>
        <v>7</v>
      </c>
      <c r="B291" s="17">
        <f t="shared" ref="B291:B322" si="24">D291</f>
        <v>40729</v>
      </c>
      <c r="C291" s="44" t="s">
        <v>312</v>
      </c>
      <c r="D291" s="17">
        <v>40729</v>
      </c>
      <c r="E291" s="95" t="s">
        <v>669</v>
      </c>
      <c r="F291" s="138" t="s">
        <v>670</v>
      </c>
      <c r="G291" s="2" t="s">
        <v>249</v>
      </c>
      <c r="H291" s="64">
        <v>40</v>
      </c>
      <c r="I291" s="64">
        <v>67000</v>
      </c>
      <c r="J291" s="145">
        <f>ROUND(H291*I291,0)</f>
        <v>2680000</v>
      </c>
      <c r="K291" s="19" t="s">
        <v>109</v>
      </c>
      <c r="L291" s="19" t="s">
        <v>30</v>
      </c>
    </row>
    <row r="292" spans="1:12" s="60" customFormat="1" ht="15.75" customHeight="1">
      <c r="A292" s="16">
        <f t="shared" si="23"/>
        <v>7</v>
      </c>
      <c r="B292" s="17">
        <f t="shared" si="24"/>
        <v>40729</v>
      </c>
      <c r="C292" s="44" t="s">
        <v>312</v>
      </c>
      <c r="D292" s="17">
        <v>40729</v>
      </c>
      <c r="E292" s="95" t="s">
        <v>198</v>
      </c>
      <c r="F292" s="138" t="s">
        <v>670</v>
      </c>
      <c r="G292" s="2" t="s">
        <v>249</v>
      </c>
      <c r="H292" s="64"/>
      <c r="I292" s="64"/>
      <c r="J292" s="18">
        <v>268000</v>
      </c>
      <c r="K292" s="19" t="s">
        <v>5</v>
      </c>
      <c r="L292" s="19" t="s">
        <v>30</v>
      </c>
    </row>
    <row r="293" spans="1:12" s="60" customFormat="1" ht="15.75" customHeight="1">
      <c r="A293" s="16">
        <f t="shared" si="23"/>
        <v>7</v>
      </c>
      <c r="B293" s="44">
        <f t="shared" si="24"/>
        <v>40735</v>
      </c>
      <c r="C293" s="44" t="s">
        <v>189</v>
      </c>
      <c r="D293" s="44">
        <v>40735</v>
      </c>
      <c r="E293" s="45" t="s">
        <v>191</v>
      </c>
      <c r="F293" s="147" t="s">
        <v>187</v>
      </c>
      <c r="G293" s="48"/>
      <c r="H293" s="64"/>
      <c r="I293" s="64"/>
      <c r="J293" s="145">
        <v>109673711</v>
      </c>
      <c r="K293" s="146" t="s">
        <v>16</v>
      </c>
      <c r="L293" s="146" t="s">
        <v>150</v>
      </c>
    </row>
    <row r="294" spans="1:12" s="60" customFormat="1" ht="15.75" customHeight="1">
      <c r="A294" s="16">
        <f t="shared" si="23"/>
        <v>7</v>
      </c>
      <c r="B294" s="44">
        <f t="shared" si="24"/>
        <v>40736</v>
      </c>
      <c r="C294" s="44" t="s">
        <v>313</v>
      </c>
      <c r="D294" s="44">
        <v>40736</v>
      </c>
      <c r="E294" s="45" t="s">
        <v>239</v>
      </c>
      <c r="F294" s="147" t="s">
        <v>187</v>
      </c>
      <c r="G294" s="24" t="s">
        <v>240</v>
      </c>
      <c r="H294" s="64"/>
      <c r="I294" s="64"/>
      <c r="J294" s="145">
        <v>114504000</v>
      </c>
      <c r="K294" s="146" t="s">
        <v>16</v>
      </c>
      <c r="L294" s="146" t="s">
        <v>30</v>
      </c>
    </row>
    <row r="295" spans="1:12" s="60" customFormat="1" ht="15.75" customHeight="1">
      <c r="A295" s="16">
        <f t="shared" si="23"/>
        <v>7</v>
      </c>
      <c r="B295" s="44">
        <f t="shared" si="24"/>
        <v>40736</v>
      </c>
      <c r="C295" s="44" t="s">
        <v>190</v>
      </c>
      <c r="D295" s="44">
        <v>40736</v>
      </c>
      <c r="E295" s="45" t="s">
        <v>243</v>
      </c>
      <c r="F295" s="147" t="s">
        <v>187</v>
      </c>
      <c r="G295" s="2" t="s">
        <v>438</v>
      </c>
      <c r="H295" s="64"/>
      <c r="I295" s="64"/>
      <c r="J295" s="145">
        <v>114504000</v>
      </c>
      <c r="K295" s="146" t="s">
        <v>4</v>
      </c>
      <c r="L295" s="146" t="s">
        <v>16</v>
      </c>
    </row>
    <row r="296" spans="1:12" s="60" customFormat="1" ht="15.75" customHeight="1">
      <c r="A296" s="16">
        <f t="shared" si="23"/>
        <v>7</v>
      </c>
      <c r="B296" s="44">
        <f t="shared" si="24"/>
        <v>40736</v>
      </c>
      <c r="C296" s="44" t="s">
        <v>190</v>
      </c>
      <c r="D296" s="44">
        <v>40736</v>
      </c>
      <c r="E296" s="45" t="s">
        <v>243</v>
      </c>
      <c r="F296" s="147" t="s">
        <v>187</v>
      </c>
      <c r="G296" s="2" t="s">
        <v>377</v>
      </c>
      <c r="H296" s="64"/>
      <c r="I296" s="64"/>
      <c r="J296" s="145">
        <v>58400000</v>
      </c>
      <c r="K296" s="146" t="s">
        <v>4</v>
      </c>
      <c r="L296" s="146" t="s">
        <v>16</v>
      </c>
    </row>
    <row r="297" spans="1:12" s="60" customFormat="1" ht="15.75" customHeight="1">
      <c r="A297" s="16">
        <f t="shared" si="23"/>
        <v>7</v>
      </c>
      <c r="B297" s="44">
        <f t="shared" si="24"/>
        <v>40736</v>
      </c>
      <c r="C297" s="44" t="s">
        <v>190</v>
      </c>
      <c r="D297" s="44">
        <v>40736</v>
      </c>
      <c r="E297" s="45" t="s">
        <v>246</v>
      </c>
      <c r="F297" s="147" t="s">
        <v>187</v>
      </c>
      <c r="G297" s="2"/>
      <c r="H297" s="64"/>
      <c r="I297" s="64"/>
      <c r="J297" s="145">
        <v>18478</v>
      </c>
      <c r="K297" s="146" t="s">
        <v>68</v>
      </c>
      <c r="L297" s="146" t="s">
        <v>16</v>
      </c>
    </row>
    <row r="298" spans="1:12" s="60" customFormat="1" ht="15.75" customHeight="1">
      <c r="A298" s="16">
        <f t="shared" si="23"/>
        <v>7</v>
      </c>
      <c r="B298" s="44">
        <f t="shared" si="24"/>
        <v>40736</v>
      </c>
      <c r="C298" s="44" t="s">
        <v>190</v>
      </c>
      <c r="D298" s="44">
        <v>40736</v>
      </c>
      <c r="E298" s="45" t="s">
        <v>192</v>
      </c>
      <c r="F298" s="147" t="s">
        <v>187</v>
      </c>
      <c r="G298" s="2"/>
      <c r="H298" s="64"/>
      <c r="I298" s="64"/>
      <c r="J298" s="145">
        <v>10000</v>
      </c>
      <c r="K298" s="146" t="s">
        <v>68</v>
      </c>
      <c r="L298" s="146" t="s">
        <v>16</v>
      </c>
    </row>
    <row r="299" spans="1:12" s="60" customFormat="1" ht="15.75" customHeight="1">
      <c r="A299" s="16">
        <f t="shared" si="23"/>
        <v>7</v>
      </c>
      <c r="B299" s="44">
        <f t="shared" si="24"/>
        <v>40737</v>
      </c>
      <c r="C299" s="44" t="s">
        <v>189</v>
      </c>
      <c r="D299" s="44">
        <v>40737</v>
      </c>
      <c r="E299" s="45" t="s">
        <v>191</v>
      </c>
      <c r="F299" s="147" t="s">
        <v>187</v>
      </c>
      <c r="G299" s="24"/>
      <c r="H299" s="64"/>
      <c r="I299" s="64"/>
      <c r="J299" s="145">
        <v>14691258</v>
      </c>
      <c r="K299" s="146" t="s">
        <v>16</v>
      </c>
      <c r="L299" s="146" t="s">
        <v>150</v>
      </c>
    </row>
    <row r="300" spans="1:12" s="60" customFormat="1" ht="15.75" customHeight="1">
      <c r="A300" s="16">
        <f t="shared" si="23"/>
        <v>7</v>
      </c>
      <c r="B300" s="17">
        <f t="shared" si="24"/>
        <v>40738</v>
      </c>
      <c r="C300" s="44" t="s">
        <v>314</v>
      </c>
      <c r="D300" s="17">
        <v>40738</v>
      </c>
      <c r="E300" s="20" t="s">
        <v>465</v>
      </c>
      <c r="F300" s="138" t="s">
        <v>467</v>
      </c>
      <c r="G300" s="25" t="s">
        <v>468</v>
      </c>
      <c r="H300" s="67"/>
      <c r="I300" s="67"/>
      <c r="J300" s="18">
        <v>1090909</v>
      </c>
      <c r="K300" s="19" t="s">
        <v>109</v>
      </c>
      <c r="L300" s="19" t="s">
        <v>30</v>
      </c>
    </row>
    <row r="301" spans="1:12" s="60" customFormat="1" ht="15.75" customHeight="1">
      <c r="A301" s="16">
        <f t="shared" si="23"/>
        <v>7</v>
      </c>
      <c r="B301" s="17">
        <f t="shared" si="24"/>
        <v>40738</v>
      </c>
      <c r="C301" s="44" t="s">
        <v>314</v>
      </c>
      <c r="D301" s="17">
        <v>40738</v>
      </c>
      <c r="E301" s="20" t="s">
        <v>466</v>
      </c>
      <c r="F301" s="138" t="s">
        <v>467</v>
      </c>
      <c r="G301" s="25" t="s">
        <v>468</v>
      </c>
      <c r="H301" s="67"/>
      <c r="I301" s="67"/>
      <c r="J301" s="18">
        <v>109091</v>
      </c>
      <c r="K301" s="19" t="s">
        <v>5</v>
      </c>
      <c r="L301" s="19" t="s">
        <v>30</v>
      </c>
    </row>
    <row r="302" spans="1:12" s="60" customFormat="1" ht="15.75" customHeight="1">
      <c r="A302" s="16">
        <f t="shared" si="23"/>
        <v>7</v>
      </c>
      <c r="B302" s="44">
        <f t="shared" si="24"/>
        <v>40739</v>
      </c>
      <c r="C302" s="44" t="s">
        <v>189</v>
      </c>
      <c r="D302" s="44">
        <v>40739</v>
      </c>
      <c r="E302" s="45" t="s">
        <v>191</v>
      </c>
      <c r="F302" s="147" t="s">
        <v>187</v>
      </c>
      <c r="G302" s="24"/>
      <c r="H302" s="64"/>
      <c r="I302" s="64"/>
      <c r="J302" s="145">
        <v>18227209</v>
      </c>
      <c r="K302" s="146" t="s">
        <v>16</v>
      </c>
      <c r="L302" s="146" t="s">
        <v>150</v>
      </c>
    </row>
    <row r="303" spans="1:12" s="60" customFormat="1" ht="15.75" customHeight="1">
      <c r="A303" s="16">
        <f t="shared" si="23"/>
        <v>7</v>
      </c>
      <c r="B303" s="44">
        <f t="shared" si="24"/>
        <v>40739</v>
      </c>
      <c r="C303" s="44" t="s">
        <v>190</v>
      </c>
      <c r="D303" s="44">
        <v>40739</v>
      </c>
      <c r="E303" s="45" t="s">
        <v>243</v>
      </c>
      <c r="F303" s="147" t="s">
        <v>187</v>
      </c>
      <c r="G303" s="2" t="s">
        <v>427</v>
      </c>
      <c r="H303" s="64"/>
      <c r="I303" s="64"/>
      <c r="J303" s="145">
        <v>23400000</v>
      </c>
      <c r="K303" s="146" t="s">
        <v>4</v>
      </c>
      <c r="L303" s="146" t="s">
        <v>16</v>
      </c>
    </row>
    <row r="304" spans="1:12" s="60" customFormat="1" ht="15.75" customHeight="1">
      <c r="A304" s="16">
        <f t="shared" si="23"/>
        <v>7</v>
      </c>
      <c r="B304" s="44">
        <f t="shared" si="24"/>
        <v>40740</v>
      </c>
      <c r="C304" s="44" t="s">
        <v>310</v>
      </c>
      <c r="D304" s="44">
        <v>40740</v>
      </c>
      <c r="E304" s="45" t="s">
        <v>242</v>
      </c>
      <c r="F304" s="147" t="s">
        <v>187</v>
      </c>
      <c r="G304" s="24" t="s">
        <v>240</v>
      </c>
      <c r="H304" s="64"/>
      <c r="I304" s="64"/>
      <c r="J304" s="145">
        <v>62000000</v>
      </c>
      <c r="K304" s="146" t="s">
        <v>30</v>
      </c>
      <c r="L304" s="146" t="s">
        <v>16</v>
      </c>
    </row>
    <row r="305" spans="1:12" s="60" customFormat="1" ht="15.75" customHeight="1">
      <c r="A305" s="16">
        <f t="shared" si="23"/>
        <v>7</v>
      </c>
      <c r="B305" s="17">
        <f t="shared" si="24"/>
        <v>40742</v>
      </c>
      <c r="C305" s="44" t="s">
        <v>315</v>
      </c>
      <c r="D305" s="17">
        <v>40742</v>
      </c>
      <c r="E305" s="20" t="s">
        <v>326</v>
      </c>
      <c r="F305" s="138" t="s">
        <v>469</v>
      </c>
      <c r="G305" s="26" t="s">
        <v>329</v>
      </c>
      <c r="H305" s="64"/>
      <c r="I305" s="64"/>
      <c r="J305" s="18">
        <v>1093440</v>
      </c>
      <c r="K305" s="19" t="s">
        <v>68</v>
      </c>
      <c r="L305" s="19" t="s">
        <v>30</v>
      </c>
    </row>
    <row r="306" spans="1:12" s="60" customFormat="1" ht="15.75" customHeight="1">
      <c r="A306" s="16">
        <f t="shared" si="23"/>
        <v>7</v>
      </c>
      <c r="B306" s="17">
        <f t="shared" si="24"/>
        <v>40742</v>
      </c>
      <c r="C306" s="44" t="s">
        <v>315</v>
      </c>
      <c r="D306" s="17">
        <v>40742</v>
      </c>
      <c r="E306" s="20" t="s">
        <v>327</v>
      </c>
      <c r="F306" s="138" t="s">
        <v>469</v>
      </c>
      <c r="G306" s="26" t="s">
        <v>329</v>
      </c>
      <c r="H306" s="64"/>
      <c r="I306" s="64"/>
      <c r="J306" s="18">
        <v>109344</v>
      </c>
      <c r="K306" s="19" t="s">
        <v>5</v>
      </c>
      <c r="L306" s="19" t="s">
        <v>30</v>
      </c>
    </row>
    <row r="307" spans="1:12" s="60" customFormat="1" ht="15.75" customHeight="1">
      <c r="A307" s="16">
        <f t="shared" si="23"/>
        <v>7</v>
      </c>
      <c r="B307" s="17">
        <f t="shared" si="24"/>
        <v>40745</v>
      </c>
      <c r="C307" s="44" t="s">
        <v>632</v>
      </c>
      <c r="D307" s="38">
        <v>40745</v>
      </c>
      <c r="E307" s="45" t="s">
        <v>266</v>
      </c>
      <c r="F307" s="138" t="s">
        <v>524</v>
      </c>
      <c r="G307" s="2" t="s">
        <v>269</v>
      </c>
      <c r="H307" s="64">
        <v>50</v>
      </c>
      <c r="I307" s="64">
        <v>24000</v>
      </c>
      <c r="J307" s="145">
        <f>ROUND(H307*I307,0)</f>
        <v>1200000</v>
      </c>
      <c r="K307" s="19" t="s">
        <v>103</v>
      </c>
      <c r="L307" s="19" t="s">
        <v>4</v>
      </c>
    </row>
    <row r="308" spans="1:12" s="60" customFormat="1" ht="15.75" customHeight="1">
      <c r="A308" s="16">
        <f t="shared" si="23"/>
        <v>7</v>
      </c>
      <c r="B308" s="17">
        <f t="shared" si="24"/>
        <v>40745</v>
      </c>
      <c r="C308" s="44" t="s">
        <v>632</v>
      </c>
      <c r="D308" s="38">
        <v>40745</v>
      </c>
      <c r="E308" s="45" t="s">
        <v>267</v>
      </c>
      <c r="F308" s="138" t="s">
        <v>524</v>
      </c>
      <c r="G308" s="2" t="s">
        <v>269</v>
      </c>
      <c r="H308" s="64"/>
      <c r="I308" s="64"/>
      <c r="J308" s="18">
        <v>120000</v>
      </c>
      <c r="K308" s="19" t="s">
        <v>5</v>
      </c>
      <c r="L308" s="19" t="s">
        <v>4</v>
      </c>
    </row>
    <row r="309" spans="1:12" s="60" customFormat="1" ht="15.75" customHeight="1">
      <c r="A309" s="16">
        <f t="shared" si="23"/>
        <v>7</v>
      </c>
      <c r="B309" s="17">
        <f t="shared" si="24"/>
        <v>40745</v>
      </c>
      <c r="C309" s="44" t="s">
        <v>316</v>
      </c>
      <c r="D309" s="38">
        <v>40745</v>
      </c>
      <c r="E309" s="20" t="s">
        <v>538</v>
      </c>
      <c r="F309" s="138" t="s">
        <v>524</v>
      </c>
      <c r="G309" s="2" t="s">
        <v>269</v>
      </c>
      <c r="H309" s="66"/>
      <c r="I309" s="66"/>
      <c r="J309" s="18">
        <v>1320000</v>
      </c>
      <c r="K309" s="19" t="s">
        <v>4</v>
      </c>
      <c r="L309" s="19" t="s">
        <v>30</v>
      </c>
    </row>
    <row r="310" spans="1:12" s="60" customFormat="1" ht="15.75" customHeight="1">
      <c r="A310" s="16">
        <f t="shared" si="23"/>
        <v>7</v>
      </c>
      <c r="B310" s="44">
        <f t="shared" si="24"/>
        <v>40749</v>
      </c>
      <c r="C310" s="44" t="s">
        <v>189</v>
      </c>
      <c r="D310" s="44">
        <v>40749</v>
      </c>
      <c r="E310" s="45" t="s">
        <v>241</v>
      </c>
      <c r="F310" s="147" t="s">
        <v>187</v>
      </c>
      <c r="G310" s="24"/>
      <c r="H310" s="64"/>
      <c r="I310" s="64"/>
      <c r="J310" s="145">
        <v>32191</v>
      </c>
      <c r="K310" s="146" t="s">
        <v>16</v>
      </c>
      <c r="L310" s="146" t="s">
        <v>25</v>
      </c>
    </row>
    <row r="311" spans="1:12" s="60" customFormat="1" ht="15.75" customHeight="1">
      <c r="A311" s="16">
        <f t="shared" si="23"/>
        <v>7</v>
      </c>
      <c r="B311" s="17">
        <f t="shared" si="24"/>
        <v>40755</v>
      </c>
      <c r="C311" s="44" t="s">
        <v>317</v>
      </c>
      <c r="D311" s="17">
        <v>40755</v>
      </c>
      <c r="E311" s="20" t="s">
        <v>470</v>
      </c>
      <c r="F311" s="138" t="s">
        <v>472</v>
      </c>
      <c r="G311" s="24" t="s">
        <v>473</v>
      </c>
      <c r="H311" s="64"/>
      <c r="I311" s="64"/>
      <c r="J311" s="18">
        <f>443780+11849</f>
        <v>455629</v>
      </c>
      <c r="K311" s="19" t="s">
        <v>68</v>
      </c>
      <c r="L311" s="19" t="s">
        <v>30</v>
      </c>
    </row>
    <row r="312" spans="1:12" s="60" customFormat="1" ht="15.75" customHeight="1">
      <c r="A312" s="16">
        <f t="shared" si="23"/>
        <v>7</v>
      </c>
      <c r="B312" s="17">
        <f t="shared" si="24"/>
        <v>40755</v>
      </c>
      <c r="C312" s="44" t="s">
        <v>317</v>
      </c>
      <c r="D312" s="17">
        <v>40755</v>
      </c>
      <c r="E312" s="20" t="s">
        <v>471</v>
      </c>
      <c r="F312" s="138" t="s">
        <v>472</v>
      </c>
      <c r="G312" s="24" t="s">
        <v>473</v>
      </c>
      <c r="H312" s="64"/>
      <c r="I312" s="64"/>
      <c r="J312" s="18">
        <v>44378</v>
      </c>
      <c r="K312" s="19" t="s">
        <v>5</v>
      </c>
      <c r="L312" s="19" t="s">
        <v>30</v>
      </c>
    </row>
    <row r="313" spans="1:12" s="60" customFormat="1" ht="15.75" customHeight="1">
      <c r="A313" s="16">
        <f t="shared" si="23"/>
        <v>8</v>
      </c>
      <c r="B313" s="17">
        <f t="shared" si="24"/>
        <v>40758</v>
      </c>
      <c r="C313" s="44" t="s">
        <v>318</v>
      </c>
      <c r="D313" s="38">
        <v>40758</v>
      </c>
      <c r="E313" s="20" t="s">
        <v>470</v>
      </c>
      <c r="F313" s="138" t="s">
        <v>525</v>
      </c>
      <c r="G313" s="24" t="s">
        <v>473</v>
      </c>
      <c r="H313" s="64"/>
      <c r="I313" s="64"/>
      <c r="J313" s="18">
        <f>374545+10000</f>
        <v>384545</v>
      </c>
      <c r="K313" s="19" t="s">
        <v>68</v>
      </c>
      <c r="L313" s="19" t="s">
        <v>30</v>
      </c>
    </row>
    <row r="314" spans="1:12" s="60" customFormat="1" ht="15.75" customHeight="1">
      <c r="A314" s="16">
        <f t="shared" si="23"/>
        <v>8</v>
      </c>
      <c r="B314" s="17">
        <f t="shared" si="24"/>
        <v>40758</v>
      </c>
      <c r="C314" s="44" t="s">
        <v>318</v>
      </c>
      <c r="D314" s="38">
        <v>40758</v>
      </c>
      <c r="E314" s="20" t="s">
        <v>471</v>
      </c>
      <c r="F314" s="138" t="s">
        <v>525</v>
      </c>
      <c r="G314" s="24" t="s">
        <v>473</v>
      </c>
      <c r="H314" s="64"/>
      <c r="I314" s="64"/>
      <c r="J314" s="18">
        <v>37455</v>
      </c>
      <c r="K314" s="19" t="s">
        <v>5</v>
      </c>
      <c r="L314" s="19" t="s">
        <v>30</v>
      </c>
    </row>
    <row r="315" spans="1:12" s="60" customFormat="1" ht="15.75" customHeight="1">
      <c r="A315" s="16">
        <f t="shared" si="23"/>
        <v>8</v>
      </c>
      <c r="B315" s="17">
        <f t="shared" si="24"/>
        <v>40758</v>
      </c>
      <c r="C315" s="44" t="s">
        <v>319</v>
      </c>
      <c r="D315" s="17">
        <v>40758</v>
      </c>
      <c r="E315" s="95" t="s">
        <v>250</v>
      </c>
      <c r="F315" s="138" t="s">
        <v>528</v>
      </c>
      <c r="G315" s="2" t="s">
        <v>249</v>
      </c>
      <c r="H315" s="64">
        <v>40</v>
      </c>
      <c r="I315" s="64">
        <v>40000</v>
      </c>
      <c r="J315" s="145">
        <f>ROUND(H315*I315,0)</f>
        <v>1600000</v>
      </c>
      <c r="K315" s="19" t="s">
        <v>109</v>
      </c>
      <c r="L315" s="19" t="s">
        <v>30</v>
      </c>
    </row>
    <row r="316" spans="1:12" s="60" customFormat="1" ht="15.75" customHeight="1">
      <c r="A316" s="16">
        <f t="shared" si="23"/>
        <v>8</v>
      </c>
      <c r="B316" s="17">
        <f t="shared" si="24"/>
        <v>40758</v>
      </c>
      <c r="C316" s="44" t="s">
        <v>319</v>
      </c>
      <c r="D316" s="17">
        <v>40758</v>
      </c>
      <c r="E316" s="95" t="s">
        <v>527</v>
      </c>
      <c r="F316" s="138" t="s">
        <v>528</v>
      </c>
      <c r="G316" s="2" t="s">
        <v>249</v>
      </c>
      <c r="H316" s="64"/>
      <c r="I316" s="64"/>
      <c r="J316" s="18">
        <v>160000</v>
      </c>
      <c r="K316" s="19" t="s">
        <v>5</v>
      </c>
      <c r="L316" s="19" t="s">
        <v>30</v>
      </c>
    </row>
    <row r="317" spans="1:12" s="60" customFormat="1" ht="15.75" customHeight="1">
      <c r="A317" s="16">
        <f t="shared" si="23"/>
        <v>8</v>
      </c>
      <c r="B317" s="44">
        <f t="shared" si="24"/>
        <v>40760</v>
      </c>
      <c r="C317" s="44" t="s">
        <v>189</v>
      </c>
      <c r="D317" s="44">
        <v>40760</v>
      </c>
      <c r="E317" s="45" t="s">
        <v>191</v>
      </c>
      <c r="F317" s="147" t="s">
        <v>187</v>
      </c>
      <c r="G317" s="48"/>
      <c r="H317" s="64"/>
      <c r="I317" s="64"/>
      <c r="J317" s="145">
        <v>72527558</v>
      </c>
      <c r="K317" s="146" t="s">
        <v>16</v>
      </c>
      <c r="L317" s="146" t="s">
        <v>150</v>
      </c>
    </row>
    <row r="318" spans="1:12" s="60" customFormat="1" ht="15.75" customHeight="1">
      <c r="A318" s="16">
        <f t="shared" si="23"/>
        <v>8</v>
      </c>
      <c r="B318" s="17">
        <f t="shared" si="24"/>
        <v>40762</v>
      </c>
      <c r="C318" s="44" t="s">
        <v>320</v>
      </c>
      <c r="D318" s="46">
        <v>40762</v>
      </c>
      <c r="E318" s="20" t="s">
        <v>470</v>
      </c>
      <c r="F318" s="138" t="s">
        <v>526</v>
      </c>
      <c r="G318" s="24" t="s">
        <v>473</v>
      </c>
      <c r="H318" s="64"/>
      <c r="I318" s="64"/>
      <c r="J318" s="18">
        <f>443780+11849</f>
        <v>455629</v>
      </c>
      <c r="K318" s="19" t="s">
        <v>68</v>
      </c>
      <c r="L318" s="19" t="s">
        <v>30</v>
      </c>
    </row>
    <row r="319" spans="1:12" s="60" customFormat="1" ht="15.75" customHeight="1">
      <c r="A319" s="16">
        <f t="shared" si="23"/>
        <v>8</v>
      </c>
      <c r="B319" s="17">
        <f t="shared" si="24"/>
        <v>40762</v>
      </c>
      <c r="C319" s="44" t="s">
        <v>320</v>
      </c>
      <c r="D319" s="46">
        <v>40762</v>
      </c>
      <c r="E319" s="20" t="s">
        <v>471</v>
      </c>
      <c r="F319" s="138" t="s">
        <v>526</v>
      </c>
      <c r="G319" s="24" t="s">
        <v>473</v>
      </c>
      <c r="H319" s="64"/>
      <c r="I319" s="64"/>
      <c r="J319" s="18">
        <v>44378</v>
      </c>
      <c r="K319" s="19" t="s">
        <v>5</v>
      </c>
      <c r="L319" s="19" t="s">
        <v>30</v>
      </c>
    </row>
    <row r="320" spans="1:12" s="60" customFormat="1" ht="15.75" customHeight="1">
      <c r="A320" s="16">
        <f t="shared" si="23"/>
        <v>8</v>
      </c>
      <c r="B320" s="44">
        <f t="shared" si="24"/>
        <v>40766</v>
      </c>
      <c r="C320" s="44" t="s">
        <v>190</v>
      </c>
      <c r="D320" s="44">
        <v>40766</v>
      </c>
      <c r="E320" s="45" t="s">
        <v>243</v>
      </c>
      <c r="F320" s="147" t="s">
        <v>187</v>
      </c>
      <c r="G320" s="2" t="s">
        <v>438</v>
      </c>
      <c r="H320" s="64"/>
      <c r="I320" s="64"/>
      <c r="J320" s="145">
        <v>10000000</v>
      </c>
      <c r="K320" s="146" t="s">
        <v>4</v>
      </c>
      <c r="L320" s="146" t="s">
        <v>16</v>
      </c>
    </row>
    <row r="321" spans="1:12" s="60" customFormat="1" ht="15.75" customHeight="1">
      <c r="A321" s="16">
        <f t="shared" si="23"/>
        <v>8</v>
      </c>
      <c r="B321" s="44">
        <f t="shared" si="24"/>
        <v>40766</v>
      </c>
      <c r="C321" s="44" t="s">
        <v>190</v>
      </c>
      <c r="D321" s="44">
        <v>40766</v>
      </c>
      <c r="E321" s="45" t="s">
        <v>243</v>
      </c>
      <c r="F321" s="147" t="s">
        <v>187</v>
      </c>
      <c r="G321" s="2" t="s">
        <v>427</v>
      </c>
      <c r="H321" s="64"/>
      <c r="I321" s="64"/>
      <c r="J321" s="145">
        <v>23410000</v>
      </c>
      <c r="K321" s="146" t="s">
        <v>4</v>
      </c>
      <c r="L321" s="146" t="s">
        <v>16</v>
      </c>
    </row>
    <row r="322" spans="1:12" s="60" customFormat="1" ht="15.75" customHeight="1">
      <c r="A322" s="16">
        <f t="shared" si="23"/>
        <v>8</v>
      </c>
      <c r="B322" s="44">
        <f t="shared" si="24"/>
        <v>40766</v>
      </c>
      <c r="C322" s="44" t="s">
        <v>190</v>
      </c>
      <c r="D322" s="44">
        <v>40766</v>
      </c>
      <c r="E322" s="45" t="s">
        <v>192</v>
      </c>
      <c r="F322" s="147" t="s">
        <v>187</v>
      </c>
      <c r="G322" s="2"/>
      <c r="H322" s="64"/>
      <c r="I322" s="64"/>
      <c r="J322" s="145">
        <v>9091</v>
      </c>
      <c r="K322" s="146" t="s">
        <v>68</v>
      </c>
      <c r="L322" s="146" t="s">
        <v>16</v>
      </c>
    </row>
    <row r="323" spans="1:12" s="60" customFormat="1" ht="15.75" customHeight="1">
      <c r="A323" s="16">
        <f t="shared" ref="A323:A354" si="25">IF(B323&lt;&gt;"",MONTH(B323),"")</f>
        <v>8</v>
      </c>
      <c r="B323" s="44">
        <f t="shared" ref="B323:B358" si="26">D323</f>
        <v>40766</v>
      </c>
      <c r="C323" s="44" t="s">
        <v>190</v>
      </c>
      <c r="D323" s="44">
        <v>40766</v>
      </c>
      <c r="E323" s="45" t="s">
        <v>667</v>
      </c>
      <c r="F323" s="147" t="s">
        <v>187</v>
      </c>
      <c r="G323" s="2"/>
      <c r="H323" s="64"/>
      <c r="I323" s="64"/>
      <c r="J323" s="145">
        <v>909</v>
      </c>
      <c r="K323" s="146" t="s">
        <v>5</v>
      </c>
      <c r="L323" s="146" t="s">
        <v>16</v>
      </c>
    </row>
    <row r="324" spans="1:12" s="60" customFormat="1" ht="15.75" customHeight="1">
      <c r="A324" s="16">
        <f t="shared" si="25"/>
        <v>8</v>
      </c>
      <c r="B324" s="44">
        <f t="shared" si="26"/>
        <v>40766</v>
      </c>
      <c r="C324" s="44" t="s">
        <v>311</v>
      </c>
      <c r="D324" s="44">
        <v>40766</v>
      </c>
      <c r="E324" s="45" t="s">
        <v>242</v>
      </c>
      <c r="F324" s="147" t="s">
        <v>187</v>
      </c>
      <c r="G324" s="24" t="s">
        <v>240</v>
      </c>
      <c r="H324" s="64"/>
      <c r="I324" s="64"/>
      <c r="J324" s="145">
        <v>35000000</v>
      </c>
      <c r="K324" s="146" t="s">
        <v>30</v>
      </c>
      <c r="L324" s="146" t="s">
        <v>16</v>
      </c>
    </row>
    <row r="325" spans="1:12" s="60" customFormat="1" ht="15.75" customHeight="1">
      <c r="A325" s="16">
        <f t="shared" si="25"/>
        <v>8</v>
      </c>
      <c r="B325" s="44">
        <f t="shared" si="26"/>
        <v>40772</v>
      </c>
      <c r="C325" s="44" t="s">
        <v>189</v>
      </c>
      <c r="D325" s="44">
        <v>40772</v>
      </c>
      <c r="E325" s="45" t="s">
        <v>191</v>
      </c>
      <c r="F325" s="147" t="s">
        <v>187</v>
      </c>
      <c r="G325" s="27"/>
      <c r="H325" s="64"/>
      <c r="I325" s="64"/>
      <c r="J325" s="145">
        <v>9976043</v>
      </c>
      <c r="K325" s="146" t="s">
        <v>16</v>
      </c>
      <c r="L325" s="146" t="s">
        <v>150</v>
      </c>
    </row>
    <row r="326" spans="1:12" s="60" customFormat="1" ht="15.75" customHeight="1">
      <c r="A326" s="16">
        <f t="shared" si="25"/>
        <v>8</v>
      </c>
      <c r="B326" s="17">
        <f t="shared" si="26"/>
        <v>40772</v>
      </c>
      <c r="C326" s="44" t="s">
        <v>595</v>
      </c>
      <c r="D326" s="17">
        <v>40772</v>
      </c>
      <c r="E326" s="20" t="s">
        <v>382</v>
      </c>
      <c r="F326" s="138" t="s">
        <v>530</v>
      </c>
      <c r="G326" s="2" t="s">
        <v>249</v>
      </c>
      <c r="H326" s="64">
        <v>20</v>
      </c>
      <c r="I326" s="64">
        <v>68000</v>
      </c>
      <c r="J326" s="145">
        <f>ROUND(H326*I326,0)</f>
        <v>1360000</v>
      </c>
      <c r="K326" s="19" t="s">
        <v>109</v>
      </c>
      <c r="L326" s="19" t="s">
        <v>30</v>
      </c>
    </row>
    <row r="327" spans="1:12" s="60" customFormat="1" ht="15.75" customHeight="1">
      <c r="A327" s="16">
        <f t="shared" si="25"/>
        <v>8</v>
      </c>
      <c r="B327" s="17">
        <f t="shared" si="26"/>
        <v>40772</v>
      </c>
      <c r="C327" s="44" t="s">
        <v>595</v>
      </c>
      <c r="D327" s="17">
        <v>40772</v>
      </c>
      <c r="E327" s="20" t="s">
        <v>529</v>
      </c>
      <c r="F327" s="138" t="s">
        <v>530</v>
      </c>
      <c r="G327" s="2" t="s">
        <v>249</v>
      </c>
      <c r="H327" s="64"/>
      <c r="I327" s="64"/>
      <c r="J327" s="18">
        <v>136000</v>
      </c>
      <c r="K327" s="19" t="s">
        <v>5</v>
      </c>
      <c r="L327" s="19" t="s">
        <v>30</v>
      </c>
    </row>
    <row r="328" spans="1:12" s="60" customFormat="1" ht="15.75" customHeight="1">
      <c r="A328" s="16">
        <f t="shared" si="25"/>
        <v>8</v>
      </c>
      <c r="B328" s="17">
        <f t="shared" si="26"/>
        <v>40775</v>
      </c>
      <c r="C328" s="44" t="s">
        <v>596</v>
      </c>
      <c r="D328" s="17">
        <v>40775</v>
      </c>
      <c r="E328" s="20" t="s">
        <v>326</v>
      </c>
      <c r="F328" s="138" t="s">
        <v>672</v>
      </c>
      <c r="G328" s="26" t="s">
        <v>329</v>
      </c>
      <c r="H328" s="64"/>
      <c r="I328" s="64"/>
      <c r="J328" s="18">
        <v>569500</v>
      </c>
      <c r="K328" s="19" t="s">
        <v>68</v>
      </c>
      <c r="L328" s="19" t="s">
        <v>30</v>
      </c>
    </row>
    <row r="329" spans="1:12" s="60" customFormat="1" ht="15.75" customHeight="1">
      <c r="A329" s="16">
        <f t="shared" si="25"/>
        <v>8</v>
      </c>
      <c r="B329" s="17">
        <f t="shared" si="26"/>
        <v>40775</v>
      </c>
      <c r="C329" s="44" t="s">
        <v>596</v>
      </c>
      <c r="D329" s="17">
        <v>40775</v>
      </c>
      <c r="E329" s="20" t="s">
        <v>327</v>
      </c>
      <c r="F329" s="138" t="s">
        <v>672</v>
      </c>
      <c r="G329" s="26" t="s">
        <v>329</v>
      </c>
      <c r="H329" s="64"/>
      <c r="I329" s="64"/>
      <c r="J329" s="18">
        <v>56950</v>
      </c>
      <c r="K329" s="19" t="s">
        <v>5</v>
      </c>
      <c r="L329" s="19" t="s">
        <v>30</v>
      </c>
    </row>
    <row r="330" spans="1:12" s="60" customFormat="1" ht="15.75" customHeight="1">
      <c r="A330" s="16">
        <f t="shared" si="25"/>
        <v>8</v>
      </c>
      <c r="B330" s="17">
        <f t="shared" si="26"/>
        <v>40775</v>
      </c>
      <c r="C330" s="44" t="s">
        <v>597</v>
      </c>
      <c r="D330" s="17">
        <v>40775</v>
      </c>
      <c r="E330" s="20" t="s">
        <v>346</v>
      </c>
      <c r="F330" s="134" t="s">
        <v>671</v>
      </c>
      <c r="G330" s="26" t="s">
        <v>350</v>
      </c>
      <c r="H330" s="66"/>
      <c r="I330" s="64"/>
      <c r="J330" s="18">
        <v>752211</v>
      </c>
      <c r="K330" s="19" t="s">
        <v>68</v>
      </c>
      <c r="L330" s="146" t="s">
        <v>30</v>
      </c>
    </row>
    <row r="331" spans="1:12" s="60" customFormat="1" ht="15.75" customHeight="1">
      <c r="A331" s="16">
        <f t="shared" si="25"/>
        <v>8</v>
      </c>
      <c r="B331" s="17">
        <f t="shared" si="26"/>
        <v>40775</v>
      </c>
      <c r="C331" s="44" t="s">
        <v>597</v>
      </c>
      <c r="D331" s="17">
        <v>40775</v>
      </c>
      <c r="E331" s="20" t="s">
        <v>349</v>
      </c>
      <c r="F331" s="134" t="s">
        <v>671</v>
      </c>
      <c r="G331" s="26" t="s">
        <v>350</v>
      </c>
      <c r="H331" s="66"/>
      <c r="I331" s="64"/>
      <c r="J331" s="18">
        <v>75221</v>
      </c>
      <c r="K331" s="19" t="s">
        <v>5</v>
      </c>
      <c r="L331" s="146" t="s">
        <v>30</v>
      </c>
    </row>
    <row r="332" spans="1:12" s="60" customFormat="1" ht="15.75" customHeight="1">
      <c r="A332" s="16">
        <f t="shared" si="25"/>
        <v>8</v>
      </c>
      <c r="B332" s="44">
        <f t="shared" si="26"/>
        <v>40780</v>
      </c>
      <c r="C332" s="44" t="s">
        <v>189</v>
      </c>
      <c r="D332" s="44">
        <v>40780</v>
      </c>
      <c r="E332" s="45" t="s">
        <v>241</v>
      </c>
      <c r="F332" s="147" t="s">
        <v>187</v>
      </c>
      <c r="G332" s="2"/>
      <c r="H332" s="64"/>
      <c r="I332" s="64"/>
      <c r="J332" s="145">
        <v>49637</v>
      </c>
      <c r="K332" s="146" t="s">
        <v>16</v>
      </c>
      <c r="L332" s="146" t="s">
        <v>25</v>
      </c>
    </row>
    <row r="333" spans="1:12" s="60" customFormat="1" ht="15.75" customHeight="1">
      <c r="A333" s="16">
        <f t="shared" si="25"/>
        <v>9</v>
      </c>
      <c r="B333" s="44">
        <f t="shared" si="26"/>
        <v>40794</v>
      </c>
      <c r="C333" s="44" t="s">
        <v>189</v>
      </c>
      <c r="D333" s="44">
        <v>40794</v>
      </c>
      <c r="E333" s="45" t="s">
        <v>191</v>
      </c>
      <c r="F333" s="147" t="s">
        <v>187</v>
      </c>
      <c r="G333" s="2"/>
      <c r="H333" s="64"/>
      <c r="I333" s="64"/>
      <c r="J333" s="145">
        <v>72293456</v>
      </c>
      <c r="K333" s="146" t="s">
        <v>16</v>
      </c>
      <c r="L333" s="146" t="s">
        <v>150</v>
      </c>
    </row>
    <row r="334" spans="1:12" s="60" customFormat="1" ht="15.75" customHeight="1">
      <c r="A334" s="16">
        <f t="shared" si="25"/>
        <v>9</v>
      </c>
      <c r="B334" s="44">
        <f t="shared" si="26"/>
        <v>40798</v>
      </c>
      <c r="C334" s="44" t="s">
        <v>598</v>
      </c>
      <c r="D334" s="44">
        <v>40798</v>
      </c>
      <c r="E334" s="45" t="s">
        <v>247</v>
      </c>
      <c r="F334" s="147" t="s">
        <v>187</v>
      </c>
      <c r="G334" s="24" t="s">
        <v>240</v>
      </c>
      <c r="H334" s="64"/>
      <c r="I334" s="64"/>
      <c r="J334" s="145">
        <v>86000000</v>
      </c>
      <c r="K334" s="146" t="s">
        <v>30</v>
      </c>
      <c r="L334" s="146" t="s">
        <v>16</v>
      </c>
    </row>
    <row r="335" spans="1:12" s="60" customFormat="1" ht="15.75" customHeight="1">
      <c r="A335" s="16">
        <f t="shared" si="25"/>
        <v>9</v>
      </c>
      <c r="B335" s="17">
        <f t="shared" si="26"/>
        <v>40799</v>
      </c>
      <c r="C335" s="44" t="s">
        <v>599</v>
      </c>
      <c r="D335" s="17">
        <v>40799</v>
      </c>
      <c r="E335" s="20" t="s">
        <v>542</v>
      </c>
      <c r="F335" s="138" t="s">
        <v>544</v>
      </c>
      <c r="G335" s="24" t="s">
        <v>541</v>
      </c>
      <c r="H335" s="64"/>
      <c r="I335" s="64"/>
      <c r="J335" s="18">
        <f>4271818+1817273</f>
        <v>6089091</v>
      </c>
      <c r="K335" s="19" t="s">
        <v>68</v>
      </c>
      <c r="L335" s="19" t="s">
        <v>30</v>
      </c>
    </row>
    <row r="336" spans="1:12" s="60" customFormat="1" ht="15.75" customHeight="1">
      <c r="A336" s="16">
        <f t="shared" si="25"/>
        <v>9</v>
      </c>
      <c r="B336" s="17">
        <f t="shared" si="26"/>
        <v>40799</v>
      </c>
      <c r="C336" s="44" t="s">
        <v>599</v>
      </c>
      <c r="D336" s="17">
        <v>40799</v>
      </c>
      <c r="E336" s="20" t="s">
        <v>543</v>
      </c>
      <c r="F336" s="138" t="s">
        <v>544</v>
      </c>
      <c r="G336" s="24" t="s">
        <v>541</v>
      </c>
      <c r="H336" s="64"/>
      <c r="I336" s="64"/>
      <c r="J336" s="18">
        <f>427182+181727</f>
        <v>608909</v>
      </c>
      <c r="K336" s="19" t="s">
        <v>5</v>
      </c>
      <c r="L336" s="19" t="s">
        <v>30</v>
      </c>
    </row>
    <row r="337" spans="1:12" s="60" customFormat="1" ht="15.75" customHeight="1">
      <c r="A337" s="16">
        <f t="shared" si="25"/>
        <v>9</v>
      </c>
      <c r="B337" s="44">
        <f t="shared" si="26"/>
        <v>40802</v>
      </c>
      <c r="C337" s="44" t="s">
        <v>600</v>
      </c>
      <c r="D337" s="44">
        <v>40802</v>
      </c>
      <c r="E337" s="45" t="s">
        <v>239</v>
      </c>
      <c r="F337" s="147" t="s">
        <v>187</v>
      </c>
      <c r="G337" s="24" t="s">
        <v>240</v>
      </c>
      <c r="H337" s="64"/>
      <c r="I337" s="64"/>
      <c r="J337" s="145">
        <v>33000000</v>
      </c>
      <c r="K337" s="146" t="s">
        <v>16</v>
      </c>
      <c r="L337" s="146" t="s">
        <v>30</v>
      </c>
    </row>
    <row r="338" spans="1:12" s="60" customFormat="1" ht="15.75" customHeight="1">
      <c r="A338" s="16">
        <f t="shared" si="25"/>
        <v>9</v>
      </c>
      <c r="B338" s="44">
        <f t="shared" si="26"/>
        <v>40802</v>
      </c>
      <c r="C338" s="44" t="s">
        <v>190</v>
      </c>
      <c r="D338" s="44">
        <v>40802</v>
      </c>
      <c r="E338" s="45" t="s">
        <v>243</v>
      </c>
      <c r="F338" s="147" t="s">
        <v>187</v>
      </c>
      <c r="G338" s="2" t="s">
        <v>427</v>
      </c>
      <c r="H338" s="64"/>
      <c r="I338" s="64"/>
      <c r="J338" s="145">
        <v>23413000</v>
      </c>
      <c r="K338" s="146" t="s">
        <v>4</v>
      </c>
      <c r="L338" s="146" t="s">
        <v>16</v>
      </c>
    </row>
    <row r="339" spans="1:12" s="60" customFormat="1" ht="15.75" customHeight="1">
      <c r="A339" s="16">
        <f t="shared" si="25"/>
        <v>9</v>
      </c>
      <c r="B339" s="44">
        <f t="shared" si="26"/>
        <v>40802</v>
      </c>
      <c r="C339" s="44" t="s">
        <v>190</v>
      </c>
      <c r="D339" s="44">
        <v>40802</v>
      </c>
      <c r="E339" s="45" t="s">
        <v>243</v>
      </c>
      <c r="F339" s="147" t="s">
        <v>187</v>
      </c>
      <c r="G339" s="2" t="s">
        <v>377</v>
      </c>
      <c r="H339" s="64"/>
      <c r="I339" s="64"/>
      <c r="J339" s="145">
        <v>10000000</v>
      </c>
      <c r="K339" s="146" t="s">
        <v>4</v>
      </c>
      <c r="L339" s="146" t="s">
        <v>16</v>
      </c>
    </row>
    <row r="340" spans="1:12" s="60" customFormat="1" ht="15.75" customHeight="1">
      <c r="A340" s="16">
        <f t="shared" si="25"/>
        <v>9</v>
      </c>
      <c r="B340" s="44">
        <f t="shared" si="26"/>
        <v>40802</v>
      </c>
      <c r="C340" s="44" t="s">
        <v>190</v>
      </c>
      <c r="D340" s="44">
        <v>40802</v>
      </c>
      <c r="E340" s="45" t="s">
        <v>246</v>
      </c>
      <c r="F340" s="147" t="s">
        <v>187</v>
      </c>
      <c r="G340" s="2"/>
      <c r="H340" s="64"/>
      <c r="I340" s="64"/>
      <c r="J340" s="145">
        <v>9091</v>
      </c>
      <c r="K340" s="146" t="s">
        <v>68</v>
      </c>
      <c r="L340" s="146" t="s">
        <v>16</v>
      </c>
    </row>
    <row r="341" spans="1:12" s="143" customFormat="1" ht="15.75" customHeight="1">
      <c r="A341" s="16">
        <f t="shared" si="25"/>
        <v>9</v>
      </c>
      <c r="B341" s="44">
        <f t="shared" si="26"/>
        <v>40802</v>
      </c>
      <c r="C341" s="44" t="s">
        <v>190</v>
      </c>
      <c r="D341" s="44">
        <v>40802</v>
      </c>
      <c r="E341" s="45" t="s">
        <v>668</v>
      </c>
      <c r="F341" s="147" t="s">
        <v>187</v>
      </c>
      <c r="G341" s="2"/>
      <c r="H341" s="64"/>
      <c r="I341" s="64"/>
      <c r="J341" s="145">
        <v>909</v>
      </c>
      <c r="K341" s="146" t="s">
        <v>5</v>
      </c>
      <c r="L341" s="146" t="s">
        <v>16</v>
      </c>
    </row>
    <row r="342" spans="1:12" s="60" customFormat="1" ht="15.75" customHeight="1">
      <c r="A342" s="16">
        <f t="shared" si="25"/>
        <v>9</v>
      </c>
      <c r="B342" s="44">
        <f t="shared" si="26"/>
        <v>40802</v>
      </c>
      <c r="C342" s="44" t="s">
        <v>190</v>
      </c>
      <c r="D342" s="44">
        <v>40802</v>
      </c>
      <c r="E342" s="45" t="s">
        <v>192</v>
      </c>
      <c r="F342" s="147" t="s">
        <v>187</v>
      </c>
      <c r="G342" s="2"/>
      <c r="H342" s="64"/>
      <c r="I342" s="64"/>
      <c r="J342" s="145">
        <v>9091</v>
      </c>
      <c r="K342" s="146" t="s">
        <v>68</v>
      </c>
      <c r="L342" s="146" t="s">
        <v>16</v>
      </c>
    </row>
    <row r="343" spans="1:12" s="143" customFormat="1" ht="15.75" customHeight="1">
      <c r="A343" s="16">
        <f t="shared" si="25"/>
        <v>9</v>
      </c>
      <c r="B343" s="44">
        <f t="shared" si="26"/>
        <v>40802</v>
      </c>
      <c r="C343" s="44" t="s">
        <v>190</v>
      </c>
      <c r="D343" s="44">
        <v>40802</v>
      </c>
      <c r="E343" s="45" t="s">
        <v>667</v>
      </c>
      <c r="F343" s="147" t="s">
        <v>187</v>
      </c>
      <c r="G343" s="2"/>
      <c r="H343" s="64"/>
      <c r="I343" s="64"/>
      <c r="J343" s="145">
        <v>909</v>
      </c>
      <c r="K343" s="146" t="s">
        <v>5</v>
      </c>
      <c r="L343" s="146" t="s">
        <v>16</v>
      </c>
    </row>
    <row r="344" spans="1:12" s="143" customFormat="1" ht="15.75" customHeight="1">
      <c r="A344" s="16">
        <f t="shared" si="25"/>
        <v>9</v>
      </c>
      <c r="B344" s="17">
        <f t="shared" si="26"/>
        <v>40803</v>
      </c>
      <c r="C344" s="44" t="s">
        <v>602</v>
      </c>
      <c r="D344" s="17">
        <v>40803</v>
      </c>
      <c r="E344" s="20" t="s">
        <v>326</v>
      </c>
      <c r="F344" s="138" t="s">
        <v>540</v>
      </c>
      <c r="G344" s="26" t="s">
        <v>329</v>
      </c>
      <c r="H344" s="64"/>
      <c r="I344" s="64"/>
      <c r="J344" s="18">
        <v>250580</v>
      </c>
      <c r="K344" s="19" t="s">
        <v>68</v>
      </c>
      <c r="L344" s="19" t="s">
        <v>30</v>
      </c>
    </row>
    <row r="345" spans="1:12" s="60" customFormat="1" ht="15.75" customHeight="1">
      <c r="A345" s="16">
        <f t="shared" si="25"/>
        <v>9</v>
      </c>
      <c r="B345" s="17">
        <f t="shared" si="26"/>
        <v>40803</v>
      </c>
      <c r="C345" s="44" t="s">
        <v>602</v>
      </c>
      <c r="D345" s="17">
        <v>40803</v>
      </c>
      <c r="E345" s="20" t="s">
        <v>327</v>
      </c>
      <c r="F345" s="138" t="s">
        <v>540</v>
      </c>
      <c r="G345" s="26" t="s">
        <v>329</v>
      </c>
      <c r="H345" s="64"/>
      <c r="I345" s="64"/>
      <c r="J345" s="18">
        <v>25058</v>
      </c>
      <c r="K345" s="19" t="s">
        <v>5</v>
      </c>
      <c r="L345" s="19" t="s">
        <v>30</v>
      </c>
    </row>
    <row r="346" spans="1:12" s="60" customFormat="1" ht="15.75" customHeight="1">
      <c r="A346" s="16">
        <f t="shared" si="25"/>
        <v>9</v>
      </c>
      <c r="B346" s="17">
        <f t="shared" si="26"/>
        <v>40805</v>
      </c>
      <c r="C346" s="44" t="s">
        <v>603</v>
      </c>
      <c r="D346" s="17">
        <v>40805</v>
      </c>
      <c r="E346" s="20" t="s">
        <v>664</v>
      </c>
      <c r="F346" s="138" t="s">
        <v>535</v>
      </c>
      <c r="G346" s="24" t="s">
        <v>537</v>
      </c>
      <c r="H346" s="64"/>
      <c r="I346" s="64"/>
      <c r="J346" s="145">
        <v>2640000</v>
      </c>
      <c r="K346" s="19" t="s">
        <v>109</v>
      </c>
      <c r="L346" s="19" t="s">
        <v>30</v>
      </c>
    </row>
    <row r="347" spans="1:12" s="60" customFormat="1" ht="15.75" customHeight="1">
      <c r="A347" s="16">
        <f t="shared" si="25"/>
        <v>9</v>
      </c>
      <c r="B347" s="17">
        <f t="shared" si="26"/>
        <v>40805</v>
      </c>
      <c r="C347" s="44" t="s">
        <v>603</v>
      </c>
      <c r="D347" s="17">
        <v>40805</v>
      </c>
      <c r="E347" s="20" t="s">
        <v>536</v>
      </c>
      <c r="F347" s="138" t="s">
        <v>535</v>
      </c>
      <c r="G347" s="24" t="s">
        <v>537</v>
      </c>
      <c r="H347" s="64"/>
      <c r="I347" s="64"/>
      <c r="J347" s="18">
        <v>264000</v>
      </c>
      <c r="K347" s="19" t="s">
        <v>5</v>
      </c>
      <c r="L347" s="19" t="s">
        <v>30</v>
      </c>
    </row>
    <row r="348" spans="1:12" s="60" customFormat="1" ht="15.75" customHeight="1">
      <c r="A348" s="16">
        <f t="shared" si="25"/>
        <v>9</v>
      </c>
      <c r="B348" s="17">
        <f t="shared" si="26"/>
        <v>40807</v>
      </c>
      <c r="C348" s="44" t="s">
        <v>605</v>
      </c>
      <c r="D348" s="17">
        <v>40807</v>
      </c>
      <c r="E348" s="20" t="s">
        <v>346</v>
      </c>
      <c r="F348" s="134" t="s">
        <v>539</v>
      </c>
      <c r="G348" s="26" t="s">
        <v>350</v>
      </c>
      <c r="H348" s="66"/>
      <c r="I348" s="64"/>
      <c r="J348" s="18">
        <v>642847</v>
      </c>
      <c r="K348" s="19" t="s">
        <v>68</v>
      </c>
      <c r="L348" s="146" t="s">
        <v>30</v>
      </c>
    </row>
    <row r="349" spans="1:12" s="60" customFormat="1" ht="15.75" customHeight="1">
      <c r="A349" s="16">
        <f t="shared" si="25"/>
        <v>9</v>
      </c>
      <c r="B349" s="17">
        <f t="shared" si="26"/>
        <v>40807</v>
      </c>
      <c r="C349" s="44" t="s">
        <v>605</v>
      </c>
      <c r="D349" s="17">
        <v>40807</v>
      </c>
      <c r="E349" s="20" t="s">
        <v>349</v>
      </c>
      <c r="F349" s="134" t="s">
        <v>539</v>
      </c>
      <c r="G349" s="26" t="s">
        <v>350</v>
      </c>
      <c r="H349" s="66"/>
      <c r="I349" s="64"/>
      <c r="J349" s="18">
        <v>64285</v>
      </c>
      <c r="K349" s="19" t="s">
        <v>5</v>
      </c>
      <c r="L349" s="146" t="s">
        <v>30</v>
      </c>
    </row>
    <row r="350" spans="1:12" s="60" customFormat="1" ht="15.75" customHeight="1">
      <c r="A350" s="16">
        <f t="shared" si="25"/>
        <v>9</v>
      </c>
      <c r="B350" s="17">
        <f t="shared" si="26"/>
        <v>40808</v>
      </c>
      <c r="C350" s="44" t="s">
        <v>633</v>
      </c>
      <c r="D350" s="17">
        <v>40808</v>
      </c>
      <c r="E350" s="45" t="s">
        <v>266</v>
      </c>
      <c r="F350" s="138" t="s">
        <v>534</v>
      </c>
      <c r="G350" s="2" t="s">
        <v>269</v>
      </c>
      <c r="H350" s="64">
        <v>50</v>
      </c>
      <c r="I350" s="64">
        <v>25000</v>
      </c>
      <c r="J350" s="145">
        <f>ROUND(H350*I350,0)</f>
        <v>1250000</v>
      </c>
      <c r="K350" s="19" t="s">
        <v>103</v>
      </c>
      <c r="L350" s="19" t="s">
        <v>4</v>
      </c>
    </row>
    <row r="351" spans="1:12" s="60" customFormat="1" ht="15.75" customHeight="1">
      <c r="A351" s="16">
        <f t="shared" si="25"/>
        <v>9</v>
      </c>
      <c r="B351" s="17">
        <f t="shared" si="26"/>
        <v>40808</v>
      </c>
      <c r="C351" s="44" t="s">
        <v>633</v>
      </c>
      <c r="D351" s="17">
        <v>40808</v>
      </c>
      <c r="E351" s="45" t="s">
        <v>267</v>
      </c>
      <c r="F351" s="138" t="s">
        <v>534</v>
      </c>
      <c r="G351" s="2" t="s">
        <v>269</v>
      </c>
      <c r="H351" s="64"/>
      <c r="I351" s="64"/>
      <c r="J351" s="18">
        <v>125000</v>
      </c>
      <c r="K351" s="19" t="s">
        <v>5</v>
      </c>
      <c r="L351" s="19" t="s">
        <v>4</v>
      </c>
    </row>
    <row r="352" spans="1:12" s="60" customFormat="1" ht="15.75" customHeight="1">
      <c r="A352" s="16">
        <f t="shared" si="25"/>
        <v>9</v>
      </c>
      <c r="B352" s="17">
        <f t="shared" si="26"/>
        <v>40808</v>
      </c>
      <c r="C352" s="44" t="s">
        <v>606</v>
      </c>
      <c r="D352" s="17">
        <v>40808</v>
      </c>
      <c r="E352" s="20" t="s">
        <v>538</v>
      </c>
      <c r="F352" s="138" t="s">
        <v>534</v>
      </c>
      <c r="G352" s="2" t="s">
        <v>269</v>
      </c>
      <c r="H352" s="66"/>
      <c r="I352" s="66"/>
      <c r="J352" s="18">
        <v>1375000</v>
      </c>
      <c r="K352" s="19" t="s">
        <v>4</v>
      </c>
      <c r="L352" s="19" t="s">
        <v>30</v>
      </c>
    </row>
    <row r="353" spans="1:12" s="143" customFormat="1" ht="15.75" customHeight="1">
      <c r="A353" s="16">
        <f t="shared" si="25"/>
        <v>9</v>
      </c>
      <c r="B353" s="17">
        <f t="shared" si="26"/>
        <v>40808</v>
      </c>
      <c r="C353" s="44" t="s">
        <v>606</v>
      </c>
      <c r="D353" s="17">
        <v>40808</v>
      </c>
      <c r="E353" s="20" t="s">
        <v>553</v>
      </c>
      <c r="F353" s="138" t="s">
        <v>557</v>
      </c>
      <c r="G353" s="24" t="s">
        <v>473</v>
      </c>
      <c r="H353" s="64"/>
      <c r="I353" s="64"/>
      <c r="J353" s="18">
        <v>500011</v>
      </c>
      <c r="K353" s="19" t="s">
        <v>68</v>
      </c>
      <c r="L353" s="146" t="s">
        <v>30</v>
      </c>
    </row>
    <row r="354" spans="1:12" s="143" customFormat="1" ht="15.75" customHeight="1">
      <c r="A354" s="16">
        <f t="shared" si="25"/>
        <v>9</v>
      </c>
      <c r="B354" s="44">
        <f t="shared" si="26"/>
        <v>40810</v>
      </c>
      <c r="C354" s="44" t="s">
        <v>189</v>
      </c>
      <c r="D354" s="44">
        <v>40810</v>
      </c>
      <c r="E354" s="45" t="s">
        <v>241</v>
      </c>
      <c r="F354" s="147" t="s">
        <v>187</v>
      </c>
      <c r="G354" s="2"/>
      <c r="H354" s="64"/>
      <c r="I354" s="64"/>
      <c r="J354" s="145">
        <v>44733</v>
      </c>
      <c r="K354" s="146" t="s">
        <v>16</v>
      </c>
      <c r="L354" s="146" t="s">
        <v>25</v>
      </c>
    </row>
    <row r="355" spans="1:12" s="60" customFormat="1" ht="15.75" customHeight="1">
      <c r="A355" s="16">
        <f t="shared" ref="A355:A358" si="27">IF(B355&lt;&gt;"",MONTH(B355),"")</f>
        <v>9</v>
      </c>
      <c r="B355" s="44">
        <f t="shared" si="26"/>
        <v>40816</v>
      </c>
      <c r="C355" s="44" t="s">
        <v>607</v>
      </c>
      <c r="D355" s="44">
        <v>40816</v>
      </c>
      <c r="E355" s="45" t="s">
        <v>239</v>
      </c>
      <c r="F355" s="147" t="s">
        <v>187</v>
      </c>
      <c r="G355" s="24" t="s">
        <v>240</v>
      </c>
      <c r="H355" s="64"/>
      <c r="I355" s="64"/>
      <c r="J355" s="145">
        <v>105600000</v>
      </c>
      <c r="K355" s="146" t="s">
        <v>16</v>
      </c>
      <c r="L355" s="146" t="s">
        <v>30</v>
      </c>
    </row>
    <row r="356" spans="1:12" s="60" customFormat="1" ht="15.75" customHeight="1">
      <c r="A356" s="16">
        <f t="shared" si="27"/>
        <v>9</v>
      </c>
      <c r="B356" s="44">
        <f t="shared" si="26"/>
        <v>40816</v>
      </c>
      <c r="C356" s="44" t="s">
        <v>190</v>
      </c>
      <c r="D356" s="44">
        <v>40816</v>
      </c>
      <c r="E356" s="45" t="s">
        <v>245</v>
      </c>
      <c r="F356" s="147" t="s">
        <v>187</v>
      </c>
      <c r="G356" s="2" t="s">
        <v>410</v>
      </c>
      <c r="H356" s="64"/>
      <c r="I356" s="64"/>
      <c r="J356" s="145">
        <v>105600000</v>
      </c>
      <c r="K356" s="146" t="s">
        <v>4</v>
      </c>
      <c r="L356" s="146" t="s">
        <v>16</v>
      </c>
    </row>
    <row r="357" spans="1:12" s="60" customFormat="1" ht="15.75" customHeight="1">
      <c r="A357" s="16">
        <f t="shared" si="27"/>
        <v>9</v>
      </c>
      <c r="B357" s="44">
        <f t="shared" si="26"/>
        <v>40816</v>
      </c>
      <c r="C357" s="44" t="s">
        <v>190</v>
      </c>
      <c r="D357" s="44">
        <v>40816</v>
      </c>
      <c r="E357" s="45" t="s">
        <v>246</v>
      </c>
      <c r="F357" s="147" t="s">
        <v>187</v>
      </c>
      <c r="G357" s="2"/>
      <c r="H357" s="64"/>
      <c r="I357" s="64"/>
      <c r="J357" s="145">
        <v>16399</v>
      </c>
      <c r="K357" s="146" t="s">
        <v>68</v>
      </c>
      <c r="L357" s="146" t="s">
        <v>16</v>
      </c>
    </row>
    <row r="358" spans="1:12" s="60" customFormat="1" ht="15.75" customHeight="1">
      <c r="A358" s="16">
        <f t="shared" si="27"/>
        <v>9</v>
      </c>
      <c r="B358" s="44">
        <f t="shared" si="26"/>
        <v>40816</v>
      </c>
      <c r="C358" s="44" t="s">
        <v>190</v>
      </c>
      <c r="D358" s="44">
        <v>40816</v>
      </c>
      <c r="E358" s="45" t="s">
        <v>668</v>
      </c>
      <c r="F358" s="147" t="s">
        <v>187</v>
      </c>
      <c r="G358" s="2"/>
      <c r="H358" s="64"/>
      <c r="I358" s="64"/>
      <c r="J358" s="145">
        <v>1640</v>
      </c>
      <c r="K358" s="146" t="s">
        <v>68</v>
      </c>
      <c r="L358" s="146" t="s">
        <v>16</v>
      </c>
    </row>
    <row r="359" spans="1:12" s="60" customFormat="1" ht="15.75" customHeight="1">
      <c r="A359" s="16">
        <f t="shared" ref="A359:A421" si="28">IF(B359&lt;&gt;"",MONTH(B359),"")</f>
        <v>9</v>
      </c>
      <c r="B359" s="17">
        <f t="shared" ref="B359:B425" si="29">D359</f>
        <v>40816</v>
      </c>
      <c r="C359" s="44" t="s">
        <v>608</v>
      </c>
      <c r="D359" s="17">
        <v>40816</v>
      </c>
      <c r="E359" s="95" t="s">
        <v>531</v>
      </c>
      <c r="F359" s="138" t="s">
        <v>533</v>
      </c>
      <c r="G359" s="2" t="s">
        <v>249</v>
      </c>
      <c r="H359" s="64">
        <v>20</v>
      </c>
      <c r="I359" s="64">
        <v>58000</v>
      </c>
      <c r="J359" s="145">
        <f>ROUND(H359*I359,0)</f>
        <v>1160000</v>
      </c>
      <c r="K359" s="19" t="s">
        <v>109</v>
      </c>
      <c r="L359" s="19" t="s">
        <v>30</v>
      </c>
    </row>
    <row r="360" spans="1:12" s="60" customFormat="1" ht="15.75" customHeight="1">
      <c r="A360" s="16">
        <f t="shared" si="28"/>
        <v>9</v>
      </c>
      <c r="B360" s="17">
        <f t="shared" si="29"/>
        <v>40816</v>
      </c>
      <c r="C360" s="44" t="s">
        <v>608</v>
      </c>
      <c r="D360" s="17">
        <v>40816</v>
      </c>
      <c r="E360" s="95" t="s">
        <v>532</v>
      </c>
      <c r="F360" s="138" t="s">
        <v>533</v>
      </c>
      <c r="G360" s="2" t="s">
        <v>249</v>
      </c>
      <c r="H360" s="66"/>
      <c r="I360" s="66"/>
      <c r="J360" s="18">
        <v>116000</v>
      </c>
      <c r="K360" s="19" t="s">
        <v>5</v>
      </c>
      <c r="L360" s="19" t="s">
        <v>30</v>
      </c>
    </row>
    <row r="361" spans="1:12" s="60" customFormat="1" ht="15.75" customHeight="1">
      <c r="A361" s="16">
        <f t="shared" si="28"/>
        <v>10</v>
      </c>
      <c r="B361" s="17">
        <f t="shared" si="29"/>
        <v>40819</v>
      </c>
      <c r="C361" s="17" t="s">
        <v>312</v>
      </c>
      <c r="D361" s="17">
        <v>40819</v>
      </c>
      <c r="E361" s="95" t="s">
        <v>250</v>
      </c>
      <c r="F361" s="138" t="s">
        <v>551</v>
      </c>
      <c r="G361" s="2" t="s">
        <v>249</v>
      </c>
      <c r="H361" s="66">
        <v>40</v>
      </c>
      <c r="I361" s="66">
        <v>40000</v>
      </c>
      <c r="J361" s="145">
        <f>ROUND(H361*I361,0)</f>
        <v>1600000</v>
      </c>
      <c r="K361" s="19" t="s">
        <v>109</v>
      </c>
      <c r="L361" s="19" t="s">
        <v>30</v>
      </c>
    </row>
    <row r="362" spans="1:12" s="60" customFormat="1" ht="15.75" customHeight="1">
      <c r="A362" s="16">
        <f t="shared" si="28"/>
        <v>10</v>
      </c>
      <c r="B362" s="17">
        <f t="shared" si="29"/>
        <v>40819</v>
      </c>
      <c r="C362" s="17" t="s">
        <v>312</v>
      </c>
      <c r="D362" s="17">
        <v>40819</v>
      </c>
      <c r="E362" s="20" t="s">
        <v>536</v>
      </c>
      <c r="F362" s="138" t="s">
        <v>551</v>
      </c>
      <c r="G362" s="2" t="s">
        <v>249</v>
      </c>
      <c r="H362" s="64"/>
      <c r="I362" s="64"/>
      <c r="J362" s="18">
        <v>160000</v>
      </c>
      <c r="K362" s="19" t="s">
        <v>5</v>
      </c>
      <c r="L362" s="19" t="s">
        <v>30</v>
      </c>
    </row>
    <row r="363" spans="1:12" s="60" customFormat="1" ht="15.75" customHeight="1">
      <c r="A363" s="16">
        <f t="shared" si="28"/>
        <v>10</v>
      </c>
      <c r="B363" s="17">
        <f t="shared" si="29"/>
        <v>40821</v>
      </c>
      <c r="C363" s="17" t="s">
        <v>313</v>
      </c>
      <c r="D363" s="17">
        <v>40821</v>
      </c>
      <c r="E363" s="20" t="s">
        <v>553</v>
      </c>
      <c r="F363" s="138" t="s">
        <v>558</v>
      </c>
      <c r="G363" s="24" t="s">
        <v>552</v>
      </c>
      <c r="H363" s="64"/>
      <c r="I363" s="64"/>
      <c r="J363" s="18">
        <v>520000</v>
      </c>
      <c r="K363" s="19" t="s">
        <v>68</v>
      </c>
      <c r="L363" s="146" t="s">
        <v>30</v>
      </c>
    </row>
    <row r="364" spans="1:12" s="60" customFormat="1" ht="15.75" customHeight="1">
      <c r="A364" s="16">
        <f t="shared" si="28"/>
        <v>10</v>
      </c>
      <c r="B364" s="44">
        <f t="shared" si="29"/>
        <v>40822</v>
      </c>
      <c r="C364" s="44" t="s">
        <v>189</v>
      </c>
      <c r="D364" s="44">
        <v>40822</v>
      </c>
      <c r="E364" s="188" t="s">
        <v>191</v>
      </c>
      <c r="F364" s="147" t="s">
        <v>187</v>
      </c>
      <c r="G364" s="2"/>
      <c r="H364" s="64"/>
      <c r="I364" s="64"/>
      <c r="J364" s="145">
        <v>95076575</v>
      </c>
      <c r="K364" s="146" t="s">
        <v>16</v>
      </c>
      <c r="L364" s="146" t="s">
        <v>150</v>
      </c>
    </row>
    <row r="365" spans="1:12" s="60" customFormat="1" ht="15.75" customHeight="1">
      <c r="A365" s="16">
        <f t="shared" si="28"/>
        <v>10</v>
      </c>
      <c r="B365" s="17">
        <f t="shared" si="29"/>
        <v>40822</v>
      </c>
      <c r="C365" s="44" t="s">
        <v>632</v>
      </c>
      <c r="D365" s="17">
        <v>40822</v>
      </c>
      <c r="E365" s="188" t="s">
        <v>196</v>
      </c>
      <c r="F365" s="182" t="s">
        <v>550</v>
      </c>
      <c r="G365" s="2" t="s">
        <v>270</v>
      </c>
      <c r="H365" s="64">
        <v>48</v>
      </c>
      <c r="I365" s="64">
        <v>42000</v>
      </c>
      <c r="J365" s="145">
        <f>ROUND(H365*I365,0)</f>
        <v>2016000</v>
      </c>
      <c r="K365" s="146" t="s">
        <v>103</v>
      </c>
      <c r="L365" s="146" t="s">
        <v>4</v>
      </c>
    </row>
    <row r="366" spans="1:12" s="60" customFormat="1" ht="15.75" customHeight="1">
      <c r="A366" s="16">
        <f t="shared" si="28"/>
        <v>10</v>
      </c>
      <c r="B366" s="17">
        <f t="shared" si="29"/>
        <v>40822</v>
      </c>
      <c r="C366" s="44" t="s">
        <v>632</v>
      </c>
      <c r="D366" s="17">
        <v>40822</v>
      </c>
      <c r="E366" s="45" t="s">
        <v>197</v>
      </c>
      <c r="F366" s="182" t="s">
        <v>550</v>
      </c>
      <c r="G366" s="2" t="s">
        <v>270</v>
      </c>
      <c r="H366" s="64"/>
      <c r="I366" s="64"/>
      <c r="J366" s="145">
        <v>201600</v>
      </c>
      <c r="K366" s="146" t="s">
        <v>5</v>
      </c>
      <c r="L366" s="146" t="s">
        <v>4</v>
      </c>
    </row>
    <row r="367" spans="1:12" s="60" customFormat="1" ht="15.75" customHeight="1">
      <c r="A367" s="16">
        <f t="shared" si="28"/>
        <v>10</v>
      </c>
      <c r="B367" s="17">
        <f t="shared" si="29"/>
        <v>40822</v>
      </c>
      <c r="C367" s="17" t="s">
        <v>314</v>
      </c>
      <c r="D367" s="17">
        <v>40822</v>
      </c>
      <c r="E367" s="20" t="s">
        <v>406</v>
      </c>
      <c r="F367" s="182" t="s">
        <v>550</v>
      </c>
      <c r="G367" s="2" t="s">
        <v>270</v>
      </c>
      <c r="H367" s="64"/>
      <c r="I367" s="64"/>
      <c r="J367" s="18">
        <v>2217600</v>
      </c>
      <c r="K367" s="19" t="s">
        <v>4</v>
      </c>
      <c r="L367" s="19" t="s">
        <v>30</v>
      </c>
    </row>
    <row r="368" spans="1:12" s="60" customFormat="1" ht="15.75" customHeight="1">
      <c r="A368" s="16">
        <f t="shared" si="28"/>
        <v>10</v>
      </c>
      <c r="B368" s="17">
        <f t="shared" si="29"/>
        <v>40822</v>
      </c>
      <c r="C368" s="17" t="s">
        <v>314</v>
      </c>
      <c r="D368" s="38">
        <v>40822</v>
      </c>
      <c r="E368" s="189" t="s">
        <v>553</v>
      </c>
      <c r="F368" s="138" t="s">
        <v>555</v>
      </c>
      <c r="G368" s="24" t="s">
        <v>552</v>
      </c>
      <c r="H368" s="68"/>
      <c r="I368" s="68"/>
      <c r="J368" s="39">
        <v>510000</v>
      </c>
      <c r="K368" s="19" t="s">
        <v>68</v>
      </c>
      <c r="L368" s="146" t="s">
        <v>30</v>
      </c>
    </row>
    <row r="369" spans="1:12" s="60" customFormat="1" ht="15.75" customHeight="1">
      <c r="A369" s="16">
        <f t="shared" si="28"/>
        <v>10</v>
      </c>
      <c r="B369" s="44">
        <f t="shared" si="29"/>
        <v>40827</v>
      </c>
      <c r="C369" s="44" t="s">
        <v>310</v>
      </c>
      <c r="D369" s="44">
        <v>40827</v>
      </c>
      <c r="E369" s="188" t="s">
        <v>247</v>
      </c>
      <c r="F369" s="147" t="s">
        <v>187</v>
      </c>
      <c r="G369" s="24" t="s">
        <v>240</v>
      </c>
      <c r="H369" s="64"/>
      <c r="I369" s="64"/>
      <c r="J369" s="145">
        <v>95000000</v>
      </c>
      <c r="K369" s="146" t="s">
        <v>30</v>
      </c>
      <c r="L369" s="146" t="s">
        <v>16</v>
      </c>
    </row>
    <row r="370" spans="1:12" s="60" customFormat="1" ht="15.75" customHeight="1">
      <c r="A370" s="16">
        <f t="shared" si="28"/>
        <v>10</v>
      </c>
      <c r="B370" s="44">
        <f t="shared" si="29"/>
        <v>40835</v>
      </c>
      <c r="C370" s="44" t="s">
        <v>315</v>
      </c>
      <c r="D370" s="44">
        <v>40835</v>
      </c>
      <c r="E370" s="45" t="s">
        <v>239</v>
      </c>
      <c r="F370" s="147" t="s">
        <v>187</v>
      </c>
      <c r="G370" s="24" t="s">
        <v>240</v>
      </c>
      <c r="H370" s="64"/>
      <c r="I370" s="64"/>
      <c r="J370" s="145">
        <v>20000000</v>
      </c>
      <c r="K370" s="146" t="s">
        <v>16</v>
      </c>
      <c r="L370" s="146" t="s">
        <v>30</v>
      </c>
    </row>
    <row r="371" spans="1:12" s="60" customFormat="1" ht="15.75" customHeight="1">
      <c r="A371" s="16">
        <f t="shared" si="28"/>
        <v>10</v>
      </c>
      <c r="B371" s="44">
        <f t="shared" si="29"/>
        <v>40835</v>
      </c>
      <c r="C371" s="44" t="s">
        <v>190</v>
      </c>
      <c r="D371" s="44">
        <v>40835</v>
      </c>
      <c r="E371" s="45" t="s">
        <v>243</v>
      </c>
      <c r="F371" s="147" t="s">
        <v>187</v>
      </c>
      <c r="G371" s="2" t="s">
        <v>377</v>
      </c>
      <c r="H371" s="64"/>
      <c r="I371" s="64"/>
      <c r="J371" s="145">
        <v>20000000</v>
      </c>
      <c r="K371" s="146" t="s">
        <v>4</v>
      </c>
      <c r="L371" s="146" t="s">
        <v>16</v>
      </c>
    </row>
    <row r="372" spans="1:12" s="60" customFormat="1" ht="15.75" customHeight="1">
      <c r="A372" s="16">
        <f t="shared" si="28"/>
        <v>10</v>
      </c>
      <c r="B372" s="44">
        <f t="shared" si="29"/>
        <v>40835</v>
      </c>
      <c r="C372" s="44" t="s">
        <v>190</v>
      </c>
      <c r="D372" s="44">
        <v>40835</v>
      </c>
      <c r="E372" s="45" t="s">
        <v>246</v>
      </c>
      <c r="F372" s="147" t="s">
        <v>187</v>
      </c>
      <c r="G372" s="2"/>
      <c r="H372" s="64"/>
      <c r="I372" s="64"/>
      <c r="J372" s="145">
        <v>9091</v>
      </c>
      <c r="K372" s="146" t="s">
        <v>68</v>
      </c>
      <c r="L372" s="146" t="s">
        <v>16</v>
      </c>
    </row>
    <row r="373" spans="1:12" s="60" customFormat="1" ht="15.75" customHeight="1">
      <c r="A373" s="16">
        <f t="shared" si="28"/>
        <v>10</v>
      </c>
      <c r="B373" s="44">
        <f t="shared" ref="B373:B374" si="30">D373</f>
        <v>40835</v>
      </c>
      <c r="C373" s="44" t="s">
        <v>190</v>
      </c>
      <c r="D373" s="44">
        <v>40835</v>
      </c>
      <c r="E373" s="45" t="s">
        <v>668</v>
      </c>
      <c r="F373" s="147" t="s">
        <v>187</v>
      </c>
      <c r="G373" s="2"/>
      <c r="H373" s="64"/>
      <c r="I373" s="64"/>
      <c r="J373" s="145">
        <v>909</v>
      </c>
      <c r="K373" s="146" t="s">
        <v>5</v>
      </c>
      <c r="L373" s="146" t="s">
        <v>16</v>
      </c>
    </row>
    <row r="374" spans="1:12" s="60" customFormat="1" ht="15.75" customHeight="1">
      <c r="A374" s="16">
        <f t="shared" si="28"/>
        <v>10</v>
      </c>
      <c r="B374" s="44">
        <f t="shared" si="30"/>
        <v>40835</v>
      </c>
      <c r="C374" s="44" t="s">
        <v>190</v>
      </c>
      <c r="D374" s="44">
        <v>40835</v>
      </c>
      <c r="E374" s="45" t="s">
        <v>192</v>
      </c>
      <c r="F374" s="147" t="s">
        <v>187</v>
      </c>
      <c r="G374" s="2"/>
      <c r="H374" s="64"/>
      <c r="I374" s="64"/>
      <c r="J374" s="145">
        <v>9091</v>
      </c>
      <c r="K374" s="146" t="s">
        <v>68</v>
      </c>
      <c r="L374" s="146" t="s">
        <v>16</v>
      </c>
    </row>
    <row r="375" spans="1:12" s="60" customFormat="1" ht="15.75" customHeight="1">
      <c r="A375" s="16">
        <f t="shared" si="28"/>
        <v>10</v>
      </c>
      <c r="B375" s="44">
        <f t="shared" si="29"/>
        <v>40835</v>
      </c>
      <c r="C375" s="44" t="s">
        <v>190</v>
      </c>
      <c r="D375" s="44">
        <v>40835</v>
      </c>
      <c r="E375" s="45" t="s">
        <v>667</v>
      </c>
      <c r="F375" s="147" t="s">
        <v>187</v>
      </c>
      <c r="G375" s="2"/>
      <c r="H375" s="64"/>
      <c r="I375" s="64"/>
      <c r="J375" s="145">
        <v>909</v>
      </c>
      <c r="K375" s="146" t="s">
        <v>5</v>
      </c>
      <c r="L375" s="146" t="s">
        <v>16</v>
      </c>
    </row>
    <row r="376" spans="1:12" s="60" customFormat="1" ht="15.75" customHeight="1">
      <c r="A376" s="16">
        <f t="shared" si="28"/>
        <v>10</v>
      </c>
      <c r="B376" s="17">
        <f t="shared" si="29"/>
        <v>40835</v>
      </c>
      <c r="C376" s="17" t="s">
        <v>316</v>
      </c>
      <c r="D376" s="17">
        <v>40835</v>
      </c>
      <c r="E376" s="20" t="s">
        <v>549</v>
      </c>
      <c r="F376" s="138" t="s">
        <v>548</v>
      </c>
      <c r="G376" s="2" t="s">
        <v>249</v>
      </c>
      <c r="H376" s="64">
        <v>20</v>
      </c>
      <c r="I376" s="64">
        <v>64000</v>
      </c>
      <c r="J376" s="145">
        <f>ROUND(H376*I376,0)</f>
        <v>1280000</v>
      </c>
      <c r="K376" s="19" t="s">
        <v>109</v>
      </c>
      <c r="L376" s="19" t="s">
        <v>30</v>
      </c>
    </row>
    <row r="377" spans="1:12" s="60" customFormat="1" ht="15.75" customHeight="1">
      <c r="A377" s="16">
        <f t="shared" si="28"/>
        <v>10</v>
      </c>
      <c r="B377" s="17">
        <f t="shared" si="29"/>
        <v>40835</v>
      </c>
      <c r="C377" s="17" t="s">
        <v>316</v>
      </c>
      <c r="D377" s="17">
        <v>40835</v>
      </c>
      <c r="E377" s="20" t="s">
        <v>536</v>
      </c>
      <c r="F377" s="138" t="s">
        <v>548</v>
      </c>
      <c r="G377" s="2" t="s">
        <v>249</v>
      </c>
      <c r="H377" s="64"/>
      <c r="I377" s="64"/>
      <c r="J377" s="18">
        <v>128000</v>
      </c>
      <c r="K377" s="19" t="s">
        <v>5</v>
      </c>
      <c r="L377" s="19" t="s">
        <v>30</v>
      </c>
    </row>
    <row r="378" spans="1:12" s="60" customFormat="1" ht="15.75" customHeight="1">
      <c r="A378" s="16">
        <f t="shared" si="28"/>
        <v>10</v>
      </c>
      <c r="B378" s="17">
        <f t="shared" si="29"/>
        <v>40836</v>
      </c>
      <c r="C378" s="17" t="s">
        <v>317</v>
      </c>
      <c r="D378" s="17">
        <v>40836</v>
      </c>
      <c r="E378" s="20" t="s">
        <v>665</v>
      </c>
      <c r="F378" s="138" t="s">
        <v>547</v>
      </c>
      <c r="G378" s="2" t="s">
        <v>249</v>
      </c>
      <c r="H378" s="64"/>
      <c r="I378" s="64"/>
      <c r="J378" s="145">
        <v>2740000</v>
      </c>
      <c r="K378" s="19" t="s">
        <v>109</v>
      </c>
      <c r="L378" s="19" t="s">
        <v>30</v>
      </c>
    </row>
    <row r="379" spans="1:12" s="60" customFormat="1" ht="15.75" customHeight="1">
      <c r="A379" s="16">
        <f t="shared" si="28"/>
        <v>10</v>
      </c>
      <c r="B379" s="17">
        <f t="shared" si="29"/>
        <v>40836</v>
      </c>
      <c r="C379" s="17" t="s">
        <v>317</v>
      </c>
      <c r="D379" s="17">
        <v>40836</v>
      </c>
      <c r="E379" s="20" t="s">
        <v>536</v>
      </c>
      <c r="F379" s="138" t="s">
        <v>547</v>
      </c>
      <c r="G379" s="2" t="s">
        <v>249</v>
      </c>
      <c r="H379" s="64"/>
      <c r="I379" s="64"/>
      <c r="J379" s="18">
        <v>274000</v>
      </c>
      <c r="K379" s="19" t="s">
        <v>5</v>
      </c>
      <c r="L379" s="19" t="s">
        <v>30</v>
      </c>
    </row>
    <row r="380" spans="1:12" s="60" customFormat="1" ht="15.75" customHeight="1">
      <c r="A380" s="16">
        <f t="shared" si="28"/>
        <v>10</v>
      </c>
      <c r="B380" s="17">
        <f t="shared" si="29"/>
        <v>40836</v>
      </c>
      <c r="C380" s="17" t="s">
        <v>318</v>
      </c>
      <c r="D380" s="17">
        <v>40836</v>
      </c>
      <c r="E380" s="20" t="s">
        <v>553</v>
      </c>
      <c r="F380" s="138" t="s">
        <v>556</v>
      </c>
      <c r="G380" s="24" t="s">
        <v>552</v>
      </c>
      <c r="H380" s="64"/>
      <c r="I380" s="64"/>
      <c r="J380" s="18">
        <v>603200</v>
      </c>
      <c r="K380" s="19" t="s">
        <v>68</v>
      </c>
      <c r="L380" s="146" t="s">
        <v>30</v>
      </c>
    </row>
    <row r="381" spans="1:12" s="60" customFormat="1" ht="15.75" customHeight="1">
      <c r="A381" s="16">
        <f t="shared" si="28"/>
        <v>10</v>
      </c>
      <c r="B381" s="44">
        <f t="shared" si="29"/>
        <v>40841</v>
      </c>
      <c r="C381" s="44" t="s">
        <v>189</v>
      </c>
      <c r="D381" s="44">
        <v>40841</v>
      </c>
      <c r="E381" s="45" t="s">
        <v>241</v>
      </c>
      <c r="F381" s="147" t="s">
        <v>187</v>
      </c>
      <c r="G381" s="2"/>
      <c r="H381" s="64"/>
      <c r="I381" s="64"/>
      <c r="J381" s="145">
        <v>39804</v>
      </c>
      <c r="K381" s="146" t="s">
        <v>16</v>
      </c>
      <c r="L381" s="146" t="s">
        <v>25</v>
      </c>
    </row>
    <row r="382" spans="1:12" s="60" customFormat="1" ht="15.75" customHeight="1">
      <c r="A382" s="16">
        <f t="shared" si="28"/>
        <v>10</v>
      </c>
      <c r="B382" s="44">
        <f t="shared" si="29"/>
        <v>40842</v>
      </c>
      <c r="C382" s="44" t="s">
        <v>189</v>
      </c>
      <c r="D382" s="44">
        <v>40842</v>
      </c>
      <c r="E382" s="45" t="s">
        <v>191</v>
      </c>
      <c r="F382" s="147" t="s">
        <v>187</v>
      </c>
      <c r="G382" s="2"/>
      <c r="H382" s="64"/>
      <c r="I382" s="64"/>
      <c r="J382" s="145">
        <v>4900000</v>
      </c>
      <c r="K382" s="146" t="s">
        <v>16</v>
      </c>
      <c r="L382" s="146" t="s">
        <v>150</v>
      </c>
    </row>
    <row r="383" spans="1:12" s="60" customFormat="1" ht="15.75" customHeight="1">
      <c r="A383" s="16">
        <f t="shared" si="28"/>
        <v>10</v>
      </c>
      <c r="B383" s="17">
        <f t="shared" si="29"/>
        <v>40845</v>
      </c>
      <c r="C383" s="17" t="s">
        <v>319</v>
      </c>
      <c r="D383" s="17">
        <v>40845</v>
      </c>
      <c r="E383" s="20" t="s">
        <v>666</v>
      </c>
      <c r="F383" s="138" t="s">
        <v>546</v>
      </c>
      <c r="G383" s="2" t="s">
        <v>249</v>
      </c>
      <c r="H383" s="64"/>
      <c r="I383" s="64"/>
      <c r="J383" s="145">
        <v>2960000</v>
      </c>
      <c r="K383" s="19" t="s">
        <v>109</v>
      </c>
      <c r="L383" s="19" t="s">
        <v>30</v>
      </c>
    </row>
    <row r="384" spans="1:12" s="60" customFormat="1" ht="15.75" customHeight="1">
      <c r="A384" s="16">
        <f t="shared" si="28"/>
        <v>10</v>
      </c>
      <c r="B384" s="17">
        <f t="shared" si="29"/>
        <v>40845</v>
      </c>
      <c r="C384" s="17" t="s">
        <v>319</v>
      </c>
      <c r="D384" s="17">
        <v>40845</v>
      </c>
      <c r="E384" s="20" t="s">
        <v>536</v>
      </c>
      <c r="F384" s="138" t="s">
        <v>546</v>
      </c>
      <c r="G384" s="2" t="s">
        <v>249</v>
      </c>
      <c r="H384" s="64"/>
      <c r="I384" s="64"/>
      <c r="J384" s="18">
        <v>296000</v>
      </c>
      <c r="K384" s="19" t="s">
        <v>5</v>
      </c>
      <c r="L384" s="19" t="s">
        <v>30</v>
      </c>
    </row>
    <row r="385" spans="1:12" s="60" customFormat="1" ht="15.75" customHeight="1">
      <c r="A385" s="16">
        <f t="shared" si="28"/>
        <v>10</v>
      </c>
      <c r="B385" s="17">
        <f t="shared" si="29"/>
        <v>40847</v>
      </c>
      <c r="C385" s="44" t="s">
        <v>633</v>
      </c>
      <c r="D385" s="17">
        <v>40847</v>
      </c>
      <c r="E385" s="45" t="s">
        <v>266</v>
      </c>
      <c r="F385" s="138" t="s">
        <v>545</v>
      </c>
      <c r="G385" s="2" t="s">
        <v>269</v>
      </c>
      <c r="H385" s="64">
        <v>100</v>
      </c>
      <c r="I385" s="64">
        <v>25000</v>
      </c>
      <c r="J385" s="145">
        <f>ROUND(H385*I385,0)</f>
        <v>2500000</v>
      </c>
      <c r="K385" s="19" t="s">
        <v>103</v>
      </c>
      <c r="L385" s="19" t="s">
        <v>4</v>
      </c>
    </row>
    <row r="386" spans="1:12" s="60" customFormat="1" ht="15.75" customHeight="1">
      <c r="A386" s="16">
        <f t="shared" si="28"/>
        <v>10</v>
      </c>
      <c r="B386" s="17">
        <f t="shared" si="29"/>
        <v>40847</v>
      </c>
      <c r="C386" s="44" t="s">
        <v>633</v>
      </c>
      <c r="D386" s="17">
        <v>40847</v>
      </c>
      <c r="E386" s="45" t="s">
        <v>267</v>
      </c>
      <c r="F386" s="138" t="s">
        <v>545</v>
      </c>
      <c r="G386" s="2" t="s">
        <v>269</v>
      </c>
      <c r="H386" s="64"/>
      <c r="I386" s="64"/>
      <c r="J386" s="18">
        <v>250000</v>
      </c>
      <c r="K386" s="19" t="s">
        <v>5</v>
      </c>
      <c r="L386" s="19" t="s">
        <v>4</v>
      </c>
    </row>
    <row r="387" spans="1:12" s="60" customFormat="1" ht="15.75" customHeight="1">
      <c r="A387" s="16">
        <f t="shared" si="28"/>
        <v>10</v>
      </c>
      <c r="B387" s="17">
        <f t="shared" si="29"/>
        <v>40847</v>
      </c>
      <c r="C387" s="17" t="s">
        <v>320</v>
      </c>
      <c r="D387" s="17">
        <v>40847</v>
      </c>
      <c r="E387" s="189" t="s">
        <v>538</v>
      </c>
      <c r="F387" s="138" t="s">
        <v>545</v>
      </c>
      <c r="G387" s="2" t="s">
        <v>269</v>
      </c>
      <c r="H387" s="66"/>
      <c r="I387" s="66"/>
      <c r="J387" s="18">
        <v>2750000</v>
      </c>
      <c r="K387" s="19" t="s">
        <v>4</v>
      </c>
      <c r="L387" s="19" t="s">
        <v>30</v>
      </c>
    </row>
    <row r="388" spans="1:12" s="60" customFormat="1" ht="15.75" customHeight="1">
      <c r="A388" s="16">
        <f t="shared" si="28"/>
        <v>11</v>
      </c>
      <c r="B388" s="17">
        <f t="shared" si="29"/>
        <v>40848</v>
      </c>
      <c r="C388" s="17" t="s">
        <v>595</v>
      </c>
      <c r="D388" s="17">
        <v>40848</v>
      </c>
      <c r="E388" s="20" t="s">
        <v>553</v>
      </c>
      <c r="F388" s="138" t="s">
        <v>554</v>
      </c>
      <c r="G388" s="24" t="s">
        <v>552</v>
      </c>
      <c r="H388" s="64"/>
      <c r="I388" s="64"/>
      <c r="J388" s="18">
        <v>510000</v>
      </c>
      <c r="K388" s="19" t="s">
        <v>68</v>
      </c>
      <c r="L388" s="146" t="s">
        <v>30</v>
      </c>
    </row>
    <row r="389" spans="1:12" s="60" customFormat="1" ht="15.75" customHeight="1">
      <c r="A389" s="16">
        <f t="shared" si="28"/>
        <v>11</v>
      </c>
      <c r="B389" s="17">
        <f t="shared" si="29"/>
        <v>40850</v>
      </c>
      <c r="C389" s="17" t="s">
        <v>596</v>
      </c>
      <c r="D389" s="17">
        <v>40850</v>
      </c>
      <c r="E389" s="20" t="s">
        <v>346</v>
      </c>
      <c r="F389" s="134" t="s">
        <v>571</v>
      </c>
      <c r="G389" s="26" t="s">
        <v>348</v>
      </c>
      <c r="H389" s="66"/>
      <c r="I389" s="64"/>
      <c r="J389" s="18">
        <v>803075</v>
      </c>
      <c r="K389" s="19" t="s">
        <v>68</v>
      </c>
      <c r="L389" s="146" t="s">
        <v>30</v>
      </c>
    </row>
    <row r="390" spans="1:12" s="60" customFormat="1" ht="15.75" customHeight="1">
      <c r="A390" s="16">
        <f t="shared" si="28"/>
        <v>11</v>
      </c>
      <c r="B390" s="17">
        <f t="shared" si="29"/>
        <v>40850</v>
      </c>
      <c r="C390" s="17" t="s">
        <v>596</v>
      </c>
      <c r="D390" s="17">
        <v>40850</v>
      </c>
      <c r="E390" s="20" t="s">
        <v>349</v>
      </c>
      <c r="F390" s="134" t="s">
        <v>571</v>
      </c>
      <c r="G390" s="26" t="s">
        <v>348</v>
      </c>
      <c r="H390" s="66"/>
      <c r="I390" s="64"/>
      <c r="J390" s="18">
        <v>80308</v>
      </c>
      <c r="K390" s="19" t="s">
        <v>5</v>
      </c>
      <c r="L390" s="146" t="s">
        <v>30</v>
      </c>
    </row>
    <row r="391" spans="1:12" s="60" customFormat="1" ht="15.75" customHeight="1">
      <c r="A391" s="16">
        <f t="shared" si="28"/>
        <v>11</v>
      </c>
      <c r="B391" s="44">
        <f t="shared" si="29"/>
        <v>40854</v>
      </c>
      <c r="C391" s="44" t="s">
        <v>189</v>
      </c>
      <c r="D391" s="44">
        <v>40854</v>
      </c>
      <c r="E391" s="45" t="s">
        <v>191</v>
      </c>
      <c r="F391" s="147" t="s">
        <v>187</v>
      </c>
      <c r="G391" s="2"/>
      <c r="H391" s="64"/>
      <c r="I391" s="64"/>
      <c r="J391" s="145">
        <v>18616664</v>
      </c>
      <c r="K391" s="146" t="s">
        <v>16</v>
      </c>
      <c r="L391" s="146" t="s">
        <v>150</v>
      </c>
    </row>
    <row r="392" spans="1:12" s="60" customFormat="1" ht="15.75" customHeight="1">
      <c r="A392" s="16">
        <f t="shared" si="28"/>
        <v>11</v>
      </c>
      <c r="B392" s="44">
        <f t="shared" si="29"/>
        <v>40854</v>
      </c>
      <c r="C392" s="44" t="s">
        <v>189</v>
      </c>
      <c r="D392" s="44">
        <v>40854</v>
      </c>
      <c r="E392" s="45" t="s">
        <v>191</v>
      </c>
      <c r="F392" s="147" t="s">
        <v>187</v>
      </c>
      <c r="G392" s="2"/>
      <c r="H392" s="64"/>
      <c r="I392" s="64"/>
      <c r="J392" s="145">
        <v>219757311</v>
      </c>
      <c r="K392" s="146" t="s">
        <v>16</v>
      </c>
      <c r="L392" s="146" t="s">
        <v>150</v>
      </c>
    </row>
    <row r="393" spans="1:12" s="60" customFormat="1" ht="15.75" customHeight="1">
      <c r="A393" s="16">
        <f t="shared" si="28"/>
        <v>11</v>
      </c>
      <c r="B393" s="44">
        <f t="shared" si="29"/>
        <v>40858</v>
      </c>
      <c r="C393" s="44" t="s">
        <v>311</v>
      </c>
      <c r="D393" s="44">
        <v>40858</v>
      </c>
      <c r="E393" s="45" t="s">
        <v>247</v>
      </c>
      <c r="F393" s="147" t="s">
        <v>187</v>
      </c>
      <c r="G393" s="24" t="s">
        <v>240</v>
      </c>
      <c r="H393" s="64"/>
      <c r="I393" s="64"/>
      <c r="J393" s="145">
        <v>243000000</v>
      </c>
      <c r="K393" s="146" t="s">
        <v>30</v>
      </c>
      <c r="L393" s="146" t="s">
        <v>16</v>
      </c>
    </row>
    <row r="394" spans="1:12" s="60" customFormat="1" ht="15.75" customHeight="1">
      <c r="A394" s="16">
        <f t="shared" si="28"/>
        <v>11</v>
      </c>
      <c r="B394" s="17">
        <f t="shared" si="29"/>
        <v>40858</v>
      </c>
      <c r="C394" s="17" t="s">
        <v>597</v>
      </c>
      <c r="D394" s="17">
        <v>40858</v>
      </c>
      <c r="E394" s="20" t="s">
        <v>326</v>
      </c>
      <c r="F394" s="138" t="s">
        <v>572</v>
      </c>
      <c r="G394" s="26" t="s">
        <v>329</v>
      </c>
      <c r="H394" s="64"/>
      <c r="I394" s="64"/>
      <c r="J394" s="18">
        <v>683400</v>
      </c>
      <c r="K394" s="19" t="s">
        <v>68</v>
      </c>
      <c r="L394" s="19" t="s">
        <v>30</v>
      </c>
    </row>
    <row r="395" spans="1:12" s="60" customFormat="1" ht="15.75" customHeight="1">
      <c r="A395" s="16">
        <f t="shared" si="28"/>
        <v>11</v>
      </c>
      <c r="B395" s="17">
        <f t="shared" si="29"/>
        <v>40858</v>
      </c>
      <c r="C395" s="17" t="s">
        <v>597</v>
      </c>
      <c r="D395" s="17">
        <v>40858</v>
      </c>
      <c r="E395" s="20" t="s">
        <v>327</v>
      </c>
      <c r="F395" s="138" t="s">
        <v>572</v>
      </c>
      <c r="G395" s="26" t="s">
        <v>329</v>
      </c>
      <c r="H395" s="64"/>
      <c r="I395" s="64"/>
      <c r="J395" s="18">
        <v>68340</v>
      </c>
      <c r="K395" s="19" t="s">
        <v>5</v>
      </c>
      <c r="L395" s="19" t="s">
        <v>30</v>
      </c>
    </row>
    <row r="396" spans="1:12" s="60" customFormat="1" ht="15.75" customHeight="1">
      <c r="A396" s="16">
        <f t="shared" si="28"/>
        <v>11</v>
      </c>
      <c r="B396" s="44">
        <f t="shared" si="29"/>
        <v>40862</v>
      </c>
      <c r="C396" s="44" t="s">
        <v>189</v>
      </c>
      <c r="D396" s="44">
        <v>40862</v>
      </c>
      <c r="E396" s="45" t="s">
        <v>191</v>
      </c>
      <c r="F396" s="147" t="s">
        <v>187</v>
      </c>
      <c r="G396" s="2"/>
      <c r="H396" s="64"/>
      <c r="I396" s="64"/>
      <c r="J396" s="145">
        <v>13199000</v>
      </c>
      <c r="K396" s="146" t="s">
        <v>16</v>
      </c>
      <c r="L396" s="146" t="s">
        <v>150</v>
      </c>
    </row>
    <row r="397" spans="1:12" s="60" customFormat="1" ht="15.75" customHeight="1">
      <c r="A397" s="16">
        <f t="shared" si="28"/>
        <v>11</v>
      </c>
      <c r="B397" s="44">
        <f t="shared" si="29"/>
        <v>40868</v>
      </c>
      <c r="C397" s="17" t="s">
        <v>599</v>
      </c>
      <c r="D397" s="44">
        <v>40868</v>
      </c>
      <c r="E397" s="188" t="s">
        <v>239</v>
      </c>
      <c r="F397" s="147" t="s">
        <v>187</v>
      </c>
      <c r="G397" s="24" t="s">
        <v>240</v>
      </c>
      <c r="H397" s="64"/>
      <c r="I397" s="64"/>
      <c r="J397" s="145">
        <v>6000000</v>
      </c>
      <c r="K397" s="146" t="s">
        <v>16</v>
      </c>
      <c r="L397" s="146" t="s">
        <v>30</v>
      </c>
    </row>
    <row r="398" spans="1:12" s="60" customFormat="1" ht="15.75" customHeight="1">
      <c r="A398" s="16">
        <f t="shared" si="28"/>
        <v>11</v>
      </c>
      <c r="B398" s="44">
        <f t="shared" si="29"/>
        <v>40868</v>
      </c>
      <c r="C398" s="44" t="s">
        <v>190</v>
      </c>
      <c r="D398" s="44">
        <v>40868</v>
      </c>
      <c r="E398" s="45" t="s">
        <v>243</v>
      </c>
      <c r="F398" s="147" t="s">
        <v>187</v>
      </c>
      <c r="G398" s="2" t="s">
        <v>438</v>
      </c>
      <c r="H398" s="64"/>
      <c r="I398" s="64"/>
      <c r="J398" s="145">
        <v>20000000</v>
      </c>
      <c r="K398" s="146" t="s">
        <v>4</v>
      </c>
      <c r="L398" s="146" t="s">
        <v>16</v>
      </c>
    </row>
    <row r="399" spans="1:12" s="60" customFormat="1" ht="15.75" customHeight="1">
      <c r="A399" s="16">
        <f t="shared" si="28"/>
        <v>11</v>
      </c>
      <c r="B399" s="44">
        <f t="shared" ref="B399" si="31">D399</f>
        <v>40868</v>
      </c>
      <c r="C399" s="44" t="s">
        <v>190</v>
      </c>
      <c r="D399" s="44">
        <v>40868</v>
      </c>
      <c r="E399" s="45" t="s">
        <v>246</v>
      </c>
      <c r="F399" s="147" t="s">
        <v>187</v>
      </c>
      <c r="G399" s="2"/>
      <c r="H399" s="64"/>
      <c r="I399" s="64"/>
      <c r="J399" s="145">
        <v>9091</v>
      </c>
      <c r="K399" s="146" t="s">
        <v>68</v>
      </c>
      <c r="L399" s="146" t="s">
        <v>16</v>
      </c>
    </row>
    <row r="400" spans="1:12" s="60" customFormat="1" ht="15.75" customHeight="1">
      <c r="A400" s="16">
        <f t="shared" si="28"/>
        <v>11</v>
      </c>
      <c r="B400" s="44">
        <f t="shared" si="29"/>
        <v>40868</v>
      </c>
      <c r="C400" s="44" t="s">
        <v>190</v>
      </c>
      <c r="D400" s="44">
        <v>40868</v>
      </c>
      <c r="E400" s="45" t="s">
        <v>668</v>
      </c>
      <c r="F400" s="147" t="s">
        <v>187</v>
      </c>
      <c r="G400" s="2"/>
      <c r="H400" s="64"/>
      <c r="I400" s="64"/>
      <c r="J400" s="145">
        <v>909</v>
      </c>
      <c r="K400" s="146" t="s">
        <v>5</v>
      </c>
      <c r="L400" s="146" t="s">
        <v>16</v>
      </c>
    </row>
    <row r="401" spans="1:12" s="60" customFormat="1" ht="15.75" customHeight="1">
      <c r="A401" s="16">
        <f t="shared" si="28"/>
        <v>11</v>
      </c>
      <c r="B401" s="44">
        <f t="shared" ref="B401" si="32">D401</f>
        <v>40868</v>
      </c>
      <c r="C401" s="44" t="s">
        <v>190</v>
      </c>
      <c r="D401" s="44">
        <v>40868</v>
      </c>
      <c r="E401" s="45" t="s">
        <v>192</v>
      </c>
      <c r="F401" s="147" t="s">
        <v>187</v>
      </c>
      <c r="G401" s="2"/>
      <c r="H401" s="64"/>
      <c r="I401" s="64"/>
      <c r="J401" s="145">
        <v>9091</v>
      </c>
      <c r="K401" s="146" t="s">
        <v>68</v>
      </c>
      <c r="L401" s="146" t="s">
        <v>16</v>
      </c>
    </row>
    <row r="402" spans="1:12" s="60" customFormat="1" ht="15.75" customHeight="1">
      <c r="A402" s="16">
        <f t="shared" si="28"/>
        <v>11</v>
      </c>
      <c r="B402" s="44">
        <f t="shared" si="29"/>
        <v>40868</v>
      </c>
      <c r="C402" s="44" t="s">
        <v>190</v>
      </c>
      <c r="D402" s="44">
        <v>40868</v>
      </c>
      <c r="E402" s="45" t="s">
        <v>667</v>
      </c>
      <c r="F402" s="147" t="s">
        <v>187</v>
      </c>
      <c r="G402" s="2"/>
      <c r="H402" s="64"/>
      <c r="I402" s="64"/>
      <c r="J402" s="145">
        <v>909</v>
      </c>
      <c r="K402" s="146" t="s">
        <v>5</v>
      </c>
      <c r="L402" s="146" t="s">
        <v>16</v>
      </c>
    </row>
    <row r="403" spans="1:12" s="60" customFormat="1" ht="15.75" customHeight="1">
      <c r="A403" s="16">
        <f t="shared" si="28"/>
        <v>11</v>
      </c>
      <c r="B403" s="17">
        <f t="shared" si="29"/>
        <v>40868</v>
      </c>
      <c r="C403" s="17" t="s">
        <v>600</v>
      </c>
      <c r="D403" s="17">
        <v>40868</v>
      </c>
      <c r="E403" s="20" t="s">
        <v>382</v>
      </c>
      <c r="F403" s="138" t="s">
        <v>574</v>
      </c>
      <c r="G403" s="2" t="s">
        <v>249</v>
      </c>
      <c r="H403" s="64">
        <v>20</v>
      </c>
      <c r="I403" s="64">
        <v>68000</v>
      </c>
      <c r="J403" s="145">
        <f>ROUND(H403*I403,0)</f>
        <v>1360000</v>
      </c>
      <c r="K403" s="19" t="s">
        <v>109</v>
      </c>
      <c r="L403" s="19" t="s">
        <v>30</v>
      </c>
    </row>
    <row r="404" spans="1:12" s="60" customFormat="1" ht="15.75" customHeight="1">
      <c r="A404" s="16">
        <f t="shared" si="28"/>
        <v>11</v>
      </c>
      <c r="B404" s="17">
        <f t="shared" si="29"/>
        <v>40868</v>
      </c>
      <c r="C404" s="17" t="s">
        <v>600</v>
      </c>
      <c r="D404" s="17">
        <v>40868</v>
      </c>
      <c r="E404" s="20" t="s">
        <v>536</v>
      </c>
      <c r="F404" s="138" t="s">
        <v>574</v>
      </c>
      <c r="G404" s="2" t="s">
        <v>249</v>
      </c>
      <c r="H404" s="64"/>
      <c r="I404" s="64"/>
      <c r="J404" s="18">
        <v>136000</v>
      </c>
      <c r="K404" s="19" t="s">
        <v>5</v>
      </c>
      <c r="L404" s="19" t="s">
        <v>30</v>
      </c>
    </row>
    <row r="405" spans="1:12" s="60" customFormat="1" ht="15.75" customHeight="1">
      <c r="A405" s="16">
        <f t="shared" si="28"/>
        <v>11</v>
      </c>
      <c r="B405" s="17">
        <f t="shared" si="29"/>
        <v>40870</v>
      </c>
      <c r="C405" s="17" t="s">
        <v>635</v>
      </c>
      <c r="D405" s="17">
        <v>40870</v>
      </c>
      <c r="E405" s="20" t="s">
        <v>575</v>
      </c>
      <c r="F405" s="138" t="s">
        <v>576</v>
      </c>
      <c r="G405" s="24" t="s">
        <v>438</v>
      </c>
      <c r="H405" s="64">
        <v>740</v>
      </c>
      <c r="I405" s="64">
        <v>19365</v>
      </c>
      <c r="J405" s="145">
        <f>ROUND(H405*I405,0)</f>
        <v>14330100</v>
      </c>
      <c r="K405" s="19" t="s">
        <v>101</v>
      </c>
      <c r="L405" s="19" t="s">
        <v>4</v>
      </c>
    </row>
    <row r="406" spans="1:12" s="60" customFormat="1" ht="15.75" customHeight="1">
      <c r="A406" s="16">
        <f t="shared" si="28"/>
        <v>11</v>
      </c>
      <c r="B406" s="17">
        <f t="shared" si="29"/>
        <v>40870</v>
      </c>
      <c r="C406" s="17" t="s">
        <v>635</v>
      </c>
      <c r="D406" s="17">
        <v>40870</v>
      </c>
      <c r="E406" s="20" t="s">
        <v>439</v>
      </c>
      <c r="F406" s="138" t="s">
        <v>576</v>
      </c>
      <c r="G406" s="24" t="s">
        <v>438</v>
      </c>
      <c r="H406" s="64"/>
      <c r="I406" s="64"/>
      <c r="J406" s="18">
        <v>1433010</v>
      </c>
      <c r="K406" s="19" t="s">
        <v>5</v>
      </c>
      <c r="L406" s="19" t="s">
        <v>4</v>
      </c>
    </row>
    <row r="407" spans="1:12" s="60" customFormat="1" ht="15.75" customHeight="1">
      <c r="A407" s="16">
        <f t="shared" si="28"/>
        <v>11</v>
      </c>
      <c r="B407" s="17">
        <f t="shared" si="29"/>
        <v>40871</v>
      </c>
      <c r="C407" s="17" t="s">
        <v>636</v>
      </c>
      <c r="D407" s="17">
        <v>40871</v>
      </c>
      <c r="E407" s="20" t="s">
        <v>575</v>
      </c>
      <c r="F407" s="138" t="s">
        <v>577</v>
      </c>
      <c r="G407" s="24" t="s">
        <v>438</v>
      </c>
      <c r="H407" s="64">
        <v>720</v>
      </c>
      <c r="I407" s="64">
        <v>19365</v>
      </c>
      <c r="J407" s="145">
        <f>ROUND(H407*I407,0)</f>
        <v>13942800</v>
      </c>
      <c r="K407" s="19" t="s">
        <v>101</v>
      </c>
      <c r="L407" s="19" t="s">
        <v>4</v>
      </c>
    </row>
    <row r="408" spans="1:12" s="60" customFormat="1" ht="15.75" customHeight="1">
      <c r="A408" s="16">
        <f t="shared" si="28"/>
        <v>11</v>
      </c>
      <c r="B408" s="17">
        <f t="shared" si="29"/>
        <v>40871</v>
      </c>
      <c r="C408" s="17" t="s">
        <v>636</v>
      </c>
      <c r="D408" s="17">
        <v>40871</v>
      </c>
      <c r="E408" s="20" t="s">
        <v>439</v>
      </c>
      <c r="F408" s="138" t="s">
        <v>577</v>
      </c>
      <c r="G408" s="24" t="s">
        <v>438</v>
      </c>
      <c r="H408" s="64"/>
      <c r="I408" s="64"/>
      <c r="J408" s="18">
        <v>1394280</v>
      </c>
      <c r="K408" s="19" t="s">
        <v>5</v>
      </c>
      <c r="L408" s="19" t="s">
        <v>4</v>
      </c>
    </row>
    <row r="409" spans="1:12" s="60" customFormat="1" ht="15.75" customHeight="1">
      <c r="A409" s="16">
        <f t="shared" si="28"/>
        <v>11</v>
      </c>
      <c r="B409" s="17">
        <f t="shared" si="29"/>
        <v>40871</v>
      </c>
      <c r="C409" s="17" t="s">
        <v>602</v>
      </c>
      <c r="D409" s="17">
        <v>40871</v>
      </c>
      <c r="E409" s="20" t="s">
        <v>578</v>
      </c>
      <c r="F409" s="138" t="s">
        <v>579</v>
      </c>
      <c r="G409" s="2" t="s">
        <v>249</v>
      </c>
      <c r="H409" s="66">
        <v>20</v>
      </c>
      <c r="I409" s="66">
        <v>65000</v>
      </c>
      <c r="J409" s="145">
        <f>ROUND(H409*I409,0)</f>
        <v>1300000</v>
      </c>
      <c r="K409" s="19" t="s">
        <v>109</v>
      </c>
      <c r="L409" s="19" t="s">
        <v>30</v>
      </c>
    </row>
    <row r="410" spans="1:12" s="60" customFormat="1" ht="15.75" customHeight="1">
      <c r="A410" s="16">
        <f t="shared" si="28"/>
        <v>11</v>
      </c>
      <c r="B410" s="17">
        <f t="shared" si="29"/>
        <v>40871</v>
      </c>
      <c r="C410" s="17" t="s">
        <v>602</v>
      </c>
      <c r="D410" s="17">
        <v>40871</v>
      </c>
      <c r="E410" s="20" t="s">
        <v>536</v>
      </c>
      <c r="F410" s="138" t="s">
        <v>579</v>
      </c>
      <c r="G410" s="2" t="s">
        <v>249</v>
      </c>
      <c r="H410" s="66"/>
      <c r="I410" s="66"/>
      <c r="J410" s="18">
        <v>130000</v>
      </c>
      <c r="K410" s="19" t="s">
        <v>5</v>
      </c>
      <c r="L410" s="19" t="s">
        <v>30</v>
      </c>
    </row>
    <row r="411" spans="1:12" s="60" customFormat="1" ht="15.75" customHeight="1">
      <c r="A411" s="16">
        <f t="shared" si="28"/>
        <v>11</v>
      </c>
      <c r="B411" s="44">
        <f t="shared" si="29"/>
        <v>40872</v>
      </c>
      <c r="C411" s="44" t="s">
        <v>189</v>
      </c>
      <c r="D411" s="44">
        <v>40872</v>
      </c>
      <c r="E411" s="45" t="s">
        <v>241</v>
      </c>
      <c r="F411" s="147" t="s">
        <v>187</v>
      </c>
      <c r="G411" s="2"/>
      <c r="H411" s="64"/>
      <c r="I411" s="64"/>
      <c r="J411" s="145">
        <v>93736</v>
      </c>
      <c r="K411" s="146" t="s">
        <v>16</v>
      </c>
      <c r="L411" s="146" t="s">
        <v>25</v>
      </c>
    </row>
    <row r="412" spans="1:12" s="60" customFormat="1" ht="15.75" customHeight="1">
      <c r="A412" s="16">
        <f t="shared" si="28"/>
        <v>11</v>
      </c>
      <c r="B412" s="17">
        <f t="shared" si="29"/>
        <v>40872</v>
      </c>
      <c r="C412" s="17" t="s">
        <v>637</v>
      </c>
      <c r="D412" s="17">
        <v>40872</v>
      </c>
      <c r="E412" s="20" t="s">
        <v>581</v>
      </c>
      <c r="F412" s="138" t="s">
        <v>580</v>
      </c>
      <c r="G412" s="24" t="s">
        <v>438</v>
      </c>
      <c r="H412" s="64">
        <v>720</v>
      </c>
      <c r="I412" s="64">
        <v>16502</v>
      </c>
      <c r="J412" s="145">
        <f>ROUND(H412*I412,0)</f>
        <v>11881440</v>
      </c>
      <c r="K412" s="19" t="s">
        <v>101</v>
      </c>
      <c r="L412" s="19" t="s">
        <v>4</v>
      </c>
    </row>
    <row r="413" spans="1:12" s="60" customFormat="1" ht="15.75" customHeight="1">
      <c r="A413" s="16">
        <f t="shared" si="28"/>
        <v>11</v>
      </c>
      <c r="B413" s="17">
        <f t="shared" si="29"/>
        <v>40872</v>
      </c>
      <c r="C413" s="17" t="s">
        <v>637</v>
      </c>
      <c r="D413" s="17">
        <v>40872</v>
      </c>
      <c r="E413" s="20" t="s">
        <v>582</v>
      </c>
      <c r="F413" s="138" t="s">
        <v>580</v>
      </c>
      <c r="G413" s="24" t="s">
        <v>438</v>
      </c>
      <c r="H413" s="64">
        <v>100</v>
      </c>
      <c r="I413" s="64">
        <v>15443</v>
      </c>
      <c r="J413" s="145">
        <f>ROUND(H413*I413,0)</f>
        <v>1544300</v>
      </c>
      <c r="K413" s="19" t="s">
        <v>101</v>
      </c>
      <c r="L413" s="19" t="s">
        <v>4</v>
      </c>
    </row>
    <row r="414" spans="1:12" s="60" customFormat="1" ht="15.75" customHeight="1">
      <c r="A414" s="16">
        <f t="shared" si="28"/>
        <v>11</v>
      </c>
      <c r="B414" s="17">
        <f t="shared" si="29"/>
        <v>40872</v>
      </c>
      <c r="C414" s="17" t="s">
        <v>637</v>
      </c>
      <c r="D414" s="17">
        <v>40872</v>
      </c>
      <c r="E414" s="20" t="s">
        <v>583</v>
      </c>
      <c r="F414" s="138" t="s">
        <v>580</v>
      </c>
      <c r="G414" s="24" t="s">
        <v>438</v>
      </c>
      <c r="H414" s="64">
        <v>255</v>
      </c>
      <c r="I414" s="64">
        <v>14105</v>
      </c>
      <c r="J414" s="145">
        <f>ROUND(H414*I414,0)</f>
        <v>3596775</v>
      </c>
      <c r="K414" s="19" t="s">
        <v>101</v>
      </c>
      <c r="L414" s="19" t="s">
        <v>4</v>
      </c>
    </row>
    <row r="415" spans="1:12" s="60" customFormat="1" ht="15.75" customHeight="1">
      <c r="A415" s="16">
        <f t="shared" si="28"/>
        <v>11</v>
      </c>
      <c r="B415" s="17">
        <f t="shared" si="29"/>
        <v>40872</v>
      </c>
      <c r="C415" s="17" t="s">
        <v>637</v>
      </c>
      <c r="D415" s="17">
        <v>40872</v>
      </c>
      <c r="E415" s="20" t="s">
        <v>439</v>
      </c>
      <c r="F415" s="138" t="s">
        <v>580</v>
      </c>
      <c r="G415" s="24" t="s">
        <v>438</v>
      </c>
      <c r="H415" s="64"/>
      <c r="I415" s="64"/>
      <c r="J415" s="18">
        <v>1702252</v>
      </c>
      <c r="K415" s="19" t="s">
        <v>5</v>
      </c>
      <c r="L415" s="19" t="s">
        <v>4</v>
      </c>
    </row>
    <row r="416" spans="1:12" s="60" customFormat="1" ht="15.75" customHeight="1">
      <c r="A416" s="16">
        <f t="shared" si="28"/>
        <v>11</v>
      </c>
      <c r="B416" s="17">
        <f t="shared" si="29"/>
        <v>40875</v>
      </c>
      <c r="C416" s="17" t="s">
        <v>638</v>
      </c>
      <c r="D416" s="17">
        <v>40875</v>
      </c>
      <c r="E416" s="20" t="s">
        <v>585</v>
      </c>
      <c r="F416" s="138" t="s">
        <v>584</v>
      </c>
      <c r="G416" s="24" t="s">
        <v>438</v>
      </c>
      <c r="H416" s="64">
        <v>950</v>
      </c>
      <c r="I416" s="64">
        <v>18995</v>
      </c>
      <c r="J416" s="145">
        <f>ROUND(H416*I416,0)</f>
        <v>18045250</v>
      </c>
      <c r="K416" s="19" t="s">
        <v>101</v>
      </c>
      <c r="L416" s="19" t="s">
        <v>4</v>
      </c>
    </row>
    <row r="417" spans="1:12" s="60" customFormat="1" ht="15.75" customHeight="1">
      <c r="A417" s="16">
        <f t="shared" si="28"/>
        <v>11</v>
      </c>
      <c r="B417" s="17">
        <f t="shared" si="29"/>
        <v>40875</v>
      </c>
      <c r="C417" s="17" t="s">
        <v>638</v>
      </c>
      <c r="D417" s="17">
        <v>40875</v>
      </c>
      <c r="E417" s="20" t="s">
        <v>439</v>
      </c>
      <c r="F417" s="138" t="s">
        <v>584</v>
      </c>
      <c r="G417" s="24" t="s">
        <v>438</v>
      </c>
      <c r="H417" s="64"/>
      <c r="I417" s="64"/>
      <c r="J417" s="18">
        <v>1804525</v>
      </c>
      <c r="K417" s="19" t="s">
        <v>5</v>
      </c>
      <c r="L417" s="19" t="s">
        <v>4</v>
      </c>
    </row>
    <row r="418" spans="1:12" s="60" customFormat="1" ht="15.75" customHeight="1">
      <c r="A418" s="16">
        <f t="shared" si="28"/>
        <v>11</v>
      </c>
      <c r="B418" s="17">
        <f t="shared" si="29"/>
        <v>40876</v>
      </c>
      <c r="C418" s="17" t="s">
        <v>603</v>
      </c>
      <c r="D418" s="17">
        <v>40876</v>
      </c>
      <c r="E418" s="20" t="s">
        <v>199</v>
      </c>
      <c r="F418" s="138" t="s">
        <v>573</v>
      </c>
      <c r="G418" s="26" t="s">
        <v>345</v>
      </c>
      <c r="H418" s="64"/>
      <c r="I418" s="64"/>
      <c r="J418" s="18">
        <v>186000</v>
      </c>
      <c r="K418" s="19" t="s">
        <v>68</v>
      </c>
      <c r="L418" s="146" t="s">
        <v>30</v>
      </c>
    </row>
    <row r="419" spans="1:12" s="60" customFormat="1" ht="15.75" customHeight="1">
      <c r="A419" s="16">
        <f t="shared" si="28"/>
        <v>11</v>
      </c>
      <c r="B419" s="17">
        <f t="shared" si="29"/>
        <v>40876</v>
      </c>
      <c r="C419" s="17" t="s">
        <v>639</v>
      </c>
      <c r="D419" s="17">
        <v>40876</v>
      </c>
      <c r="E419" s="20" t="s">
        <v>585</v>
      </c>
      <c r="F419" s="138" t="s">
        <v>586</v>
      </c>
      <c r="G419" s="24" t="s">
        <v>438</v>
      </c>
      <c r="H419" s="64">
        <v>250</v>
      </c>
      <c r="I419" s="64">
        <v>18995</v>
      </c>
      <c r="J419" s="145">
        <f>ROUND(H419*I419,0)</f>
        <v>4748750</v>
      </c>
      <c r="K419" s="19" t="s">
        <v>101</v>
      </c>
      <c r="L419" s="19" t="s">
        <v>4</v>
      </c>
    </row>
    <row r="420" spans="1:12" s="60" customFormat="1" ht="15.75" customHeight="1">
      <c r="A420" s="16">
        <f t="shared" si="28"/>
        <v>11</v>
      </c>
      <c r="B420" s="17">
        <f t="shared" si="29"/>
        <v>40876</v>
      </c>
      <c r="C420" s="17" t="s">
        <v>639</v>
      </c>
      <c r="D420" s="17">
        <v>40876</v>
      </c>
      <c r="E420" s="20" t="s">
        <v>587</v>
      </c>
      <c r="F420" s="138" t="s">
        <v>586</v>
      </c>
      <c r="G420" s="24" t="s">
        <v>438</v>
      </c>
      <c r="H420" s="64">
        <v>1000</v>
      </c>
      <c r="I420" s="64">
        <v>13350</v>
      </c>
      <c r="J420" s="145">
        <f>ROUND(H420*I420,0)</f>
        <v>13350000</v>
      </c>
      <c r="K420" s="19" t="s">
        <v>101</v>
      </c>
      <c r="L420" s="19" t="s">
        <v>4</v>
      </c>
    </row>
    <row r="421" spans="1:12" s="60" customFormat="1" ht="15.75" customHeight="1">
      <c r="A421" s="16">
        <f t="shared" si="28"/>
        <v>11</v>
      </c>
      <c r="B421" s="17">
        <f t="shared" si="29"/>
        <v>40876</v>
      </c>
      <c r="C421" s="17" t="s">
        <v>639</v>
      </c>
      <c r="D421" s="17">
        <v>40876</v>
      </c>
      <c r="E421" s="20" t="s">
        <v>439</v>
      </c>
      <c r="F421" s="138" t="s">
        <v>586</v>
      </c>
      <c r="G421" s="24" t="s">
        <v>438</v>
      </c>
      <c r="H421" s="64"/>
      <c r="I421" s="64"/>
      <c r="J421" s="18">
        <v>1809875</v>
      </c>
      <c r="K421" s="19" t="s">
        <v>5</v>
      </c>
      <c r="L421" s="19" t="s">
        <v>4</v>
      </c>
    </row>
    <row r="422" spans="1:12" s="60" customFormat="1" ht="15.75" customHeight="1">
      <c r="A422" s="16">
        <f t="shared" ref="A422:A446" si="33">IF(B422&lt;&gt;"",MONTH(B422),"")</f>
        <v>11</v>
      </c>
      <c r="B422" s="17">
        <f t="shared" si="29"/>
        <v>40877</v>
      </c>
      <c r="C422" s="17" t="s">
        <v>640</v>
      </c>
      <c r="D422" s="17">
        <v>40877</v>
      </c>
      <c r="E422" s="20" t="s">
        <v>559</v>
      </c>
      <c r="F422" s="138" t="s">
        <v>569</v>
      </c>
      <c r="G422" s="24" t="s">
        <v>570</v>
      </c>
      <c r="H422" s="64">
        <v>120</v>
      </c>
      <c r="I422" s="64">
        <v>24595</v>
      </c>
      <c r="J422" s="145">
        <f t="shared" ref="J422:J429" si="34">ROUND(H422*I422,0)</f>
        <v>2951400</v>
      </c>
      <c r="K422" s="19" t="s">
        <v>101</v>
      </c>
      <c r="L422" s="19" t="s">
        <v>4</v>
      </c>
    </row>
    <row r="423" spans="1:12" s="60" customFormat="1" ht="15.75" customHeight="1">
      <c r="A423" s="16">
        <f t="shared" si="33"/>
        <v>11</v>
      </c>
      <c r="B423" s="17">
        <f t="shared" si="29"/>
        <v>40877</v>
      </c>
      <c r="C423" s="17" t="s">
        <v>640</v>
      </c>
      <c r="D423" s="17">
        <v>40877</v>
      </c>
      <c r="E423" s="20" t="s">
        <v>561</v>
      </c>
      <c r="F423" s="138" t="s">
        <v>569</v>
      </c>
      <c r="G423" s="24" t="s">
        <v>570</v>
      </c>
      <c r="H423" s="64">
        <v>113</v>
      </c>
      <c r="I423" s="64">
        <v>27283</v>
      </c>
      <c r="J423" s="145">
        <f t="shared" si="34"/>
        <v>3082979</v>
      </c>
      <c r="K423" s="19" t="s">
        <v>101</v>
      </c>
      <c r="L423" s="19" t="s">
        <v>4</v>
      </c>
    </row>
    <row r="424" spans="1:12" s="60" customFormat="1" ht="15.75" customHeight="1">
      <c r="A424" s="16">
        <f t="shared" si="33"/>
        <v>11</v>
      </c>
      <c r="B424" s="17">
        <f t="shared" si="29"/>
        <v>40877</v>
      </c>
      <c r="C424" s="17" t="s">
        <v>640</v>
      </c>
      <c r="D424" s="17">
        <v>40877</v>
      </c>
      <c r="E424" s="20" t="s">
        <v>562</v>
      </c>
      <c r="F424" s="138" t="s">
        <v>569</v>
      </c>
      <c r="G424" s="24" t="s">
        <v>570</v>
      </c>
      <c r="H424" s="64">
        <v>125</v>
      </c>
      <c r="I424" s="64">
        <v>31752</v>
      </c>
      <c r="J424" s="145">
        <f t="shared" si="34"/>
        <v>3969000</v>
      </c>
      <c r="K424" s="19" t="s">
        <v>101</v>
      </c>
      <c r="L424" s="19" t="s">
        <v>4</v>
      </c>
    </row>
    <row r="425" spans="1:12" s="60" customFormat="1" ht="15.75" customHeight="1">
      <c r="A425" s="16">
        <f t="shared" si="33"/>
        <v>11</v>
      </c>
      <c r="B425" s="17">
        <f t="shared" si="29"/>
        <v>40877</v>
      </c>
      <c r="C425" s="17" t="s">
        <v>640</v>
      </c>
      <c r="D425" s="17">
        <v>40877</v>
      </c>
      <c r="E425" s="20" t="s">
        <v>563</v>
      </c>
      <c r="F425" s="138" t="s">
        <v>569</v>
      </c>
      <c r="G425" s="24" t="s">
        <v>570</v>
      </c>
      <c r="H425" s="64">
        <v>120</v>
      </c>
      <c r="I425" s="64">
        <v>34653</v>
      </c>
      <c r="J425" s="145">
        <f t="shared" si="34"/>
        <v>4158360</v>
      </c>
      <c r="K425" s="19" t="s">
        <v>101</v>
      </c>
      <c r="L425" s="19" t="s">
        <v>4</v>
      </c>
    </row>
    <row r="426" spans="1:12" s="60" customFormat="1" ht="15.75" customHeight="1">
      <c r="A426" s="16">
        <f t="shared" si="33"/>
        <v>11</v>
      </c>
      <c r="B426" s="17">
        <f t="shared" ref="B426:B466" si="35">D426</f>
        <v>40877</v>
      </c>
      <c r="C426" s="17" t="s">
        <v>640</v>
      </c>
      <c r="D426" s="17">
        <v>40877</v>
      </c>
      <c r="E426" s="20" t="s">
        <v>564</v>
      </c>
      <c r="F426" s="138" t="s">
        <v>569</v>
      </c>
      <c r="G426" s="24" t="s">
        <v>570</v>
      </c>
      <c r="H426" s="64">
        <v>476</v>
      </c>
      <c r="I426" s="64">
        <v>20278</v>
      </c>
      <c r="J426" s="145">
        <f t="shared" si="34"/>
        <v>9652328</v>
      </c>
      <c r="K426" s="19" t="s">
        <v>101</v>
      </c>
      <c r="L426" s="19" t="s">
        <v>4</v>
      </c>
    </row>
    <row r="427" spans="1:12" s="60" customFormat="1" ht="15.75" customHeight="1">
      <c r="A427" s="16">
        <f t="shared" si="33"/>
        <v>11</v>
      </c>
      <c r="B427" s="17">
        <f t="shared" si="35"/>
        <v>40877</v>
      </c>
      <c r="C427" s="17" t="s">
        <v>640</v>
      </c>
      <c r="D427" s="17">
        <v>40877</v>
      </c>
      <c r="E427" s="20" t="s">
        <v>565</v>
      </c>
      <c r="F427" s="138" t="s">
        <v>569</v>
      </c>
      <c r="G427" s="24" t="s">
        <v>570</v>
      </c>
      <c r="H427" s="64">
        <v>120</v>
      </c>
      <c r="I427" s="64">
        <v>25631</v>
      </c>
      <c r="J427" s="145">
        <f t="shared" si="34"/>
        <v>3075720</v>
      </c>
      <c r="K427" s="19" t="s">
        <v>101</v>
      </c>
      <c r="L427" s="19" t="s">
        <v>4</v>
      </c>
    </row>
    <row r="428" spans="1:12" s="60" customFormat="1" ht="15.75" customHeight="1">
      <c r="A428" s="16">
        <f t="shared" si="33"/>
        <v>11</v>
      </c>
      <c r="B428" s="17">
        <f t="shared" si="35"/>
        <v>40877</v>
      </c>
      <c r="C428" s="17" t="s">
        <v>640</v>
      </c>
      <c r="D428" s="17">
        <v>40877</v>
      </c>
      <c r="E428" s="20" t="s">
        <v>566</v>
      </c>
      <c r="F428" s="138" t="s">
        <v>569</v>
      </c>
      <c r="G428" s="24" t="s">
        <v>570</v>
      </c>
      <c r="H428" s="64">
        <v>662</v>
      </c>
      <c r="I428" s="64">
        <v>30158</v>
      </c>
      <c r="J428" s="145">
        <f t="shared" si="34"/>
        <v>19964596</v>
      </c>
      <c r="K428" s="19" t="s">
        <v>101</v>
      </c>
      <c r="L428" s="19" t="s">
        <v>4</v>
      </c>
    </row>
    <row r="429" spans="1:12" s="60" customFormat="1" ht="15.75" customHeight="1">
      <c r="A429" s="16">
        <f t="shared" si="33"/>
        <v>11</v>
      </c>
      <c r="B429" s="17">
        <f t="shared" si="35"/>
        <v>40877</v>
      </c>
      <c r="C429" s="17" t="s">
        <v>640</v>
      </c>
      <c r="D429" s="17">
        <v>40877</v>
      </c>
      <c r="E429" s="20" t="s">
        <v>567</v>
      </c>
      <c r="F429" s="138" t="s">
        <v>569</v>
      </c>
      <c r="G429" s="24" t="s">
        <v>570</v>
      </c>
      <c r="H429" s="64">
        <v>500</v>
      </c>
      <c r="I429" s="64">
        <v>32878</v>
      </c>
      <c r="J429" s="145">
        <f t="shared" si="34"/>
        <v>16439000</v>
      </c>
      <c r="K429" s="19" t="s">
        <v>101</v>
      </c>
      <c r="L429" s="19" t="s">
        <v>4</v>
      </c>
    </row>
    <row r="430" spans="1:12" s="60" customFormat="1" ht="15.75" customHeight="1">
      <c r="A430" s="16">
        <f t="shared" si="33"/>
        <v>11</v>
      </c>
      <c r="B430" s="17">
        <f t="shared" si="35"/>
        <v>40877</v>
      </c>
      <c r="C430" s="17" t="s">
        <v>640</v>
      </c>
      <c r="D430" s="17">
        <v>40877</v>
      </c>
      <c r="E430" s="20" t="s">
        <v>560</v>
      </c>
      <c r="F430" s="138" t="s">
        <v>569</v>
      </c>
      <c r="G430" s="24" t="s">
        <v>570</v>
      </c>
      <c r="H430" s="64"/>
      <c r="I430" s="64"/>
      <c r="J430" s="18">
        <v>6329338</v>
      </c>
      <c r="K430" s="19" t="s">
        <v>5</v>
      </c>
      <c r="L430" s="19" t="s">
        <v>4</v>
      </c>
    </row>
    <row r="431" spans="1:12" s="60" customFormat="1" ht="15.75" customHeight="1">
      <c r="A431" s="16">
        <f t="shared" si="33"/>
        <v>11</v>
      </c>
      <c r="B431" s="17">
        <f t="shared" si="35"/>
        <v>40877</v>
      </c>
      <c r="C431" s="17" t="s">
        <v>641</v>
      </c>
      <c r="D431" s="17">
        <v>40877</v>
      </c>
      <c r="E431" s="20" t="s">
        <v>587</v>
      </c>
      <c r="F431" s="138" t="s">
        <v>588</v>
      </c>
      <c r="G431" s="24" t="s">
        <v>438</v>
      </c>
      <c r="H431" s="64">
        <v>320</v>
      </c>
      <c r="I431" s="64">
        <v>13350</v>
      </c>
      <c r="J431" s="145">
        <f>ROUND(H431*I431,0)</f>
        <v>4272000</v>
      </c>
      <c r="K431" s="19" t="s">
        <v>101</v>
      </c>
      <c r="L431" s="19" t="s">
        <v>4</v>
      </c>
    </row>
    <row r="432" spans="1:12" s="60" customFormat="1" ht="15.75" customHeight="1">
      <c r="A432" s="16">
        <f t="shared" si="33"/>
        <v>11</v>
      </c>
      <c r="B432" s="17">
        <f t="shared" si="35"/>
        <v>40877</v>
      </c>
      <c r="C432" s="17" t="s">
        <v>641</v>
      </c>
      <c r="D432" s="17">
        <v>40877</v>
      </c>
      <c r="E432" s="20" t="s">
        <v>589</v>
      </c>
      <c r="F432" s="138" t="s">
        <v>588</v>
      </c>
      <c r="G432" s="24" t="s">
        <v>438</v>
      </c>
      <c r="H432" s="64">
        <v>1050</v>
      </c>
      <c r="I432" s="64">
        <v>12992</v>
      </c>
      <c r="J432" s="145">
        <f>ROUND(H432*I432,0)</f>
        <v>13641600</v>
      </c>
      <c r="K432" s="19" t="s">
        <v>101</v>
      </c>
      <c r="L432" s="19" t="s">
        <v>4</v>
      </c>
    </row>
    <row r="433" spans="1:12" s="60" customFormat="1" ht="15.75" customHeight="1">
      <c r="A433" s="16">
        <f t="shared" si="33"/>
        <v>11</v>
      </c>
      <c r="B433" s="17">
        <f t="shared" si="35"/>
        <v>40877</v>
      </c>
      <c r="C433" s="17" t="s">
        <v>641</v>
      </c>
      <c r="D433" s="17">
        <v>40877</v>
      </c>
      <c r="E433" s="20" t="s">
        <v>439</v>
      </c>
      <c r="F433" s="138" t="s">
        <v>588</v>
      </c>
      <c r="G433" s="24" t="s">
        <v>438</v>
      </c>
      <c r="H433" s="64"/>
      <c r="I433" s="64"/>
      <c r="J433" s="18">
        <v>1791360</v>
      </c>
      <c r="K433" s="19" t="s">
        <v>5</v>
      </c>
      <c r="L433" s="19" t="s">
        <v>4</v>
      </c>
    </row>
    <row r="434" spans="1:12" s="60" customFormat="1" ht="15.75" customHeight="1">
      <c r="A434" s="16">
        <f t="shared" si="33"/>
        <v>12</v>
      </c>
      <c r="B434" s="44">
        <f t="shared" si="35"/>
        <v>40879</v>
      </c>
      <c r="C434" s="44" t="s">
        <v>189</v>
      </c>
      <c r="D434" s="44">
        <v>40879</v>
      </c>
      <c r="E434" s="45" t="s">
        <v>191</v>
      </c>
      <c r="F434" s="147" t="s">
        <v>187</v>
      </c>
      <c r="G434" s="2"/>
      <c r="H434" s="64"/>
      <c r="I434" s="64"/>
      <c r="J434" s="145">
        <v>27789995</v>
      </c>
      <c r="K434" s="146" t="s">
        <v>16</v>
      </c>
      <c r="L434" s="146" t="s">
        <v>150</v>
      </c>
    </row>
    <row r="435" spans="1:12" s="60" customFormat="1" ht="15.75" customHeight="1">
      <c r="A435" s="16">
        <f t="shared" si="33"/>
        <v>12</v>
      </c>
      <c r="B435" s="44">
        <f t="shared" si="35"/>
        <v>40883</v>
      </c>
      <c r="C435" s="44" t="s">
        <v>598</v>
      </c>
      <c r="D435" s="44">
        <v>40883</v>
      </c>
      <c r="E435" s="45" t="s">
        <v>247</v>
      </c>
      <c r="F435" s="147" t="s">
        <v>187</v>
      </c>
      <c r="G435" s="24" t="s">
        <v>240</v>
      </c>
      <c r="H435" s="64"/>
      <c r="I435" s="64"/>
      <c r="J435" s="145">
        <v>27000000</v>
      </c>
      <c r="K435" s="146" t="s">
        <v>30</v>
      </c>
      <c r="L435" s="146" t="s">
        <v>16</v>
      </c>
    </row>
    <row r="436" spans="1:12" s="148" customFormat="1" ht="15.75" customHeight="1">
      <c r="A436" s="16">
        <f t="shared" si="33"/>
        <v>12</v>
      </c>
      <c r="B436" s="44">
        <f t="shared" si="35"/>
        <v>40884</v>
      </c>
      <c r="C436" s="44" t="s">
        <v>189</v>
      </c>
      <c r="D436" s="44">
        <v>40884</v>
      </c>
      <c r="E436" s="45" t="s">
        <v>191</v>
      </c>
      <c r="F436" s="147" t="s">
        <v>187</v>
      </c>
      <c r="G436" s="2"/>
      <c r="H436" s="64"/>
      <c r="I436" s="64"/>
      <c r="J436" s="145">
        <v>95680676</v>
      </c>
      <c r="K436" s="146" t="s">
        <v>16</v>
      </c>
      <c r="L436" s="146" t="s">
        <v>150</v>
      </c>
    </row>
    <row r="437" spans="1:12" s="60" customFormat="1" ht="15.75" customHeight="1">
      <c r="A437" s="16">
        <f t="shared" si="33"/>
        <v>12</v>
      </c>
      <c r="B437" s="44">
        <f t="shared" si="35"/>
        <v>40889</v>
      </c>
      <c r="C437" s="44" t="s">
        <v>604</v>
      </c>
      <c r="D437" s="44">
        <v>40889</v>
      </c>
      <c r="E437" s="45" t="s">
        <v>247</v>
      </c>
      <c r="F437" s="147" t="s">
        <v>187</v>
      </c>
      <c r="G437" s="24" t="s">
        <v>240</v>
      </c>
      <c r="H437" s="64"/>
      <c r="I437" s="64"/>
      <c r="J437" s="145">
        <v>95000000</v>
      </c>
      <c r="K437" s="146" t="s">
        <v>30</v>
      </c>
      <c r="L437" s="146" t="s">
        <v>16</v>
      </c>
    </row>
    <row r="438" spans="1:12" s="60" customFormat="1" ht="15.75" customHeight="1">
      <c r="A438" s="16">
        <f t="shared" si="33"/>
        <v>12</v>
      </c>
      <c r="B438" s="17">
        <f t="shared" si="35"/>
        <v>40889</v>
      </c>
      <c r="C438" s="17" t="s">
        <v>605</v>
      </c>
      <c r="D438" s="17">
        <v>40889</v>
      </c>
      <c r="E438" s="20" t="s">
        <v>578</v>
      </c>
      <c r="F438" s="138" t="s">
        <v>594</v>
      </c>
      <c r="G438" s="2" t="s">
        <v>249</v>
      </c>
      <c r="H438" s="66">
        <v>20</v>
      </c>
      <c r="I438" s="66">
        <v>65000</v>
      </c>
      <c r="J438" s="145">
        <f>ROUND(H438*I438,0)</f>
        <v>1300000</v>
      </c>
      <c r="K438" s="19" t="s">
        <v>109</v>
      </c>
      <c r="L438" s="19" t="s">
        <v>30</v>
      </c>
    </row>
    <row r="439" spans="1:12" s="60" customFormat="1" ht="15.75" customHeight="1">
      <c r="A439" s="16">
        <f t="shared" si="33"/>
        <v>12</v>
      </c>
      <c r="B439" s="17">
        <f t="shared" si="35"/>
        <v>40889</v>
      </c>
      <c r="C439" s="17" t="s">
        <v>605</v>
      </c>
      <c r="D439" s="17">
        <v>40889</v>
      </c>
      <c r="E439" s="20" t="s">
        <v>536</v>
      </c>
      <c r="F439" s="138" t="s">
        <v>594</v>
      </c>
      <c r="G439" s="2" t="s">
        <v>249</v>
      </c>
      <c r="H439" s="66"/>
      <c r="I439" s="66"/>
      <c r="J439" s="18">
        <v>130000</v>
      </c>
      <c r="K439" s="19" t="s">
        <v>5</v>
      </c>
      <c r="L439" s="19" t="s">
        <v>30</v>
      </c>
    </row>
    <row r="440" spans="1:12" s="60" customFormat="1" ht="15.75" customHeight="1">
      <c r="A440" s="16">
        <f t="shared" si="33"/>
        <v>12</v>
      </c>
      <c r="B440" s="44">
        <f t="shared" si="35"/>
        <v>40896</v>
      </c>
      <c r="C440" s="44" t="s">
        <v>189</v>
      </c>
      <c r="D440" s="44">
        <v>40896</v>
      </c>
      <c r="E440" s="45" t="s">
        <v>191</v>
      </c>
      <c r="F440" s="147" t="s">
        <v>187</v>
      </c>
      <c r="G440" s="2"/>
      <c r="H440" s="64"/>
      <c r="I440" s="64"/>
      <c r="J440" s="145">
        <v>18823000</v>
      </c>
      <c r="K440" s="146" t="s">
        <v>16</v>
      </c>
      <c r="L440" s="146" t="s">
        <v>150</v>
      </c>
    </row>
    <row r="441" spans="1:12" s="60" customFormat="1" ht="15.75" customHeight="1">
      <c r="A441" s="16">
        <f t="shared" si="33"/>
        <v>12</v>
      </c>
      <c r="B441" s="17">
        <f t="shared" si="35"/>
        <v>40896</v>
      </c>
      <c r="C441" s="17" t="s">
        <v>606</v>
      </c>
      <c r="D441" s="17">
        <v>40896</v>
      </c>
      <c r="E441" s="20" t="s">
        <v>326</v>
      </c>
      <c r="F441" s="138" t="s">
        <v>593</v>
      </c>
      <c r="G441" s="26" t="s">
        <v>329</v>
      </c>
      <c r="H441" s="64"/>
      <c r="I441" s="64"/>
      <c r="J441" s="18">
        <v>318920</v>
      </c>
      <c r="K441" s="19" t="s">
        <v>68</v>
      </c>
      <c r="L441" s="19" t="s">
        <v>30</v>
      </c>
    </row>
    <row r="442" spans="1:12" s="60" customFormat="1" ht="15.75" customHeight="1">
      <c r="A442" s="16">
        <f t="shared" si="33"/>
        <v>12</v>
      </c>
      <c r="B442" s="17">
        <f t="shared" si="35"/>
        <v>40896</v>
      </c>
      <c r="C442" s="17" t="s">
        <v>606</v>
      </c>
      <c r="D442" s="17">
        <v>40896</v>
      </c>
      <c r="E442" s="20" t="s">
        <v>327</v>
      </c>
      <c r="F442" s="138" t="s">
        <v>593</v>
      </c>
      <c r="G442" s="26" t="s">
        <v>329</v>
      </c>
      <c r="H442" s="64"/>
      <c r="I442" s="64"/>
      <c r="J442" s="18">
        <v>31892</v>
      </c>
      <c r="K442" s="19" t="s">
        <v>5</v>
      </c>
      <c r="L442" s="19" t="s">
        <v>30</v>
      </c>
    </row>
    <row r="443" spans="1:12" s="60" customFormat="1" ht="15.75" customHeight="1">
      <c r="A443" s="16">
        <f t="shared" si="33"/>
        <v>12</v>
      </c>
      <c r="B443" s="44">
        <f t="shared" si="35"/>
        <v>40901</v>
      </c>
      <c r="C443" s="44" t="s">
        <v>189</v>
      </c>
      <c r="D443" s="44">
        <v>40901</v>
      </c>
      <c r="E443" s="45" t="s">
        <v>241</v>
      </c>
      <c r="F443" s="147" t="s">
        <v>187</v>
      </c>
      <c r="G443" s="150"/>
      <c r="H443" s="64"/>
      <c r="I443" s="64"/>
      <c r="J443" s="145">
        <v>62339</v>
      </c>
      <c r="K443" s="146" t="s">
        <v>16</v>
      </c>
      <c r="L443" s="146" t="s">
        <v>25</v>
      </c>
    </row>
    <row r="444" spans="1:12" s="60" customFormat="1" ht="15.75" customHeight="1">
      <c r="A444" s="16">
        <f t="shared" si="33"/>
        <v>12</v>
      </c>
      <c r="B444" s="17">
        <f t="shared" si="35"/>
        <v>40908</v>
      </c>
      <c r="C444" s="17" t="s">
        <v>642</v>
      </c>
      <c r="D444" s="17">
        <v>40908</v>
      </c>
      <c r="E444" s="20" t="s">
        <v>591</v>
      </c>
      <c r="F444" s="138" t="s">
        <v>590</v>
      </c>
      <c r="G444" s="24" t="s">
        <v>570</v>
      </c>
      <c r="H444" s="64">
        <v>1700</v>
      </c>
      <c r="I444" s="64">
        <v>13455</v>
      </c>
      <c r="J444" s="145">
        <f>ROUND(H444*I444,0)</f>
        <v>22873500</v>
      </c>
      <c r="K444" s="19" t="s">
        <v>101</v>
      </c>
      <c r="L444" s="19" t="s">
        <v>4</v>
      </c>
    </row>
    <row r="445" spans="1:12" s="60" customFormat="1" ht="15.75" customHeight="1">
      <c r="A445" s="16">
        <f t="shared" si="33"/>
        <v>12</v>
      </c>
      <c r="B445" s="17">
        <f t="shared" si="35"/>
        <v>40908</v>
      </c>
      <c r="C445" s="17" t="s">
        <v>642</v>
      </c>
      <c r="D445" s="17">
        <v>40908</v>
      </c>
      <c r="E445" s="20" t="s">
        <v>592</v>
      </c>
      <c r="F445" s="138" t="s">
        <v>590</v>
      </c>
      <c r="G445" s="24" t="s">
        <v>570</v>
      </c>
      <c r="H445" s="64">
        <v>2500</v>
      </c>
      <c r="I445" s="64">
        <v>16631</v>
      </c>
      <c r="J445" s="145">
        <f>ROUND(H445*I445,0)</f>
        <v>41577500</v>
      </c>
      <c r="K445" s="19" t="s">
        <v>101</v>
      </c>
      <c r="L445" s="19" t="s">
        <v>4</v>
      </c>
    </row>
    <row r="446" spans="1:12" s="60" customFormat="1" ht="15.75" customHeight="1">
      <c r="A446" s="16">
        <f t="shared" si="33"/>
        <v>12</v>
      </c>
      <c r="B446" s="17">
        <f t="shared" si="35"/>
        <v>40908</v>
      </c>
      <c r="C446" s="17" t="s">
        <v>642</v>
      </c>
      <c r="D446" s="17">
        <v>40908</v>
      </c>
      <c r="E446" s="20" t="s">
        <v>560</v>
      </c>
      <c r="F446" s="138" t="s">
        <v>590</v>
      </c>
      <c r="G446" s="24" t="s">
        <v>570</v>
      </c>
      <c r="H446" s="64"/>
      <c r="I446" s="64"/>
      <c r="J446" s="18">
        <v>6445100</v>
      </c>
      <c r="K446" s="19" t="s">
        <v>5</v>
      </c>
      <c r="L446" s="19" t="s">
        <v>4</v>
      </c>
    </row>
    <row r="447" spans="1:12" s="60" customFormat="1" ht="15.75" customHeight="1">
      <c r="A447" s="16">
        <f t="shared" ref="A447" si="36">IF(B447&lt;&gt;"",MONTH(B447),"")</f>
        <v>6</v>
      </c>
      <c r="B447" s="17">
        <f t="shared" si="35"/>
        <v>40695</v>
      </c>
      <c r="C447" s="17"/>
      <c r="D447" s="17">
        <v>40695</v>
      </c>
      <c r="E447" s="20" t="s">
        <v>673</v>
      </c>
      <c r="F447" s="138" t="s">
        <v>675</v>
      </c>
      <c r="G447" s="24" t="s">
        <v>677</v>
      </c>
      <c r="H447" s="64">
        <v>101</v>
      </c>
      <c r="I447" s="64">
        <v>43865</v>
      </c>
      <c r="J447" s="145">
        <f>ROUND(H447*I447,0)</f>
        <v>4430365</v>
      </c>
      <c r="K447" s="19" t="s">
        <v>150</v>
      </c>
      <c r="L447" s="19" t="s">
        <v>123</v>
      </c>
    </row>
    <row r="448" spans="1:12" s="60" customFormat="1" ht="15.75" customHeight="1">
      <c r="A448" s="16">
        <f t="shared" ref="A448:A511" si="37">IF(B448&lt;&gt;"",MONTH(B448),"")</f>
        <v>6</v>
      </c>
      <c r="B448" s="17">
        <f t="shared" si="35"/>
        <v>40695</v>
      </c>
      <c r="C448" s="17"/>
      <c r="D448" s="17">
        <v>40695</v>
      </c>
      <c r="E448" s="20" t="s">
        <v>674</v>
      </c>
      <c r="F448" s="138" t="s">
        <v>675</v>
      </c>
      <c r="G448" s="24" t="s">
        <v>677</v>
      </c>
      <c r="H448" s="64">
        <v>101</v>
      </c>
      <c r="I448" s="64">
        <v>50416</v>
      </c>
      <c r="J448" s="145">
        <f t="shared" ref="J448:J511" si="38">ROUND(H448*I448,0)</f>
        <v>5092016</v>
      </c>
      <c r="K448" s="19" t="s">
        <v>150</v>
      </c>
      <c r="L448" s="19" t="s">
        <v>123</v>
      </c>
    </row>
    <row r="449" spans="1:12" s="60" customFormat="1" ht="15.75" customHeight="1">
      <c r="A449" s="16">
        <f t="shared" si="37"/>
        <v>6</v>
      </c>
      <c r="B449" s="17">
        <f t="shared" si="35"/>
        <v>40695</v>
      </c>
      <c r="C449" s="17"/>
      <c r="D449" s="17">
        <v>40695</v>
      </c>
      <c r="E449" s="20" t="s">
        <v>676</v>
      </c>
      <c r="F449" s="138" t="s">
        <v>675</v>
      </c>
      <c r="G449" s="24" t="s">
        <v>677</v>
      </c>
      <c r="H449" s="64"/>
      <c r="I449" s="64"/>
      <c r="J449" s="145">
        <v>952238</v>
      </c>
      <c r="K449" s="19" t="s">
        <v>150</v>
      </c>
      <c r="L449" s="19" t="s">
        <v>5</v>
      </c>
    </row>
    <row r="450" spans="1:12" s="60" customFormat="1" ht="15.75" customHeight="1">
      <c r="A450" s="16">
        <f t="shared" si="37"/>
        <v>7</v>
      </c>
      <c r="B450" s="17">
        <f t="shared" si="35"/>
        <v>40739</v>
      </c>
      <c r="C450" s="17"/>
      <c r="D450" s="17">
        <v>40739</v>
      </c>
      <c r="E450" s="20" t="s">
        <v>678</v>
      </c>
      <c r="F450" s="138" t="s">
        <v>685</v>
      </c>
      <c r="G450" s="24" t="s">
        <v>728</v>
      </c>
      <c r="H450" s="64">
        <v>124</v>
      </c>
      <c r="I450" s="64">
        <v>10748</v>
      </c>
      <c r="J450" s="145">
        <f t="shared" si="38"/>
        <v>1332752</v>
      </c>
      <c r="K450" s="19" t="s">
        <v>150</v>
      </c>
      <c r="L450" s="19"/>
    </row>
    <row r="451" spans="1:12" s="60" customFormat="1" ht="15.75" customHeight="1">
      <c r="A451" s="16">
        <f t="shared" si="37"/>
        <v>7</v>
      </c>
      <c r="B451" s="17">
        <f t="shared" si="35"/>
        <v>40739</v>
      </c>
      <c r="C451" s="17"/>
      <c r="D451" s="17">
        <v>40739</v>
      </c>
      <c r="E451" s="20" t="s">
        <v>679</v>
      </c>
      <c r="F451" s="138" t="s">
        <v>685</v>
      </c>
      <c r="G451" s="24" t="s">
        <v>728</v>
      </c>
      <c r="H451" s="64">
        <v>1292</v>
      </c>
      <c r="I451" s="64">
        <v>14010</v>
      </c>
      <c r="J451" s="145">
        <f t="shared" si="38"/>
        <v>18100920</v>
      </c>
      <c r="K451" s="19" t="s">
        <v>150</v>
      </c>
      <c r="L451" s="19"/>
    </row>
    <row r="452" spans="1:12" s="60" customFormat="1" ht="15.75" customHeight="1">
      <c r="A452" s="16">
        <f t="shared" si="37"/>
        <v>7</v>
      </c>
      <c r="B452" s="17">
        <f>D452</f>
        <v>40739</v>
      </c>
      <c r="C452" s="17"/>
      <c r="D452" s="17">
        <v>40739</v>
      </c>
      <c r="E452" s="20" t="s">
        <v>680</v>
      </c>
      <c r="F452" s="138" t="s">
        <v>685</v>
      </c>
      <c r="G452" s="24" t="s">
        <v>728</v>
      </c>
      <c r="H452" s="64">
        <v>27</v>
      </c>
      <c r="I452" s="64">
        <v>18287</v>
      </c>
      <c r="J452" s="145">
        <f t="shared" si="38"/>
        <v>493749</v>
      </c>
      <c r="K452" s="19" t="s">
        <v>150</v>
      </c>
      <c r="L452" s="19"/>
    </row>
    <row r="453" spans="1:12" s="60" customFormat="1" ht="15.75" customHeight="1">
      <c r="A453" s="16">
        <f t="shared" si="37"/>
        <v>7</v>
      </c>
      <c r="B453" s="17">
        <f t="shared" si="35"/>
        <v>40739</v>
      </c>
      <c r="C453" s="17"/>
      <c r="D453" s="17">
        <v>40739</v>
      </c>
      <c r="E453" s="20" t="s">
        <v>681</v>
      </c>
      <c r="F453" s="138" t="s">
        <v>685</v>
      </c>
      <c r="G453" s="24" t="s">
        <v>728</v>
      </c>
      <c r="H453" s="64">
        <v>120</v>
      </c>
      <c r="I453" s="64">
        <v>4504</v>
      </c>
      <c r="J453" s="145">
        <f t="shared" si="38"/>
        <v>540480</v>
      </c>
      <c r="K453" s="19" t="s">
        <v>150</v>
      </c>
      <c r="L453" s="19"/>
    </row>
    <row r="454" spans="1:12" s="148" customFormat="1" ht="15.75" customHeight="1">
      <c r="A454" s="16">
        <f t="shared" si="37"/>
        <v>7</v>
      </c>
      <c r="B454" s="17">
        <f t="shared" si="35"/>
        <v>40739</v>
      </c>
      <c r="C454" s="17"/>
      <c r="D454" s="17">
        <v>40739</v>
      </c>
      <c r="E454" s="20" t="s">
        <v>682</v>
      </c>
      <c r="F454" s="138" t="s">
        <v>685</v>
      </c>
      <c r="G454" s="24" t="s">
        <v>728</v>
      </c>
      <c r="H454" s="68">
        <v>600</v>
      </c>
      <c r="I454" s="68">
        <v>2538</v>
      </c>
      <c r="J454" s="145">
        <f t="shared" si="38"/>
        <v>1522800</v>
      </c>
      <c r="K454" s="19" t="s">
        <v>150</v>
      </c>
      <c r="L454" s="19"/>
    </row>
    <row r="455" spans="1:12" s="148" customFormat="1" ht="15.75" customHeight="1">
      <c r="A455" s="16">
        <f t="shared" si="37"/>
        <v>7</v>
      </c>
      <c r="B455" s="17">
        <f t="shared" si="35"/>
        <v>40739</v>
      </c>
      <c r="C455" s="17"/>
      <c r="D455" s="17">
        <v>40739</v>
      </c>
      <c r="E455" s="20" t="s">
        <v>683</v>
      </c>
      <c r="F455" s="138" t="s">
        <v>685</v>
      </c>
      <c r="G455" s="24" t="s">
        <v>728</v>
      </c>
      <c r="H455" s="68">
        <v>170</v>
      </c>
      <c r="I455" s="68">
        <v>2333</v>
      </c>
      <c r="J455" s="145">
        <f t="shared" si="38"/>
        <v>396610</v>
      </c>
      <c r="K455" s="19" t="s">
        <v>150</v>
      </c>
      <c r="L455" s="19"/>
    </row>
    <row r="456" spans="1:12" s="148" customFormat="1" ht="15.75" customHeight="1">
      <c r="A456" s="16">
        <f t="shared" si="37"/>
        <v>7</v>
      </c>
      <c r="B456" s="17">
        <f t="shared" si="35"/>
        <v>40739</v>
      </c>
      <c r="C456" s="17"/>
      <c r="D456" s="17">
        <v>40739</v>
      </c>
      <c r="E456" s="20" t="s">
        <v>684</v>
      </c>
      <c r="F456" s="138" t="s">
        <v>685</v>
      </c>
      <c r="G456" s="24" t="s">
        <v>728</v>
      </c>
      <c r="H456" s="64">
        <v>100</v>
      </c>
      <c r="I456" s="64">
        <v>6577</v>
      </c>
      <c r="J456" s="145">
        <f t="shared" si="38"/>
        <v>657700</v>
      </c>
      <c r="K456" s="19" t="s">
        <v>150</v>
      </c>
      <c r="L456" s="19"/>
    </row>
    <row r="457" spans="1:12" s="60" customFormat="1" ht="15.75" customHeight="1">
      <c r="A457" s="16">
        <f t="shared" si="37"/>
        <v>7</v>
      </c>
      <c r="B457" s="17">
        <f t="shared" si="35"/>
        <v>40739</v>
      </c>
      <c r="C457" s="17"/>
      <c r="D457" s="17">
        <v>40739</v>
      </c>
      <c r="E457" s="20" t="s">
        <v>684</v>
      </c>
      <c r="F457" s="138" t="s">
        <v>685</v>
      </c>
      <c r="G457" s="24" t="s">
        <v>728</v>
      </c>
      <c r="H457" s="66">
        <v>60</v>
      </c>
      <c r="I457" s="66">
        <v>2711</v>
      </c>
      <c r="J457" s="145">
        <f t="shared" si="38"/>
        <v>162660</v>
      </c>
      <c r="K457" s="19" t="s">
        <v>150</v>
      </c>
      <c r="L457" s="19"/>
    </row>
    <row r="458" spans="1:12" s="60" customFormat="1" ht="15.75" customHeight="1">
      <c r="A458" s="16">
        <f t="shared" si="37"/>
        <v>7</v>
      </c>
      <c r="B458" s="17">
        <f t="shared" si="35"/>
        <v>40739</v>
      </c>
      <c r="C458" s="17"/>
      <c r="D458" s="17">
        <v>40739</v>
      </c>
      <c r="E458" s="20" t="s">
        <v>693</v>
      </c>
      <c r="F458" s="138" t="s">
        <v>685</v>
      </c>
      <c r="G458" s="24" t="s">
        <v>728</v>
      </c>
      <c r="H458" s="64"/>
      <c r="I458" s="64"/>
      <c r="J458" s="145">
        <v>2320767</v>
      </c>
      <c r="K458" s="19" t="s">
        <v>150</v>
      </c>
      <c r="L458" s="19"/>
    </row>
    <row r="459" spans="1:12" s="60" customFormat="1" ht="15.75" customHeight="1">
      <c r="A459" s="16">
        <f t="shared" si="37"/>
        <v>7</v>
      </c>
      <c r="B459" s="17">
        <f t="shared" si="35"/>
        <v>40741</v>
      </c>
      <c r="C459" s="46"/>
      <c r="D459" s="46">
        <v>40741</v>
      </c>
      <c r="E459" s="47" t="s">
        <v>694</v>
      </c>
      <c r="F459" s="138" t="s">
        <v>686</v>
      </c>
      <c r="G459" s="24" t="s">
        <v>728</v>
      </c>
      <c r="H459" s="64">
        <v>6</v>
      </c>
      <c r="I459" s="64">
        <v>17330</v>
      </c>
      <c r="J459" s="145">
        <f t="shared" si="38"/>
        <v>103980</v>
      </c>
      <c r="K459" s="19" t="s">
        <v>150</v>
      </c>
      <c r="L459" s="19"/>
    </row>
    <row r="460" spans="1:12" s="60" customFormat="1" ht="15.75" customHeight="1">
      <c r="A460" s="16">
        <f t="shared" si="37"/>
        <v>7</v>
      </c>
      <c r="B460" s="17">
        <f t="shared" si="35"/>
        <v>40741</v>
      </c>
      <c r="C460" s="46"/>
      <c r="D460" s="46">
        <v>40741</v>
      </c>
      <c r="E460" s="47" t="s">
        <v>695</v>
      </c>
      <c r="F460" s="138" t="s">
        <v>686</v>
      </c>
      <c r="G460" s="24" t="s">
        <v>728</v>
      </c>
      <c r="H460" s="64">
        <v>50</v>
      </c>
      <c r="I460" s="64">
        <v>19814</v>
      </c>
      <c r="J460" s="145">
        <f t="shared" si="38"/>
        <v>990700</v>
      </c>
      <c r="K460" s="19" t="s">
        <v>150</v>
      </c>
      <c r="L460" s="19"/>
    </row>
    <row r="461" spans="1:12" s="60" customFormat="1" ht="15.75" customHeight="1">
      <c r="A461" s="16">
        <f t="shared" si="37"/>
        <v>7</v>
      </c>
      <c r="B461" s="17">
        <f t="shared" si="35"/>
        <v>40741</v>
      </c>
      <c r="C461" s="46"/>
      <c r="D461" s="46">
        <v>40741</v>
      </c>
      <c r="E461" s="47" t="s">
        <v>696</v>
      </c>
      <c r="F461" s="138" t="s">
        <v>686</v>
      </c>
      <c r="G461" s="24" t="s">
        <v>728</v>
      </c>
      <c r="H461" s="64">
        <v>121</v>
      </c>
      <c r="I461" s="64">
        <v>21646</v>
      </c>
      <c r="J461" s="145">
        <f t="shared" si="38"/>
        <v>2619166</v>
      </c>
      <c r="K461" s="19" t="s">
        <v>150</v>
      </c>
      <c r="L461" s="19"/>
    </row>
    <row r="462" spans="1:12" s="60" customFormat="1" ht="15.75" customHeight="1">
      <c r="A462" s="16">
        <f t="shared" si="37"/>
        <v>7</v>
      </c>
      <c r="B462" s="17">
        <f t="shared" si="35"/>
        <v>40741</v>
      </c>
      <c r="C462" s="46"/>
      <c r="D462" s="46">
        <v>40741</v>
      </c>
      <c r="E462" s="47" t="s">
        <v>697</v>
      </c>
      <c r="F462" s="138" t="s">
        <v>686</v>
      </c>
      <c r="G462" s="24" t="s">
        <v>728</v>
      </c>
      <c r="H462" s="64">
        <v>83</v>
      </c>
      <c r="I462" s="64">
        <v>19248</v>
      </c>
      <c r="J462" s="145">
        <f t="shared" si="38"/>
        <v>1597584</v>
      </c>
      <c r="K462" s="19" t="s">
        <v>150</v>
      </c>
      <c r="L462" s="19"/>
    </row>
    <row r="463" spans="1:12" s="60" customFormat="1" ht="15.75" customHeight="1">
      <c r="A463" s="16">
        <f t="shared" si="37"/>
        <v>7</v>
      </c>
      <c r="B463" s="17">
        <f t="shared" si="35"/>
        <v>40741</v>
      </c>
      <c r="C463" s="17"/>
      <c r="D463" s="46">
        <v>40741</v>
      </c>
      <c r="E463" s="47" t="s">
        <v>698</v>
      </c>
      <c r="F463" s="138" t="s">
        <v>686</v>
      </c>
      <c r="G463" s="24" t="s">
        <v>728</v>
      </c>
      <c r="H463" s="64">
        <v>1</v>
      </c>
      <c r="I463" s="64">
        <v>14591</v>
      </c>
      <c r="J463" s="145">
        <f t="shared" si="38"/>
        <v>14591</v>
      </c>
      <c r="K463" s="19" t="s">
        <v>150</v>
      </c>
      <c r="L463" s="19"/>
    </row>
    <row r="464" spans="1:12" s="60" customFormat="1" ht="15.75" customHeight="1">
      <c r="A464" s="16">
        <f t="shared" si="37"/>
        <v>7</v>
      </c>
      <c r="B464" s="17">
        <f t="shared" si="35"/>
        <v>40741</v>
      </c>
      <c r="C464" s="17"/>
      <c r="D464" s="46">
        <v>40741</v>
      </c>
      <c r="E464" s="47" t="s">
        <v>699</v>
      </c>
      <c r="F464" s="138" t="s">
        <v>686</v>
      </c>
      <c r="G464" s="24" t="s">
        <v>728</v>
      </c>
      <c r="H464" s="66">
        <v>80</v>
      </c>
      <c r="I464" s="66">
        <v>20979</v>
      </c>
      <c r="J464" s="145">
        <f t="shared" si="38"/>
        <v>1678320</v>
      </c>
      <c r="K464" s="19" t="s">
        <v>150</v>
      </c>
      <c r="L464" s="19"/>
    </row>
    <row r="465" spans="1:12" s="60" customFormat="1" ht="15.75" customHeight="1">
      <c r="A465" s="16">
        <f t="shared" si="37"/>
        <v>7</v>
      </c>
      <c r="B465" s="17">
        <f t="shared" si="35"/>
        <v>40741</v>
      </c>
      <c r="C465" s="17"/>
      <c r="D465" s="46">
        <v>40741</v>
      </c>
      <c r="E465" s="47" t="s">
        <v>700</v>
      </c>
      <c r="F465" s="138" t="s">
        <v>686</v>
      </c>
      <c r="G465" s="24" t="s">
        <v>728</v>
      </c>
      <c r="H465" s="64">
        <v>156</v>
      </c>
      <c r="I465" s="64">
        <v>18287</v>
      </c>
      <c r="J465" s="145">
        <f t="shared" si="38"/>
        <v>2852772</v>
      </c>
      <c r="K465" s="19" t="s">
        <v>150</v>
      </c>
      <c r="L465" s="19"/>
    </row>
    <row r="466" spans="1:12" s="60" customFormat="1" ht="15.75" customHeight="1">
      <c r="A466" s="16">
        <f t="shared" si="37"/>
        <v>7</v>
      </c>
      <c r="B466" s="17">
        <f t="shared" si="35"/>
        <v>40741</v>
      </c>
      <c r="C466" s="17"/>
      <c r="D466" s="46">
        <v>40741</v>
      </c>
      <c r="E466" s="47" t="s">
        <v>701</v>
      </c>
      <c r="F466" s="138" t="s">
        <v>686</v>
      </c>
      <c r="G466" s="24" t="s">
        <v>728</v>
      </c>
      <c r="H466" s="64">
        <v>610</v>
      </c>
      <c r="I466" s="64">
        <v>9338</v>
      </c>
      <c r="J466" s="145">
        <f t="shared" si="38"/>
        <v>5696180</v>
      </c>
      <c r="K466" s="19" t="s">
        <v>150</v>
      </c>
      <c r="L466" s="19"/>
    </row>
    <row r="467" spans="1:12" s="60" customFormat="1" ht="15.75" customHeight="1">
      <c r="A467" s="16" t="str">
        <f t="shared" si="37"/>
        <v/>
      </c>
      <c r="B467" s="17"/>
      <c r="C467" s="17"/>
      <c r="D467" s="46">
        <v>40741</v>
      </c>
      <c r="E467" s="20" t="s">
        <v>702</v>
      </c>
      <c r="F467" s="138" t="s">
        <v>686</v>
      </c>
      <c r="G467" s="24" t="s">
        <v>728</v>
      </c>
      <c r="H467" s="64"/>
      <c r="I467" s="64"/>
      <c r="J467" s="145">
        <v>1555329</v>
      </c>
      <c r="K467" s="19" t="s">
        <v>150</v>
      </c>
      <c r="L467" s="19"/>
    </row>
    <row r="468" spans="1:12" s="60" customFormat="1" ht="15.75" customHeight="1">
      <c r="A468" s="16" t="str">
        <f t="shared" si="37"/>
        <v/>
      </c>
      <c r="B468" s="17"/>
      <c r="C468" s="17"/>
      <c r="D468" s="17">
        <v>40744</v>
      </c>
      <c r="E468" s="47" t="s">
        <v>705</v>
      </c>
      <c r="F468" s="138" t="s">
        <v>687</v>
      </c>
      <c r="G468" s="24" t="s">
        <v>728</v>
      </c>
      <c r="H468" s="64">
        <v>164</v>
      </c>
      <c r="I468" s="64">
        <v>7868</v>
      </c>
      <c r="J468" s="145">
        <f t="shared" si="38"/>
        <v>1290352</v>
      </c>
      <c r="K468" s="19" t="s">
        <v>150</v>
      </c>
      <c r="L468" s="19"/>
    </row>
    <row r="469" spans="1:12" s="60" customFormat="1" ht="15.75" customHeight="1">
      <c r="A469" s="16" t="str">
        <f t="shared" si="37"/>
        <v/>
      </c>
      <c r="B469" s="17"/>
      <c r="C469" s="17"/>
      <c r="D469" s="17">
        <v>40744</v>
      </c>
      <c r="E469" s="47" t="s">
        <v>706</v>
      </c>
      <c r="F469" s="138" t="s">
        <v>687</v>
      </c>
      <c r="G469" s="24" t="s">
        <v>728</v>
      </c>
      <c r="H469" s="64">
        <v>1</v>
      </c>
      <c r="I469" s="64">
        <v>8405</v>
      </c>
      <c r="J469" s="145">
        <f t="shared" si="38"/>
        <v>8405</v>
      </c>
      <c r="K469" s="19" t="s">
        <v>150</v>
      </c>
      <c r="L469" s="19"/>
    </row>
    <row r="470" spans="1:12" s="60" customFormat="1" ht="15.75" customHeight="1">
      <c r="A470" s="16" t="str">
        <f t="shared" si="37"/>
        <v/>
      </c>
      <c r="B470" s="17"/>
      <c r="C470" s="17"/>
      <c r="D470" s="17">
        <v>40744</v>
      </c>
      <c r="E470" s="47" t="s">
        <v>707</v>
      </c>
      <c r="F470" s="138" t="s">
        <v>687</v>
      </c>
      <c r="G470" s="24" t="s">
        <v>728</v>
      </c>
      <c r="H470" s="64">
        <v>1</v>
      </c>
      <c r="I470" s="64">
        <v>4751</v>
      </c>
      <c r="J470" s="145">
        <f t="shared" si="38"/>
        <v>4751</v>
      </c>
      <c r="K470" s="19" t="s">
        <v>150</v>
      </c>
      <c r="L470" s="19"/>
    </row>
    <row r="471" spans="1:12" s="60" customFormat="1" ht="15.75" customHeight="1">
      <c r="A471" s="16" t="str">
        <f t="shared" si="37"/>
        <v/>
      </c>
      <c r="B471" s="17"/>
      <c r="C471" s="17"/>
      <c r="D471" s="17">
        <v>40744</v>
      </c>
      <c r="E471" s="47" t="s">
        <v>708</v>
      </c>
      <c r="F471" s="138" t="s">
        <v>687</v>
      </c>
      <c r="G471" s="24" t="s">
        <v>728</v>
      </c>
      <c r="H471" s="64">
        <v>1</v>
      </c>
      <c r="I471" s="64">
        <v>6560</v>
      </c>
      <c r="J471" s="145">
        <f t="shared" si="38"/>
        <v>6560</v>
      </c>
      <c r="K471" s="19" t="s">
        <v>150</v>
      </c>
      <c r="L471" s="19"/>
    </row>
    <row r="472" spans="1:12" s="60" customFormat="1" ht="15.75" customHeight="1">
      <c r="A472" s="16" t="str">
        <f t="shared" si="37"/>
        <v/>
      </c>
      <c r="B472" s="17"/>
      <c r="C472" s="17"/>
      <c r="D472" s="17">
        <v>40744</v>
      </c>
      <c r="E472" s="47" t="s">
        <v>709</v>
      </c>
      <c r="F472" s="138" t="s">
        <v>687</v>
      </c>
      <c r="G472" s="24" t="s">
        <v>728</v>
      </c>
      <c r="H472" s="64">
        <v>6</v>
      </c>
      <c r="I472" s="64">
        <v>9594</v>
      </c>
      <c r="J472" s="145">
        <f t="shared" si="38"/>
        <v>57564</v>
      </c>
      <c r="K472" s="19" t="s">
        <v>150</v>
      </c>
      <c r="L472" s="19"/>
    </row>
    <row r="473" spans="1:12" s="60" customFormat="1" ht="15.75" customHeight="1">
      <c r="A473" s="16" t="str">
        <f t="shared" si="37"/>
        <v/>
      </c>
      <c r="B473" s="17"/>
      <c r="C473" s="17"/>
      <c r="D473" s="17">
        <v>40744</v>
      </c>
      <c r="E473" s="47" t="s">
        <v>710</v>
      </c>
      <c r="F473" s="138" t="s">
        <v>687</v>
      </c>
      <c r="G473" s="24" t="s">
        <v>728</v>
      </c>
      <c r="H473" s="64">
        <v>1</v>
      </c>
      <c r="I473" s="64">
        <v>7094</v>
      </c>
      <c r="J473" s="145">
        <f t="shared" si="38"/>
        <v>7094</v>
      </c>
      <c r="K473" s="19" t="s">
        <v>150</v>
      </c>
      <c r="L473" s="19"/>
    </row>
    <row r="474" spans="1:12" s="60" customFormat="1" ht="15.75" customHeight="1">
      <c r="A474" s="16" t="str">
        <f t="shared" si="37"/>
        <v/>
      </c>
      <c r="B474" s="17"/>
      <c r="C474" s="17"/>
      <c r="D474" s="17">
        <v>40744</v>
      </c>
      <c r="E474" s="47" t="s">
        <v>711</v>
      </c>
      <c r="F474" s="138" t="s">
        <v>687</v>
      </c>
      <c r="G474" s="24" t="s">
        <v>728</v>
      </c>
      <c r="H474" s="64">
        <v>3</v>
      </c>
      <c r="I474" s="64">
        <v>9263</v>
      </c>
      <c r="J474" s="145">
        <f t="shared" si="38"/>
        <v>27789</v>
      </c>
      <c r="K474" s="19" t="s">
        <v>150</v>
      </c>
      <c r="L474" s="19"/>
    </row>
    <row r="475" spans="1:12" s="60" customFormat="1" ht="15.75" customHeight="1">
      <c r="A475" s="16" t="str">
        <f t="shared" si="37"/>
        <v/>
      </c>
      <c r="B475" s="17"/>
      <c r="C475" s="17"/>
      <c r="D475" s="17">
        <v>40744</v>
      </c>
      <c r="E475" s="47" t="s">
        <v>712</v>
      </c>
      <c r="F475" s="138" t="s">
        <v>687</v>
      </c>
      <c r="G475" s="24" t="s">
        <v>728</v>
      </c>
      <c r="H475" s="64">
        <v>12</v>
      </c>
      <c r="I475" s="64">
        <v>10595</v>
      </c>
      <c r="J475" s="145">
        <f t="shared" si="38"/>
        <v>127140</v>
      </c>
      <c r="K475" s="19" t="s">
        <v>150</v>
      </c>
      <c r="L475" s="19"/>
    </row>
    <row r="476" spans="1:12" s="60" customFormat="1" ht="15.75" customHeight="1">
      <c r="A476" s="16" t="str">
        <f t="shared" si="37"/>
        <v/>
      </c>
      <c r="B476" s="17"/>
      <c r="C476" s="17"/>
      <c r="D476" s="17">
        <v>40744</v>
      </c>
      <c r="E476" s="20" t="s">
        <v>702</v>
      </c>
      <c r="F476" s="138" t="s">
        <v>687</v>
      </c>
      <c r="G476" s="24" t="s">
        <v>728</v>
      </c>
      <c r="H476" s="64"/>
      <c r="I476" s="64"/>
      <c r="J476" s="145">
        <v>152970</v>
      </c>
      <c r="K476" s="19" t="s">
        <v>150</v>
      </c>
      <c r="L476" s="19"/>
    </row>
    <row r="477" spans="1:12" s="60" customFormat="1" ht="15.75" customHeight="1">
      <c r="A477" s="16" t="str">
        <f t="shared" si="37"/>
        <v/>
      </c>
      <c r="B477" s="17"/>
      <c r="C477" s="17"/>
      <c r="D477" s="17">
        <v>40745</v>
      </c>
      <c r="E477" s="47" t="s">
        <v>713</v>
      </c>
      <c r="F477" s="138" t="s">
        <v>688</v>
      </c>
      <c r="G477" s="24" t="s">
        <v>728</v>
      </c>
      <c r="H477" s="64">
        <v>5</v>
      </c>
      <c r="I477" s="64">
        <v>11321</v>
      </c>
      <c r="J477" s="145">
        <f t="shared" si="38"/>
        <v>56605</v>
      </c>
      <c r="K477" s="19" t="s">
        <v>150</v>
      </c>
      <c r="L477" s="19"/>
    </row>
    <row r="478" spans="1:12" s="60" customFormat="1" ht="15.75" customHeight="1">
      <c r="A478" s="16" t="str">
        <f t="shared" si="37"/>
        <v/>
      </c>
      <c r="B478" s="17"/>
      <c r="C478" s="17"/>
      <c r="D478" s="17">
        <v>40745</v>
      </c>
      <c r="E478" s="47" t="s">
        <v>714</v>
      </c>
      <c r="F478" s="138" t="s">
        <v>688</v>
      </c>
      <c r="G478" s="24" t="s">
        <v>728</v>
      </c>
      <c r="H478" s="64">
        <v>1</v>
      </c>
      <c r="I478" s="64">
        <v>10253</v>
      </c>
      <c r="J478" s="145">
        <f t="shared" si="38"/>
        <v>10253</v>
      </c>
      <c r="K478" s="19" t="s">
        <v>150</v>
      </c>
      <c r="L478" s="19"/>
    </row>
    <row r="479" spans="1:12" s="60" customFormat="1" ht="15.75" customHeight="1">
      <c r="A479" s="16" t="str">
        <f t="shared" si="37"/>
        <v/>
      </c>
      <c r="B479" s="17"/>
      <c r="C479" s="17"/>
      <c r="D479" s="17">
        <v>40745</v>
      </c>
      <c r="E479" s="47" t="s">
        <v>715</v>
      </c>
      <c r="F479" s="138" t="s">
        <v>688</v>
      </c>
      <c r="G479" s="24" t="s">
        <v>728</v>
      </c>
      <c r="H479" s="64">
        <v>1</v>
      </c>
      <c r="I479" s="64">
        <v>12564</v>
      </c>
      <c r="J479" s="145">
        <f t="shared" si="38"/>
        <v>12564</v>
      </c>
      <c r="K479" s="19" t="s">
        <v>150</v>
      </c>
      <c r="L479" s="19"/>
    </row>
    <row r="480" spans="1:12" s="60" customFormat="1" ht="15.75" customHeight="1">
      <c r="A480" s="16" t="str">
        <f t="shared" si="37"/>
        <v/>
      </c>
      <c r="B480" s="17"/>
      <c r="C480" s="17"/>
      <c r="D480" s="17">
        <v>40745</v>
      </c>
      <c r="E480" s="47" t="s">
        <v>716</v>
      </c>
      <c r="F480" s="138" t="s">
        <v>688</v>
      </c>
      <c r="G480" s="24" t="s">
        <v>728</v>
      </c>
      <c r="H480" s="64">
        <v>18</v>
      </c>
      <c r="I480" s="64">
        <v>14438</v>
      </c>
      <c r="J480" s="145">
        <f t="shared" si="38"/>
        <v>259884</v>
      </c>
      <c r="K480" s="19" t="s">
        <v>150</v>
      </c>
      <c r="L480" s="19"/>
    </row>
    <row r="481" spans="1:12" s="60" customFormat="1" ht="15.75" customHeight="1">
      <c r="A481" s="16" t="str">
        <f t="shared" si="37"/>
        <v/>
      </c>
      <c r="B481" s="17"/>
      <c r="C481" s="17"/>
      <c r="D481" s="17">
        <v>40745</v>
      </c>
      <c r="E481" s="47" t="s">
        <v>717</v>
      </c>
      <c r="F481" s="138" t="s">
        <v>688</v>
      </c>
      <c r="G481" s="24" t="s">
        <v>728</v>
      </c>
      <c r="H481" s="64">
        <v>166</v>
      </c>
      <c r="I481" s="64">
        <v>15618</v>
      </c>
      <c r="J481" s="145">
        <f t="shared" si="38"/>
        <v>2592588</v>
      </c>
      <c r="K481" s="19" t="s">
        <v>150</v>
      </c>
      <c r="L481" s="19"/>
    </row>
    <row r="482" spans="1:12" s="60" customFormat="1" ht="15.75" customHeight="1">
      <c r="A482" s="16" t="str">
        <f t="shared" si="37"/>
        <v/>
      </c>
      <c r="B482" s="17"/>
      <c r="C482" s="17"/>
      <c r="D482" s="17">
        <v>40745</v>
      </c>
      <c r="E482" s="47" t="s">
        <v>718</v>
      </c>
      <c r="F482" s="138" t="s">
        <v>688</v>
      </c>
      <c r="G482" s="24" t="s">
        <v>728</v>
      </c>
      <c r="H482" s="64">
        <v>2</v>
      </c>
      <c r="I482" s="64">
        <v>10026</v>
      </c>
      <c r="J482" s="145">
        <f t="shared" si="38"/>
        <v>20052</v>
      </c>
      <c r="K482" s="19" t="s">
        <v>150</v>
      </c>
      <c r="L482" s="19"/>
    </row>
    <row r="483" spans="1:12" s="60" customFormat="1" ht="15.75" customHeight="1">
      <c r="A483" s="16" t="str">
        <f t="shared" si="37"/>
        <v/>
      </c>
      <c r="B483" s="17"/>
      <c r="C483" s="46"/>
      <c r="D483" s="17">
        <v>40745</v>
      </c>
      <c r="E483" s="47" t="s">
        <v>719</v>
      </c>
      <c r="F483" s="138" t="s">
        <v>688</v>
      </c>
      <c r="G483" s="24" t="s">
        <v>728</v>
      </c>
      <c r="H483" s="64">
        <v>1</v>
      </c>
      <c r="I483" s="64">
        <v>10723</v>
      </c>
      <c r="J483" s="145">
        <f t="shared" si="38"/>
        <v>10723</v>
      </c>
      <c r="K483" s="19" t="s">
        <v>150</v>
      </c>
      <c r="L483" s="19"/>
    </row>
    <row r="484" spans="1:12" s="60" customFormat="1" ht="15.75" customHeight="1">
      <c r="A484" s="16" t="str">
        <f t="shared" si="37"/>
        <v/>
      </c>
      <c r="B484" s="17"/>
      <c r="C484" s="46"/>
      <c r="D484" s="17">
        <v>40745</v>
      </c>
      <c r="E484" s="47" t="s">
        <v>720</v>
      </c>
      <c r="F484" s="138" t="s">
        <v>688</v>
      </c>
      <c r="G484" s="24" t="s">
        <v>728</v>
      </c>
      <c r="H484" s="64">
        <v>4</v>
      </c>
      <c r="I484" s="64">
        <v>14010</v>
      </c>
      <c r="J484" s="145">
        <f t="shared" si="38"/>
        <v>56040</v>
      </c>
      <c r="K484" s="19" t="s">
        <v>150</v>
      </c>
      <c r="L484" s="19"/>
    </row>
    <row r="485" spans="1:12" s="60" customFormat="1" ht="15.75" customHeight="1">
      <c r="A485" s="16" t="str">
        <f t="shared" si="37"/>
        <v/>
      </c>
      <c r="B485" s="17"/>
      <c r="C485" s="17"/>
      <c r="D485" s="17">
        <v>40745</v>
      </c>
      <c r="E485" s="20" t="s">
        <v>702</v>
      </c>
      <c r="F485" s="138" t="s">
        <v>688</v>
      </c>
      <c r="G485" s="24" t="s">
        <v>728</v>
      </c>
      <c r="H485" s="64"/>
      <c r="I485" s="64"/>
      <c r="J485" s="145">
        <v>301871</v>
      </c>
      <c r="K485" s="19" t="s">
        <v>150</v>
      </c>
      <c r="L485" s="19"/>
    </row>
    <row r="486" spans="1:12" s="60" customFormat="1" ht="15.75" customHeight="1">
      <c r="A486" s="16" t="str">
        <f t="shared" si="37"/>
        <v/>
      </c>
      <c r="B486" s="17"/>
      <c r="C486" s="17"/>
      <c r="D486" s="17">
        <v>40745</v>
      </c>
      <c r="E486" s="47" t="s">
        <v>722</v>
      </c>
      <c r="F486" s="138" t="s">
        <v>689</v>
      </c>
      <c r="G486" s="24" t="s">
        <v>728</v>
      </c>
      <c r="H486" s="64">
        <v>3</v>
      </c>
      <c r="I486" s="64">
        <v>15054</v>
      </c>
      <c r="J486" s="145">
        <f t="shared" si="38"/>
        <v>45162</v>
      </c>
      <c r="K486" s="19" t="s">
        <v>150</v>
      </c>
      <c r="L486" s="19"/>
    </row>
    <row r="487" spans="1:12" s="60" customFormat="1" ht="15.75" customHeight="1">
      <c r="A487" s="16" t="str">
        <f t="shared" si="37"/>
        <v/>
      </c>
      <c r="B487" s="17"/>
      <c r="C487" s="17"/>
      <c r="D487" s="17">
        <v>40745</v>
      </c>
      <c r="E487" s="47" t="s">
        <v>723</v>
      </c>
      <c r="F487" s="138" t="s">
        <v>689</v>
      </c>
      <c r="G487" s="24" t="s">
        <v>728</v>
      </c>
      <c r="H487" s="64">
        <v>3</v>
      </c>
      <c r="I487" s="64">
        <v>16284</v>
      </c>
      <c r="J487" s="145">
        <f t="shared" si="38"/>
        <v>48852</v>
      </c>
      <c r="K487" s="19" t="s">
        <v>150</v>
      </c>
      <c r="L487" s="19"/>
    </row>
    <row r="488" spans="1:12" s="60" customFormat="1" ht="15.75" customHeight="1">
      <c r="A488" s="16" t="str">
        <f t="shared" si="37"/>
        <v/>
      </c>
      <c r="B488" s="17"/>
      <c r="C488" s="17"/>
      <c r="D488" s="17">
        <v>40745</v>
      </c>
      <c r="E488" s="47" t="s">
        <v>724</v>
      </c>
      <c r="F488" s="138" t="s">
        <v>689</v>
      </c>
      <c r="G488" s="24" t="s">
        <v>728</v>
      </c>
      <c r="H488" s="64">
        <v>107</v>
      </c>
      <c r="I488" s="64">
        <v>16832</v>
      </c>
      <c r="J488" s="145">
        <f t="shared" si="38"/>
        <v>1801024</v>
      </c>
      <c r="K488" s="19" t="s">
        <v>150</v>
      </c>
      <c r="L488" s="19"/>
    </row>
    <row r="489" spans="1:12" s="60" customFormat="1" ht="15.75" customHeight="1">
      <c r="A489" s="16" t="str">
        <f t="shared" si="37"/>
        <v/>
      </c>
      <c r="B489" s="17"/>
      <c r="C489" s="17"/>
      <c r="D489" s="17">
        <v>40745</v>
      </c>
      <c r="E489" s="47" t="s">
        <v>725</v>
      </c>
      <c r="F489" s="138" t="s">
        <v>689</v>
      </c>
      <c r="G489" s="24" t="s">
        <v>728</v>
      </c>
      <c r="H489" s="64">
        <v>83</v>
      </c>
      <c r="I489" s="64">
        <v>11079</v>
      </c>
      <c r="J489" s="145">
        <f t="shared" si="38"/>
        <v>919557</v>
      </c>
      <c r="K489" s="19" t="s">
        <v>150</v>
      </c>
      <c r="L489" s="19"/>
    </row>
    <row r="490" spans="1:12" s="60" customFormat="1" ht="15.75" customHeight="1">
      <c r="A490" s="16" t="str">
        <f t="shared" si="37"/>
        <v/>
      </c>
      <c r="B490" s="17"/>
      <c r="C490" s="17"/>
      <c r="D490" s="17">
        <v>40745</v>
      </c>
      <c r="E490" s="47" t="s">
        <v>726</v>
      </c>
      <c r="F490" s="138" t="s">
        <v>689</v>
      </c>
      <c r="G490" s="24" t="s">
        <v>728</v>
      </c>
      <c r="H490" s="64">
        <v>51</v>
      </c>
      <c r="I490" s="64">
        <v>8450</v>
      </c>
      <c r="J490" s="145">
        <f t="shared" si="38"/>
        <v>430950</v>
      </c>
      <c r="K490" s="19" t="s">
        <v>150</v>
      </c>
      <c r="L490" s="19"/>
    </row>
    <row r="491" spans="1:12" s="60" customFormat="1" ht="15.75" customHeight="1">
      <c r="A491" s="16" t="str">
        <f t="shared" si="37"/>
        <v/>
      </c>
      <c r="B491" s="17"/>
      <c r="C491" s="17"/>
      <c r="D491" s="17">
        <v>40745</v>
      </c>
      <c r="E491" s="47" t="s">
        <v>709</v>
      </c>
      <c r="F491" s="138" t="s">
        <v>689</v>
      </c>
      <c r="G491" s="24" t="s">
        <v>728</v>
      </c>
      <c r="H491" s="64">
        <v>90</v>
      </c>
      <c r="I491" s="64">
        <v>9594</v>
      </c>
      <c r="J491" s="145">
        <f t="shared" si="38"/>
        <v>863460</v>
      </c>
      <c r="K491" s="19" t="s">
        <v>150</v>
      </c>
      <c r="L491" s="19"/>
    </row>
    <row r="492" spans="1:12" s="60" customFormat="1" ht="15.75" customHeight="1">
      <c r="A492" s="16" t="str">
        <f t="shared" si="37"/>
        <v/>
      </c>
      <c r="B492" s="17"/>
      <c r="C492" s="17"/>
      <c r="D492" s="17">
        <v>40745</v>
      </c>
      <c r="E492" s="47" t="s">
        <v>716</v>
      </c>
      <c r="F492" s="138" t="s">
        <v>689</v>
      </c>
      <c r="G492" s="24" t="s">
        <v>728</v>
      </c>
      <c r="H492" s="64">
        <v>669</v>
      </c>
      <c r="I492" s="64">
        <v>14438</v>
      </c>
      <c r="J492" s="145">
        <f t="shared" si="38"/>
        <v>9659022</v>
      </c>
      <c r="K492" s="19" t="s">
        <v>150</v>
      </c>
      <c r="L492" s="19"/>
    </row>
    <row r="493" spans="1:12" s="60" customFormat="1" ht="15.75" customHeight="1">
      <c r="A493" s="16" t="str">
        <f t="shared" si="37"/>
        <v/>
      </c>
      <c r="B493" s="17"/>
      <c r="C493" s="17"/>
      <c r="D493" s="17">
        <v>40745</v>
      </c>
      <c r="E493" s="47" t="s">
        <v>712</v>
      </c>
      <c r="F493" s="138" t="s">
        <v>689</v>
      </c>
      <c r="G493" s="24" t="s">
        <v>728</v>
      </c>
      <c r="H493" s="64">
        <v>176</v>
      </c>
      <c r="I493" s="64">
        <v>10595</v>
      </c>
      <c r="J493" s="145">
        <f t="shared" si="38"/>
        <v>1864720</v>
      </c>
      <c r="K493" s="19" t="s">
        <v>150</v>
      </c>
      <c r="L493" s="19"/>
    </row>
    <row r="494" spans="1:12" s="60" customFormat="1" ht="15.75" customHeight="1">
      <c r="A494" s="16" t="str">
        <f t="shared" si="37"/>
        <v/>
      </c>
      <c r="B494" s="17"/>
      <c r="C494" s="17"/>
      <c r="D494" s="17">
        <v>40745</v>
      </c>
      <c r="E494" s="20" t="s">
        <v>702</v>
      </c>
      <c r="F494" s="138" t="s">
        <v>689</v>
      </c>
      <c r="G494" s="24" t="s">
        <v>728</v>
      </c>
      <c r="H494" s="64"/>
      <c r="I494" s="64"/>
      <c r="J494" s="145">
        <v>1563215</v>
      </c>
      <c r="K494" s="19" t="s">
        <v>150</v>
      </c>
      <c r="L494" s="19"/>
    </row>
    <row r="495" spans="1:12" s="60" customFormat="1" ht="15.75" customHeight="1">
      <c r="A495" s="16" t="str">
        <f t="shared" si="37"/>
        <v/>
      </c>
      <c r="B495" s="17"/>
      <c r="C495" s="17"/>
      <c r="D495" s="17">
        <v>40746</v>
      </c>
      <c r="E495" s="47" t="s">
        <v>701</v>
      </c>
      <c r="F495" s="138" t="s">
        <v>690</v>
      </c>
      <c r="G495" s="24" t="s">
        <v>728</v>
      </c>
      <c r="H495" s="64">
        <v>50</v>
      </c>
      <c r="I495" s="64">
        <v>9793</v>
      </c>
      <c r="J495" s="145">
        <f t="shared" si="38"/>
        <v>489650</v>
      </c>
      <c r="K495" s="19" t="s">
        <v>150</v>
      </c>
      <c r="L495" s="19"/>
    </row>
    <row r="496" spans="1:12" s="60" customFormat="1" ht="15.75" customHeight="1">
      <c r="A496" s="16" t="str">
        <f t="shared" si="37"/>
        <v/>
      </c>
      <c r="B496" s="17"/>
      <c r="C496" s="17"/>
      <c r="D496" s="17">
        <v>40746</v>
      </c>
      <c r="E496" s="47" t="s">
        <v>720</v>
      </c>
      <c r="F496" s="138" t="s">
        <v>690</v>
      </c>
      <c r="G496" s="24" t="s">
        <v>728</v>
      </c>
      <c r="H496" s="64">
        <v>46</v>
      </c>
      <c r="I496" s="64">
        <v>14010</v>
      </c>
      <c r="J496" s="145">
        <f t="shared" si="38"/>
        <v>644460</v>
      </c>
      <c r="K496" s="19" t="s">
        <v>150</v>
      </c>
      <c r="L496" s="19"/>
    </row>
    <row r="497" spans="1:12" s="60" customFormat="1" ht="15.75" customHeight="1">
      <c r="A497" s="16" t="str">
        <f t="shared" si="37"/>
        <v/>
      </c>
      <c r="B497" s="17"/>
      <c r="C497" s="17"/>
      <c r="D497" s="17">
        <v>40746</v>
      </c>
      <c r="E497" s="47" t="s">
        <v>729</v>
      </c>
      <c r="F497" s="138" t="s">
        <v>690</v>
      </c>
      <c r="G497" s="24" t="s">
        <v>728</v>
      </c>
      <c r="H497" s="66">
        <v>68</v>
      </c>
      <c r="I497" s="66">
        <v>11067</v>
      </c>
      <c r="J497" s="145">
        <f t="shared" si="38"/>
        <v>752556</v>
      </c>
      <c r="K497" s="19" t="s">
        <v>150</v>
      </c>
      <c r="L497" s="19"/>
    </row>
    <row r="498" spans="1:12" s="60" customFormat="1" ht="15.75" customHeight="1">
      <c r="A498" s="16" t="str">
        <f t="shared" si="37"/>
        <v/>
      </c>
      <c r="B498" s="17"/>
      <c r="C498" s="17"/>
      <c r="D498" s="17">
        <v>40746</v>
      </c>
      <c r="E498" s="47" t="s">
        <v>730</v>
      </c>
      <c r="F498" s="138" t="s">
        <v>690</v>
      </c>
      <c r="G498" s="24" t="s">
        <v>728</v>
      </c>
      <c r="H498" s="64">
        <v>50</v>
      </c>
      <c r="I498" s="64">
        <v>16731</v>
      </c>
      <c r="J498" s="145">
        <f t="shared" si="38"/>
        <v>836550</v>
      </c>
      <c r="K498" s="19" t="s">
        <v>150</v>
      </c>
      <c r="L498" s="19"/>
    </row>
    <row r="499" spans="1:12" s="60" customFormat="1" ht="15.75" customHeight="1">
      <c r="A499" s="16" t="str">
        <f t="shared" si="37"/>
        <v/>
      </c>
      <c r="B499" s="17"/>
      <c r="C499" s="17"/>
      <c r="D499" s="17">
        <v>40746</v>
      </c>
      <c r="E499" s="47" t="s">
        <v>731</v>
      </c>
      <c r="F499" s="138" t="s">
        <v>690</v>
      </c>
      <c r="G499" s="24" t="s">
        <v>728</v>
      </c>
      <c r="H499" s="64">
        <v>2</v>
      </c>
      <c r="I499" s="64">
        <v>12207</v>
      </c>
      <c r="J499" s="145">
        <f t="shared" si="38"/>
        <v>24414</v>
      </c>
      <c r="K499" s="19" t="s">
        <v>150</v>
      </c>
      <c r="L499" s="19"/>
    </row>
    <row r="500" spans="1:12" s="60" customFormat="1" ht="15.75" customHeight="1">
      <c r="A500" s="16" t="str">
        <f t="shared" si="37"/>
        <v/>
      </c>
      <c r="B500" s="17"/>
      <c r="C500" s="46"/>
      <c r="D500" s="17">
        <v>40746</v>
      </c>
      <c r="E500" s="47" t="s">
        <v>732</v>
      </c>
      <c r="F500" s="138" t="s">
        <v>690</v>
      </c>
      <c r="G500" s="24" t="s">
        <v>728</v>
      </c>
      <c r="H500" s="64">
        <v>1</v>
      </c>
      <c r="I500" s="64">
        <v>13099</v>
      </c>
      <c r="J500" s="145">
        <f t="shared" si="38"/>
        <v>13099</v>
      </c>
      <c r="K500" s="19" t="s">
        <v>150</v>
      </c>
      <c r="L500" s="19"/>
    </row>
    <row r="501" spans="1:12" s="60" customFormat="1" ht="15.75" customHeight="1">
      <c r="A501" s="16" t="str">
        <f t="shared" si="37"/>
        <v/>
      </c>
      <c r="B501" s="17"/>
      <c r="C501" s="46"/>
      <c r="D501" s="17">
        <v>40746</v>
      </c>
      <c r="E501" s="47" t="s">
        <v>733</v>
      </c>
      <c r="F501" s="138" t="s">
        <v>690</v>
      </c>
      <c r="G501" s="24" t="s">
        <v>728</v>
      </c>
      <c r="H501" s="64">
        <v>5</v>
      </c>
      <c r="I501" s="64">
        <v>12179</v>
      </c>
      <c r="J501" s="145">
        <f t="shared" si="38"/>
        <v>60895</v>
      </c>
      <c r="K501" s="19" t="s">
        <v>150</v>
      </c>
      <c r="L501" s="19"/>
    </row>
    <row r="502" spans="1:12" s="60" customFormat="1" ht="15.75" customHeight="1">
      <c r="A502" s="16" t="str">
        <f t="shared" si="37"/>
        <v/>
      </c>
      <c r="B502" s="17"/>
      <c r="C502" s="46"/>
      <c r="D502" s="17">
        <v>40746</v>
      </c>
      <c r="E502" s="47" t="s">
        <v>714</v>
      </c>
      <c r="F502" s="138" t="s">
        <v>690</v>
      </c>
      <c r="G502" s="24" t="s">
        <v>728</v>
      </c>
      <c r="H502" s="64">
        <v>6</v>
      </c>
      <c r="I502" s="64">
        <v>10253</v>
      </c>
      <c r="J502" s="145">
        <f t="shared" si="38"/>
        <v>61518</v>
      </c>
      <c r="K502" s="19" t="s">
        <v>150</v>
      </c>
      <c r="L502" s="19"/>
    </row>
    <row r="503" spans="1:12" s="60" customFormat="1" ht="15.75" customHeight="1">
      <c r="A503" s="16" t="str">
        <f t="shared" si="37"/>
        <v/>
      </c>
      <c r="B503" s="17"/>
      <c r="C503" s="46"/>
      <c r="D503" s="17">
        <v>40746</v>
      </c>
      <c r="E503" s="20" t="s">
        <v>702</v>
      </c>
      <c r="F503" s="138" t="s">
        <v>690</v>
      </c>
      <c r="G503" s="24" t="s">
        <v>728</v>
      </c>
      <c r="H503" s="64"/>
      <c r="I503" s="64"/>
      <c r="J503" s="145">
        <v>288224</v>
      </c>
      <c r="K503" s="19" t="s">
        <v>150</v>
      </c>
      <c r="L503" s="19"/>
    </row>
    <row r="504" spans="1:12" s="60" customFormat="1" ht="15.75" customHeight="1">
      <c r="A504" s="16" t="str">
        <f t="shared" si="37"/>
        <v/>
      </c>
      <c r="B504" s="17"/>
      <c r="C504" s="46"/>
      <c r="D504" s="46">
        <v>40747</v>
      </c>
      <c r="E504" s="47" t="s">
        <v>722</v>
      </c>
      <c r="F504" s="138" t="s">
        <v>691</v>
      </c>
      <c r="G504" s="24" t="s">
        <v>728</v>
      </c>
      <c r="H504" s="64">
        <v>10</v>
      </c>
      <c r="I504" s="64">
        <v>15053</v>
      </c>
      <c r="J504" s="145">
        <f t="shared" si="38"/>
        <v>150530</v>
      </c>
      <c r="K504" s="19" t="s">
        <v>150</v>
      </c>
      <c r="L504" s="19"/>
    </row>
    <row r="505" spans="1:12" s="60" customFormat="1" ht="15.75" customHeight="1">
      <c r="A505" s="16" t="str">
        <f t="shared" si="37"/>
        <v/>
      </c>
      <c r="B505" s="17"/>
      <c r="C505" s="46"/>
      <c r="D505" s="46">
        <v>40747</v>
      </c>
      <c r="E505" s="47" t="s">
        <v>699</v>
      </c>
      <c r="F505" s="138" t="s">
        <v>691</v>
      </c>
      <c r="G505" s="24" t="s">
        <v>728</v>
      </c>
      <c r="H505" s="64">
        <v>160</v>
      </c>
      <c r="I505" s="64">
        <v>20976</v>
      </c>
      <c r="J505" s="145">
        <f t="shared" si="38"/>
        <v>3356160</v>
      </c>
      <c r="K505" s="19" t="s">
        <v>150</v>
      </c>
      <c r="L505" s="19"/>
    </row>
    <row r="506" spans="1:12" s="60" customFormat="1" ht="15.75" customHeight="1">
      <c r="A506" s="16" t="str">
        <f t="shared" si="37"/>
        <v/>
      </c>
      <c r="B506" s="17"/>
      <c r="C506" s="46"/>
      <c r="D506" s="46">
        <v>40747</v>
      </c>
      <c r="E506" s="47" t="s">
        <v>734</v>
      </c>
      <c r="F506" s="138" t="s">
        <v>691</v>
      </c>
      <c r="G506" s="24" t="s">
        <v>728</v>
      </c>
      <c r="H506" s="64">
        <v>55</v>
      </c>
      <c r="I506" s="64">
        <v>4422</v>
      </c>
      <c r="J506" s="145">
        <f t="shared" si="38"/>
        <v>243210</v>
      </c>
      <c r="K506" s="19" t="s">
        <v>150</v>
      </c>
      <c r="L506" s="19"/>
    </row>
    <row r="507" spans="1:12" s="60" customFormat="1" ht="15.75" customHeight="1">
      <c r="A507" s="16" t="str">
        <f t="shared" si="37"/>
        <v/>
      </c>
      <c r="B507" s="17"/>
      <c r="C507" s="46"/>
      <c r="D507" s="46">
        <v>40747</v>
      </c>
      <c r="E507" s="47" t="s">
        <v>715</v>
      </c>
      <c r="F507" s="138" t="s">
        <v>691</v>
      </c>
      <c r="G507" s="24" t="s">
        <v>728</v>
      </c>
      <c r="H507" s="64">
        <v>8</v>
      </c>
      <c r="I507" s="64">
        <v>72564</v>
      </c>
      <c r="J507" s="145">
        <f t="shared" si="38"/>
        <v>580512</v>
      </c>
      <c r="K507" s="19" t="s">
        <v>150</v>
      </c>
      <c r="L507" s="19"/>
    </row>
    <row r="508" spans="1:12" s="60" customFormat="1" ht="15.75" customHeight="1">
      <c r="A508" s="16" t="str">
        <f t="shared" si="37"/>
        <v/>
      </c>
      <c r="B508" s="17"/>
      <c r="C508" s="46"/>
      <c r="D508" s="46">
        <v>40747</v>
      </c>
      <c r="E508" s="47" t="s">
        <v>735</v>
      </c>
      <c r="F508" s="138" t="s">
        <v>691</v>
      </c>
      <c r="G508" s="24" t="s">
        <v>728</v>
      </c>
      <c r="H508" s="64">
        <v>1</v>
      </c>
      <c r="I508" s="64">
        <v>5210</v>
      </c>
      <c r="J508" s="145">
        <f t="shared" si="38"/>
        <v>5210</v>
      </c>
      <c r="K508" s="19" t="s">
        <v>150</v>
      </c>
      <c r="L508" s="19"/>
    </row>
    <row r="509" spans="1:12" s="60" customFormat="1" ht="15.75" customHeight="1">
      <c r="A509" s="16" t="str">
        <f t="shared" si="37"/>
        <v/>
      </c>
      <c r="B509" s="17"/>
      <c r="C509" s="46"/>
      <c r="D509" s="46">
        <v>40747</v>
      </c>
      <c r="E509" s="47" t="s">
        <v>710</v>
      </c>
      <c r="F509" s="138" t="s">
        <v>691</v>
      </c>
      <c r="G509" s="24" t="s">
        <v>728</v>
      </c>
      <c r="H509" s="64">
        <v>1</v>
      </c>
      <c r="I509" s="64">
        <v>7094</v>
      </c>
      <c r="J509" s="145">
        <f t="shared" si="38"/>
        <v>7094</v>
      </c>
      <c r="K509" s="19" t="s">
        <v>150</v>
      </c>
      <c r="L509" s="19"/>
    </row>
    <row r="510" spans="1:12" s="60" customFormat="1" ht="15.75" customHeight="1">
      <c r="A510" s="16" t="str">
        <f t="shared" si="37"/>
        <v/>
      </c>
      <c r="B510" s="17"/>
      <c r="C510" s="46"/>
      <c r="D510" s="46">
        <v>40747</v>
      </c>
      <c r="E510" s="47" t="s">
        <v>711</v>
      </c>
      <c r="F510" s="138" t="s">
        <v>691</v>
      </c>
      <c r="G510" s="24" t="s">
        <v>728</v>
      </c>
      <c r="H510" s="64">
        <v>2</v>
      </c>
      <c r="I510" s="64">
        <v>9263</v>
      </c>
      <c r="J510" s="145">
        <f t="shared" si="38"/>
        <v>18526</v>
      </c>
      <c r="K510" s="19" t="s">
        <v>150</v>
      </c>
      <c r="L510" s="19"/>
    </row>
    <row r="511" spans="1:12" s="60" customFormat="1" ht="15.75" customHeight="1">
      <c r="A511" s="16" t="str">
        <f t="shared" si="37"/>
        <v/>
      </c>
      <c r="B511" s="17"/>
      <c r="C511" s="46"/>
      <c r="D511" s="46">
        <v>40747</v>
      </c>
      <c r="E511" s="47" t="s">
        <v>713</v>
      </c>
      <c r="F511" s="138" t="s">
        <v>691</v>
      </c>
      <c r="G511" s="24" t="s">
        <v>728</v>
      </c>
      <c r="H511" s="64">
        <v>2</v>
      </c>
      <c r="I511" s="64">
        <v>11321</v>
      </c>
      <c r="J511" s="145">
        <f t="shared" si="38"/>
        <v>22642</v>
      </c>
      <c r="K511" s="19" t="s">
        <v>150</v>
      </c>
      <c r="L511" s="19"/>
    </row>
    <row r="512" spans="1:12" s="60" customFormat="1" ht="15.75" customHeight="1">
      <c r="A512" s="16" t="str">
        <f t="shared" ref="A512:A514" si="39">IF(B512&lt;&gt;"",MONTH(B512),"")</f>
        <v/>
      </c>
      <c r="B512" s="17"/>
      <c r="C512" s="46"/>
      <c r="D512" s="46">
        <v>40747</v>
      </c>
      <c r="E512" s="20" t="s">
        <v>702</v>
      </c>
      <c r="F512" s="138" t="s">
        <v>691</v>
      </c>
      <c r="G512" s="24" t="s">
        <v>728</v>
      </c>
      <c r="H512" s="64"/>
      <c r="I512" s="64"/>
      <c r="J512" s="145">
        <v>390388</v>
      </c>
      <c r="K512" s="19" t="s">
        <v>150</v>
      </c>
      <c r="L512" s="19"/>
    </row>
    <row r="513" spans="1:12" s="60" customFormat="1" ht="15.75" customHeight="1">
      <c r="A513" s="16" t="str">
        <f t="shared" si="39"/>
        <v/>
      </c>
      <c r="B513" s="17"/>
      <c r="C513" s="46"/>
      <c r="D513" s="46">
        <v>40748</v>
      </c>
      <c r="E513" s="47" t="s">
        <v>736</v>
      </c>
      <c r="F513" s="140" t="s">
        <v>692</v>
      </c>
      <c r="G513" s="24" t="s">
        <v>728</v>
      </c>
      <c r="H513" s="64">
        <v>11</v>
      </c>
      <c r="I513" s="64">
        <v>7348</v>
      </c>
      <c r="J513" s="145">
        <f t="shared" ref="J513:J575" si="40">ROUND(H513*I513,0)</f>
        <v>80828</v>
      </c>
      <c r="K513" s="19" t="s">
        <v>150</v>
      </c>
      <c r="L513" s="19"/>
    </row>
    <row r="514" spans="1:12" s="60" customFormat="1" ht="15.75" customHeight="1">
      <c r="A514" s="16" t="str">
        <f t="shared" si="39"/>
        <v/>
      </c>
      <c r="B514" s="17"/>
      <c r="C514" s="46"/>
      <c r="D514" s="46">
        <v>40748</v>
      </c>
      <c r="E514" s="47" t="s">
        <v>737</v>
      </c>
      <c r="F514" s="140" t="s">
        <v>692</v>
      </c>
      <c r="G514" s="24" t="s">
        <v>728</v>
      </c>
      <c r="H514" s="64">
        <v>1</v>
      </c>
      <c r="I514" s="64">
        <v>15136</v>
      </c>
      <c r="J514" s="145">
        <f t="shared" si="40"/>
        <v>15136</v>
      </c>
      <c r="K514" s="19" t="s">
        <v>150</v>
      </c>
      <c r="L514" s="19"/>
    </row>
    <row r="515" spans="1:12" s="60" customFormat="1" ht="15.75" customHeight="1">
      <c r="A515" s="16" t="str">
        <f t="shared" ref="A515:A546" si="41">IF(B515&lt;&gt;"",MONTH(B515),"")</f>
        <v/>
      </c>
      <c r="B515" s="17"/>
      <c r="C515" s="46"/>
      <c r="D515" s="46">
        <v>40748</v>
      </c>
      <c r="E515" s="47" t="s">
        <v>738</v>
      </c>
      <c r="F515" s="140" t="s">
        <v>692</v>
      </c>
      <c r="G515" s="24" t="s">
        <v>728</v>
      </c>
      <c r="H515" s="64">
        <v>5</v>
      </c>
      <c r="I515" s="64">
        <v>17837</v>
      </c>
      <c r="J515" s="145">
        <f t="shared" si="40"/>
        <v>89185</v>
      </c>
      <c r="K515" s="19" t="s">
        <v>150</v>
      </c>
      <c r="L515" s="19"/>
    </row>
    <row r="516" spans="1:12" s="60" customFormat="1" ht="15.75" customHeight="1">
      <c r="A516" s="16" t="str">
        <f t="shared" si="41"/>
        <v/>
      </c>
      <c r="B516" s="17"/>
      <c r="C516" s="46"/>
      <c r="D516" s="46">
        <v>40748</v>
      </c>
      <c r="E516" s="47" t="s">
        <v>718</v>
      </c>
      <c r="F516" s="140" t="s">
        <v>692</v>
      </c>
      <c r="G516" s="24" t="s">
        <v>728</v>
      </c>
      <c r="H516" s="64">
        <v>1</v>
      </c>
      <c r="I516" s="64">
        <v>10026</v>
      </c>
      <c r="J516" s="145">
        <f t="shared" si="40"/>
        <v>10026</v>
      </c>
      <c r="K516" s="19" t="s">
        <v>150</v>
      </c>
      <c r="L516" s="19"/>
    </row>
    <row r="517" spans="1:12" s="60" customFormat="1" ht="15.75" customHeight="1">
      <c r="A517" s="16" t="str">
        <f t="shared" si="41"/>
        <v/>
      </c>
      <c r="B517" s="17"/>
      <c r="C517" s="46"/>
      <c r="D517" s="46">
        <v>40748</v>
      </c>
      <c r="E517" s="47" t="s">
        <v>719</v>
      </c>
      <c r="F517" s="140" t="s">
        <v>692</v>
      </c>
      <c r="G517" s="24" t="s">
        <v>728</v>
      </c>
      <c r="H517" s="64">
        <v>1</v>
      </c>
      <c r="I517" s="64">
        <v>10723</v>
      </c>
      <c r="J517" s="145">
        <f t="shared" si="40"/>
        <v>10723</v>
      </c>
      <c r="K517" s="19" t="s">
        <v>150</v>
      </c>
      <c r="L517" s="19"/>
    </row>
    <row r="518" spans="1:12" s="60" customFormat="1" ht="15.75" customHeight="1">
      <c r="A518" s="16" t="str">
        <f t="shared" si="41"/>
        <v/>
      </c>
      <c r="B518" s="17"/>
      <c r="C518" s="46"/>
      <c r="D518" s="46">
        <v>40748</v>
      </c>
      <c r="E518" s="20" t="s">
        <v>702</v>
      </c>
      <c r="F518" s="140" t="s">
        <v>692</v>
      </c>
      <c r="G518" s="24" t="s">
        <v>728</v>
      </c>
      <c r="H518" s="64"/>
      <c r="I518" s="64"/>
      <c r="J518" s="145">
        <v>20590</v>
      </c>
      <c r="K518" s="19" t="s">
        <v>150</v>
      </c>
      <c r="L518" s="19"/>
    </row>
    <row r="519" spans="1:12" s="60" customFormat="1" ht="15.75" customHeight="1">
      <c r="A519" s="16" t="str">
        <f t="shared" si="41"/>
        <v/>
      </c>
      <c r="B519" s="17"/>
      <c r="C519" s="46"/>
      <c r="D519" s="46">
        <v>40749</v>
      </c>
      <c r="E519" s="20" t="s">
        <v>739</v>
      </c>
      <c r="F519" s="140" t="s">
        <v>703</v>
      </c>
      <c r="G519" s="24" t="s">
        <v>740</v>
      </c>
      <c r="H519" s="64"/>
      <c r="I519" s="64"/>
      <c r="J519" s="145">
        <f t="shared" si="40"/>
        <v>0</v>
      </c>
      <c r="K519" s="19" t="s">
        <v>150</v>
      </c>
      <c r="L519" s="19"/>
    </row>
    <row r="520" spans="1:12" s="60" customFormat="1" ht="15.75" customHeight="1">
      <c r="A520" s="16" t="str">
        <f t="shared" si="41"/>
        <v/>
      </c>
      <c r="B520" s="17"/>
      <c r="C520" s="46"/>
      <c r="D520" s="46">
        <v>40749</v>
      </c>
      <c r="E520" s="47" t="s">
        <v>741</v>
      </c>
      <c r="F520" s="140" t="s">
        <v>703</v>
      </c>
      <c r="G520" s="24" t="s">
        <v>740</v>
      </c>
      <c r="H520" s="64">
        <v>108</v>
      </c>
      <c r="I520" s="64">
        <v>17100</v>
      </c>
      <c r="J520" s="145">
        <f t="shared" si="40"/>
        <v>1846800</v>
      </c>
      <c r="K520" s="19" t="s">
        <v>150</v>
      </c>
      <c r="L520" s="19"/>
    </row>
    <row r="521" spans="1:12" s="60" customFormat="1" ht="15.75" customHeight="1">
      <c r="A521" s="16" t="str">
        <f t="shared" si="41"/>
        <v/>
      </c>
      <c r="B521" s="17"/>
      <c r="C521" s="46"/>
      <c r="D521" s="46">
        <v>40749</v>
      </c>
      <c r="E521" s="47" t="s">
        <v>742</v>
      </c>
      <c r="F521" s="140" t="s">
        <v>703</v>
      </c>
      <c r="G521" s="24" t="s">
        <v>740</v>
      </c>
      <c r="H521" s="64">
        <v>97</v>
      </c>
      <c r="I521" s="64">
        <v>19690</v>
      </c>
      <c r="J521" s="145">
        <f t="shared" si="40"/>
        <v>1909930</v>
      </c>
      <c r="K521" s="19" t="s">
        <v>150</v>
      </c>
      <c r="L521" s="19"/>
    </row>
    <row r="522" spans="1:12" s="60" customFormat="1" ht="15.75" customHeight="1">
      <c r="A522" s="16" t="str">
        <f t="shared" si="41"/>
        <v/>
      </c>
      <c r="B522" s="17"/>
      <c r="C522" s="46"/>
      <c r="D522" s="46">
        <v>40749</v>
      </c>
      <c r="E522" s="47" t="s">
        <v>743</v>
      </c>
      <c r="F522" s="140" t="s">
        <v>703</v>
      </c>
      <c r="G522" s="24" t="s">
        <v>740</v>
      </c>
      <c r="H522" s="64">
        <v>55</v>
      </c>
      <c r="I522" s="64">
        <v>23100</v>
      </c>
      <c r="J522" s="145">
        <f t="shared" si="40"/>
        <v>1270500</v>
      </c>
      <c r="K522" s="19" t="s">
        <v>150</v>
      </c>
      <c r="L522" s="19"/>
    </row>
    <row r="523" spans="1:12" s="60" customFormat="1" ht="15.75" customHeight="1">
      <c r="A523" s="16" t="str">
        <f t="shared" si="41"/>
        <v/>
      </c>
      <c r="B523" s="17"/>
      <c r="C523" s="46"/>
      <c r="D523" s="46">
        <v>40749</v>
      </c>
      <c r="E523" s="20" t="s">
        <v>702</v>
      </c>
      <c r="F523" s="140" t="s">
        <v>703</v>
      </c>
      <c r="G523" s="24" t="s">
        <v>740</v>
      </c>
      <c r="H523" s="64"/>
      <c r="I523" s="64"/>
      <c r="J523" s="145">
        <v>502723</v>
      </c>
      <c r="K523" s="19" t="s">
        <v>150</v>
      </c>
      <c r="L523" s="19"/>
    </row>
    <row r="524" spans="1:12" s="60" customFormat="1" ht="15.75" customHeight="1">
      <c r="A524" s="16" t="str">
        <f t="shared" si="41"/>
        <v/>
      </c>
      <c r="B524" s="17"/>
      <c r="C524" s="46"/>
      <c r="D524" s="46">
        <v>40750</v>
      </c>
      <c r="E524" s="20" t="s">
        <v>739</v>
      </c>
      <c r="F524" s="140" t="s">
        <v>704</v>
      </c>
      <c r="G524" s="24" t="s">
        <v>740</v>
      </c>
      <c r="H524" s="64"/>
      <c r="I524" s="64"/>
      <c r="J524" s="145">
        <f t="shared" si="40"/>
        <v>0</v>
      </c>
      <c r="K524" s="19" t="s">
        <v>150</v>
      </c>
      <c r="L524" s="19"/>
    </row>
    <row r="525" spans="1:12" s="60" customFormat="1" ht="15.75" customHeight="1">
      <c r="A525" s="16" t="str">
        <f t="shared" si="41"/>
        <v/>
      </c>
      <c r="B525" s="17"/>
      <c r="C525" s="46"/>
      <c r="D525" s="46">
        <v>40750</v>
      </c>
      <c r="E525" s="47" t="s">
        <v>744</v>
      </c>
      <c r="F525" s="140" t="s">
        <v>704</v>
      </c>
      <c r="G525" s="24" t="s">
        <v>740</v>
      </c>
      <c r="H525" s="64">
        <v>499</v>
      </c>
      <c r="I525" s="64">
        <v>8100</v>
      </c>
      <c r="J525" s="145">
        <f t="shared" si="40"/>
        <v>4041900</v>
      </c>
      <c r="K525" s="19" t="s">
        <v>150</v>
      </c>
      <c r="L525" s="19"/>
    </row>
    <row r="526" spans="1:12" s="60" customFormat="1" ht="15.75" customHeight="1">
      <c r="A526" s="16" t="str">
        <f t="shared" si="41"/>
        <v/>
      </c>
      <c r="B526" s="17"/>
      <c r="C526" s="46"/>
      <c r="D526" s="46">
        <v>40750</v>
      </c>
      <c r="E526" s="20" t="s">
        <v>702</v>
      </c>
      <c r="F526" s="140" t="s">
        <v>704</v>
      </c>
      <c r="G526" s="24" t="s">
        <v>740</v>
      </c>
      <c r="H526" s="66"/>
      <c r="I526" s="66"/>
      <c r="J526" s="145">
        <v>404190</v>
      </c>
      <c r="K526" s="19" t="s">
        <v>150</v>
      </c>
      <c r="L526" s="19"/>
    </row>
    <row r="527" spans="1:12" s="60" customFormat="1" ht="15.75" customHeight="1">
      <c r="A527" s="16" t="str">
        <f t="shared" si="41"/>
        <v/>
      </c>
      <c r="B527" s="17"/>
      <c r="C527" s="46"/>
      <c r="D527" s="46">
        <v>40764</v>
      </c>
      <c r="E527" s="47" t="s">
        <v>745</v>
      </c>
      <c r="F527" s="140" t="s">
        <v>721</v>
      </c>
      <c r="G527" s="48" t="s">
        <v>746</v>
      </c>
      <c r="H527" s="64">
        <v>980</v>
      </c>
      <c r="I527" s="64">
        <v>11000</v>
      </c>
      <c r="J527" s="145">
        <f t="shared" si="40"/>
        <v>10780000</v>
      </c>
      <c r="K527" s="19" t="s">
        <v>150</v>
      </c>
      <c r="L527" s="19"/>
    </row>
    <row r="528" spans="1:12" s="60" customFormat="1" ht="15.75" customHeight="1">
      <c r="A528" s="16" t="str">
        <f t="shared" si="41"/>
        <v/>
      </c>
      <c r="B528" s="17"/>
      <c r="C528" s="46"/>
      <c r="D528" s="46">
        <v>40764</v>
      </c>
      <c r="E528" s="20" t="s">
        <v>702</v>
      </c>
      <c r="F528" s="140" t="s">
        <v>721</v>
      </c>
      <c r="G528" s="48" t="s">
        <v>746</v>
      </c>
      <c r="H528" s="64"/>
      <c r="I528" s="64"/>
      <c r="J528" s="145">
        <v>1078000</v>
      </c>
      <c r="K528" s="19" t="s">
        <v>150</v>
      </c>
      <c r="L528" s="19"/>
    </row>
    <row r="529" spans="1:12" s="60" customFormat="1" ht="15.75" customHeight="1">
      <c r="A529" s="16" t="str">
        <f t="shared" si="41"/>
        <v/>
      </c>
      <c r="B529" s="17"/>
      <c r="C529" s="46"/>
      <c r="D529" s="46">
        <v>40772</v>
      </c>
      <c r="E529" s="47" t="s">
        <v>747</v>
      </c>
      <c r="F529" s="140" t="s">
        <v>727</v>
      </c>
      <c r="G529" s="48" t="s">
        <v>746</v>
      </c>
      <c r="H529" s="64">
        <v>1000</v>
      </c>
      <c r="I529" s="64">
        <v>1100</v>
      </c>
      <c r="J529" s="145">
        <f t="shared" si="40"/>
        <v>1100000</v>
      </c>
      <c r="K529" s="19" t="s">
        <v>150</v>
      </c>
      <c r="L529" s="19"/>
    </row>
    <row r="530" spans="1:12" s="60" customFormat="1" ht="15.75" customHeight="1">
      <c r="A530" s="16" t="str">
        <f t="shared" si="41"/>
        <v/>
      </c>
      <c r="B530" s="17"/>
      <c r="C530" s="46"/>
      <c r="D530" s="46">
        <v>40772</v>
      </c>
      <c r="E530" s="20" t="s">
        <v>702</v>
      </c>
      <c r="F530" s="140" t="s">
        <v>727</v>
      </c>
      <c r="G530" s="48" t="s">
        <v>746</v>
      </c>
      <c r="H530" s="64"/>
      <c r="I530" s="64"/>
      <c r="J530" s="145">
        <v>1100000</v>
      </c>
      <c r="K530" s="19" t="s">
        <v>150</v>
      </c>
      <c r="L530" s="19"/>
    </row>
    <row r="531" spans="1:12" s="60" customFormat="1" ht="15.75" customHeight="1">
      <c r="A531" s="16" t="str">
        <f t="shared" si="41"/>
        <v/>
      </c>
      <c r="B531" s="17"/>
      <c r="C531" s="46"/>
      <c r="D531" s="46">
        <v>40780</v>
      </c>
      <c r="E531" s="47" t="s">
        <v>749</v>
      </c>
      <c r="F531" s="140" t="s">
        <v>748</v>
      </c>
      <c r="G531" s="48" t="s">
        <v>746</v>
      </c>
      <c r="H531" s="64">
        <v>989</v>
      </c>
      <c r="I531" s="64">
        <v>9000</v>
      </c>
      <c r="J531" s="145">
        <f t="shared" si="40"/>
        <v>8901000</v>
      </c>
      <c r="K531" s="19" t="s">
        <v>150</v>
      </c>
      <c r="L531" s="19"/>
    </row>
    <row r="532" spans="1:12" s="60" customFormat="1" ht="15.75" customHeight="1">
      <c r="A532" s="16" t="str">
        <f t="shared" si="41"/>
        <v/>
      </c>
      <c r="B532" s="17"/>
      <c r="C532" s="46"/>
      <c r="D532" s="46">
        <v>40780</v>
      </c>
      <c r="E532" s="20" t="s">
        <v>702</v>
      </c>
      <c r="F532" s="140" t="s">
        <v>748</v>
      </c>
      <c r="G532" s="48" t="s">
        <v>746</v>
      </c>
      <c r="H532" s="66"/>
      <c r="I532" s="66"/>
      <c r="J532" s="145">
        <v>890100</v>
      </c>
      <c r="K532" s="19" t="s">
        <v>150</v>
      </c>
      <c r="L532" s="19"/>
    </row>
    <row r="533" spans="1:12" s="60" customFormat="1" ht="15.75" customHeight="1">
      <c r="A533" s="16" t="str">
        <f t="shared" si="41"/>
        <v/>
      </c>
      <c r="B533" s="17"/>
      <c r="C533" s="46"/>
      <c r="D533" s="46">
        <v>40801</v>
      </c>
      <c r="E533" s="47" t="s">
        <v>751</v>
      </c>
      <c r="F533" s="140" t="s">
        <v>750</v>
      </c>
      <c r="G533" s="48" t="s">
        <v>746</v>
      </c>
      <c r="H533" s="64">
        <v>590</v>
      </c>
      <c r="I533" s="64">
        <v>11000</v>
      </c>
      <c r="J533" s="145">
        <f t="shared" si="40"/>
        <v>6490000</v>
      </c>
      <c r="K533" s="19" t="s">
        <v>150</v>
      </c>
      <c r="L533" s="19"/>
    </row>
    <row r="534" spans="1:12" s="60" customFormat="1" ht="15.75" customHeight="1">
      <c r="A534" s="16" t="str">
        <f t="shared" si="41"/>
        <v/>
      </c>
      <c r="B534" s="17"/>
      <c r="C534" s="46"/>
      <c r="D534" s="46">
        <v>40801</v>
      </c>
      <c r="E534" s="20" t="s">
        <v>702</v>
      </c>
      <c r="F534" s="140" t="s">
        <v>750</v>
      </c>
      <c r="G534" s="48" t="s">
        <v>746</v>
      </c>
      <c r="H534" s="64"/>
      <c r="I534" s="64"/>
      <c r="J534" s="145">
        <v>649000</v>
      </c>
      <c r="K534" s="19" t="s">
        <v>150</v>
      </c>
      <c r="L534" s="19"/>
    </row>
    <row r="535" spans="1:12" s="60" customFormat="1" ht="15.75" customHeight="1">
      <c r="A535" s="16" t="str">
        <f t="shared" si="41"/>
        <v/>
      </c>
      <c r="B535" s="17"/>
      <c r="C535" s="46"/>
      <c r="D535" s="46">
        <v>40804</v>
      </c>
      <c r="E535" s="47" t="s">
        <v>752</v>
      </c>
      <c r="F535" s="140" t="s">
        <v>758</v>
      </c>
      <c r="G535" s="24" t="s">
        <v>728</v>
      </c>
      <c r="H535" s="64">
        <v>123</v>
      </c>
      <c r="I535" s="64">
        <v>19061</v>
      </c>
      <c r="J535" s="145">
        <f t="shared" si="40"/>
        <v>2344503</v>
      </c>
      <c r="K535" s="19" t="s">
        <v>150</v>
      </c>
      <c r="L535" s="49"/>
    </row>
    <row r="536" spans="1:12" s="60" customFormat="1" ht="15.75" customHeight="1">
      <c r="A536" s="16" t="str">
        <f t="shared" si="41"/>
        <v/>
      </c>
      <c r="B536" s="17"/>
      <c r="C536" s="46"/>
      <c r="D536" s="46">
        <v>40804</v>
      </c>
      <c r="E536" s="20" t="s">
        <v>753</v>
      </c>
      <c r="F536" s="140" t="s">
        <v>758</v>
      </c>
      <c r="G536" s="24" t="s">
        <v>728</v>
      </c>
      <c r="H536" s="64">
        <v>122</v>
      </c>
      <c r="I536" s="64">
        <v>13090</v>
      </c>
      <c r="J536" s="145">
        <f t="shared" si="40"/>
        <v>1596980</v>
      </c>
      <c r="K536" s="19" t="s">
        <v>150</v>
      </c>
      <c r="L536" s="19"/>
    </row>
    <row r="537" spans="1:12" s="60" customFormat="1" ht="15.75" customHeight="1">
      <c r="A537" s="16" t="str">
        <f t="shared" si="41"/>
        <v/>
      </c>
      <c r="B537" s="17"/>
      <c r="C537" s="46"/>
      <c r="D537" s="46">
        <v>40804</v>
      </c>
      <c r="E537" s="47" t="s">
        <v>734</v>
      </c>
      <c r="F537" s="140" t="s">
        <v>758</v>
      </c>
      <c r="G537" s="24" t="s">
        <v>728</v>
      </c>
      <c r="H537" s="64">
        <v>120</v>
      </c>
      <c r="I537" s="64">
        <v>2528</v>
      </c>
      <c r="J537" s="145">
        <f t="shared" si="40"/>
        <v>303360</v>
      </c>
      <c r="K537" s="19" t="s">
        <v>150</v>
      </c>
      <c r="L537" s="49"/>
    </row>
    <row r="538" spans="1:12" s="60" customFormat="1" ht="15.75" customHeight="1">
      <c r="A538" s="16" t="str">
        <f t="shared" si="41"/>
        <v/>
      </c>
      <c r="B538" s="17"/>
      <c r="C538" s="46"/>
      <c r="D538" s="46">
        <v>40804</v>
      </c>
      <c r="E538" s="20" t="s">
        <v>754</v>
      </c>
      <c r="F538" s="140" t="s">
        <v>758</v>
      </c>
      <c r="G538" s="24" t="s">
        <v>728</v>
      </c>
      <c r="H538" s="64">
        <v>52</v>
      </c>
      <c r="I538" s="64">
        <v>10535</v>
      </c>
      <c r="J538" s="145">
        <f t="shared" si="40"/>
        <v>547820</v>
      </c>
      <c r="K538" s="19" t="s">
        <v>150</v>
      </c>
      <c r="L538" s="49"/>
    </row>
    <row r="539" spans="1:12" s="60" customFormat="1" ht="15.75" customHeight="1">
      <c r="A539" s="16" t="str">
        <f t="shared" si="41"/>
        <v/>
      </c>
      <c r="B539" s="17"/>
      <c r="C539" s="46"/>
      <c r="D539" s="46">
        <v>40804</v>
      </c>
      <c r="E539" s="47" t="s">
        <v>734</v>
      </c>
      <c r="F539" s="140" t="s">
        <v>758</v>
      </c>
      <c r="G539" s="24" t="s">
        <v>728</v>
      </c>
      <c r="H539" s="64">
        <v>48</v>
      </c>
      <c r="I539" s="64">
        <v>1981</v>
      </c>
      <c r="J539" s="145">
        <f t="shared" si="40"/>
        <v>95088</v>
      </c>
      <c r="K539" s="19" t="s">
        <v>150</v>
      </c>
      <c r="L539" s="49"/>
    </row>
    <row r="540" spans="1:12" s="60" customFormat="1" ht="15.75" customHeight="1">
      <c r="A540" s="16" t="str">
        <f t="shared" si="41"/>
        <v/>
      </c>
      <c r="B540" s="17"/>
      <c r="C540" s="46"/>
      <c r="D540" s="46">
        <v>40804</v>
      </c>
      <c r="E540" s="20" t="s">
        <v>755</v>
      </c>
      <c r="F540" s="140" t="s">
        <v>758</v>
      </c>
      <c r="G540" s="24" t="s">
        <v>728</v>
      </c>
      <c r="H540" s="64">
        <v>142</v>
      </c>
      <c r="I540" s="64">
        <v>19465</v>
      </c>
      <c r="J540" s="145">
        <f t="shared" si="40"/>
        <v>2764030</v>
      </c>
      <c r="K540" s="19" t="s">
        <v>150</v>
      </c>
      <c r="L540" s="19"/>
    </row>
    <row r="541" spans="1:12" s="60" customFormat="1" ht="15.75" customHeight="1">
      <c r="A541" s="16" t="str">
        <f t="shared" si="41"/>
        <v/>
      </c>
      <c r="B541" s="17"/>
      <c r="C541" s="46"/>
      <c r="D541" s="46">
        <v>40804</v>
      </c>
      <c r="E541" s="20" t="s">
        <v>756</v>
      </c>
      <c r="F541" s="140" t="s">
        <v>758</v>
      </c>
      <c r="G541" s="24" t="s">
        <v>728</v>
      </c>
      <c r="H541" s="64">
        <v>214</v>
      </c>
      <c r="I541" s="64">
        <v>8398</v>
      </c>
      <c r="J541" s="145">
        <f t="shared" si="40"/>
        <v>1797172</v>
      </c>
      <c r="K541" s="19" t="s">
        <v>150</v>
      </c>
      <c r="L541" s="19"/>
    </row>
    <row r="542" spans="1:12" s="60" customFormat="1" ht="15.75" customHeight="1">
      <c r="A542" s="16" t="str">
        <f t="shared" si="41"/>
        <v/>
      </c>
      <c r="B542" s="17"/>
      <c r="C542" s="46"/>
      <c r="D542" s="46">
        <v>40804</v>
      </c>
      <c r="E542" s="20" t="s">
        <v>757</v>
      </c>
      <c r="F542" s="140" t="s">
        <v>758</v>
      </c>
      <c r="G542" s="24" t="s">
        <v>728</v>
      </c>
      <c r="H542" s="64">
        <v>281</v>
      </c>
      <c r="I542" s="64">
        <v>10534</v>
      </c>
      <c r="J542" s="145">
        <f t="shared" si="40"/>
        <v>2960054</v>
      </c>
      <c r="K542" s="19" t="s">
        <v>150</v>
      </c>
      <c r="L542" s="19"/>
    </row>
    <row r="543" spans="1:12" s="60" customFormat="1" ht="15.75" customHeight="1">
      <c r="A543" s="16" t="str">
        <f t="shared" si="41"/>
        <v/>
      </c>
      <c r="B543" s="17"/>
      <c r="C543" s="46"/>
      <c r="D543" s="46">
        <v>40804</v>
      </c>
      <c r="E543" s="20" t="s">
        <v>702</v>
      </c>
      <c r="F543" s="140" t="s">
        <v>758</v>
      </c>
      <c r="G543" s="24" t="s">
        <v>728</v>
      </c>
      <c r="H543" s="64"/>
      <c r="I543" s="64"/>
      <c r="J543" s="145">
        <v>1240900</v>
      </c>
      <c r="K543" s="19" t="s">
        <v>150</v>
      </c>
      <c r="L543" s="19"/>
    </row>
    <row r="544" spans="1:12" s="60" customFormat="1" ht="15.75" customHeight="1">
      <c r="A544" s="16" t="str">
        <f t="shared" si="41"/>
        <v/>
      </c>
      <c r="B544" s="17"/>
      <c r="C544" s="46"/>
      <c r="D544" s="17">
        <v>40809</v>
      </c>
      <c r="E544" s="20" t="s">
        <v>766</v>
      </c>
      <c r="F544" s="138" t="s">
        <v>759</v>
      </c>
      <c r="G544" s="59" t="s">
        <v>768</v>
      </c>
      <c r="H544" s="64">
        <v>104</v>
      </c>
      <c r="I544" s="64">
        <v>14076</v>
      </c>
      <c r="J544" s="145">
        <f t="shared" si="40"/>
        <v>1463904</v>
      </c>
      <c r="K544" s="19" t="s">
        <v>150</v>
      </c>
      <c r="L544" s="19"/>
    </row>
    <row r="545" spans="1:12" s="60" customFormat="1" ht="15.75" customHeight="1">
      <c r="A545" s="16" t="str">
        <f t="shared" si="41"/>
        <v/>
      </c>
      <c r="B545" s="17"/>
      <c r="C545" s="46"/>
      <c r="D545" s="17">
        <v>40809</v>
      </c>
      <c r="E545" s="20" t="s">
        <v>767</v>
      </c>
      <c r="F545" s="138" t="s">
        <v>759</v>
      </c>
      <c r="G545" s="59" t="s">
        <v>768</v>
      </c>
      <c r="H545" s="64"/>
      <c r="I545" s="64"/>
      <c r="J545" s="145">
        <v>146390</v>
      </c>
      <c r="K545" s="19" t="s">
        <v>150</v>
      </c>
      <c r="L545" s="19"/>
    </row>
    <row r="546" spans="1:12" s="60" customFormat="1" ht="15.75" customHeight="1">
      <c r="A546" s="16" t="str">
        <f t="shared" si="41"/>
        <v/>
      </c>
      <c r="B546" s="17"/>
      <c r="C546" s="46"/>
      <c r="D546" s="17">
        <v>40810</v>
      </c>
      <c r="E546" s="20" t="s">
        <v>769</v>
      </c>
      <c r="F546" s="138" t="s">
        <v>760</v>
      </c>
      <c r="G546" s="59" t="s">
        <v>772</v>
      </c>
      <c r="H546" s="64">
        <v>100</v>
      </c>
      <c r="I546" s="64">
        <v>7340</v>
      </c>
      <c r="J546" s="145">
        <f t="shared" si="40"/>
        <v>734000</v>
      </c>
      <c r="K546" s="19" t="s">
        <v>150</v>
      </c>
      <c r="L546" s="19"/>
    </row>
    <row r="547" spans="1:12" s="60" customFormat="1" ht="15.75" customHeight="1">
      <c r="A547" s="16" t="str">
        <f t="shared" ref="A547:A616" si="42">IF(B547&lt;&gt;"",MONTH(B547),"")</f>
        <v/>
      </c>
      <c r="B547" s="17"/>
      <c r="C547" s="46"/>
      <c r="D547" s="17">
        <v>40810</v>
      </c>
      <c r="E547" s="47" t="s">
        <v>770</v>
      </c>
      <c r="F547" s="138" t="s">
        <v>760</v>
      </c>
      <c r="G547" s="59" t="s">
        <v>772</v>
      </c>
      <c r="H547" s="64">
        <v>385</v>
      </c>
      <c r="I547" s="64">
        <v>7340</v>
      </c>
      <c r="J547" s="145">
        <f t="shared" si="40"/>
        <v>2825900</v>
      </c>
      <c r="K547" s="19" t="s">
        <v>150</v>
      </c>
      <c r="L547" s="49"/>
    </row>
    <row r="548" spans="1:12" s="60" customFormat="1" ht="15.75" customHeight="1">
      <c r="A548" s="16" t="str">
        <f t="shared" si="42"/>
        <v/>
      </c>
      <c r="B548" s="17"/>
      <c r="C548" s="46"/>
      <c r="D548" s="17">
        <v>40810</v>
      </c>
      <c r="E548" s="20" t="s">
        <v>769</v>
      </c>
      <c r="F548" s="138" t="s">
        <v>760</v>
      </c>
      <c r="G548" s="59" t="s">
        <v>772</v>
      </c>
      <c r="H548" s="64">
        <v>100</v>
      </c>
      <c r="I548" s="64">
        <v>7340</v>
      </c>
      <c r="J548" s="145">
        <f t="shared" si="40"/>
        <v>734000</v>
      </c>
      <c r="K548" s="19" t="s">
        <v>150</v>
      </c>
      <c r="L548" s="19"/>
    </row>
    <row r="549" spans="1:12" s="60" customFormat="1" ht="15.75" customHeight="1">
      <c r="A549" s="16" t="str">
        <f t="shared" si="42"/>
        <v/>
      </c>
      <c r="B549" s="17"/>
      <c r="C549" s="46"/>
      <c r="D549" s="17">
        <v>40810</v>
      </c>
      <c r="E549" s="47" t="s">
        <v>771</v>
      </c>
      <c r="F549" s="138" t="s">
        <v>760</v>
      </c>
      <c r="G549" s="59" t="s">
        <v>772</v>
      </c>
      <c r="H549" s="64">
        <v>44</v>
      </c>
      <c r="I549" s="64">
        <v>7340</v>
      </c>
      <c r="J549" s="145">
        <f t="shared" si="40"/>
        <v>322960</v>
      </c>
      <c r="K549" s="19" t="s">
        <v>150</v>
      </c>
      <c r="L549" s="19"/>
    </row>
    <row r="550" spans="1:12" s="60" customFormat="1" ht="15.75" customHeight="1">
      <c r="A550" s="16" t="str">
        <f t="shared" si="42"/>
        <v/>
      </c>
      <c r="B550" s="17"/>
      <c r="C550" s="46"/>
      <c r="D550" s="17">
        <v>40810</v>
      </c>
      <c r="E550" s="20" t="s">
        <v>702</v>
      </c>
      <c r="F550" s="138" t="s">
        <v>760</v>
      </c>
      <c r="G550" s="59" t="s">
        <v>772</v>
      </c>
      <c r="H550" s="64"/>
      <c r="I550" s="64"/>
      <c r="J550" s="145">
        <v>461686</v>
      </c>
      <c r="K550" s="19" t="s">
        <v>150</v>
      </c>
      <c r="L550" s="19"/>
    </row>
    <row r="551" spans="1:12" s="60" customFormat="1" ht="15.75" customHeight="1">
      <c r="A551" s="16" t="str">
        <f t="shared" si="42"/>
        <v/>
      </c>
      <c r="B551" s="17"/>
      <c r="C551" s="46"/>
      <c r="D551" s="17">
        <v>40810</v>
      </c>
      <c r="E551" s="47" t="s">
        <v>775</v>
      </c>
      <c r="F551" s="140" t="s">
        <v>761</v>
      </c>
      <c r="G551" s="24" t="s">
        <v>728</v>
      </c>
      <c r="H551" s="64">
        <v>727</v>
      </c>
      <c r="I551" s="64">
        <v>14369</v>
      </c>
      <c r="J551" s="145">
        <f t="shared" si="40"/>
        <v>10446263</v>
      </c>
      <c r="K551" s="19" t="s">
        <v>150</v>
      </c>
      <c r="L551" s="19"/>
    </row>
    <row r="552" spans="1:12" s="60" customFormat="1" ht="15.75" customHeight="1">
      <c r="A552" s="16" t="str">
        <f t="shared" si="42"/>
        <v/>
      </c>
      <c r="B552" s="17"/>
      <c r="C552" s="46"/>
      <c r="D552" s="17">
        <v>40810</v>
      </c>
      <c r="E552" s="47" t="s">
        <v>776</v>
      </c>
      <c r="F552" s="140" t="s">
        <v>761</v>
      </c>
      <c r="G552" s="24" t="s">
        <v>728</v>
      </c>
      <c r="H552" s="64">
        <v>1198</v>
      </c>
      <c r="I552" s="64">
        <v>13939</v>
      </c>
      <c r="J552" s="145">
        <f t="shared" si="40"/>
        <v>16698922</v>
      </c>
      <c r="K552" s="19" t="s">
        <v>150</v>
      </c>
      <c r="L552" s="49"/>
    </row>
    <row r="553" spans="1:12" s="60" customFormat="1" ht="15.75" customHeight="1">
      <c r="A553" s="16" t="str">
        <f t="shared" si="42"/>
        <v/>
      </c>
      <c r="B553" s="17"/>
      <c r="C553" s="46"/>
      <c r="D553" s="17">
        <v>40810</v>
      </c>
      <c r="E553" s="47" t="s">
        <v>777</v>
      </c>
      <c r="F553" s="140" t="s">
        <v>761</v>
      </c>
      <c r="G553" s="24" t="s">
        <v>728</v>
      </c>
      <c r="H553" s="64">
        <v>210</v>
      </c>
      <c r="I553" s="64">
        <v>13939</v>
      </c>
      <c r="J553" s="145">
        <f t="shared" si="40"/>
        <v>2927190</v>
      </c>
      <c r="K553" s="19" t="s">
        <v>150</v>
      </c>
      <c r="L553" s="19"/>
    </row>
    <row r="554" spans="1:12" s="60" customFormat="1" ht="15.75" customHeight="1">
      <c r="A554" s="16" t="str">
        <f t="shared" si="42"/>
        <v/>
      </c>
      <c r="B554" s="17"/>
      <c r="C554" s="46"/>
      <c r="D554" s="17">
        <v>40810</v>
      </c>
      <c r="E554" s="47" t="s">
        <v>778</v>
      </c>
      <c r="F554" s="140" t="s">
        <v>761</v>
      </c>
      <c r="G554" s="24" t="s">
        <v>728</v>
      </c>
      <c r="H554" s="64">
        <v>1514</v>
      </c>
      <c r="I554" s="64">
        <v>14369</v>
      </c>
      <c r="J554" s="145">
        <f t="shared" si="40"/>
        <v>21754666</v>
      </c>
      <c r="K554" s="19" t="s">
        <v>150</v>
      </c>
      <c r="L554" s="49"/>
    </row>
    <row r="555" spans="1:12" s="60" customFormat="1" ht="15.75" customHeight="1">
      <c r="A555" s="16" t="str">
        <f t="shared" si="42"/>
        <v/>
      </c>
      <c r="B555" s="17"/>
      <c r="C555" s="46"/>
      <c r="D555" s="17">
        <v>40810</v>
      </c>
      <c r="E555" s="47" t="s">
        <v>779</v>
      </c>
      <c r="F555" s="140" t="s">
        <v>761</v>
      </c>
      <c r="G555" s="24" t="s">
        <v>728</v>
      </c>
      <c r="H555" s="64">
        <v>548</v>
      </c>
      <c r="I555" s="64">
        <v>10534</v>
      </c>
      <c r="J555" s="145">
        <f t="shared" si="40"/>
        <v>5772632</v>
      </c>
      <c r="K555" s="19" t="s">
        <v>150</v>
      </c>
      <c r="L555" s="49"/>
    </row>
    <row r="556" spans="1:12" s="60" customFormat="1" ht="15.75" customHeight="1">
      <c r="A556" s="16" t="str">
        <f t="shared" si="42"/>
        <v/>
      </c>
      <c r="B556" s="17"/>
      <c r="C556" s="46"/>
      <c r="D556" s="17">
        <v>40810</v>
      </c>
      <c r="E556" s="47" t="s">
        <v>780</v>
      </c>
      <c r="F556" s="140" t="s">
        <v>761</v>
      </c>
      <c r="G556" s="24" t="s">
        <v>728</v>
      </c>
      <c r="H556" s="64">
        <v>41</v>
      </c>
      <c r="I556" s="64">
        <v>15549</v>
      </c>
      <c r="J556" s="145">
        <f t="shared" si="40"/>
        <v>637509</v>
      </c>
      <c r="K556" s="19" t="s">
        <v>150</v>
      </c>
      <c r="L556" s="49"/>
    </row>
    <row r="557" spans="1:12" s="60" customFormat="1" ht="15.75" customHeight="1">
      <c r="A557" s="16" t="str">
        <f t="shared" si="42"/>
        <v/>
      </c>
      <c r="B557" s="17"/>
      <c r="C557" s="46"/>
      <c r="D557" s="17">
        <v>40810</v>
      </c>
      <c r="E557" s="47" t="s">
        <v>781</v>
      </c>
      <c r="F557" s="140" t="s">
        <v>761</v>
      </c>
      <c r="G557" s="24" t="s">
        <v>728</v>
      </c>
      <c r="H557" s="64">
        <v>20</v>
      </c>
      <c r="I557" s="64">
        <v>11621</v>
      </c>
      <c r="J557" s="145">
        <f t="shared" si="40"/>
        <v>232420</v>
      </c>
      <c r="K557" s="19" t="s">
        <v>150</v>
      </c>
      <c r="L557" s="49"/>
    </row>
    <row r="558" spans="1:12" s="60" customFormat="1" ht="15.75" customHeight="1">
      <c r="A558" s="16" t="str">
        <f t="shared" si="42"/>
        <v/>
      </c>
      <c r="B558" s="17"/>
      <c r="C558" s="46"/>
      <c r="D558" s="17">
        <v>40810</v>
      </c>
      <c r="E558" s="47" t="s">
        <v>777</v>
      </c>
      <c r="F558" s="140" t="s">
        <v>761</v>
      </c>
      <c r="G558" s="24" t="s">
        <v>728</v>
      </c>
      <c r="H558" s="64">
        <v>68</v>
      </c>
      <c r="I558" s="64">
        <v>13939</v>
      </c>
      <c r="J558" s="145">
        <f t="shared" si="40"/>
        <v>947852</v>
      </c>
      <c r="K558" s="19" t="s">
        <v>150</v>
      </c>
      <c r="L558" s="49"/>
    </row>
    <row r="559" spans="1:12" s="60" customFormat="1" ht="15.75" customHeight="1">
      <c r="A559" s="16" t="str">
        <f t="shared" si="42"/>
        <v/>
      </c>
      <c r="B559" s="17"/>
      <c r="C559" s="46"/>
      <c r="D559" s="17">
        <v>40810</v>
      </c>
      <c r="E559" s="20" t="s">
        <v>702</v>
      </c>
      <c r="F559" s="140" t="s">
        <v>761</v>
      </c>
      <c r="G559" s="24" t="s">
        <v>728</v>
      </c>
      <c r="H559" s="64"/>
      <c r="I559" s="64"/>
      <c r="J559" s="145">
        <v>6794812</v>
      </c>
      <c r="K559" s="19" t="s">
        <v>150</v>
      </c>
      <c r="L559" s="19"/>
    </row>
    <row r="560" spans="1:12" s="60" customFormat="1" ht="15.75" customHeight="1">
      <c r="A560" s="16" t="str">
        <f t="shared" si="42"/>
        <v/>
      </c>
      <c r="B560" s="17"/>
      <c r="C560" s="46"/>
      <c r="D560" s="17">
        <v>40811</v>
      </c>
      <c r="E560" s="47" t="s">
        <v>782</v>
      </c>
      <c r="F560" s="140" t="s">
        <v>762</v>
      </c>
      <c r="G560" s="24" t="s">
        <v>728</v>
      </c>
      <c r="H560" s="64">
        <v>106</v>
      </c>
      <c r="I560" s="64">
        <v>8398</v>
      </c>
      <c r="J560" s="145">
        <f t="shared" si="40"/>
        <v>890188</v>
      </c>
      <c r="K560" s="19" t="s">
        <v>150</v>
      </c>
      <c r="L560" s="19"/>
    </row>
    <row r="561" spans="1:12" s="60" customFormat="1" ht="15.75" customHeight="1">
      <c r="A561" s="16" t="str">
        <f t="shared" si="42"/>
        <v/>
      </c>
      <c r="B561" s="17"/>
      <c r="C561" s="46"/>
      <c r="D561" s="17">
        <v>40811</v>
      </c>
      <c r="E561" s="47" t="s">
        <v>783</v>
      </c>
      <c r="F561" s="140" t="s">
        <v>762</v>
      </c>
      <c r="G561" s="24" t="s">
        <v>728</v>
      </c>
      <c r="H561" s="64">
        <v>499</v>
      </c>
      <c r="I561" s="64">
        <v>9538</v>
      </c>
      <c r="J561" s="145">
        <f t="shared" si="40"/>
        <v>4759462</v>
      </c>
      <c r="K561" s="19" t="s">
        <v>150</v>
      </c>
      <c r="L561" s="49"/>
    </row>
    <row r="562" spans="1:12" s="60" customFormat="1" ht="15.75" customHeight="1">
      <c r="A562" s="16" t="str">
        <f t="shared" si="42"/>
        <v/>
      </c>
      <c r="B562" s="17"/>
      <c r="C562" s="46"/>
      <c r="D562" s="17">
        <v>40811</v>
      </c>
      <c r="E562" s="47" t="s">
        <v>784</v>
      </c>
      <c r="F562" s="140" t="s">
        <v>762</v>
      </c>
      <c r="G562" s="24" t="s">
        <v>728</v>
      </c>
      <c r="H562" s="64">
        <v>3</v>
      </c>
      <c r="I562" s="64">
        <v>5166</v>
      </c>
      <c r="J562" s="145">
        <f t="shared" si="40"/>
        <v>15498</v>
      </c>
      <c r="K562" s="19" t="s">
        <v>150</v>
      </c>
      <c r="L562" s="19"/>
    </row>
    <row r="563" spans="1:12" s="60" customFormat="1" ht="15.75" customHeight="1">
      <c r="A563" s="16" t="str">
        <f t="shared" si="42"/>
        <v/>
      </c>
      <c r="B563" s="17"/>
      <c r="C563" s="46"/>
      <c r="D563" s="17">
        <v>40811</v>
      </c>
      <c r="E563" s="47" t="s">
        <v>785</v>
      </c>
      <c r="F563" s="140" t="s">
        <v>762</v>
      </c>
      <c r="G563" s="24" t="s">
        <v>728</v>
      </c>
      <c r="H563" s="64">
        <v>13</v>
      </c>
      <c r="I563" s="64">
        <v>10189</v>
      </c>
      <c r="J563" s="145">
        <f t="shared" si="40"/>
        <v>132457</v>
      </c>
      <c r="K563" s="19" t="s">
        <v>150</v>
      </c>
      <c r="L563" s="49"/>
    </row>
    <row r="564" spans="1:12" s="60" customFormat="1" ht="15.75" customHeight="1">
      <c r="A564" s="16" t="str">
        <f t="shared" si="42"/>
        <v/>
      </c>
      <c r="B564" s="17"/>
      <c r="C564" s="46"/>
      <c r="D564" s="17">
        <v>40811</v>
      </c>
      <c r="E564" s="47" t="s">
        <v>786</v>
      </c>
      <c r="F564" s="140" t="s">
        <v>762</v>
      </c>
      <c r="G564" s="24" t="s">
        <v>728</v>
      </c>
      <c r="H564" s="64">
        <v>1</v>
      </c>
      <c r="I564" s="64">
        <v>10211</v>
      </c>
      <c r="J564" s="145">
        <f t="shared" si="40"/>
        <v>10211</v>
      </c>
      <c r="K564" s="19" t="s">
        <v>150</v>
      </c>
      <c r="L564" s="49"/>
    </row>
    <row r="565" spans="1:12" s="60" customFormat="1" ht="15.75" customHeight="1">
      <c r="A565" s="16" t="str">
        <f t="shared" si="42"/>
        <v/>
      </c>
      <c r="B565" s="17"/>
      <c r="C565" s="46"/>
      <c r="D565" s="17">
        <v>40811</v>
      </c>
      <c r="E565" s="47" t="s">
        <v>797</v>
      </c>
      <c r="F565" s="140" t="s">
        <v>762</v>
      </c>
      <c r="G565" s="24" t="s">
        <v>728</v>
      </c>
      <c r="H565" s="64">
        <v>6</v>
      </c>
      <c r="I565" s="64">
        <v>7042</v>
      </c>
      <c r="J565" s="145">
        <f t="shared" si="40"/>
        <v>42252</v>
      </c>
      <c r="K565" s="19" t="s">
        <v>150</v>
      </c>
      <c r="L565" s="49"/>
    </row>
    <row r="566" spans="1:12" s="60" customFormat="1" ht="15.75" customHeight="1">
      <c r="A566" s="16" t="str">
        <f t="shared" si="42"/>
        <v/>
      </c>
      <c r="B566" s="17"/>
      <c r="C566" s="46"/>
      <c r="D566" s="17">
        <v>40811</v>
      </c>
      <c r="E566" s="47" t="s">
        <v>787</v>
      </c>
      <c r="F566" s="140" t="s">
        <v>762</v>
      </c>
      <c r="G566" s="24" t="s">
        <v>728</v>
      </c>
      <c r="H566" s="64">
        <v>2</v>
      </c>
      <c r="I566" s="64">
        <v>6510</v>
      </c>
      <c r="J566" s="145">
        <f t="shared" si="40"/>
        <v>13020</v>
      </c>
      <c r="K566" s="19" t="s">
        <v>150</v>
      </c>
      <c r="L566" s="49"/>
    </row>
    <row r="567" spans="1:12" s="60" customFormat="1" ht="15.75" customHeight="1">
      <c r="A567" s="16" t="str">
        <f t="shared" si="42"/>
        <v/>
      </c>
      <c r="B567" s="17"/>
      <c r="C567" s="46"/>
      <c r="D567" s="17">
        <v>40811</v>
      </c>
      <c r="E567" s="47" t="s">
        <v>788</v>
      </c>
      <c r="F567" s="140" t="s">
        <v>762</v>
      </c>
      <c r="G567" s="24" t="s">
        <v>728</v>
      </c>
      <c r="H567" s="64">
        <v>2</v>
      </c>
      <c r="I567" s="64">
        <v>7229</v>
      </c>
      <c r="J567" s="145">
        <f t="shared" si="40"/>
        <v>14458</v>
      </c>
      <c r="K567" s="19" t="s">
        <v>150</v>
      </c>
      <c r="L567" s="49"/>
    </row>
    <row r="568" spans="1:12" s="60" customFormat="1" ht="15.75" customHeight="1">
      <c r="A568" s="16" t="str">
        <f t="shared" si="42"/>
        <v/>
      </c>
      <c r="B568" s="17"/>
      <c r="C568" s="46"/>
      <c r="D568" s="17">
        <v>40811</v>
      </c>
      <c r="E568" s="20" t="s">
        <v>702</v>
      </c>
      <c r="F568" s="140" t="s">
        <v>762</v>
      </c>
      <c r="G568" s="24" t="s">
        <v>728</v>
      </c>
      <c r="H568" s="64"/>
      <c r="I568" s="64"/>
      <c r="J568" s="145">
        <v>587755</v>
      </c>
      <c r="K568" s="19" t="s">
        <v>150</v>
      </c>
      <c r="L568" s="49"/>
    </row>
    <row r="569" spans="1:12" s="60" customFormat="1" ht="15.75" customHeight="1">
      <c r="A569" s="16" t="str">
        <f t="shared" si="42"/>
        <v/>
      </c>
      <c r="B569" s="17"/>
      <c r="C569" s="46"/>
      <c r="D569" s="46">
        <v>40812</v>
      </c>
      <c r="E569" s="47" t="s">
        <v>789</v>
      </c>
      <c r="F569" s="140" t="s">
        <v>763</v>
      </c>
      <c r="G569" s="24" t="s">
        <v>728</v>
      </c>
      <c r="H569" s="64">
        <v>5</v>
      </c>
      <c r="I569" s="64">
        <v>12109</v>
      </c>
      <c r="J569" s="145">
        <f t="shared" si="40"/>
        <v>60545</v>
      </c>
      <c r="K569" s="19" t="s">
        <v>150</v>
      </c>
      <c r="L569" s="49"/>
    </row>
    <row r="570" spans="1:12" s="60" customFormat="1" ht="15.75" customHeight="1">
      <c r="A570" s="16" t="str">
        <f t="shared" si="42"/>
        <v/>
      </c>
      <c r="B570" s="17"/>
      <c r="C570" s="46"/>
      <c r="D570" s="46">
        <v>40812</v>
      </c>
      <c r="E570" s="47" t="s">
        <v>790</v>
      </c>
      <c r="F570" s="140" t="s">
        <v>763</v>
      </c>
      <c r="G570" s="24" t="s">
        <v>728</v>
      </c>
      <c r="H570" s="64">
        <v>1</v>
      </c>
      <c r="I570" s="64">
        <v>11245</v>
      </c>
      <c r="J570" s="145">
        <f t="shared" si="40"/>
        <v>11245</v>
      </c>
      <c r="K570" s="19" t="s">
        <v>150</v>
      </c>
      <c r="L570" s="49"/>
    </row>
    <row r="571" spans="1:12" s="60" customFormat="1" ht="15.75" customHeight="1">
      <c r="A571" s="16" t="str">
        <f t="shared" si="42"/>
        <v/>
      </c>
      <c r="B571" s="17"/>
      <c r="C571" s="46"/>
      <c r="D571" s="46">
        <v>40812</v>
      </c>
      <c r="E571" s="47" t="s">
        <v>791</v>
      </c>
      <c r="F571" s="140" t="s">
        <v>763</v>
      </c>
      <c r="G571" s="24" t="s">
        <v>728</v>
      </c>
      <c r="H571" s="64">
        <v>1</v>
      </c>
      <c r="I571" s="64">
        <v>13027</v>
      </c>
      <c r="J571" s="145">
        <f t="shared" si="40"/>
        <v>13027</v>
      </c>
      <c r="K571" s="19" t="s">
        <v>150</v>
      </c>
      <c r="L571" s="49"/>
    </row>
    <row r="572" spans="1:12" s="60" customFormat="1" ht="15.75" customHeight="1">
      <c r="A572" s="16" t="str">
        <f t="shared" si="42"/>
        <v/>
      </c>
      <c r="B572" s="17"/>
      <c r="C572" s="46"/>
      <c r="D572" s="46">
        <v>40812</v>
      </c>
      <c r="E572" s="47" t="s">
        <v>792</v>
      </c>
      <c r="F572" s="140" t="s">
        <v>763</v>
      </c>
      <c r="G572" s="24" t="s">
        <v>728</v>
      </c>
      <c r="H572" s="64">
        <v>3</v>
      </c>
      <c r="I572" s="64">
        <v>9960</v>
      </c>
      <c r="J572" s="145">
        <f t="shared" si="40"/>
        <v>29880</v>
      </c>
      <c r="K572" s="19" t="s">
        <v>150</v>
      </c>
      <c r="L572" s="49"/>
    </row>
    <row r="573" spans="1:12" s="60" customFormat="1" ht="15.75" customHeight="1">
      <c r="A573" s="16" t="str">
        <f t="shared" si="42"/>
        <v/>
      </c>
      <c r="B573" s="17"/>
      <c r="C573" s="46"/>
      <c r="D573" s="46">
        <v>40812</v>
      </c>
      <c r="E573" s="47" t="s">
        <v>793</v>
      </c>
      <c r="F573" s="140" t="s">
        <v>763</v>
      </c>
      <c r="G573" s="24" t="s">
        <v>728</v>
      </c>
      <c r="H573" s="64">
        <v>3</v>
      </c>
      <c r="I573" s="64">
        <v>9202</v>
      </c>
      <c r="J573" s="145">
        <f t="shared" si="40"/>
        <v>27606</v>
      </c>
      <c r="K573" s="19" t="s">
        <v>150</v>
      </c>
      <c r="L573" s="49"/>
    </row>
    <row r="574" spans="1:12" s="60" customFormat="1" ht="15.75" customHeight="1">
      <c r="A574" s="16" t="str">
        <f t="shared" si="42"/>
        <v/>
      </c>
      <c r="B574" s="17"/>
      <c r="C574" s="46"/>
      <c r="D574" s="46">
        <v>40812</v>
      </c>
      <c r="E574" s="47" t="s">
        <v>794</v>
      </c>
      <c r="F574" s="140" t="s">
        <v>763</v>
      </c>
      <c r="G574" s="24" t="s">
        <v>728</v>
      </c>
      <c r="H574" s="64">
        <v>1</v>
      </c>
      <c r="I574" s="64">
        <v>7302</v>
      </c>
      <c r="J574" s="145">
        <f t="shared" si="40"/>
        <v>7302</v>
      </c>
      <c r="K574" s="19" t="s">
        <v>150</v>
      </c>
      <c r="L574" s="49"/>
    </row>
    <row r="575" spans="1:12" s="60" customFormat="1" ht="15.75" customHeight="1">
      <c r="A575" s="16" t="str">
        <f t="shared" si="42"/>
        <v/>
      </c>
      <c r="B575" s="17"/>
      <c r="C575" s="46"/>
      <c r="D575" s="46">
        <v>40812</v>
      </c>
      <c r="E575" s="47" t="s">
        <v>795</v>
      </c>
      <c r="F575" s="140" t="s">
        <v>763</v>
      </c>
      <c r="G575" s="24" t="s">
        <v>728</v>
      </c>
      <c r="H575" s="64">
        <v>1</v>
      </c>
      <c r="I575" s="64">
        <v>12495</v>
      </c>
      <c r="J575" s="145">
        <f t="shared" si="40"/>
        <v>12495</v>
      </c>
      <c r="K575" s="19" t="s">
        <v>150</v>
      </c>
      <c r="L575" s="19"/>
    </row>
    <row r="576" spans="1:12" s="60" customFormat="1" ht="15.75" customHeight="1">
      <c r="A576" s="16" t="str">
        <f t="shared" ref="A576:A581" si="43">IF(B576&lt;&gt;"",MONTH(B576),"")</f>
        <v/>
      </c>
      <c r="B576" s="17"/>
      <c r="C576" s="46"/>
      <c r="D576" s="46">
        <v>40812</v>
      </c>
      <c r="E576" s="47" t="s">
        <v>796</v>
      </c>
      <c r="F576" s="140" t="s">
        <v>763</v>
      </c>
      <c r="G576" s="24" t="s">
        <v>728</v>
      </c>
      <c r="H576" s="64">
        <v>5</v>
      </c>
      <c r="I576" s="64">
        <v>7295</v>
      </c>
      <c r="J576" s="145">
        <f t="shared" ref="J576:J639" si="44">ROUND(H576*I576,0)</f>
        <v>36475</v>
      </c>
      <c r="K576" s="19" t="s">
        <v>150</v>
      </c>
      <c r="L576" s="19"/>
    </row>
    <row r="577" spans="1:12" s="60" customFormat="1" ht="15.75" customHeight="1">
      <c r="A577" s="16" t="str">
        <f t="shared" si="43"/>
        <v/>
      </c>
      <c r="B577" s="17"/>
      <c r="C577" s="46"/>
      <c r="D577" s="46">
        <v>40812</v>
      </c>
      <c r="E577" s="20" t="s">
        <v>702</v>
      </c>
      <c r="F577" s="140" t="s">
        <v>763</v>
      </c>
      <c r="G577" s="24" t="s">
        <v>728</v>
      </c>
      <c r="H577" s="64"/>
      <c r="I577" s="64"/>
      <c r="J577" s="145">
        <v>19858</v>
      </c>
      <c r="K577" s="19" t="s">
        <v>150</v>
      </c>
      <c r="L577" s="19"/>
    </row>
    <row r="578" spans="1:12" s="60" customFormat="1" ht="15.75" customHeight="1">
      <c r="A578" s="16" t="str">
        <f t="shared" si="43"/>
        <v/>
      </c>
      <c r="B578" s="17"/>
      <c r="C578" s="46"/>
      <c r="D578" s="17">
        <v>40813</v>
      </c>
      <c r="E578" s="20" t="s">
        <v>799</v>
      </c>
      <c r="F578" s="140" t="s">
        <v>764</v>
      </c>
      <c r="G578" s="24" t="s">
        <v>798</v>
      </c>
      <c r="H578" s="64">
        <v>180</v>
      </c>
      <c r="I578" s="64">
        <v>14892</v>
      </c>
      <c r="J578" s="145">
        <f t="shared" si="44"/>
        <v>2680560</v>
      </c>
      <c r="K578" s="19" t="s">
        <v>150</v>
      </c>
      <c r="L578" s="19"/>
    </row>
    <row r="579" spans="1:12" s="60" customFormat="1" ht="15.75" customHeight="1">
      <c r="A579" s="16" t="str">
        <f t="shared" si="43"/>
        <v/>
      </c>
      <c r="B579" s="17"/>
      <c r="C579" s="46"/>
      <c r="D579" s="17">
        <v>40813</v>
      </c>
      <c r="E579" s="20" t="s">
        <v>800</v>
      </c>
      <c r="F579" s="140" t="s">
        <v>764</v>
      </c>
      <c r="G579" s="24" t="s">
        <v>798</v>
      </c>
      <c r="H579" s="64">
        <v>125</v>
      </c>
      <c r="I579" s="64">
        <v>13169</v>
      </c>
      <c r="J579" s="145">
        <f t="shared" si="44"/>
        <v>1646125</v>
      </c>
      <c r="K579" s="19" t="s">
        <v>150</v>
      </c>
      <c r="L579" s="19"/>
    </row>
    <row r="580" spans="1:12" s="60" customFormat="1" ht="15.75" customHeight="1">
      <c r="A580" s="16" t="str">
        <f t="shared" si="43"/>
        <v/>
      </c>
      <c r="B580" s="17"/>
      <c r="C580" s="46"/>
      <c r="D580" s="17">
        <v>40813</v>
      </c>
      <c r="E580" s="20" t="s">
        <v>801</v>
      </c>
      <c r="F580" s="140" t="s">
        <v>764</v>
      </c>
      <c r="G580" s="24" t="s">
        <v>798</v>
      </c>
      <c r="H580" s="64">
        <v>200</v>
      </c>
      <c r="I580" s="64">
        <v>14892</v>
      </c>
      <c r="J580" s="145">
        <f t="shared" si="44"/>
        <v>2978400</v>
      </c>
      <c r="K580" s="19" t="s">
        <v>150</v>
      </c>
      <c r="L580" s="19"/>
    </row>
    <row r="581" spans="1:12" s="60" customFormat="1" ht="15.75" customHeight="1">
      <c r="A581" s="16" t="str">
        <f t="shared" si="43"/>
        <v/>
      </c>
      <c r="B581" s="17"/>
      <c r="C581" s="46"/>
      <c r="D581" s="17">
        <v>40813</v>
      </c>
      <c r="E581" s="20" t="s">
        <v>802</v>
      </c>
      <c r="F581" s="140" t="s">
        <v>764</v>
      </c>
      <c r="G581" s="24" t="s">
        <v>798</v>
      </c>
      <c r="H581" s="64">
        <v>7</v>
      </c>
      <c r="I581" s="64">
        <v>17333</v>
      </c>
      <c r="J581" s="145">
        <f t="shared" si="44"/>
        <v>121331</v>
      </c>
      <c r="K581" s="19" t="s">
        <v>150</v>
      </c>
      <c r="L581" s="19"/>
    </row>
    <row r="582" spans="1:12" s="60" customFormat="1" ht="15.75" customHeight="1">
      <c r="A582" s="16" t="str">
        <f t="shared" si="42"/>
        <v/>
      </c>
      <c r="B582" s="17"/>
      <c r="C582" s="46"/>
      <c r="D582" s="17">
        <v>40813</v>
      </c>
      <c r="E582" s="20" t="s">
        <v>803</v>
      </c>
      <c r="F582" s="140" t="s">
        <v>764</v>
      </c>
      <c r="G582" s="24" t="s">
        <v>798</v>
      </c>
      <c r="H582" s="64">
        <v>200</v>
      </c>
      <c r="I582" s="64">
        <v>17333</v>
      </c>
      <c r="J582" s="145">
        <f t="shared" si="44"/>
        <v>3466600</v>
      </c>
      <c r="K582" s="19" t="s">
        <v>150</v>
      </c>
      <c r="L582" s="19"/>
    </row>
    <row r="583" spans="1:12" s="60" customFormat="1" ht="15.75" customHeight="1">
      <c r="A583" s="16" t="str">
        <f t="shared" si="42"/>
        <v/>
      </c>
      <c r="B583" s="17"/>
      <c r="C583" s="46"/>
      <c r="D583" s="17">
        <v>40813</v>
      </c>
      <c r="E583" s="47" t="s">
        <v>804</v>
      </c>
      <c r="F583" s="140" t="s">
        <v>764</v>
      </c>
      <c r="G583" s="24" t="s">
        <v>798</v>
      </c>
      <c r="H583" s="64">
        <v>60</v>
      </c>
      <c r="I583" s="64">
        <v>17333</v>
      </c>
      <c r="J583" s="145">
        <f t="shared" si="44"/>
        <v>1039980</v>
      </c>
      <c r="K583" s="19" t="s">
        <v>150</v>
      </c>
      <c r="L583" s="49"/>
    </row>
    <row r="584" spans="1:12" s="60" customFormat="1" ht="15.75" customHeight="1">
      <c r="A584" s="16" t="str">
        <f t="shared" si="42"/>
        <v/>
      </c>
      <c r="B584" s="17"/>
      <c r="C584" s="46"/>
      <c r="D584" s="17">
        <v>40813</v>
      </c>
      <c r="E584" s="20" t="s">
        <v>805</v>
      </c>
      <c r="F584" s="140" t="s">
        <v>764</v>
      </c>
      <c r="G584" s="24" t="s">
        <v>798</v>
      </c>
      <c r="H584" s="64">
        <v>45</v>
      </c>
      <c r="I584" s="64">
        <v>17333</v>
      </c>
      <c r="J584" s="145">
        <f t="shared" si="44"/>
        <v>779985</v>
      </c>
      <c r="K584" s="19" t="s">
        <v>150</v>
      </c>
      <c r="L584" s="19"/>
    </row>
    <row r="585" spans="1:12" s="60" customFormat="1" ht="15.75" customHeight="1">
      <c r="A585" s="16" t="str">
        <f t="shared" si="42"/>
        <v/>
      </c>
      <c r="B585" s="17"/>
      <c r="C585" s="46"/>
      <c r="D585" s="17">
        <v>40813</v>
      </c>
      <c r="E585" s="20" t="s">
        <v>806</v>
      </c>
      <c r="F585" s="140" t="s">
        <v>764</v>
      </c>
      <c r="G585" s="24" t="s">
        <v>798</v>
      </c>
      <c r="H585" s="64">
        <v>200</v>
      </c>
      <c r="I585" s="64">
        <v>17333</v>
      </c>
      <c r="J585" s="145">
        <f t="shared" si="44"/>
        <v>3466600</v>
      </c>
      <c r="K585" s="19" t="s">
        <v>150</v>
      </c>
      <c r="L585" s="19"/>
    </row>
    <row r="586" spans="1:12" s="60" customFormat="1" ht="15.75" customHeight="1">
      <c r="A586" s="16" t="str">
        <f t="shared" si="42"/>
        <v/>
      </c>
      <c r="B586" s="17"/>
      <c r="C586" s="46"/>
      <c r="D586" s="17">
        <v>40813</v>
      </c>
      <c r="E586" s="20" t="s">
        <v>702</v>
      </c>
      <c r="F586" s="140" t="s">
        <v>764</v>
      </c>
      <c r="G586" s="24" t="s">
        <v>798</v>
      </c>
      <c r="H586" s="64"/>
      <c r="I586" s="64"/>
      <c r="J586" s="145">
        <v>1727156</v>
      </c>
      <c r="K586" s="19" t="s">
        <v>150</v>
      </c>
      <c r="L586" s="19"/>
    </row>
    <row r="587" spans="1:12" s="60" customFormat="1" ht="15.75" customHeight="1">
      <c r="A587" s="16" t="str">
        <f t="shared" si="42"/>
        <v/>
      </c>
      <c r="B587" s="17"/>
      <c r="C587" s="46"/>
      <c r="D587" s="17">
        <v>40813</v>
      </c>
      <c r="E587" s="20" t="s">
        <v>807</v>
      </c>
      <c r="F587" s="140" t="s">
        <v>765</v>
      </c>
      <c r="G587" s="24" t="s">
        <v>798</v>
      </c>
      <c r="H587" s="64">
        <v>80</v>
      </c>
      <c r="I587" s="64">
        <v>17333</v>
      </c>
      <c r="J587" s="145">
        <f t="shared" si="44"/>
        <v>1386640</v>
      </c>
      <c r="K587" s="19" t="s">
        <v>150</v>
      </c>
      <c r="L587" s="19"/>
    </row>
    <row r="588" spans="1:12" s="60" customFormat="1" ht="15.75" customHeight="1">
      <c r="A588" s="16" t="str">
        <f t="shared" si="42"/>
        <v/>
      </c>
      <c r="B588" s="17"/>
      <c r="C588" s="46"/>
      <c r="D588" s="17">
        <v>40813</v>
      </c>
      <c r="E588" s="20" t="s">
        <v>808</v>
      </c>
      <c r="F588" s="140" t="s">
        <v>765</v>
      </c>
      <c r="G588" s="24" t="s">
        <v>798</v>
      </c>
      <c r="H588" s="64">
        <v>200</v>
      </c>
      <c r="I588" s="64">
        <v>17333</v>
      </c>
      <c r="J588" s="145">
        <f t="shared" si="44"/>
        <v>3466600</v>
      </c>
      <c r="K588" s="19" t="s">
        <v>150</v>
      </c>
      <c r="L588" s="19"/>
    </row>
    <row r="589" spans="1:12" s="60" customFormat="1" ht="15.75" customHeight="1">
      <c r="A589" s="16" t="str">
        <f t="shared" si="42"/>
        <v/>
      </c>
      <c r="B589" s="17"/>
      <c r="C589" s="46"/>
      <c r="D589" s="17">
        <v>40813</v>
      </c>
      <c r="E589" s="20" t="s">
        <v>809</v>
      </c>
      <c r="F589" s="140" t="s">
        <v>765</v>
      </c>
      <c r="G589" s="24" t="s">
        <v>798</v>
      </c>
      <c r="H589" s="64">
        <v>125</v>
      </c>
      <c r="I589" s="64">
        <v>13169</v>
      </c>
      <c r="J589" s="145">
        <f t="shared" si="44"/>
        <v>1646125</v>
      </c>
      <c r="K589" s="19" t="s">
        <v>150</v>
      </c>
      <c r="L589" s="19"/>
    </row>
    <row r="590" spans="1:12" s="60" customFormat="1" ht="15.75" customHeight="1">
      <c r="A590" s="16" t="str">
        <f t="shared" si="42"/>
        <v/>
      </c>
      <c r="B590" s="17"/>
      <c r="C590" s="46"/>
      <c r="D590" s="17">
        <v>40813</v>
      </c>
      <c r="E590" s="20" t="s">
        <v>810</v>
      </c>
      <c r="F590" s="140" t="s">
        <v>765</v>
      </c>
      <c r="G590" s="24" t="s">
        <v>798</v>
      </c>
      <c r="H590" s="64">
        <v>180</v>
      </c>
      <c r="I590" s="64">
        <v>17333</v>
      </c>
      <c r="J590" s="145">
        <f t="shared" si="44"/>
        <v>3119940</v>
      </c>
      <c r="K590" s="19" t="s">
        <v>150</v>
      </c>
      <c r="L590" s="19"/>
    </row>
    <row r="591" spans="1:12" s="60" customFormat="1" ht="15.75" customHeight="1">
      <c r="A591" s="16" t="str">
        <f t="shared" si="42"/>
        <v/>
      </c>
      <c r="B591" s="17"/>
      <c r="C591" s="46"/>
      <c r="D591" s="17">
        <v>40813</v>
      </c>
      <c r="E591" s="47" t="s">
        <v>811</v>
      </c>
      <c r="F591" s="140" t="s">
        <v>765</v>
      </c>
      <c r="G591" s="24" t="s">
        <v>798</v>
      </c>
      <c r="H591" s="64">
        <v>150</v>
      </c>
      <c r="I591" s="64">
        <v>15453</v>
      </c>
      <c r="J591" s="145">
        <f t="shared" si="44"/>
        <v>2317950</v>
      </c>
      <c r="K591" s="19" t="s">
        <v>150</v>
      </c>
      <c r="L591" s="19"/>
    </row>
    <row r="592" spans="1:12" s="60" customFormat="1" ht="15.75" customHeight="1">
      <c r="A592" s="16" t="str">
        <f t="shared" si="42"/>
        <v/>
      </c>
      <c r="B592" s="17"/>
      <c r="C592" s="46"/>
      <c r="D592" s="17">
        <v>40813</v>
      </c>
      <c r="E592" s="20" t="s">
        <v>812</v>
      </c>
      <c r="F592" s="140" t="s">
        <v>765</v>
      </c>
      <c r="G592" s="24" t="s">
        <v>798</v>
      </c>
      <c r="H592" s="64">
        <v>140</v>
      </c>
      <c r="I592" s="64">
        <v>17333</v>
      </c>
      <c r="J592" s="145">
        <f t="shared" si="44"/>
        <v>2426620</v>
      </c>
      <c r="K592" s="19" t="s">
        <v>150</v>
      </c>
      <c r="L592" s="19"/>
    </row>
    <row r="593" spans="1:12" s="60" customFormat="1" ht="15.75" customHeight="1">
      <c r="A593" s="16" t="str">
        <f t="shared" si="42"/>
        <v/>
      </c>
      <c r="B593" s="17"/>
      <c r="C593" s="46"/>
      <c r="D593" s="17">
        <v>40813</v>
      </c>
      <c r="E593" s="20" t="s">
        <v>813</v>
      </c>
      <c r="F593" s="140" t="s">
        <v>765</v>
      </c>
      <c r="G593" s="24" t="s">
        <v>798</v>
      </c>
      <c r="H593" s="64">
        <v>50</v>
      </c>
      <c r="I593" s="64">
        <v>11613</v>
      </c>
      <c r="J593" s="145">
        <f t="shared" si="44"/>
        <v>580650</v>
      </c>
      <c r="K593" s="19" t="s">
        <v>150</v>
      </c>
      <c r="L593" s="19"/>
    </row>
    <row r="594" spans="1:12" s="60" customFormat="1" ht="15.75" customHeight="1">
      <c r="A594" s="16" t="str">
        <f t="shared" si="42"/>
        <v/>
      </c>
      <c r="B594" s="17"/>
      <c r="C594" s="46"/>
      <c r="D594" s="17">
        <v>40813</v>
      </c>
      <c r="E594" s="20" t="s">
        <v>814</v>
      </c>
      <c r="F594" s="140" t="s">
        <v>765</v>
      </c>
      <c r="G594" s="24" t="s">
        <v>798</v>
      </c>
      <c r="H594" s="64">
        <v>40</v>
      </c>
      <c r="I594" s="64">
        <v>11613</v>
      </c>
      <c r="J594" s="145">
        <f t="shared" si="44"/>
        <v>464520</v>
      </c>
      <c r="K594" s="19" t="s">
        <v>150</v>
      </c>
      <c r="L594" s="19"/>
    </row>
    <row r="595" spans="1:12" s="60" customFormat="1" ht="15.75" customHeight="1">
      <c r="A595" s="16" t="str">
        <f t="shared" si="42"/>
        <v/>
      </c>
      <c r="B595" s="17"/>
      <c r="C595" s="46"/>
      <c r="D595" s="17">
        <v>40813</v>
      </c>
      <c r="E595" s="20" t="s">
        <v>702</v>
      </c>
      <c r="F595" s="140" t="s">
        <v>765</v>
      </c>
      <c r="G595" s="24" t="s">
        <v>798</v>
      </c>
      <c r="H595" s="64"/>
      <c r="I595" s="64"/>
      <c r="J595" s="145">
        <v>1540905</v>
      </c>
      <c r="K595" s="19" t="s">
        <v>150</v>
      </c>
      <c r="L595" s="19"/>
    </row>
    <row r="596" spans="1:12" s="60" customFormat="1" ht="15.75" customHeight="1">
      <c r="A596" s="16" t="str">
        <f t="shared" si="42"/>
        <v/>
      </c>
      <c r="B596" s="17"/>
      <c r="C596" s="46"/>
      <c r="D596" s="17">
        <v>40813</v>
      </c>
      <c r="E596" s="20" t="s">
        <v>815</v>
      </c>
      <c r="F596" s="138" t="s">
        <v>773</v>
      </c>
      <c r="G596" s="24" t="s">
        <v>798</v>
      </c>
      <c r="H596" s="64">
        <v>100</v>
      </c>
      <c r="I596" s="64">
        <v>11613</v>
      </c>
      <c r="J596" s="145">
        <f t="shared" si="44"/>
        <v>1161300</v>
      </c>
      <c r="K596" s="19" t="s">
        <v>150</v>
      </c>
      <c r="L596" s="19"/>
    </row>
    <row r="597" spans="1:12" s="60" customFormat="1" ht="15.75" customHeight="1">
      <c r="A597" s="16" t="str">
        <f t="shared" si="42"/>
        <v/>
      </c>
      <c r="B597" s="17"/>
      <c r="C597" s="46"/>
      <c r="D597" s="17">
        <v>40813</v>
      </c>
      <c r="E597" s="20" t="s">
        <v>816</v>
      </c>
      <c r="F597" s="138" t="s">
        <v>773</v>
      </c>
      <c r="G597" s="24" t="s">
        <v>798</v>
      </c>
      <c r="H597" s="64">
        <v>60</v>
      </c>
      <c r="I597" s="64">
        <v>10580</v>
      </c>
      <c r="J597" s="145">
        <f t="shared" si="44"/>
        <v>634800</v>
      </c>
      <c r="K597" s="19" t="s">
        <v>150</v>
      </c>
      <c r="L597" s="19"/>
    </row>
    <row r="598" spans="1:12" s="60" customFormat="1" ht="15.75" customHeight="1">
      <c r="A598" s="16" t="str">
        <f t="shared" si="42"/>
        <v/>
      </c>
      <c r="B598" s="17"/>
      <c r="C598" s="46"/>
      <c r="D598" s="17">
        <v>40813</v>
      </c>
      <c r="E598" s="20" t="s">
        <v>817</v>
      </c>
      <c r="F598" s="138" t="s">
        <v>773</v>
      </c>
      <c r="G598" s="24" t="s">
        <v>798</v>
      </c>
      <c r="H598" s="64">
        <v>100</v>
      </c>
      <c r="I598" s="64">
        <v>11613</v>
      </c>
      <c r="J598" s="145">
        <f t="shared" si="44"/>
        <v>1161300</v>
      </c>
      <c r="K598" s="19" t="s">
        <v>150</v>
      </c>
      <c r="L598" s="19"/>
    </row>
    <row r="599" spans="1:12" s="60" customFormat="1" ht="15.75" customHeight="1">
      <c r="A599" s="16" t="str">
        <f t="shared" si="42"/>
        <v/>
      </c>
      <c r="B599" s="17"/>
      <c r="C599" s="46"/>
      <c r="D599" s="17">
        <v>40813</v>
      </c>
      <c r="E599" s="20" t="s">
        <v>818</v>
      </c>
      <c r="F599" s="138" t="s">
        <v>773</v>
      </c>
      <c r="G599" s="24" t="s">
        <v>798</v>
      </c>
      <c r="H599" s="64">
        <v>125</v>
      </c>
      <c r="I599" s="64">
        <v>15453</v>
      </c>
      <c r="J599" s="145">
        <f t="shared" si="44"/>
        <v>1931625</v>
      </c>
      <c r="K599" s="19" t="s">
        <v>150</v>
      </c>
      <c r="L599" s="19"/>
    </row>
    <row r="600" spans="1:12" s="60" customFormat="1" ht="15.75" customHeight="1">
      <c r="A600" s="16" t="str">
        <f t="shared" si="42"/>
        <v/>
      </c>
      <c r="B600" s="17"/>
      <c r="C600" s="46"/>
      <c r="D600" s="17">
        <v>40813</v>
      </c>
      <c r="E600" s="20" t="s">
        <v>819</v>
      </c>
      <c r="F600" s="138" t="s">
        <v>773</v>
      </c>
      <c r="G600" s="24" t="s">
        <v>798</v>
      </c>
      <c r="H600" s="64">
        <v>150</v>
      </c>
      <c r="I600" s="64">
        <v>15453</v>
      </c>
      <c r="J600" s="145">
        <f t="shared" si="44"/>
        <v>2317950</v>
      </c>
      <c r="K600" s="19" t="s">
        <v>150</v>
      </c>
      <c r="L600" s="19"/>
    </row>
    <row r="601" spans="1:12" s="60" customFormat="1" ht="15.75" customHeight="1">
      <c r="A601" s="16" t="str">
        <f t="shared" si="42"/>
        <v/>
      </c>
      <c r="B601" s="17"/>
      <c r="C601" s="46"/>
      <c r="D601" s="17">
        <v>40813</v>
      </c>
      <c r="E601" s="20" t="s">
        <v>820</v>
      </c>
      <c r="F601" s="138" t="s">
        <v>773</v>
      </c>
      <c r="G601" s="24" t="s">
        <v>798</v>
      </c>
      <c r="H601" s="64">
        <v>50</v>
      </c>
      <c r="I601" s="64">
        <v>10580</v>
      </c>
      <c r="J601" s="145">
        <f t="shared" si="44"/>
        <v>529000</v>
      </c>
      <c r="K601" s="19" t="s">
        <v>150</v>
      </c>
      <c r="L601" s="19"/>
    </row>
    <row r="602" spans="1:12" s="60" customFormat="1" ht="15.75" customHeight="1">
      <c r="A602" s="16" t="str">
        <f t="shared" si="42"/>
        <v/>
      </c>
      <c r="B602" s="17"/>
      <c r="C602" s="46"/>
      <c r="D602" s="17">
        <v>40813</v>
      </c>
      <c r="E602" s="20" t="s">
        <v>821</v>
      </c>
      <c r="F602" s="138" t="s">
        <v>773</v>
      </c>
      <c r="G602" s="24" t="s">
        <v>798</v>
      </c>
      <c r="H602" s="64">
        <v>80</v>
      </c>
      <c r="I602" s="64">
        <v>13169</v>
      </c>
      <c r="J602" s="145">
        <f t="shared" si="44"/>
        <v>1053520</v>
      </c>
      <c r="K602" s="19" t="s">
        <v>150</v>
      </c>
      <c r="L602" s="19"/>
    </row>
    <row r="603" spans="1:12" s="60" customFormat="1" ht="15.75" customHeight="1">
      <c r="A603" s="16" t="str">
        <f t="shared" si="42"/>
        <v/>
      </c>
      <c r="B603" s="17"/>
      <c r="C603" s="46"/>
      <c r="D603" s="17">
        <v>40813</v>
      </c>
      <c r="E603" s="20" t="s">
        <v>822</v>
      </c>
      <c r="F603" s="138" t="s">
        <v>773</v>
      </c>
      <c r="G603" s="24" t="s">
        <v>798</v>
      </c>
      <c r="H603" s="64">
        <v>150</v>
      </c>
      <c r="I603" s="64">
        <v>13169</v>
      </c>
      <c r="J603" s="145">
        <f t="shared" si="44"/>
        <v>1975350</v>
      </c>
      <c r="K603" s="19" t="s">
        <v>150</v>
      </c>
      <c r="L603" s="19"/>
    </row>
    <row r="604" spans="1:12" s="60" customFormat="1" ht="15.75" customHeight="1">
      <c r="A604" s="16" t="str">
        <f t="shared" si="42"/>
        <v/>
      </c>
      <c r="B604" s="17"/>
      <c r="C604" s="46"/>
      <c r="D604" s="17">
        <v>40813</v>
      </c>
      <c r="E604" s="20" t="s">
        <v>702</v>
      </c>
      <c r="F604" s="138" t="s">
        <v>773</v>
      </c>
      <c r="G604" s="24" t="s">
        <v>798</v>
      </c>
      <c r="H604" s="64"/>
      <c r="I604" s="64"/>
      <c r="J604" s="145">
        <v>1076485</v>
      </c>
      <c r="K604" s="19" t="s">
        <v>150</v>
      </c>
      <c r="L604" s="19"/>
    </row>
    <row r="605" spans="1:12" s="60" customFormat="1" ht="15.75" customHeight="1">
      <c r="A605" s="16" t="str">
        <f t="shared" si="42"/>
        <v/>
      </c>
      <c r="B605" s="17"/>
      <c r="C605" s="46"/>
      <c r="D605" s="17">
        <v>40821</v>
      </c>
      <c r="E605" s="20" t="s">
        <v>825</v>
      </c>
      <c r="F605" s="138" t="s">
        <v>774</v>
      </c>
      <c r="G605" s="24" t="s">
        <v>728</v>
      </c>
      <c r="H605" s="64"/>
      <c r="I605" s="64"/>
      <c r="J605" s="145">
        <v>42223614</v>
      </c>
      <c r="K605" s="19" t="s">
        <v>150</v>
      </c>
      <c r="L605" s="19"/>
    </row>
    <row r="606" spans="1:12" s="60" customFormat="1" ht="15.75" customHeight="1">
      <c r="A606" s="16" t="str">
        <f t="shared" si="42"/>
        <v/>
      </c>
      <c r="B606" s="17"/>
      <c r="C606" s="46"/>
      <c r="D606" s="17">
        <v>40821</v>
      </c>
      <c r="E606" s="20" t="s">
        <v>702</v>
      </c>
      <c r="F606" s="138" t="s">
        <v>774</v>
      </c>
      <c r="G606" s="24" t="s">
        <v>728</v>
      </c>
      <c r="H606" s="64"/>
      <c r="I606" s="64"/>
      <c r="J606" s="145">
        <v>4222361</v>
      </c>
      <c r="K606" s="19" t="s">
        <v>150</v>
      </c>
      <c r="L606" s="19"/>
    </row>
    <row r="607" spans="1:12" s="60" customFormat="1" ht="15.75" customHeight="1">
      <c r="A607" s="16" t="str">
        <f t="shared" si="42"/>
        <v/>
      </c>
      <c r="B607" s="17"/>
      <c r="C607" s="46"/>
      <c r="D607" s="17">
        <v>40831</v>
      </c>
      <c r="E607" s="20" t="s">
        <v>825</v>
      </c>
      <c r="F607" s="138" t="s">
        <v>823</v>
      </c>
      <c r="G607" s="24" t="s">
        <v>728</v>
      </c>
      <c r="H607" s="64"/>
      <c r="I607" s="64"/>
      <c r="J607" s="145">
        <v>58811499</v>
      </c>
      <c r="K607" s="19" t="s">
        <v>150</v>
      </c>
      <c r="L607" s="19"/>
    </row>
    <row r="608" spans="1:12" s="60" customFormat="1" ht="15.75" customHeight="1">
      <c r="A608" s="16" t="str">
        <f t="shared" si="42"/>
        <v/>
      </c>
      <c r="B608" s="17"/>
      <c r="C608" s="46"/>
      <c r="D608" s="17">
        <v>40831</v>
      </c>
      <c r="E608" s="20" t="s">
        <v>702</v>
      </c>
      <c r="F608" s="138" t="s">
        <v>823</v>
      </c>
      <c r="G608" s="24" t="s">
        <v>728</v>
      </c>
      <c r="H608" s="64"/>
      <c r="I608" s="64"/>
      <c r="J608" s="145">
        <v>5881150</v>
      </c>
      <c r="K608" s="19" t="s">
        <v>150</v>
      </c>
      <c r="L608" s="19"/>
    </row>
    <row r="609" spans="1:12" s="60" customFormat="1" ht="15.75" customHeight="1">
      <c r="A609" s="16" t="str">
        <f t="shared" si="42"/>
        <v/>
      </c>
      <c r="B609" s="17"/>
      <c r="C609" s="46"/>
      <c r="D609" s="17">
        <v>40833</v>
      </c>
      <c r="E609" s="20" t="s">
        <v>825</v>
      </c>
      <c r="F609" s="138" t="s">
        <v>824</v>
      </c>
      <c r="G609" s="24" t="s">
        <v>728</v>
      </c>
      <c r="H609" s="64"/>
      <c r="I609" s="64"/>
      <c r="J609" s="145">
        <v>23581944</v>
      </c>
      <c r="K609" s="19" t="s">
        <v>150</v>
      </c>
      <c r="L609" s="19"/>
    </row>
    <row r="610" spans="1:12" s="60" customFormat="1" ht="15.75" customHeight="1">
      <c r="A610" s="16" t="str">
        <f t="shared" si="42"/>
        <v/>
      </c>
      <c r="B610" s="17"/>
      <c r="C610" s="46"/>
      <c r="D610" s="17">
        <v>40833</v>
      </c>
      <c r="E610" s="20" t="s">
        <v>702</v>
      </c>
      <c r="F610" s="138" t="s">
        <v>824</v>
      </c>
      <c r="G610" s="24" t="s">
        <v>728</v>
      </c>
      <c r="H610" s="64"/>
      <c r="I610" s="64"/>
      <c r="J610" s="145">
        <v>2358194</v>
      </c>
      <c r="K610" s="19" t="s">
        <v>150</v>
      </c>
      <c r="L610" s="19"/>
    </row>
    <row r="611" spans="1:12" s="60" customFormat="1" ht="15.75" customHeight="1">
      <c r="A611" s="16" t="str">
        <f t="shared" si="42"/>
        <v/>
      </c>
      <c r="B611" s="17"/>
      <c r="C611" s="46"/>
      <c r="D611" s="17">
        <v>40836</v>
      </c>
      <c r="E611" s="20" t="s">
        <v>825</v>
      </c>
      <c r="F611" s="138" t="s">
        <v>826</v>
      </c>
      <c r="G611" s="24" t="s">
        <v>728</v>
      </c>
      <c r="H611" s="64"/>
      <c r="I611" s="64"/>
      <c r="J611" s="145">
        <v>48677057</v>
      </c>
      <c r="K611" s="19" t="s">
        <v>150</v>
      </c>
      <c r="L611" s="19"/>
    </row>
    <row r="612" spans="1:12" s="60" customFormat="1" ht="15.75" customHeight="1">
      <c r="A612" s="16" t="str">
        <f t="shared" si="42"/>
        <v/>
      </c>
      <c r="B612" s="17"/>
      <c r="C612" s="46"/>
      <c r="D612" s="17">
        <v>40836</v>
      </c>
      <c r="E612" s="20" t="s">
        <v>702</v>
      </c>
      <c r="F612" s="138" t="s">
        <v>826</v>
      </c>
      <c r="G612" s="24" t="s">
        <v>728</v>
      </c>
      <c r="H612" s="64"/>
      <c r="I612" s="64"/>
      <c r="J612" s="145">
        <v>4867706</v>
      </c>
      <c r="K612" s="19" t="s">
        <v>150</v>
      </c>
      <c r="L612" s="19"/>
    </row>
    <row r="613" spans="1:12" s="60" customFormat="1" ht="15.75" customHeight="1">
      <c r="A613" s="16" t="str">
        <f t="shared" si="42"/>
        <v/>
      </c>
      <c r="B613" s="17"/>
      <c r="C613" s="46"/>
      <c r="D613" s="17">
        <v>40838</v>
      </c>
      <c r="E613" s="20" t="s">
        <v>825</v>
      </c>
      <c r="F613" s="138" t="s">
        <v>827</v>
      </c>
      <c r="G613" s="24" t="s">
        <v>728</v>
      </c>
      <c r="H613" s="64"/>
      <c r="I613" s="64"/>
      <c r="J613" s="145">
        <v>26485260</v>
      </c>
      <c r="K613" s="19" t="s">
        <v>150</v>
      </c>
      <c r="L613" s="19"/>
    </row>
    <row r="614" spans="1:12" s="60" customFormat="1" ht="15.75" customHeight="1">
      <c r="A614" s="16" t="str">
        <f t="shared" si="42"/>
        <v/>
      </c>
      <c r="B614" s="17"/>
      <c r="C614" s="46"/>
      <c r="D614" s="17">
        <v>40838</v>
      </c>
      <c r="E614" s="20" t="s">
        <v>702</v>
      </c>
      <c r="F614" s="138" t="s">
        <v>827</v>
      </c>
      <c r="G614" s="24" t="s">
        <v>728</v>
      </c>
      <c r="H614" s="64"/>
      <c r="I614" s="64"/>
      <c r="J614" s="145">
        <v>2648526</v>
      </c>
      <c r="K614" s="19" t="s">
        <v>150</v>
      </c>
      <c r="L614" s="19"/>
    </row>
    <row r="615" spans="1:12" s="60" customFormat="1" ht="15.75" customHeight="1">
      <c r="A615" s="16" t="str">
        <f t="shared" si="42"/>
        <v/>
      </c>
      <c r="B615" s="17"/>
      <c r="C615" s="46"/>
      <c r="D615" s="17">
        <v>40855</v>
      </c>
      <c r="E615" s="20" t="s">
        <v>825</v>
      </c>
      <c r="F615" s="138" t="s">
        <v>829</v>
      </c>
      <c r="G615" s="24" t="s">
        <v>728</v>
      </c>
      <c r="H615" s="64"/>
      <c r="I615" s="64"/>
      <c r="J615" s="145">
        <v>9483328</v>
      </c>
      <c r="K615" s="19" t="s">
        <v>150</v>
      </c>
      <c r="L615" s="19"/>
    </row>
    <row r="616" spans="1:12" s="60" customFormat="1" ht="15.75" customHeight="1">
      <c r="A616" s="16" t="str">
        <f t="shared" si="42"/>
        <v/>
      </c>
      <c r="B616" s="17"/>
      <c r="C616" s="46"/>
      <c r="D616" s="17">
        <v>40855</v>
      </c>
      <c r="E616" s="20" t="s">
        <v>702</v>
      </c>
      <c r="F616" s="138" t="s">
        <v>829</v>
      </c>
      <c r="G616" s="24" t="s">
        <v>728</v>
      </c>
      <c r="H616" s="64"/>
      <c r="I616" s="64"/>
      <c r="J616" s="145">
        <v>948333</v>
      </c>
      <c r="K616" s="19" t="s">
        <v>150</v>
      </c>
      <c r="L616" s="19"/>
    </row>
    <row r="617" spans="1:12" s="60" customFormat="1" ht="15.75" customHeight="1">
      <c r="A617" s="16" t="str">
        <f t="shared" ref="A617:A680" si="45">IF(B617&lt;&gt;"",MONTH(B617),"")</f>
        <v/>
      </c>
      <c r="B617" s="17"/>
      <c r="C617" s="46"/>
      <c r="D617" s="17">
        <v>40857</v>
      </c>
      <c r="E617" s="20" t="s">
        <v>825</v>
      </c>
      <c r="F617" s="138" t="s">
        <v>830</v>
      </c>
      <c r="G617" s="24" t="s">
        <v>728</v>
      </c>
      <c r="H617" s="64"/>
      <c r="I617" s="64"/>
      <c r="J617" s="145">
        <v>36664965</v>
      </c>
      <c r="K617" s="19" t="s">
        <v>150</v>
      </c>
      <c r="L617" s="19"/>
    </row>
    <row r="618" spans="1:12" s="60" customFormat="1" ht="15.75" customHeight="1">
      <c r="A618" s="16" t="str">
        <f t="shared" si="45"/>
        <v/>
      </c>
      <c r="B618" s="17"/>
      <c r="C618" s="46"/>
      <c r="D618" s="17">
        <v>40857</v>
      </c>
      <c r="E618" s="20" t="s">
        <v>702</v>
      </c>
      <c r="F618" s="138" t="s">
        <v>830</v>
      </c>
      <c r="G618" s="24" t="s">
        <v>728</v>
      </c>
      <c r="H618" s="64"/>
      <c r="I618" s="64"/>
      <c r="J618" s="145">
        <v>3666497</v>
      </c>
      <c r="K618" s="19" t="s">
        <v>150</v>
      </c>
      <c r="L618" s="19"/>
    </row>
    <row r="619" spans="1:12" s="60" customFormat="1" ht="15.75" customHeight="1">
      <c r="A619" s="16" t="str">
        <f t="shared" si="45"/>
        <v/>
      </c>
      <c r="B619" s="17"/>
      <c r="C619" s="46"/>
      <c r="D619" s="17">
        <v>40862</v>
      </c>
      <c r="E619" s="20" t="s">
        <v>825</v>
      </c>
      <c r="F619" s="138" t="s">
        <v>831</v>
      </c>
      <c r="G619" s="24" t="s">
        <v>728</v>
      </c>
      <c r="H619" s="64"/>
      <c r="I619" s="64"/>
      <c r="J619" s="145">
        <v>30802451</v>
      </c>
      <c r="K619" s="19" t="s">
        <v>150</v>
      </c>
      <c r="L619" s="19"/>
    </row>
    <row r="620" spans="1:12" s="60" customFormat="1" ht="15.75" customHeight="1">
      <c r="A620" s="16" t="str">
        <f t="shared" si="45"/>
        <v/>
      </c>
      <c r="B620" s="17"/>
      <c r="C620" s="46"/>
      <c r="D620" s="17">
        <v>40862</v>
      </c>
      <c r="E620" s="20" t="s">
        <v>702</v>
      </c>
      <c r="F620" s="138" t="s">
        <v>831</v>
      </c>
      <c r="G620" s="24" t="s">
        <v>728</v>
      </c>
      <c r="H620" s="64"/>
      <c r="I620" s="64"/>
      <c r="J620" s="145">
        <v>3080245</v>
      </c>
      <c r="K620" s="19" t="s">
        <v>150</v>
      </c>
      <c r="L620" s="19"/>
    </row>
    <row r="621" spans="1:12" s="60" customFormat="1" ht="15.75" customHeight="1">
      <c r="A621" s="16" t="str">
        <f t="shared" si="45"/>
        <v/>
      </c>
      <c r="B621" s="17"/>
      <c r="C621" s="46"/>
      <c r="D621" s="46">
        <v>40866</v>
      </c>
      <c r="E621" s="20" t="s">
        <v>825</v>
      </c>
      <c r="F621" s="140" t="s">
        <v>832</v>
      </c>
      <c r="G621" s="24" t="s">
        <v>728</v>
      </c>
      <c r="H621" s="64"/>
      <c r="I621" s="64"/>
      <c r="J621" s="145">
        <v>10031688</v>
      </c>
      <c r="K621" s="19" t="s">
        <v>150</v>
      </c>
      <c r="L621" s="49"/>
    </row>
    <row r="622" spans="1:12" s="60" customFormat="1" ht="15.75" customHeight="1">
      <c r="A622" s="16" t="str">
        <f t="shared" si="45"/>
        <v/>
      </c>
      <c r="B622" s="17"/>
      <c r="C622" s="46"/>
      <c r="D622" s="46">
        <v>40866</v>
      </c>
      <c r="E622" s="20" t="s">
        <v>702</v>
      </c>
      <c r="F622" s="140" t="s">
        <v>832</v>
      </c>
      <c r="G622" s="24" t="s">
        <v>728</v>
      </c>
      <c r="H622" s="64"/>
      <c r="I622" s="64"/>
      <c r="J622" s="145">
        <v>1003169</v>
      </c>
      <c r="K622" s="19" t="s">
        <v>150</v>
      </c>
      <c r="L622" s="19"/>
    </row>
    <row r="623" spans="1:12" s="60" customFormat="1" ht="15.75" customHeight="1">
      <c r="A623" s="16" t="str">
        <f t="shared" si="45"/>
        <v/>
      </c>
      <c r="B623" s="17"/>
      <c r="C623" s="46"/>
      <c r="D623" s="46">
        <v>40839</v>
      </c>
      <c r="E623" s="47" t="s">
        <v>838</v>
      </c>
      <c r="F623" s="140" t="s">
        <v>828</v>
      </c>
      <c r="G623" s="48" t="s">
        <v>837</v>
      </c>
      <c r="H623" s="64">
        <v>564</v>
      </c>
      <c r="I623" s="64">
        <v>5080</v>
      </c>
      <c r="J623" s="145">
        <f t="shared" si="44"/>
        <v>2865120</v>
      </c>
      <c r="K623" s="19" t="s">
        <v>150</v>
      </c>
      <c r="L623" s="19"/>
    </row>
    <row r="624" spans="1:12" s="60" customFormat="1" ht="15.75" customHeight="1">
      <c r="A624" s="16" t="str">
        <f t="shared" si="45"/>
        <v/>
      </c>
      <c r="B624" s="17"/>
      <c r="C624" s="46"/>
      <c r="D624" s="46">
        <v>40839</v>
      </c>
      <c r="E624" s="47" t="s">
        <v>839</v>
      </c>
      <c r="F624" s="140" t="s">
        <v>828</v>
      </c>
      <c r="G624" s="48" t="s">
        <v>837</v>
      </c>
      <c r="H624" s="64">
        <v>401</v>
      </c>
      <c r="I624" s="64">
        <v>4981</v>
      </c>
      <c r="J624" s="145">
        <f t="shared" si="44"/>
        <v>1997381</v>
      </c>
      <c r="K624" s="19" t="s">
        <v>150</v>
      </c>
      <c r="L624" s="19"/>
    </row>
    <row r="625" spans="1:12" s="60" customFormat="1" ht="15.75" customHeight="1">
      <c r="A625" s="16" t="str">
        <f t="shared" si="45"/>
        <v/>
      </c>
      <c r="B625" s="17"/>
      <c r="C625" s="46"/>
      <c r="D625" s="46">
        <v>40839</v>
      </c>
      <c r="E625" s="20" t="s">
        <v>840</v>
      </c>
      <c r="F625" s="140" t="s">
        <v>828</v>
      </c>
      <c r="G625" s="48" t="s">
        <v>837</v>
      </c>
      <c r="H625" s="64">
        <v>506</v>
      </c>
      <c r="I625" s="64">
        <v>5180</v>
      </c>
      <c r="J625" s="145">
        <f t="shared" si="44"/>
        <v>2621080</v>
      </c>
      <c r="K625" s="19" t="s">
        <v>150</v>
      </c>
      <c r="L625" s="19"/>
    </row>
    <row r="626" spans="1:12" s="60" customFormat="1" ht="15.75" customHeight="1">
      <c r="A626" s="16" t="str">
        <f t="shared" si="45"/>
        <v/>
      </c>
      <c r="B626" s="17"/>
      <c r="C626" s="46"/>
      <c r="D626" s="46">
        <v>40839</v>
      </c>
      <c r="E626" s="20" t="s">
        <v>841</v>
      </c>
      <c r="F626" s="140" t="s">
        <v>828</v>
      </c>
      <c r="G626" s="48" t="s">
        <v>837</v>
      </c>
      <c r="H626" s="64">
        <v>301</v>
      </c>
      <c r="I626" s="64">
        <v>6740</v>
      </c>
      <c r="J626" s="145">
        <f t="shared" si="44"/>
        <v>2028740</v>
      </c>
      <c r="K626" s="19" t="s">
        <v>150</v>
      </c>
      <c r="L626" s="19"/>
    </row>
    <row r="627" spans="1:12" s="60" customFormat="1" ht="15.75" customHeight="1">
      <c r="A627" s="16" t="str">
        <f t="shared" si="45"/>
        <v/>
      </c>
      <c r="B627" s="17"/>
      <c r="C627" s="46"/>
      <c r="D627" s="46">
        <v>40839</v>
      </c>
      <c r="E627" s="20" t="s">
        <v>842</v>
      </c>
      <c r="F627" s="140" t="s">
        <v>828</v>
      </c>
      <c r="G627" s="48" t="s">
        <v>837</v>
      </c>
      <c r="H627" s="64">
        <v>308</v>
      </c>
      <c r="I627" s="64">
        <v>4980</v>
      </c>
      <c r="J627" s="145">
        <f t="shared" si="44"/>
        <v>1533840</v>
      </c>
      <c r="K627" s="19" t="s">
        <v>150</v>
      </c>
      <c r="L627" s="19"/>
    </row>
    <row r="628" spans="1:12" s="60" customFormat="1" ht="15.75" customHeight="1">
      <c r="A628" s="16" t="str">
        <f t="shared" si="45"/>
        <v/>
      </c>
      <c r="B628" s="17"/>
      <c r="C628" s="46"/>
      <c r="D628" s="46">
        <v>40839</v>
      </c>
      <c r="E628" s="20" t="s">
        <v>843</v>
      </c>
      <c r="F628" s="140" t="s">
        <v>828</v>
      </c>
      <c r="G628" s="48" t="s">
        <v>837</v>
      </c>
      <c r="H628" s="64">
        <v>506</v>
      </c>
      <c r="I628" s="64">
        <v>6680</v>
      </c>
      <c r="J628" s="145">
        <f t="shared" si="44"/>
        <v>3380080</v>
      </c>
      <c r="K628" s="19" t="s">
        <v>150</v>
      </c>
      <c r="L628" s="19"/>
    </row>
    <row r="629" spans="1:12" s="60" customFormat="1" ht="15.75" customHeight="1">
      <c r="A629" s="16" t="str">
        <f t="shared" si="45"/>
        <v/>
      </c>
      <c r="B629" s="17"/>
      <c r="C629" s="46"/>
      <c r="D629" s="46">
        <v>40839</v>
      </c>
      <c r="E629" s="20" t="s">
        <v>844</v>
      </c>
      <c r="F629" s="140" t="s">
        <v>828</v>
      </c>
      <c r="G629" s="48" t="s">
        <v>837</v>
      </c>
      <c r="H629" s="64">
        <v>396</v>
      </c>
      <c r="I629" s="64">
        <v>4400</v>
      </c>
      <c r="J629" s="145">
        <f t="shared" si="44"/>
        <v>1742400</v>
      </c>
      <c r="K629" s="19" t="s">
        <v>150</v>
      </c>
      <c r="L629" s="19"/>
    </row>
    <row r="630" spans="1:12" s="60" customFormat="1" ht="15.75" customHeight="1">
      <c r="A630" s="16" t="str">
        <f t="shared" si="45"/>
        <v/>
      </c>
      <c r="B630" s="17"/>
      <c r="C630" s="46"/>
      <c r="D630" s="46">
        <v>40839</v>
      </c>
      <c r="E630" s="20" t="s">
        <v>845</v>
      </c>
      <c r="F630" s="140" t="s">
        <v>828</v>
      </c>
      <c r="G630" s="48" t="s">
        <v>837</v>
      </c>
      <c r="H630" s="64">
        <v>280</v>
      </c>
      <c r="I630" s="64">
        <v>2700</v>
      </c>
      <c r="J630" s="145">
        <f t="shared" si="44"/>
        <v>756000</v>
      </c>
      <c r="K630" s="19" t="s">
        <v>150</v>
      </c>
      <c r="L630" s="19"/>
    </row>
    <row r="631" spans="1:12" s="60" customFormat="1" ht="15.75" customHeight="1">
      <c r="A631" s="16" t="str">
        <f t="shared" si="45"/>
        <v/>
      </c>
      <c r="B631" s="17"/>
      <c r="C631" s="46"/>
      <c r="D631" s="46">
        <v>40839</v>
      </c>
      <c r="E631" s="20" t="s">
        <v>702</v>
      </c>
      <c r="F631" s="140" t="s">
        <v>828</v>
      </c>
      <c r="G631" s="48" t="s">
        <v>837</v>
      </c>
      <c r="H631" s="64"/>
      <c r="I631" s="64"/>
      <c r="J631" s="145">
        <v>1692424</v>
      </c>
      <c r="K631" s="19" t="s">
        <v>150</v>
      </c>
      <c r="L631" s="19"/>
    </row>
    <row r="632" spans="1:12" s="60" customFormat="1" ht="15.75" customHeight="1">
      <c r="A632" s="16" t="str">
        <f t="shared" si="45"/>
        <v/>
      </c>
      <c r="B632" s="17"/>
      <c r="C632" s="46"/>
      <c r="D632" s="17">
        <v>40840</v>
      </c>
      <c r="E632" s="20" t="s">
        <v>846</v>
      </c>
      <c r="F632" s="138" t="s">
        <v>834</v>
      </c>
      <c r="G632" s="24" t="s">
        <v>848</v>
      </c>
      <c r="H632" s="64">
        <v>165</v>
      </c>
      <c r="I632" s="64">
        <v>25900</v>
      </c>
      <c r="J632" s="145">
        <f t="shared" si="44"/>
        <v>4273500</v>
      </c>
      <c r="K632" s="19" t="s">
        <v>150</v>
      </c>
      <c r="L632" s="19"/>
    </row>
    <row r="633" spans="1:12" s="60" customFormat="1" ht="15.75" customHeight="1">
      <c r="A633" s="16" t="str">
        <f t="shared" si="45"/>
        <v/>
      </c>
      <c r="B633" s="17"/>
      <c r="C633" s="46"/>
      <c r="D633" s="17">
        <v>40840</v>
      </c>
      <c r="E633" s="20" t="s">
        <v>847</v>
      </c>
      <c r="F633" s="138" t="s">
        <v>834</v>
      </c>
      <c r="G633" s="24" t="s">
        <v>848</v>
      </c>
      <c r="H633" s="64">
        <v>571</v>
      </c>
      <c r="I633" s="64">
        <v>21300</v>
      </c>
      <c r="J633" s="145">
        <f t="shared" si="44"/>
        <v>12162300</v>
      </c>
      <c r="K633" s="19" t="s">
        <v>150</v>
      </c>
      <c r="L633" s="19"/>
    </row>
    <row r="634" spans="1:12" s="60" customFormat="1" ht="15.75" customHeight="1">
      <c r="A634" s="16" t="str">
        <f t="shared" si="45"/>
        <v/>
      </c>
      <c r="B634" s="17"/>
      <c r="C634" s="46"/>
      <c r="D634" s="17">
        <v>40840</v>
      </c>
      <c r="E634" s="20" t="s">
        <v>702</v>
      </c>
      <c r="F634" s="138" t="s">
        <v>834</v>
      </c>
      <c r="G634" s="24" t="s">
        <v>848</v>
      </c>
      <c r="H634" s="64"/>
      <c r="I634" s="64"/>
      <c r="J634" s="145">
        <v>1643580</v>
      </c>
      <c r="K634" s="19" t="s">
        <v>150</v>
      </c>
      <c r="L634" s="19"/>
    </row>
    <row r="635" spans="1:12" s="60" customFormat="1" ht="15.75" customHeight="1">
      <c r="A635" s="16" t="str">
        <f t="shared" si="45"/>
        <v/>
      </c>
      <c r="B635" s="17"/>
      <c r="C635" s="46"/>
      <c r="D635" s="17">
        <v>40878</v>
      </c>
      <c r="E635" s="20" t="s">
        <v>825</v>
      </c>
      <c r="F635" s="138" t="s">
        <v>835</v>
      </c>
      <c r="G635" s="59" t="s">
        <v>849</v>
      </c>
      <c r="H635" s="64">
        <v>400</v>
      </c>
      <c r="I635" s="64">
        <v>3100</v>
      </c>
      <c r="J635" s="145">
        <f t="shared" si="44"/>
        <v>1240000</v>
      </c>
      <c r="K635" s="19" t="s">
        <v>150</v>
      </c>
      <c r="L635" s="19"/>
    </row>
    <row r="636" spans="1:12" s="60" customFormat="1" ht="15.75" customHeight="1">
      <c r="A636" s="16" t="str">
        <f t="shared" si="45"/>
        <v/>
      </c>
      <c r="B636" s="17"/>
      <c r="C636" s="46"/>
      <c r="D636" s="17">
        <v>40878</v>
      </c>
      <c r="E636" s="20" t="s">
        <v>702</v>
      </c>
      <c r="F636" s="138" t="s">
        <v>835</v>
      </c>
      <c r="G636" s="59" t="s">
        <v>849</v>
      </c>
      <c r="H636" s="64"/>
      <c r="I636" s="64"/>
      <c r="J636" s="145">
        <v>124000</v>
      </c>
      <c r="K636" s="19" t="s">
        <v>150</v>
      </c>
      <c r="L636" s="19"/>
    </row>
    <row r="637" spans="1:12" s="60" customFormat="1" ht="15.75" customHeight="1">
      <c r="A637" s="16" t="str">
        <f t="shared" si="45"/>
        <v/>
      </c>
      <c r="B637" s="17"/>
      <c r="C637" s="46"/>
      <c r="D637" s="17">
        <v>40870</v>
      </c>
      <c r="E637" s="20" t="s">
        <v>857</v>
      </c>
      <c r="F637" s="138" t="s">
        <v>833</v>
      </c>
      <c r="G637" s="24" t="s">
        <v>848</v>
      </c>
      <c r="H637" s="64">
        <v>121</v>
      </c>
      <c r="I637" s="64">
        <v>18100</v>
      </c>
      <c r="J637" s="145">
        <f t="shared" si="44"/>
        <v>2190100</v>
      </c>
      <c r="K637" s="19" t="s">
        <v>150</v>
      </c>
      <c r="L637" s="19"/>
    </row>
    <row r="638" spans="1:12" s="60" customFormat="1" ht="15.75" customHeight="1">
      <c r="A638" s="16" t="str">
        <f t="shared" si="45"/>
        <v/>
      </c>
      <c r="B638" s="17"/>
      <c r="C638" s="46"/>
      <c r="D638" s="17">
        <v>40870</v>
      </c>
      <c r="E638" s="20" t="s">
        <v>858</v>
      </c>
      <c r="F638" s="138" t="s">
        <v>833</v>
      </c>
      <c r="G638" s="24" t="s">
        <v>848</v>
      </c>
      <c r="H638" s="64">
        <v>101</v>
      </c>
      <c r="I638" s="64">
        <v>23240</v>
      </c>
      <c r="J638" s="145">
        <f t="shared" si="44"/>
        <v>2347240</v>
      </c>
      <c r="K638" s="19" t="s">
        <v>150</v>
      </c>
      <c r="L638" s="19"/>
    </row>
    <row r="639" spans="1:12" s="60" customFormat="1" ht="15.75" customHeight="1">
      <c r="A639" s="16" t="str">
        <f t="shared" si="45"/>
        <v/>
      </c>
      <c r="B639" s="17"/>
      <c r="C639" s="46"/>
      <c r="D639" s="17">
        <v>40870</v>
      </c>
      <c r="E639" s="20" t="s">
        <v>859</v>
      </c>
      <c r="F639" s="138" t="s">
        <v>833</v>
      </c>
      <c r="G639" s="24" t="s">
        <v>848</v>
      </c>
      <c r="H639" s="64">
        <v>121</v>
      </c>
      <c r="I639" s="64">
        <v>20090</v>
      </c>
      <c r="J639" s="145">
        <f t="shared" si="44"/>
        <v>2430890</v>
      </c>
      <c r="K639" s="19" t="s">
        <v>150</v>
      </c>
      <c r="L639" s="19"/>
    </row>
    <row r="640" spans="1:12" s="60" customFormat="1" ht="15.75" customHeight="1">
      <c r="A640" s="16" t="str">
        <f t="shared" si="45"/>
        <v/>
      </c>
      <c r="B640" s="17"/>
      <c r="C640" s="46"/>
      <c r="D640" s="17">
        <v>40870</v>
      </c>
      <c r="E640" s="20" t="s">
        <v>860</v>
      </c>
      <c r="F640" s="138" t="s">
        <v>833</v>
      </c>
      <c r="G640" s="24" t="s">
        <v>848</v>
      </c>
      <c r="H640" s="64">
        <v>111</v>
      </c>
      <c r="I640" s="64">
        <v>18170</v>
      </c>
      <c r="J640" s="145">
        <f t="shared" ref="J640:J703" si="46">ROUND(H640*I640,0)</f>
        <v>2016870</v>
      </c>
      <c r="K640" s="19" t="s">
        <v>150</v>
      </c>
      <c r="L640" s="19"/>
    </row>
    <row r="641" spans="1:12" s="60" customFormat="1" ht="15.75" customHeight="1">
      <c r="A641" s="16" t="str">
        <f t="shared" si="45"/>
        <v/>
      </c>
      <c r="B641" s="17"/>
      <c r="C641" s="46"/>
      <c r="D641" s="17">
        <v>40870</v>
      </c>
      <c r="E641" s="20" t="s">
        <v>861</v>
      </c>
      <c r="F641" s="138" t="s">
        <v>833</v>
      </c>
      <c r="G641" s="24" t="s">
        <v>848</v>
      </c>
      <c r="H641" s="64">
        <v>111</v>
      </c>
      <c r="I641" s="64">
        <v>18170</v>
      </c>
      <c r="J641" s="145">
        <f t="shared" si="46"/>
        <v>2016870</v>
      </c>
      <c r="K641" s="19" t="s">
        <v>150</v>
      </c>
      <c r="L641" s="19"/>
    </row>
    <row r="642" spans="1:12" s="60" customFormat="1" ht="15.75" customHeight="1">
      <c r="A642" s="16" t="str">
        <f t="shared" si="45"/>
        <v/>
      </c>
      <c r="B642" s="17"/>
      <c r="C642" s="46"/>
      <c r="D642" s="17">
        <v>40870</v>
      </c>
      <c r="E642" s="20" t="s">
        <v>862</v>
      </c>
      <c r="F642" s="138" t="s">
        <v>833</v>
      </c>
      <c r="G642" s="24" t="s">
        <v>848</v>
      </c>
      <c r="H642" s="64">
        <v>121</v>
      </c>
      <c r="I642" s="64">
        <v>19420</v>
      </c>
      <c r="J642" s="145">
        <f t="shared" si="46"/>
        <v>2349820</v>
      </c>
      <c r="K642" s="19" t="s">
        <v>150</v>
      </c>
      <c r="L642" s="19"/>
    </row>
    <row r="643" spans="1:12" s="60" customFormat="1" ht="15.75" customHeight="1">
      <c r="A643" s="16" t="str">
        <f t="shared" si="45"/>
        <v/>
      </c>
      <c r="B643" s="17"/>
      <c r="C643" s="46"/>
      <c r="D643" s="17">
        <v>40870</v>
      </c>
      <c r="E643" s="20" t="s">
        <v>864</v>
      </c>
      <c r="F643" s="138" t="s">
        <v>833</v>
      </c>
      <c r="G643" s="24" t="s">
        <v>848</v>
      </c>
      <c r="H643" s="64">
        <v>101</v>
      </c>
      <c r="I643" s="64">
        <v>19450</v>
      </c>
      <c r="J643" s="145">
        <f t="shared" si="46"/>
        <v>1964450</v>
      </c>
      <c r="K643" s="19" t="s">
        <v>150</v>
      </c>
      <c r="L643" s="19"/>
    </row>
    <row r="644" spans="1:12" s="60" customFormat="1" ht="15.75" customHeight="1">
      <c r="A644" s="16" t="str">
        <f t="shared" si="45"/>
        <v/>
      </c>
      <c r="B644" s="17"/>
      <c r="C644" s="46"/>
      <c r="D644" s="17">
        <v>40870</v>
      </c>
      <c r="E644" s="20" t="s">
        <v>863</v>
      </c>
      <c r="F644" s="138" t="s">
        <v>833</v>
      </c>
      <c r="G644" s="24" t="s">
        <v>848</v>
      </c>
      <c r="H644" s="64">
        <v>442</v>
      </c>
      <c r="I644" s="64">
        <v>1150</v>
      </c>
      <c r="J644" s="145">
        <f t="shared" si="46"/>
        <v>508300</v>
      </c>
      <c r="K644" s="19" t="s">
        <v>150</v>
      </c>
      <c r="L644" s="19"/>
    </row>
    <row r="645" spans="1:12" s="60" customFormat="1" ht="15.75" customHeight="1">
      <c r="A645" s="16" t="str">
        <f t="shared" si="45"/>
        <v/>
      </c>
      <c r="B645" s="17"/>
      <c r="C645" s="46"/>
      <c r="D645" s="17">
        <v>40870</v>
      </c>
      <c r="E645" s="20" t="s">
        <v>856</v>
      </c>
      <c r="F645" s="138" t="s">
        <v>833</v>
      </c>
      <c r="G645" s="24" t="s">
        <v>848</v>
      </c>
      <c r="H645" s="64"/>
      <c r="I645" s="64"/>
      <c r="J645" s="145">
        <v>1582656</v>
      </c>
      <c r="K645" s="19" t="s">
        <v>150</v>
      </c>
      <c r="L645" s="19"/>
    </row>
    <row r="646" spans="1:12" s="60" customFormat="1" ht="15.75" customHeight="1">
      <c r="A646" s="16" t="str">
        <f t="shared" si="45"/>
        <v/>
      </c>
      <c r="B646" s="17"/>
      <c r="C646" s="46"/>
      <c r="D646" s="17">
        <v>40877</v>
      </c>
      <c r="E646" s="20" t="s">
        <v>865</v>
      </c>
      <c r="F646" s="138" t="s">
        <v>520</v>
      </c>
      <c r="G646" s="24" t="s">
        <v>848</v>
      </c>
      <c r="H646" s="64">
        <v>242</v>
      </c>
      <c r="I646" s="64">
        <v>1360</v>
      </c>
      <c r="J646" s="145">
        <f t="shared" si="46"/>
        <v>329120</v>
      </c>
      <c r="K646" s="19" t="s">
        <v>150</v>
      </c>
      <c r="L646" s="19"/>
    </row>
    <row r="647" spans="1:12" s="60" customFormat="1" ht="15.75" customHeight="1">
      <c r="A647" s="16" t="str">
        <f t="shared" si="45"/>
        <v/>
      </c>
      <c r="B647" s="17"/>
      <c r="C647" s="46"/>
      <c r="D647" s="17">
        <v>40877</v>
      </c>
      <c r="E647" s="20" t="s">
        <v>866</v>
      </c>
      <c r="F647" s="138" t="s">
        <v>520</v>
      </c>
      <c r="G647" s="24" t="s">
        <v>848</v>
      </c>
      <c r="H647" s="64">
        <v>442</v>
      </c>
      <c r="I647" s="64">
        <v>1090</v>
      </c>
      <c r="J647" s="145">
        <f t="shared" si="46"/>
        <v>481780</v>
      </c>
      <c r="K647" s="19" t="s">
        <v>150</v>
      </c>
      <c r="L647" s="19"/>
    </row>
    <row r="648" spans="1:12" s="60" customFormat="1" ht="15.75" customHeight="1">
      <c r="A648" s="16" t="str">
        <f t="shared" si="45"/>
        <v/>
      </c>
      <c r="B648" s="17"/>
      <c r="C648" s="46"/>
      <c r="D648" s="17">
        <v>40877</v>
      </c>
      <c r="E648" s="20" t="s">
        <v>867</v>
      </c>
      <c r="F648" s="138" t="s">
        <v>520</v>
      </c>
      <c r="G648" s="24" t="s">
        <v>848</v>
      </c>
      <c r="H648" s="64">
        <v>5000</v>
      </c>
      <c r="I648" s="64">
        <v>123</v>
      </c>
      <c r="J648" s="145">
        <f t="shared" si="46"/>
        <v>615000</v>
      </c>
      <c r="K648" s="19" t="s">
        <v>150</v>
      </c>
      <c r="L648" s="19"/>
    </row>
    <row r="649" spans="1:12" s="60" customFormat="1" ht="15.75" customHeight="1">
      <c r="A649" s="16" t="str">
        <f t="shared" si="45"/>
        <v/>
      </c>
      <c r="B649" s="17"/>
      <c r="C649" s="46"/>
      <c r="D649" s="17">
        <v>40877</v>
      </c>
      <c r="E649" s="20" t="s">
        <v>856</v>
      </c>
      <c r="F649" s="138" t="s">
        <v>520</v>
      </c>
      <c r="G649" s="24" t="s">
        <v>848</v>
      </c>
      <c r="H649" s="66"/>
      <c r="I649" s="66"/>
      <c r="J649" s="145">
        <v>142590</v>
      </c>
      <c r="K649" s="19" t="s">
        <v>150</v>
      </c>
      <c r="L649" s="19"/>
    </row>
    <row r="650" spans="1:12" s="60" customFormat="1" ht="15.75" customHeight="1">
      <c r="A650" s="16" t="str">
        <f t="shared" si="45"/>
        <v/>
      </c>
      <c r="B650" s="17"/>
      <c r="C650" s="46"/>
      <c r="D650" s="17">
        <v>40877</v>
      </c>
      <c r="E650" s="20" t="s">
        <v>868</v>
      </c>
      <c r="F650" s="138" t="s">
        <v>836</v>
      </c>
      <c r="G650" s="24" t="s">
        <v>871</v>
      </c>
      <c r="H650" s="64">
        <v>980</v>
      </c>
      <c r="I650" s="64">
        <v>17900</v>
      </c>
      <c r="J650" s="145">
        <f t="shared" si="46"/>
        <v>17542000</v>
      </c>
      <c r="K650" s="19" t="s">
        <v>150</v>
      </c>
      <c r="L650" s="19"/>
    </row>
    <row r="651" spans="1:12" s="60" customFormat="1" ht="15.75" customHeight="1">
      <c r="A651" s="16" t="str">
        <f t="shared" si="45"/>
        <v/>
      </c>
      <c r="B651" s="17"/>
      <c r="C651" s="46"/>
      <c r="D651" s="17">
        <v>40877</v>
      </c>
      <c r="E651" s="20" t="s">
        <v>869</v>
      </c>
      <c r="F651" s="138" t="s">
        <v>836</v>
      </c>
      <c r="G651" s="24" t="s">
        <v>871</v>
      </c>
      <c r="H651" s="64">
        <v>1990</v>
      </c>
      <c r="I651" s="64">
        <v>10900</v>
      </c>
      <c r="J651" s="145">
        <f t="shared" si="46"/>
        <v>21691000</v>
      </c>
      <c r="K651" s="19" t="s">
        <v>150</v>
      </c>
      <c r="L651" s="19"/>
    </row>
    <row r="652" spans="1:12" s="60" customFormat="1" ht="15.75" customHeight="1">
      <c r="A652" s="16" t="str">
        <f t="shared" si="45"/>
        <v/>
      </c>
      <c r="B652" s="17"/>
      <c r="C652" s="46"/>
      <c r="D652" s="17">
        <v>40877</v>
      </c>
      <c r="E652" s="20" t="s">
        <v>870</v>
      </c>
      <c r="F652" s="138" t="s">
        <v>836</v>
      </c>
      <c r="G652" s="24" t="s">
        <v>871</v>
      </c>
      <c r="H652" s="64"/>
      <c r="I652" s="64"/>
      <c r="J652" s="145">
        <v>3923300</v>
      </c>
      <c r="K652" s="19" t="s">
        <v>150</v>
      </c>
      <c r="L652" s="19"/>
    </row>
    <row r="653" spans="1:12" s="60" customFormat="1" ht="15.75" customHeight="1">
      <c r="A653" s="16" t="str">
        <f t="shared" si="45"/>
        <v/>
      </c>
      <c r="B653" s="17"/>
      <c r="C653" s="17"/>
      <c r="D653" s="17">
        <v>40896</v>
      </c>
      <c r="E653" s="20" t="s">
        <v>872</v>
      </c>
      <c r="F653" s="138" t="s">
        <v>851</v>
      </c>
      <c r="G653" s="24" t="s">
        <v>871</v>
      </c>
      <c r="H653" s="64">
        <v>470</v>
      </c>
      <c r="I653" s="64">
        <v>2200</v>
      </c>
      <c r="J653" s="145">
        <f t="shared" si="46"/>
        <v>1034000</v>
      </c>
      <c r="K653" s="19" t="s">
        <v>150</v>
      </c>
      <c r="L653" s="19"/>
    </row>
    <row r="654" spans="1:12" s="60" customFormat="1" ht="15.75" customHeight="1">
      <c r="A654" s="16" t="str">
        <f t="shared" si="45"/>
        <v/>
      </c>
      <c r="B654" s="17"/>
      <c r="C654" s="17"/>
      <c r="D654" s="17">
        <v>40896</v>
      </c>
      <c r="E654" s="20" t="s">
        <v>870</v>
      </c>
      <c r="F654" s="138" t="s">
        <v>851</v>
      </c>
      <c r="G654" s="24" t="s">
        <v>871</v>
      </c>
      <c r="H654" s="64"/>
      <c r="I654" s="64"/>
      <c r="J654" s="145">
        <v>1034000</v>
      </c>
      <c r="K654" s="19" t="s">
        <v>150</v>
      </c>
      <c r="L654" s="19"/>
    </row>
    <row r="655" spans="1:12" s="60" customFormat="1" ht="15.75" customHeight="1">
      <c r="A655" s="16" t="str">
        <f t="shared" si="45"/>
        <v/>
      </c>
      <c r="B655" s="17"/>
      <c r="C655" s="17"/>
      <c r="D655" s="17">
        <v>40886</v>
      </c>
      <c r="E655" s="20" t="s">
        <v>873</v>
      </c>
      <c r="F655" s="140" t="s">
        <v>850</v>
      </c>
      <c r="G655" s="48" t="s">
        <v>837</v>
      </c>
      <c r="H655" s="64">
        <v>505</v>
      </c>
      <c r="I655" s="64">
        <v>9500</v>
      </c>
      <c r="J655" s="145">
        <f t="shared" si="46"/>
        <v>4797500</v>
      </c>
      <c r="K655" s="19" t="s">
        <v>150</v>
      </c>
      <c r="L655" s="19"/>
    </row>
    <row r="656" spans="1:12" s="60" customFormat="1" ht="15.75" customHeight="1">
      <c r="A656" s="16" t="str">
        <f t="shared" si="45"/>
        <v/>
      </c>
      <c r="B656" s="17"/>
      <c r="C656" s="17"/>
      <c r="D656" s="17">
        <v>40886</v>
      </c>
      <c r="E656" s="20" t="s">
        <v>870</v>
      </c>
      <c r="F656" s="140" t="s">
        <v>850</v>
      </c>
      <c r="G656" s="48" t="s">
        <v>837</v>
      </c>
      <c r="H656" s="64"/>
      <c r="I656" s="64"/>
      <c r="J656" s="145">
        <v>479750</v>
      </c>
      <c r="K656" s="19" t="s">
        <v>150</v>
      </c>
      <c r="L656" s="19"/>
    </row>
    <row r="657" spans="1:12" s="60" customFormat="1" ht="15.75" customHeight="1">
      <c r="A657" s="16" t="str">
        <f t="shared" si="45"/>
        <v/>
      </c>
      <c r="B657" s="17"/>
      <c r="C657" s="17"/>
      <c r="D657" s="17">
        <v>40897</v>
      </c>
      <c r="E657" s="20" t="s">
        <v>825</v>
      </c>
      <c r="F657" s="140" t="s">
        <v>852</v>
      </c>
      <c r="G657" s="24" t="s">
        <v>728</v>
      </c>
      <c r="H657" s="64"/>
      <c r="I657" s="64"/>
      <c r="J657" s="145">
        <v>39719841</v>
      </c>
      <c r="K657" s="19" t="s">
        <v>150</v>
      </c>
      <c r="L657" s="19"/>
    </row>
    <row r="658" spans="1:12" s="60" customFormat="1" ht="15.75" customHeight="1">
      <c r="A658" s="16" t="str">
        <f t="shared" si="45"/>
        <v/>
      </c>
      <c r="B658" s="17"/>
      <c r="C658" s="17"/>
      <c r="D658" s="17">
        <v>40897</v>
      </c>
      <c r="E658" s="20" t="s">
        <v>702</v>
      </c>
      <c r="F658" s="140" t="s">
        <v>852</v>
      </c>
      <c r="G658" s="24" t="s">
        <v>728</v>
      </c>
      <c r="H658" s="64"/>
      <c r="I658" s="64"/>
      <c r="J658" s="145">
        <v>3971984</v>
      </c>
      <c r="K658" s="19" t="s">
        <v>150</v>
      </c>
      <c r="L658" s="19"/>
    </row>
    <row r="659" spans="1:12" s="60" customFormat="1" ht="15.75" customHeight="1">
      <c r="A659" s="16" t="str">
        <f t="shared" si="45"/>
        <v/>
      </c>
      <c r="B659" s="17"/>
      <c r="C659" s="17"/>
      <c r="D659" s="17">
        <v>40898</v>
      </c>
      <c r="E659" s="20" t="s">
        <v>825</v>
      </c>
      <c r="F659" s="140" t="s">
        <v>853</v>
      </c>
      <c r="G659" s="24" t="s">
        <v>728</v>
      </c>
      <c r="H659" s="64"/>
      <c r="I659" s="64"/>
      <c r="J659" s="145">
        <v>13570924</v>
      </c>
      <c r="K659" s="19" t="s">
        <v>150</v>
      </c>
      <c r="L659" s="19"/>
    </row>
    <row r="660" spans="1:12" s="60" customFormat="1" ht="15.75" customHeight="1">
      <c r="A660" s="16" t="str">
        <f t="shared" si="45"/>
        <v/>
      </c>
      <c r="B660" s="17"/>
      <c r="C660" s="46"/>
      <c r="D660" s="17">
        <v>40898</v>
      </c>
      <c r="E660" s="20" t="s">
        <v>702</v>
      </c>
      <c r="F660" s="140" t="s">
        <v>853</v>
      </c>
      <c r="G660" s="24" t="s">
        <v>728</v>
      </c>
      <c r="H660" s="64"/>
      <c r="I660" s="64"/>
      <c r="J660" s="145">
        <v>1357092</v>
      </c>
      <c r="K660" s="19" t="s">
        <v>150</v>
      </c>
      <c r="L660" s="19"/>
    </row>
    <row r="661" spans="1:12" s="60" customFormat="1" ht="15.75" customHeight="1">
      <c r="A661" s="16" t="str">
        <f t="shared" si="45"/>
        <v/>
      </c>
      <c r="B661" s="17"/>
      <c r="C661" s="46"/>
      <c r="D661" s="17">
        <v>40899</v>
      </c>
      <c r="E661" s="20" t="s">
        <v>825</v>
      </c>
      <c r="F661" s="140" t="s">
        <v>854</v>
      </c>
      <c r="G661" s="24" t="s">
        <v>728</v>
      </c>
      <c r="H661" s="64"/>
      <c r="I661" s="64"/>
      <c r="J661" s="145">
        <v>28792359</v>
      </c>
      <c r="K661" s="19" t="s">
        <v>150</v>
      </c>
      <c r="L661" s="19"/>
    </row>
    <row r="662" spans="1:12" s="60" customFormat="1" ht="15.75" customHeight="1">
      <c r="A662" s="16" t="str">
        <f t="shared" si="45"/>
        <v/>
      </c>
      <c r="B662" s="17"/>
      <c r="C662" s="46"/>
      <c r="D662" s="17">
        <v>40899</v>
      </c>
      <c r="E662" s="20" t="s">
        <v>702</v>
      </c>
      <c r="F662" s="140" t="s">
        <v>854</v>
      </c>
      <c r="G662" s="24" t="s">
        <v>728</v>
      </c>
      <c r="H662" s="64"/>
      <c r="I662" s="64"/>
      <c r="J662" s="145">
        <v>2879236</v>
      </c>
      <c r="K662" s="19" t="s">
        <v>150</v>
      </c>
      <c r="L662" s="19"/>
    </row>
    <row r="663" spans="1:12" s="60" customFormat="1" ht="15.75" customHeight="1">
      <c r="A663" s="16" t="str">
        <f t="shared" si="45"/>
        <v/>
      </c>
      <c r="B663" s="17"/>
      <c r="C663" s="46"/>
      <c r="D663" s="46">
        <v>40907</v>
      </c>
      <c r="E663" s="47" t="s">
        <v>876</v>
      </c>
      <c r="F663" s="140" t="s">
        <v>855</v>
      </c>
      <c r="G663" s="48" t="s">
        <v>874</v>
      </c>
      <c r="H663" s="64">
        <v>392</v>
      </c>
      <c r="I663" s="64">
        <v>11800</v>
      </c>
      <c r="J663" s="145">
        <f t="shared" si="46"/>
        <v>4625600</v>
      </c>
      <c r="K663" s="19" t="s">
        <v>150</v>
      </c>
      <c r="L663" s="19"/>
    </row>
    <row r="664" spans="1:12" s="60" customFormat="1" ht="15.75" customHeight="1">
      <c r="A664" s="16" t="str">
        <f t="shared" si="45"/>
        <v/>
      </c>
      <c r="B664" s="17"/>
      <c r="C664" s="46"/>
      <c r="D664" s="46">
        <v>40907</v>
      </c>
      <c r="E664" s="20" t="s">
        <v>702</v>
      </c>
      <c r="F664" s="140" t="s">
        <v>855</v>
      </c>
      <c r="G664" s="48" t="s">
        <v>874</v>
      </c>
      <c r="H664" s="64"/>
      <c r="I664" s="64"/>
      <c r="J664" s="145">
        <v>462560</v>
      </c>
      <c r="K664" s="19" t="s">
        <v>150</v>
      </c>
      <c r="L664" s="19"/>
    </row>
    <row r="665" spans="1:12" s="60" customFormat="1" ht="15.75" customHeight="1">
      <c r="A665" s="16" t="str">
        <f t="shared" si="45"/>
        <v/>
      </c>
      <c r="B665" s="17"/>
      <c r="C665" s="46"/>
      <c r="D665" s="46">
        <v>40907</v>
      </c>
      <c r="E665" s="20" t="s">
        <v>825</v>
      </c>
      <c r="F665" s="140" t="s">
        <v>521</v>
      </c>
      <c r="G665" s="24" t="s">
        <v>728</v>
      </c>
      <c r="H665" s="64"/>
      <c r="I665" s="64"/>
      <c r="J665" s="145">
        <v>15635400</v>
      </c>
      <c r="K665" s="19" t="s">
        <v>150</v>
      </c>
      <c r="L665" s="19"/>
    </row>
    <row r="666" spans="1:12" s="60" customFormat="1" ht="15.75" customHeight="1">
      <c r="A666" s="16" t="str">
        <f t="shared" si="45"/>
        <v/>
      </c>
      <c r="B666" s="17"/>
      <c r="C666" s="46"/>
      <c r="D666" s="46">
        <v>40907</v>
      </c>
      <c r="E666" s="20" t="s">
        <v>702</v>
      </c>
      <c r="F666" s="140" t="s">
        <v>521</v>
      </c>
      <c r="G666" s="24" t="s">
        <v>728</v>
      </c>
      <c r="H666" s="64"/>
      <c r="I666" s="64"/>
      <c r="J666" s="145">
        <v>1563540</v>
      </c>
      <c r="K666" s="19" t="s">
        <v>150</v>
      </c>
      <c r="L666" s="19"/>
    </row>
    <row r="667" spans="1:12" s="60" customFormat="1" ht="15.75" customHeight="1">
      <c r="A667" s="16" t="str">
        <f t="shared" si="45"/>
        <v/>
      </c>
      <c r="B667" s="17"/>
      <c r="C667" s="46"/>
      <c r="D667" s="46">
        <v>40907</v>
      </c>
      <c r="E667" s="20" t="s">
        <v>825</v>
      </c>
      <c r="F667" s="138" t="s">
        <v>877</v>
      </c>
      <c r="G667" s="24" t="s">
        <v>728</v>
      </c>
      <c r="H667" s="64"/>
      <c r="I667" s="64"/>
      <c r="J667" s="145">
        <v>9276266</v>
      </c>
      <c r="K667" s="19" t="s">
        <v>150</v>
      </c>
      <c r="L667" s="19"/>
    </row>
    <row r="668" spans="1:12" s="60" customFormat="1" ht="15.75" customHeight="1">
      <c r="A668" s="16" t="str">
        <f t="shared" si="45"/>
        <v/>
      </c>
      <c r="B668" s="17"/>
      <c r="C668" s="46"/>
      <c r="D668" s="46">
        <v>40907</v>
      </c>
      <c r="E668" s="20" t="s">
        <v>702</v>
      </c>
      <c r="F668" s="138" t="s">
        <v>877</v>
      </c>
      <c r="G668" s="24" t="s">
        <v>728</v>
      </c>
      <c r="H668" s="64"/>
      <c r="I668" s="64"/>
      <c r="J668" s="145">
        <v>927627</v>
      </c>
      <c r="K668" s="19" t="s">
        <v>150</v>
      </c>
      <c r="L668" s="19"/>
    </row>
    <row r="669" spans="1:12" s="60" customFormat="1" ht="15.75" customHeight="1">
      <c r="A669" s="16" t="str">
        <f t="shared" si="45"/>
        <v/>
      </c>
      <c r="B669" s="17"/>
      <c r="C669" s="46"/>
      <c r="D669" s="46">
        <v>40907</v>
      </c>
      <c r="E669" s="20" t="s">
        <v>825</v>
      </c>
      <c r="F669" s="138" t="s">
        <v>878</v>
      </c>
      <c r="G669" s="24" t="s">
        <v>848</v>
      </c>
      <c r="H669" s="66"/>
      <c r="I669" s="66"/>
      <c r="J669" s="145">
        <v>12587400</v>
      </c>
      <c r="K669" s="19" t="s">
        <v>150</v>
      </c>
      <c r="L669" s="19"/>
    </row>
    <row r="670" spans="1:12" s="60" customFormat="1" ht="15.75" customHeight="1">
      <c r="A670" s="16" t="str">
        <f t="shared" si="45"/>
        <v/>
      </c>
      <c r="B670" s="17"/>
      <c r="C670" s="46"/>
      <c r="D670" s="46">
        <v>40907</v>
      </c>
      <c r="E670" s="20" t="s">
        <v>702</v>
      </c>
      <c r="F670" s="138" t="s">
        <v>878</v>
      </c>
      <c r="G670" s="24" t="s">
        <v>848</v>
      </c>
      <c r="H670" s="64"/>
      <c r="I670" s="64"/>
      <c r="J670" s="145">
        <v>1258740</v>
      </c>
      <c r="K670" s="19" t="s">
        <v>150</v>
      </c>
      <c r="L670" s="19"/>
    </row>
    <row r="671" spans="1:12" s="60" customFormat="1" ht="15.75" customHeight="1">
      <c r="A671" s="16" t="str">
        <f t="shared" si="45"/>
        <v/>
      </c>
      <c r="B671" s="17"/>
      <c r="C671" s="46"/>
      <c r="D671" s="17">
        <v>40915</v>
      </c>
      <c r="E671" s="20" t="s">
        <v>879</v>
      </c>
      <c r="F671" s="138" t="s">
        <v>884</v>
      </c>
      <c r="G671" s="24" t="s">
        <v>848</v>
      </c>
      <c r="H671" s="64">
        <v>149</v>
      </c>
      <c r="I671" s="64">
        <v>18800</v>
      </c>
      <c r="J671" s="145">
        <f t="shared" si="46"/>
        <v>2801200</v>
      </c>
      <c r="K671" s="19" t="s">
        <v>150</v>
      </c>
      <c r="L671" s="19"/>
    </row>
    <row r="672" spans="1:12" s="60" customFormat="1" ht="15.75" customHeight="1">
      <c r="A672" s="16" t="str">
        <f t="shared" si="45"/>
        <v/>
      </c>
      <c r="B672" s="17"/>
      <c r="C672" s="46"/>
      <c r="D672" s="17">
        <v>40915</v>
      </c>
      <c r="E672" s="20" t="s">
        <v>880</v>
      </c>
      <c r="F672" s="138" t="s">
        <v>884</v>
      </c>
      <c r="G672" s="24" t="s">
        <v>848</v>
      </c>
      <c r="H672" s="64">
        <v>300</v>
      </c>
      <c r="I672" s="64">
        <v>1200</v>
      </c>
      <c r="J672" s="145">
        <f t="shared" si="46"/>
        <v>360000</v>
      </c>
      <c r="K672" s="19" t="s">
        <v>150</v>
      </c>
      <c r="L672" s="19"/>
    </row>
    <row r="673" spans="1:12" s="60" customFormat="1" ht="15.75" customHeight="1">
      <c r="A673" s="16" t="str">
        <f t="shared" si="45"/>
        <v/>
      </c>
      <c r="B673" s="17"/>
      <c r="C673" s="17"/>
      <c r="D673" s="17">
        <v>40915</v>
      </c>
      <c r="E673" s="20" t="s">
        <v>881</v>
      </c>
      <c r="F673" s="138" t="s">
        <v>884</v>
      </c>
      <c r="G673" s="24" t="s">
        <v>848</v>
      </c>
      <c r="H673" s="64">
        <v>119</v>
      </c>
      <c r="I673" s="64">
        <v>36700</v>
      </c>
      <c r="J673" s="145">
        <f t="shared" si="46"/>
        <v>4367300</v>
      </c>
      <c r="K673" s="19" t="s">
        <v>150</v>
      </c>
      <c r="L673" s="19"/>
    </row>
    <row r="674" spans="1:12" s="60" customFormat="1" ht="15.75" customHeight="1">
      <c r="A674" s="16" t="str">
        <f t="shared" si="45"/>
        <v/>
      </c>
      <c r="B674" s="17"/>
      <c r="C674" s="17"/>
      <c r="D674" s="17">
        <v>40915</v>
      </c>
      <c r="E674" s="20" t="s">
        <v>882</v>
      </c>
      <c r="F674" s="138" t="s">
        <v>884</v>
      </c>
      <c r="G674" s="24" t="s">
        <v>848</v>
      </c>
      <c r="H674" s="64">
        <v>240</v>
      </c>
      <c r="I674" s="64">
        <v>2900</v>
      </c>
      <c r="J674" s="145">
        <f t="shared" si="46"/>
        <v>696000</v>
      </c>
      <c r="K674" s="19" t="s">
        <v>150</v>
      </c>
      <c r="L674" s="19"/>
    </row>
    <row r="675" spans="1:12" s="60" customFormat="1" ht="15.75" customHeight="1">
      <c r="A675" s="16" t="str">
        <f t="shared" si="45"/>
        <v/>
      </c>
      <c r="B675" s="17"/>
      <c r="C675" s="17"/>
      <c r="D675" s="17">
        <v>40915</v>
      </c>
      <c r="E675" s="20" t="s">
        <v>883</v>
      </c>
      <c r="F675" s="138" t="s">
        <v>884</v>
      </c>
      <c r="G675" s="24" t="s">
        <v>848</v>
      </c>
      <c r="H675" s="64">
        <v>3900</v>
      </c>
      <c r="I675" s="64">
        <v>123</v>
      </c>
      <c r="J675" s="145">
        <f t="shared" si="46"/>
        <v>479700</v>
      </c>
      <c r="K675" s="19" t="s">
        <v>150</v>
      </c>
      <c r="L675" s="19"/>
    </row>
    <row r="676" spans="1:12" s="60" customFormat="1" ht="15.75" customHeight="1">
      <c r="A676" s="16" t="str">
        <f>IF(B676&lt;&gt;"",MONTH(B676),"")</f>
        <v/>
      </c>
      <c r="B676" s="17"/>
      <c r="C676" s="17"/>
      <c r="D676" s="17">
        <v>40915</v>
      </c>
      <c r="E676" s="20" t="s">
        <v>702</v>
      </c>
      <c r="F676" s="138" t="s">
        <v>884</v>
      </c>
      <c r="G676" s="24" t="s">
        <v>848</v>
      </c>
      <c r="H676" s="64"/>
      <c r="I676" s="64"/>
      <c r="J676" s="145">
        <v>810420</v>
      </c>
      <c r="K676" s="19" t="s">
        <v>150</v>
      </c>
      <c r="L676" s="19"/>
    </row>
    <row r="677" spans="1:12" s="60" customFormat="1" ht="15.75" customHeight="1">
      <c r="A677" s="16" t="str">
        <f t="shared" si="45"/>
        <v/>
      </c>
      <c r="B677" s="17"/>
      <c r="C677" s="17"/>
      <c r="D677" s="17">
        <v>40917</v>
      </c>
      <c r="E677" s="20" t="s">
        <v>875</v>
      </c>
      <c r="F677" s="138" t="s">
        <v>885</v>
      </c>
      <c r="G677" s="24" t="s">
        <v>890</v>
      </c>
      <c r="H677" s="64">
        <v>973</v>
      </c>
      <c r="I677" s="64">
        <v>17850</v>
      </c>
      <c r="J677" s="145">
        <f t="shared" si="46"/>
        <v>17368050</v>
      </c>
      <c r="K677" s="19" t="s">
        <v>150</v>
      </c>
      <c r="L677" s="19"/>
    </row>
    <row r="678" spans="1:12" s="60" customFormat="1" ht="15.75" customHeight="1">
      <c r="A678" s="16" t="str">
        <f t="shared" si="45"/>
        <v/>
      </c>
      <c r="B678" s="17"/>
      <c r="C678" s="17"/>
      <c r="D678" s="17">
        <v>40917</v>
      </c>
      <c r="E678" s="20" t="s">
        <v>702</v>
      </c>
      <c r="F678" s="138" t="s">
        <v>885</v>
      </c>
      <c r="G678" s="24" t="s">
        <v>890</v>
      </c>
      <c r="H678" s="64"/>
      <c r="I678" s="64"/>
      <c r="J678" s="145">
        <v>1736805</v>
      </c>
      <c r="K678" s="19" t="s">
        <v>150</v>
      </c>
      <c r="L678" s="19"/>
    </row>
    <row r="679" spans="1:12" s="60" customFormat="1" ht="15.75" customHeight="1">
      <c r="A679" s="16" t="str">
        <f t="shared" si="45"/>
        <v/>
      </c>
      <c r="B679" s="17"/>
      <c r="C679" s="17"/>
      <c r="D679" s="17">
        <v>40917</v>
      </c>
      <c r="E679" s="20" t="s">
        <v>875</v>
      </c>
      <c r="F679" s="138" t="s">
        <v>886</v>
      </c>
      <c r="G679" s="24" t="s">
        <v>677</v>
      </c>
      <c r="H679" s="64">
        <v>1000</v>
      </c>
      <c r="I679" s="64">
        <v>10000</v>
      </c>
      <c r="J679" s="145">
        <f t="shared" si="46"/>
        <v>10000000</v>
      </c>
      <c r="K679" s="19" t="s">
        <v>150</v>
      </c>
      <c r="L679" s="19"/>
    </row>
    <row r="680" spans="1:12" s="60" customFormat="1" ht="15.75" customHeight="1">
      <c r="A680" s="16" t="str">
        <f t="shared" si="45"/>
        <v/>
      </c>
      <c r="B680" s="17"/>
      <c r="C680" s="17"/>
      <c r="D680" s="17">
        <v>40917</v>
      </c>
      <c r="E680" s="20" t="s">
        <v>702</v>
      </c>
      <c r="F680" s="138" t="s">
        <v>886</v>
      </c>
      <c r="G680" s="24" t="s">
        <v>677</v>
      </c>
      <c r="H680" s="64"/>
      <c r="I680" s="64"/>
      <c r="J680" s="145">
        <v>1000000</v>
      </c>
      <c r="K680" s="19" t="s">
        <v>150</v>
      </c>
      <c r="L680" s="19"/>
    </row>
    <row r="681" spans="1:12" s="60" customFormat="1" ht="15.75" customHeight="1">
      <c r="A681" s="16" t="str">
        <f t="shared" ref="A681:A693" si="47">IF(B681&lt;&gt;"",MONTH(B681),"")</f>
        <v/>
      </c>
      <c r="B681" s="17"/>
      <c r="C681" s="17"/>
      <c r="D681" s="17">
        <v>40918</v>
      </c>
      <c r="E681" s="20" t="s">
        <v>875</v>
      </c>
      <c r="F681" s="138" t="s">
        <v>887</v>
      </c>
      <c r="G681" s="24" t="s">
        <v>677</v>
      </c>
      <c r="H681" s="64">
        <v>202</v>
      </c>
      <c r="I681" s="64">
        <v>43800</v>
      </c>
      <c r="J681" s="145">
        <f t="shared" si="46"/>
        <v>8847600</v>
      </c>
      <c r="K681" s="19" t="s">
        <v>150</v>
      </c>
      <c r="L681" s="19"/>
    </row>
    <row r="682" spans="1:12" s="60" customFormat="1" ht="15.75" customHeight="1">
      <c r="A682" s="16" t="str">
        <f t="shared" si="47"/>
        <v/>
      </c>
      <c r="B682" s="17"/>
      <c r="C682" s="17"/>
      <c r="D682" s="17">
        <v>40918</v>
      </c>
      <c r="E682" s="20" t="s">
        <v>702</v>
      </c>
      <c r="F682" s="138" t="s">
        <v>887</v>
      </c>
      <c r="G682" s="24" t="s">
        <v>677</v>
      </c>
      <c r="H682" s="64"/>
      <c r="I682" s="64"/>
      <c r="J682" s="145">
        <v>884760</v>
      </c>
      <c r="K682" s="19" t="s">
        <v>150</v>
      </c>
      <c r="L682" s="19"/>
    </row>
    <row r="683" spans="1:12" s="60" customFormat="1" ht="15.75" customHeight="1">
      <c r="A683" s="16" t="str">
        <f t="shared" si="47"/>
        <v/>
      </c>
      <c r="B683" s="17"/>
      <c r="C683" s="17"/>
      <c r="D683" s="17">
        <v>40922</v>
      </c>
      <c r="E683" s="20" t="s">
        <v>840</v>
      </c>
      <c r="F683" s="138" t="s">
        <v>888</v>
      </c>
      <c r="G683" s="48" t="s">
        <v>837</v>
      </c>
      <c r="H683" s="64">
        <v>492</v>
      </c>
      <c r="I683" s="64">
        <v>5180</v>
      </c>
      <c r="J683" s="145">
        <f t="shared" si="46"/>
        <v>2548560</v>
      </c>
      <c r="K683" s="19" t="s">
        <v>150</v>
      </c>
      <c r="L683" s="19"/>
    </row>
    <row r="684" spans="1:12" s="60" customFormat="1" ht="15.75" customHeight="1">
      <c r="A684" s="16" t="str">
        <f t="shared" si="47"/>
        <v/>
      </c>
      <c r="B684" s="17"/>
      <c r="C684" s="17"/>
      <c r="D684" s="17">
        <v>40922</v>
      </c>
      <c r="E684" s="20" t="s">
        <v>891</v>
      </c>
      <c r="F684" s="138" t="s">
        <v>888</v>
      </c>
      <c r="G684" s="48" t="s">
        <v>837</v>
      </c>
      <c r="H684" s="64">
        <v>304</v>
      </c>
      <c r="I684" s="64">
        <v>5100</v>
      </c>
      <c r="J684" s="145">
        <f t="shared" si="46"/>
        <v>1550400</v>
      </c>
      <c r="K684" s="19" t="s">
        <v>150</v>
      </c>
      <c r="L684" s="19"/>
    </row>
    <row r="685" spans="1:12" s="60" customFormat="1" ht="15.75" customHeight="1">
      <c r="A685" s="16" t="str">
        <f t="shared" si="47"/>
        <v/>
      </c>
      <c r="B685" s="17"/>
      <c r="C685" s="17"/>
      <c r="D685" s="17">
        <v>40922</v>
      </c>
      <c r="E685" s="20" t="s">
        <v>892</v>
      </c>
      <c r="F685" s="138" t="s">
        <v>888</v>
      </c>
      <c r="G685" s="48" t="s">
        <v>837</v>
      </c>
      <c r="H685" s="64">
        <v>1000</v>
      </c>
      <c r="I685" s="64">
        <v>9500</v>
      </c>
      <c r="J685" s="145">
        <f t="shared" si="46"/>
        <v>9500000</v>
      </c>
      <c r="K685" s="19" t="s">
        <v>150</v>
      </c>
      <c r="L685" s="19"/>
    </row>
    <row r="686" spans="1:12" s="60" customFormat="1" ht="15.75" customHeight="1">
      <c r="A686" s="16" t="str">
        <f t="shared" si="47"/>
        <v/>
      </c>
      <c r="B686" s="17"/>
      <c r="C686" s="17"/>
      <c r="D686" s="17">
        <v>40922</v>
      </c>
      <c r="E686" s="20" t="s">
        <v>893</v>
      </c>
      <c r="F686" s="138" t="s">
        <v>888</v>
      </c>
      <c r="G686" s="48" t="s">
        <v>837</v>
      </c>
      <c r="H686" s="64">
        <v>500</v>
      </c>
      <c r="I686" s="64">
        <v>6680</v>
      </c>
      <c r="J686" s="145">
        <f t="shared" si="46"/>
        <v>3340000</v>
      </c>
      <c r="K686" s="19" t="s">
        <v>150</v>
      </c>
      <c r="L686" s="19"/>
    </row>
    <row r="687" spans="1:12" s="60" customFormat="1" ht="15.75" customHeight="1">
      <c r="A687" s="16" t="str">
        <f t="shared" si="47"/>
        <v/>
      </c>
      <c r="B687" s="17"/>
      <c r="C687" s="17"/>
      <c r="D687" s="17">
        <v>40922</v>
      </c>
      <c r="E687" s="20" t="s">
        <v>702</v>
      </c>
      <c r="F687" s="138" t="s">
        <v>888</v>
      </c>
      <c r="G687" s="48" t="s">
        <v>837</v>
      </c>
      <c r="H687" s="64"/>
      <c r="I687" s="64"/>
      <c r="J687" s="145">
        <v>1693896</v>
      </c>
      <c r="K687" s="19" t="s">
        <v>150</v>
      </c>
      <c r="L687" s="19"/>
    </row>
    <row r="688" spans="1:12" s="60" customFormat="1" ht="15.75" customHeight="1">
      <c r="A688" s="16" t="str">
        <f t="shared" si="47"/>
        <v/>
      </c>
      <c r="B688" s="17"/>
      <c r="C688" s="17"/>
      <c r="D688" s="17">
        <v>40924</v>
      </c>
      <c r="E688" s="20" t="s">
        <v>896</v>
      </c>
      <c r="F688" s="138" t="s">
        <v>889</v>
      </c>
      <c r="G688" s="24" t="s">
        <v>848</v>
      </c>
      <c r="H688" s="64">
        <v>5</v>
      </c>
      <c r="I688" s="64">
        <v>36500</v>
      </c>
      <c r="J688" s="145">
        <f t="shared" si="46"/>
        <v>182500</v>
      </c>
      <c r="K688" s="19" t="s">
        <v>150</v>
      </c>
      <c r="L688" s="19"/>
    </row>
    <row r="689" spans="1:12" s="60" customFormat="1" ht="15.75" customHeight="1">
      <c r="A689" s="16" t="str">
        <f t="shared" si="47"/>
        <v/>
      </c>
      <c r="B689" s="17"/>
      <c r="C689" s="17"/>
      <c r="D689" s="17">
        <v>40924</v>
      </c>
      <c r="E689" s="20" t="s">
        <v>879</v>
      </c>
      <c r="F689" s="138" t="s">
        <v>889</v>
      </c>
      <c r="G689" s="24" t="s">
        <v>848</v>
      </c>
      <c r="H689" s="64">
        <v>1</v>
      </c>
      <c r="I689" s="64">
        <v>18800</v>
      </c>
      <c r="J689" s="145">
        <f t="shared" si="46"/>
        <v>18800</v>
      </c>
      <c r="K689" s="19" t="s">
        <v>150</v>
      </c>
      <c r="L689" s="19"/>
    </row>
    <row r="690" spans="1:12" s="60" customFormat="1" ht="15.75" customHeight="1">
      <c r="A690" s="16" t="str">
        <f t="shared" si="47"/>
        <v/>
      </c>
      <c r="B690" s="17"/>
      <c r="C690" s="17"/>
      <c r="D690" s="17">
        <v>40924</v>
      </c>
      <c r="E690" s="20" t="s">
        <v>881</v>
      </c>
      <c r="F690" s="138" t="s">
        <v>889</v>
      </c>
      <c r="G690" s="24" t="s">
        <v>848</v>
      </c>
      <c r="H690" s="64">
        <v>1</v>
      </c>
      <c r="I690" s="64">
        <v>36700</v>
      </c>
      <c r="J690" s="145">
        <f t="shared" si="46"/>
        <v>36700</v>
      </c>
      <c r="K690" s="19" t="s">
        <v>150</v>
      </c>
      <c r="L690" s="19"/>
    </row>
    <row r="691" spans="1:12" s="60" customFormat="1" ht="15.75" customHeight="1">
      <c r="A691" s="16" t="str">
        <f t="shared" si="47"/>
        <v/>
      </c>
      <c r="B691" s="17"/>
      <c r="C691" s="17"/>
      <c r="D691" s="17">
        <v>40924</v>
      </c>
      <c r="E691" s="20" t="s">
        <v>897</v>
      </c>
      <c r="F691" s="138" t="s">
        <v>889</v>
      </c>
      <c r="G691" s="24" t="s">
        <v>848</v>
      </c>
      <c r="H691" s="64">
        <v>120</v>
      </c>
      <c r="I691" s="64">
        <v>29400</v>
      </c>
      <c r="J691" s="145">
        <f t="shared" si="46"/>
        <v>3528000</v>
      </c>
      <c r="K691" s="19" t="s">
        <v>150</v>
      </c>
      <c r="L691" s="19"/>
    </row>
    <row r="692" spans="1:12" s="60" customFormat="1" ht="15.75" customHeight="1">
      <c r="A692" s="16" t="str">
        <f t="shared" si="47"/>
        <v/>
      </c>
      <c r="B692" s="17"/>
      <c r="C692" s="17"/>
      <c r="D692" s="17">
        <v>40924</v>
      </c>
      <c r="E692" s="20" t="s">
        <v>898</v>
      </c>
      <c r="F692" s="138" t="s">
        <v>889</v>
      </c>
      <c r="G692" s="24" t="s">
        <v>848</v>
      </c>
      <c r="H692" s="64">
        <v>420</v>
      </c>
      <c r="I692" s="64">
        <v>2300</v>
      </c>
      <c r="J692" s="145">
        <f t="shared" si="46"/>
        <v>966000</v>
      </c>
      <c r="K692" s="19" t="s">
        <v>150</v>
      </c>
      <c r="L692" s="19"/>
    </row>
    <row r="693" spans="1:12" s="60" customFormat="1" ht="15.75" customHeight="1">
      <c r="A693" s="16" t="str">
        <f t="shared" si="47"/>
        <v/>
      </c>
      <c r="B693" s="17"/>
      <c r="C693" s="17"/>
      <c r="D693" s="17">
        <v>40924</v>
      </c>
      <c r="E693" s="20" t="s">
        <v>899</v>
      </c>
      <c r="F693" s="138" t="s">
        <v>889</v>
      </c>
      <c r="G693" s="24" t="s">
        <v>848</v>
      </c>
      <c r="H693" s="64">
        <v>90</v>
      </c>
      <c r="I693" s="64">
        <v>29400</v>
      </c>
      <c r="J693" s="145">
        <f t="shared" si="46"/>
        <v>2646000</v>
      </c>
      <c r="K693" s="19" t="s">
        <v>150</v>
      </c>
      <c r="L693" s="19"/>
    </row>
    <row r="694" spans="1:12" s="143" customFormat="1" ht="15.75" customHeight="1">
      <c r="A694" s="16" t="str">
        <f t="shared" ref="A694:A718" si="48">IF(B694&lt;&gt;"",MONTH(B694),"")</f>
        <v/>
      </c>
      <c r="B694" s="17"/>
      <c r="C694" s="17"/>
      <c r="D694" s="17">
        <v>40924</v>
      </c>
      <c r="E694" s="20" t="s">
        <v>900</v>
      </c>
      <c r="F694" s="138" t="s">
        <v>889</v>
      </c>
      <c r="G694" s="24" t="s">
        <v>848</v>
      </c>
      <c r="H694" s="64">
        <v>90</v>
      </c>
      <c r="I694" s="64">
        <v>36700</v>
      </c>
      <c r="J694" s="145">
        <f t="shared" si="46"/>
        <v>3303000</v>
      </c>
      <c r="K694" s="19" t="s">
        <v>150</v>
      </c>
      <c r="L694" s="19"/>
    </row>
    <row r="695" spans="1:12" s="143" customFormat="1" ht="15.75" customHeight="1">
      <c r="A695" s="16" t="str">
        <f t="shared" si="48"/>
        <v/>
      </c>
      <c r="B695" s="17"/>
      <c r="C695" s="17"/>
      <c r="D695" s="17">
        <v>40924</v>
      </c>
      <c r="E695" s="20" t="s">
        <v>901</v>
      </c>
      <c r="F695" s="138" t="s">
        <v>889</v>
      </c>
      <c r="G695" s="24" t="s">
        <v>848</v>
      </c>
      <c r="H695" s="64">
        <v>180</v>
      </c>
      <c r="I695" s="64">
        <v>2900</v>
      </c>
      <c r="J695" s="145">
        <f t="shared" si="46"/>
        <v>522000</v>
      </c>
      <c r="K695" s="19" t="s">
        <v>150</v>
      </c>
      <c r="L695" s="19"/>
    </row>
    <row r="696" spans="1:12" s="143" customFormat="1" ht="15.75" customHeight="1">
      <c r="A696" s="16" t="str">
        <f t="shared" si="48"/>
        <v/>
      </c>
      <c r="B696" s="17"/>
      <c r="C696" s="17"/>
      <c r="D696" s="17">
        <v>40924</v>
      </c>
      <c r="E696" s="20" t="s">
        <v>702</v>
      </c>
      <c r="F696" s="138" t="s">
        <v>889</v>
      </c>
      <c r="G696" s="24" t="s">
        <v>848</v>
      </c>
      <c r="H696" s="64"/>
      <c r="I696" s="64"/>
      <c r="J696" s="145">
        <v>1120300</v>
      </c>
      <c r="K696" s="19" t="s">
        <v>150</v>
      </c>
      <c r="L696" s="19"/>
    </row>
    <row r="697" spans="1:12" s="143" customFormat="1" ht="15.75" customHeight="1">
      <c r="A697" s="16" t="str">
        <f t="shared" si="48"/>
        <v/>
      </c>
      <c r="B697" s="17"/>
      <c r="C697" s="17"/>
      <c r="D697" s="17">
        <v>40946</v>
      </c>
      <c r="E697" s="20" t="s">
        <v>905</v>
      </c>
      <c r="F697" s="138" t="s">
        <v>894</v>
      </c>
      <c r="G697" s="24" t="s">
        <v>909</v>
      </c>
      <c r="H697" s="64">
        <v>600</v>
      </c>
      <c r="I697" s="64">
        <v>20730</v>
      </c>
      <c r="J697" s="145">
        <f t="shared" si="46"/>
        <v>12438000</v>
      </c>
      <c r="K697" s="19" t="s">
        <v>150</v>
      </c>
      <c r="L697" s="19"/>
    </row>
    <row r="698" spans="1:12" s="143" customFormat="1" ht="15.75" customHeight="1">
      <c r="A698" s="16" t="str">
        <f t="shared" si="48"/>
        <v/>
      </c>
      <c r="B698" s="17"/>
      <c r="C698" s="17"/>
      <c r="D698" s="17">
        <v>40946</v>
      </c>
      <c r="E698" s="20" t="s">
        <v>906</v>
      </c>
      <c r="F698" s="138" t="s">
        <v>894</v>
      </c>
      <c r="G698" s="24" t="s">
        <v>909</v>
      </c>
      <c r="H698" s="64">
        <v>200</v>
      </c>
      <c r="I698" s="64">
        <v>15720</v>
      </c>
      <c r="J698" s="145">
        <f t="shared" si="46"/>
        <v>3144000</v>
      </c>
      <c r="K698" s="19" t="s">
        <v>150</v>
      </c>
      <c r="L698" s="19"/>
    </row>
    <row r="699" spans="1:12" s="143" customFormat="1" ht="15.75" customHeight="1">
      <c r="A699" s="16" t="str">
        <f t="shared" si="48"/>
        <v/>
      </c>
      <c r="B699" s="17"/>
      <c r="C699" s="17"/>
      <c r="D699" s="17">
        <v>40946</v>
      </c>
      <c r="E699" s="20" t="s">
        <v>902</v>
      </c>
      <c r="F699" s="138" t="s">
        <v>894</v>
      </c>
      <c r="G699" s="24" t="s">
        <v>909</v>
      </c>
      <c r="H699" s="64">
        <v>300</v>
      </c>
      <c r="I699" s="64">
        <v>23900</v>
      </c>
      <c r="J699" s="145">
        <f t="shared" si="46"/>
        <v>7170000</v>
      </c>
      <c r="K699" s="19" t="s">
        <v>150</v>
      </c>
      <c r="L699" s="19"/>
    </row>
    <row r="700" spans="1:12" s="143" customFormat="1" ht="15.75" customHeight="1">
      <c r="A700" s="16" t="str">
        <f t="shared" si="48"/>
        <v/>
      </c>
      <c r="B700" s="17"/>
      <c r="C700" s="17"/>
      <c r="D700" s="17">
        <v>40946</v>
      </c>
      <c r="E700" s="20" t="s">
        <v>904</v>
      </c>
      <c r="F700" s="138" t="s">
        <v>894</v>
      </c>
      <c r="G700" s="24" t="s">
        <v>909</v>
      </c>
      <c r="H700" s="64">
        <v>900</v>
      </c>
      <c r="I700" s="64">
        <v>1653</v>
      </c>
      <c r="J700" s="145">
        <f t="shared" si="46"/>
        <v>1487700</v>
      </c>
      <c r="K700" s="19" t="s">
        <v>150</v>
      </c>
      <c r="L700" s="19"/>
    </row>
    <row r="701" spans="1:12" s="143" customFormat="1" ht="15.75" customHeight="1">
      <c r="A701" s="16" t="str">
        <f t="shared" si="48"/>
        <v/>
      </c>
      <c r="B701" s="17"/>
      <c r="C701" s="17"/>
      <c r="D701" s="17">
        <v>40946</v>
      </c>
      <c r="E701" s="20" t="s">
        <v>903</v>
      </c>
      <c r="F701" s="138" t="s">
        <v>894</v>
      </c>
      <c r="G701" s="24" t="s">
        <v>909</v>
      </c>
      <c r="H701" s="64">
        <v>900</v>
      </c>
      <c r="I701" s="64">
        <v>1633</v>
      </c>
      <c r="J701" s="145">
        <f t="shared" si="46"/>
        <v>1469700</v>
      </c>
      <c r="K701" s="19" t="s">
        <v>150</v>
      </c>
      <c r="L701" s="19"/>
    </row>
    <row r="702" spans="1:12" s="143" customFormat="1" ht="15.75" customHeight="1">
      <c r="A702" s="16" t="str">
        <f t="shared" si="48"/>
        <v/>
      </c>
      <c r="B702" s="17"/>
      <c r="C702" s="17"/>
      <c r="D702" s="17">
        <v>40946</v>
      </c>
      <c r="E702" s="20" t="s">
        <v>702</v>
      </c>
      <c r="F702" s="138" t="s">
        <v>894</v>
      </c>
      <c r="G702" s="24" t="s">
        <v>909</v>
      </c>
      <c r="H702" s="64"/>
      <c r="I702" s="64"/>
      <c r="J702" s="145">
        <v>2570940</v>
      </c>
      <c r="K702" s="19" t="s">
        <v>150</v>
      </c>
      <c r="L702" s="19"/>
    </row>
    <row r="703" spans="1:12" s="143" customFormat="1" ht="15.75" customHeight="1">
      <c r="A703" s="16" t="str">
        <f t="shared" si="48"/>
        <v/>
      </c>
      <c r="B703" s="17"/>
      <c r="C703" s="17"/>
      <c r="D703" s="17">
        <v>40953</v>
      </c>
      <c r="E703" s="20" t="s">
        <v>910</v>
      </c>
      <c r="F703" s="138" t="s">
        <v>895</v>
      </c>
      <c r="G703" s="48" t="s">
        <v>837</v>
      </c>
      <c r="H703" s="64">
        <v>498</v>
      </c>
      <c r="I703" s="64">
        <v>7600</v>
      </c>
      <c r="J703" s="145">
        <f t="shared" si="46"/>
        <v>3784800</v>
      </c>
      <c r="K703" s="19" t="s">
        <v>150</v>
      </c>
      <c r="L703" s="19"/>
    </row>
    <row r="704" spans="1:12" s="143" customFormat="1" ht="15.75" customHeight="1">
      <c r="A704" s="16" t="str">
        <f t="shared" si="48"/>
        <v/>
      </c>
      <c r="B704" s="17"/>
      <c r="C704" s="17"/>
      <c r="D704" s="17">
        <v>40953</v>
      </c>
      <c r="E704" s="20" t="s">
        <v>702</v>
      </c>
      <c r="F704" s="138" t="s">
        <v>895</v>
      </c>
      <c r="G704" s="48" t="s">
        <v>837</v>
      </c>
      <c r="H704" s="64"/>
      <c r="I704" s="64"/>
      <c r="J704" s="145">
        <v>378480</v>
      </c>
      <c r="K704" s="19" t="s">
        <v>150</v>
      </c>
      <c r="L704" s="19"/>
    </row>
    <row r="705" spans="1:12" s="143" customFormat="1" ht="15.75" customHeight="1">
      <c r="A705" s="16" t="str">
        <f t="shared" si="48"/>
        <v/>
      </c>
      <c r="B705" s="17"/>
      <c r="C705" s="17"/>
      <c r="D705" s="17">
        <v>40956</v>
      </c>
      <c r="E705" s="20" t="s">
        <v>825</v>
      </c>
      <c r="F705" s="138" t="s">
        <v>907</v>
      </c>
      <c r="G705" s="24" t="s">
        <v>911</v>
      </c>
      <c r="H705" s="64">
        <v>500</v>
      </c>
      <c r="I705" s="64">
        <v>11500</v>
      </c>
      <c r="J705" s="145">
        <f t="shared" ref="J705:J762" si="49">ROUND(H705*I705,0)</f>
        <v>5750000</v>
      </c>
      <c r="K705" s="19" t="s">
        <v>150</v>
      </c>
      <c r="L705" s="19"/>
    </row>
    <row r="706" spans="1:12" s="143" customFormat="1" ht="15.75" customHeight="1">
      <c r="A706" s="16" t="str">
        <f t="shared" si="48"/>
        <v/>
      </c>
      <c r="B706" s="17"/>
      <c r="C706" s="17"/>
      <c r="D706" s="17">
        <v>40956</v>
      </c>
      <c r="E706" s="20" t="s">
        <v>870</v>
      </c>
      <c r="F706" s="138" t="s">
        <v>907</v>
      </c>
      <c r="G706" s="24" t="s">
        <v>911</v>
      </c>
      <c r="H706" s="64"/>
      <c r="I706" s="64"/>
      <c r="J706" s="145">
        <v>575000</v>
      </c>
      <c r="K706" s="19" t="s">
        <v>150</v>
      </c>
      <c r="L706" s="19"/>
    </row>
    <row r="707" spans="1:12" s="143" customFormat="1" ht="15.75" customHeight="1">
      <c r="A707" s="16" t="str">
        <f t="shared" si="48"/>
        <v/>
      </c>
      <c r="B707" s="17"/>
      <c r="C707" s="17"/>
      <c r="D707" s="17">
        <v>40962</v>
      </c>
      <c r="E707" s="20" t="s">
        <v>913</v>
      </c>
      <c r="F707" s="138" t="s">
        <v>908</v>
      </c>
      <c r="G707" s="24" t="s">
        <v>912</v>
      </c>
      <c r="H707" s="64">
        <v>100</v>
      </c>
      <c r="I707" s="64">
        <v>9470</v>
      </c>
      <c r="J707" s="145">
        <f t="shared" si="49"/>
        <v>947000</v>
      </c>
      <c r="K707" s="19" t="s">
        <v>150</v>
      </c>
      <c r="L707" s="19"/>
    </row>
    <row r="708" spans="1:12" s="143" customFormat="1" ht="15.75" customHeight="1">
      <c r="A708" s="16" t="str">
        <f t="shared" si="48"/>
        <v/>
      </c>
      <c r="B708" s="17"/>
      <c r="C708" s="17"/>
      <c r="D708" s="17">
        <v>40962</v>
      </c>
      <c r="E708" s="20" t="s">
        <v>870</v>
      </c>
      <c r="F708" s="138" t="s">
        <v>908</v>
      </c>
      <c r="G708" s="24" t="s">
        <v>912</v>
      </c>
      <c r="H708" s="64"/>
      <c r="I708" s="64"/>
      <c r="J708" s="145">
        <v>94700</v>
      </c>
      <c r="K708" s="19" t="s">
        <v>150</v>
      </c>
      <c r="L708" s="19"/>
    </row>
    <row r="709" spans="1:12" s="143" customFormat="1" ht="15.75" customHeight="1">
      <c r="A709" s="16" t="str">
        <f t="shared" si="48"/>
        <v/>
      </c>
      <c r="B709" s="17"/>
      <c r="C709" s="17"/>
      <c r="D709" s="17">
        <v>40971</v>
      </c>
      <c r="E709" s="20" t="s">
        <v>914</v>
      </c>
      <c r="F709" s="138" t="s">
        <v>915</v>
      </c>
      <c r="G709" s="24" t="s">
        <v>871</v>
      </c>
      <c r="H709" s="64">
        <v>490</v>
      </c>
      <c r="I709" s="64">
        <v>12790</v>
      </c>
      <c r="J709" s="145">
        <f t="shared" si="49"/>
        <v>6267100</v>
      </c>
      <c r="K709" s="19" t="s">
        <v>150</v>
      </c>
      <c r="L709" s="19"/>
    </row>
    <row r="710" spans="1:12" s="143" customFormat="1" ht="15.75" customHeight="1">
      <c r="A710" s="16" t="str">
        <f t="shared" si="48"/>
        <v/>
      </c>
      <c r="B710" s="17"/>
      <c r="C710" s="17"/>
      <c r="D710" s="17">
        <v>40971</v>
      </c>
      <c r="E710" s="20" t="s">
        <v>870</v>
      </c>
      <c r="F710" s="138" t="s">
        <v>915</v>
      </c>
      <c r="G710" s="24" t="s">
        <v>871</v>
      </c>
      <c r="H710" s="64"/>
      <c r="I710" s="64"/>
      <c r="J710" s="145">
        <v>626710</v>
      </c>
      <c r="K710" s="19" t="s">
        <v>150</v>
      </c>
      <c r="L710" s="19"/>
    </row>
    <row r="711" spans="1:12" s="143" customFormat="1" ht="15.75" customHeight="1">
      <c r="A711" s="16" t="str">
        <f t="shared" si="48"/>
        <v/>
      </c>
      <c r="B711" s="17"/>
      <c r="C711" s="17"/>
      <c r="D711" s="17">
        <v>40971</v>
      </c>
      <c r="E711" s="20" t="s">
        <v>917</v>
      </c>
      <c r="F711" s="138" t="s">
        <v>916</v>
      </c>
      <c r="G711" s="24" t="s">
        <v>848</v>
      </c>
      <c r="H711" s="64"/>
      <c r="I711" s="64"/>
      <c r="J711" s="145">
        <v>20006100</v>
      </c>
      <c r="K711" s="19" t="s">
        <v>150</v>
      </c>
      <c r="L711" s="19"/>
    </row>
    <row r="712" spans="1:12" s="143" customFormat="1" ht="15.75" customHeight="1">
      <c r="A712" s="16" t="str">
        <f t="shared" si="48"/>
        <v/>
      </c>
      <c r="B712" s="17"/>
      <c r="C712" s="17"/>
      <c r="D712" s="17">
        <v>40971</v>
      </c>
      <c r="E712" s="20" t="s">
        <v>870</v>
      </c>
      <c r="F712" s="138" t="s">
        <v>916</v>
      </c>
      <c r="G712" s="24" t="s">
        <v>848</v>
      </c>
      <c r="H712" s="64"/>
      <c r="I712" s="64"/>
      <c r="J712" s="145">
        <v>2000610</v>
      </c>
      <c r="K712" s="19" t="s">
        <v>150</v>
      </c>
      <c r="L712" s="19"/>
    </row>
    <row r="713" spans="1:12" s="143" customFormat="1" ht="15.75" customHeight="1">
      <c r="A713" s="16" t="str">
        <f t="shared" si="48"/>
        <v/>
      </c>
      <c r="B713" s="17"/>
      <c r="C713" s="17"/>
      <c r="D713" s="17">
        <v>40974</v>
      </c>
      <c r="E713" s="20" t="s">
        <v>913</v>
      </c>
      <c r="F713" s="138" t="s">
        <v>918</v>
      </c>
      <c r="G713" s="24" t="s">
        <v>912</v>
      </c>
      <c r="H713" s="64">
        <v>230</v>
      </c>
      <c r="I713" s="64">
        <v>9470</v>
      </c>
      <c r="J713" s="145">
        <f t="shared" si="49"/>
        <v>2178100</v>
      </c>
      <c r="K713" s="19" t="s">
        <v>150</v>
      </c>
      <c r="L713" s="19"/>
    </row>
    <row r="714" spans="1:12" s="143" customFormat="1" ht="15.75" customHeight="1">
      <c r="A714" s="16" t="str">
        <f t="shared" si="48"/>
        <v/>
      </c>
      <c r="B714" s="17"/>
      <c r="C714" s="17"/>
      <c r="D714" s="17">
        <v>40974</v>
      </c>
      <c r="E714" s="20" t="s">
        <v>870</v>
      </c>
      <c r="F714" s="138" t="s">
        <v>918</v>
      </c>
      <c r="G714" s="24" t="s">
        <v>912</v>
      </c>
      <c r="H714" s="64"/>
      <c r="I714" s="64"/>
      <c r="J714" s="145">
        <v>217810</v>
      </c>
      <c r="K714" s="19" t="s">
        <v>150</v>
      </c>
      <c r="L714" s="19"/>
    </row>
    <row r="715" spans="1:12" s="143" customFormat="1" ht="15.75" customHeight="1">
      <c r="A715" s="16" t="str">
        <f t="shared" si="48"/>
        <v/>
      </c>
      <c r="B715" s="17"/>
      <c r="C715" s="17"/>
      <c r="D715" s="17">
        <v>40974</v>
      </c>
      <c r="E715" s="20" t="s">
        <v>920</v>
      </c>
      <c r="F715" s="138" t="s">
        <v>919</v>
      </c>
      <c r="G715" s="24" t="s">
        <v>912</v>
      </c>
      <c r="H715" s="64">
        <v>100</v>
      </c>
      <c r="I715" s="64">
        <v>18000</v>
      </c>
      <c r="J715" s="145">
        <f t="shared" si="49"/>
        <v>1800000</v>
      </c>
      <c r="K715" s="19" t="s">
        <v>150</v>
      </c>
      <c r="L715" s="19"/>
    </row>
    <row r="716" spans="1:12" s="143" customFormat="1" ht="15.75" customHeight="1">
      <c r="A716" s="16" t="str">
        <f t="shared" si="48"/>
        <v/>
      </c>
      <c r="B716" s="17"/>
      <c r="C716" s="17"/>
      <c r="D716" s="17">
        <v>40974</v>
      </c>
      <c r="E716" s="20" t="s">
        <v>870</v>
      </c>
      <c r="F716" s="138" t="s">
        <v>919</v>
      </c>
      <c r="G716" s="24" t="s">
        <v>912</v>
      </c>
      <c r="H716" s="64"/>
      <c r="I716" s="64"/>
      <c r="J716" s="145">
        <v>180000</v>
      </c>
      <c r="K716" s="19" t="s">
        <v>150</v>
      </c>
      <c r="L716" s="19"/>
    </row>
    <row r="717" spans="1:12" s="143" customFormat="1" ht="15.75" customHeight="1">
      <c r="A717" s="16" t="str">
        <f t="shared" si="48"/>
        <v/>
      </c>
      <c r="B717" s="17"/>
      <c r="C717" s="17"/>
      <c r="D717" s="17">
        <v>40977</v>
      </c>
      <c r="E717" s="20" t="s">
        <v>923</v>
      </c>
      <c r="F717" s="138" t="s">
        <v>921</v>
      </c>
      <c r="G717" s="24" t="s">
        <v>922</v>
      </c>
      <c r="H717" s="64">
        <v>497</v>
      </c>
      <c r="I717" s="64">
        <v>13700</v>
      </c>
      <c r="J717" s="145">
        <f t="shared" si="49"/>
        <v>6808900</v>
      </c>
      <c r="K717" s="19" t="s">
        <v>150</v>
      </c>
      <c r="L717" s="19"/>
    </row>
    <row r="718" spans="1:12" s="143" customFormat="1" ht="15.75" customHeight="1">
      <c r="A718" s="16" t="str">
        <f t="shared" si="48"/>
        <v/>
      </c>
      <c r="B718" s="17"/>
      <c r="C718" s="17"/>
      <c r="D718" s="17">
        <v>40977</v>
      </c>
      <c r="E718" s="20" t="s">
        <v>870</v>
      </c>
      <c r="F718" s="138" t="s">
        <v>921</v>
      </c>
      <c r="G718" s="24" t="s">
        <v>922</v>
      </c>
      <c r="H718" s="64"/>
      <c r="I718" s="64"/>
      <c r="J718" s="145">
        <v>680890</v>
      </c>
      <c r="K718" s="19" t="s">
        <v>150</v>
      </c>
      <c r="L718" s="19"/>
    </row>
    <row r="719" spans="1:12" s="60" customFormat="1" ht="15.75" customHeight="1">
      <c r="A719" s="16" t="str">
        <f t="shared" ref="A719:A729" si="50">IF(B719&lt;&gt;"",MONTH(B719),"")</f>
        <v/>
      </c>
      <c r="B719" s="17"/>
      <c r="C719" s="46"/>
      <c r="D719" s="17">
        <v>40978</v>
      </c>
      <c r="E719" s="47" t="s">
        <v>924</v>
      </c>
      <c r="F719" s="138" t="s">
        <v>929</v>
      </c>
      <c r="G719" s="48" t="s">
        <v>928</v>
      </c>
      <c r="H719" s="64">
        <v>1277</v>
      </c>
      <c r="I719" s="64">
        <v>1277</v>
      </c>
      <c r="J719" s="145">
        <f t="shared" si="49"/>
        <v>1630729</v>
      </c>
      <c r="K719" s="19" t="s">
        <v>150</v>
      </c>
      <c r="L719" s="49"/>
    </row>
    <row r="720" spans="1:12" s="60" customFormat="1" ht="15.75" customHeight="1">
      <c r="A720" s="16" t="str">
        <f t="shared" si="50"/>
        <v/>
      </c>
      <c r="B720" s="17"/>
      <c r="C720" s="46"/>
      <c r="D720" s="17">
        <v>40978</v>
      </c>
      <c r="E720" s="47" t="s">
        <v>925</v>
      </c>
      <c r="F720" s="138" t="s">
        <v>929</v>
      </c>
      <c r="G720" s="48" t="s">
        <v>928</v>
      </c>
      <c r="H720" s="64">
        <v>1305</v>
      </c>
      <c r="I720" s="64">
        <v>6630</v>
      </c>
      <c r="J720" s="145">
        <f t="shared" si="49"/>
        <v>8652150</v>
      </c>
      <c r="K720" s="19" t="s">
        <v>150</v>
      </c>
      <c r="L720" s="49"/>
    </row>
    <row r="721" spans="1:12" s="60" customFormat="1" ht="15.75" customHeight="1">
      <c r="A721" s="16" t="str">
        <f t="shared" si="50"/>
        <v/>
      </c>
      <c r="B721" s="17"/>
      <c r="C721" s="46"/>
      <c r="D721" s="17">
        <v>40978</v>
      </c>
      <c r="E721" s="47" t="s">
        <v>926</v>
      </c>
      <c r="F721" s="138" t="s">
        <v>929</v>
      </c>
      <c r="G721" s="48" t="s">
        <v>928</v>
      </c>
      <c r="H721" s="64">
        <v>301</v>
      </c>
      <c r="I721" s="64">
        <v>6830</v>
      </c>
      <c r="J721" s="145">
        <f t="shared" si="49"/>
        <v>2055830</v>
      </c>
      <c r="K721" s="19" t="s">
        <v>150</v>
      </c>
      <c r="L721" s="49"/>
    </row>
    <row r="722" spans="1:12" s="60" customFormat="1" ht="15.75" customHeight="1">
      <c r="A722" s="16" t="str">
        <f t="shared" si="50"/>
        <v/>
      </c>
      <c r="B722" s="17"/>
      <c r="C722" s="46"/>
      <c r="D722" s="17">
        <v>40978</v>
      </c>
      <c r="E722" s="47" t="s">
        <v>927</v>
      </c>
      <c r="F722" s="138" t="s">
        <v>929</v>
      </c>
      <c r="G722" s="48" t="s">
        <v>928</v>
      </c>
      <c r="H722" s="64">
        <v>220</v>
      </c>
      <c r="I722" s="64">
        <v>13320</v>
      </c>
      <c r="J722" s="145">
        <f t="shared" si="49"/>
        <v>2930400</v>
      </c>
      <c r="K722" s="19" t="s">
        <v>150</v>
      </c>
      <c r="L722" s="49"/>
    </row>
    <row r="723" spans="1:12" s="60" customFormat="1" ht="15.75" customHeight="1">
      <c r="A723" s="16" t="str">
        <f t="shared" si="50"/>
        <v/>
      </c>
      <c r="B723" s="17"/>
      <c r="C723" s="46"/>
      <c r="D723" s="17">
        <v>40978</v>
      </c>
      <c r="E723" s="20" t="s">
        <v>870</v>
      </c>
      <c r="F723" s="138" t="s">
        <v>929</v>
      </c>
      <c r="G723" s="48" t="s">
        <v>928</v>
      </c>
      <c r="H723" s="64"/>
      <c r="I723" s="64"/>
      <c r="J723" s="145">
        <v>2156855</v>
      </c>
      <c r="K723" s="19" t="s">
        <v>150</v>
      </c>
      <c r="L723" s="49"/>
    </row>
    <row r="724" spans="1:12" s="60" customFormat="1" ht="15.75" customHeight="1">
      <c r="A724" s="16" t="str">
        <f t="shared" si="50"/>
        <v/>
      </c>
      <c r="B724" s="17"/>
      <c r="C724" s="46"/>
      <c r="D724" s="46">
        <v>40980</v>
      </c>
      <c r="E724" s="47" t="s">
        <v>934</v>
      </c>
      <c r="F724" s="138" t="s">
        <v>930</v>
      </c>
      <c r="G724" s="48" t="s">
        <v>935</v>
      </c>
      <c r="H724" s="64">
        <v>991</v>
      </c>
      <c r="I724" s="64">
        <v>11500</v>
      </c>
      <c r="J724" s="145">
        <f t="shared" si="49"/>
        <v>11396500</v>
      </c>
      <c r="K724" s="19" t="s">
        <v>150</v>
      </c>
      <c r="L724" s="49"/>
    </row>
    <row r="725" spans="1:12" s="60" customFormat="1" ht="15.75" customHeight="1">
      <c r="A725" s="16" t="str">
        <f t="shared" si="50"/>
        <v/>
      </c>
      <c r="B725" s="17"/>
      <c r="C725" s="46"/>
      <c r="D725" s="46">
        <v>40980</v>
      </c>
      <c r="E725" s="20" t="s">
        <v>870</v>
      </c>
      <c r="F725" s="138" t="s">
        <v>930</v>
      </c>
      <c r="G725" s="48" t="s">
        <v>935</v>
      </c>
      <c r="H725" s="64"/>
      <c r="I725" s="64"/>
      <c r="J725" s="145">
        <v>1139650</v>
      </c>
      <c r="K725" s="19" t="s">
        <v>150</v>
      </c>
      <c r="L725" s="49"/>
    </row>
    <row r="726" spans="1:12" s="60" customFormat="1" ht="15.75" customHeight="1">
      <c r="A726" s="16" t="str">
        <f t="shared" si="50"/>
        <v/>
      </c>
      <c r="B726" s="17"/>
      <c r="C726" s="46"/>
      <c r="D726" s="46">
        <v>40980</v>
      </c>
      <c r="E726" s="47" t="s">
        <v>739</v>
      </c>
      <c r="F726" s="138" t="s">
        <v>931</v>
      </c>
      <c r="G726" s="48" t="s">
        <v>942</v>
      </c>
      <c r="H726" s="64">
        <v>701</v>
      </c>
      <c r="I726" s="64">
        <v>6990</v>
      </c>
      <c r="J726" s="145">
        <f t="shared" si="49"/>
        <v>4899990</v>
      </c>
      <c r="K726" s="19" t="s">
        <v>150</v>
      </c>
      <c r="L726" s="49"/>
    </row>
    <row r="727" spans="1:12" s="60" customFormat="1" ht="15.75" customHeight="1">
      <c r="A727" s="16" t="str">
        <f t="shared" si="50"/>
        <v/>
      </c>
      <c r="B727" s="17"/>
      <c r="C727" s="46"/>
      <c r="D727" s="46">
        <v>40980</v>
      </c>
      <c r="E727" s="47" t="s">
        <v>936</v>
      </c>
      <c r="F727" s="138" t="s">
        <v>931</v>
      </c>
      <c r="G727" s="48" t="s">
        <v>942</v>
      </c>
      <c r="H727" s="64">
        <v>299</v>
      </c>
      <c r="I727" s="64">
        <v>8050</v>
      </c>
      <c r="J727" s="145">
        <f t="shared" si="49"/>
        <v>2406950</v>
      </c>
      <c r="K727" s="19" t="s">
        <v>150</v>
      </c>
      <c r="L727" s="49"/>
    </row>
    <row r="728" spans="1:12" s="60" customFormat="1" ht="15.75" customHeight="1">
      <c r="A728" s="16" t="str">
        <f t="shared" si="50"/>
        <v/>
      </c>
      <c r="B728" s="17"/>
      <c r="C728" s="46"/>
      <c r="D728" s="46">
        <v>40980</v>
      </c>
      <c r="E728" s="47" t="s">
        <v>937</v>
      </c>
      <c r="F728" s="138" t="s">
        <v>931</v>
      </c>
      <c r="G728" s="48" t="s">
        <v>942</v>
      </c>
      <c r="H728" s="64">
        <v>56</v>
      </c>
      <c r="I728" s="64">
        <v>7380</v>
      </c>
      <c r="J728" s="145">
        <f t="shared" si="49"/>
        <v>413280</v>
      </c>
      <c r="K728" s="19" t="s">
        <v>150</v>
      </c>
      <c r="L728" s="49"/>
    </row>
    <row r="729" spans="1:12" s="60" customFormat="1" ht="15.75" customHeight="1">
      <c r="A729" s="16" t="str">
        <f t="shared" si="50"/>
        <v/>
      </c>
      <c r="B729" s="17"/>
      <c r="C729" s="46"/>
      <c r="D729" s="46">
        <v>40980</v>
      </c>
      <c r="E729" s="47" t="s">
        <v>938</v>
      </c>
      <c r="F729" s="138" t="s">
        <v>931</v>
      </c>
      <c r="G729" s="48" t="s">
        <v>942</v>
      </c>
      <c r="H729" s="64">
        <v>68</v>
      </c>
      <c r="I729" s="64">
        <v>9512</v>
      </c>
      <c r="J729" s="145">
        <f t="shared" si="49"/>
        <v>646816</v>
      </c>
      <c r="K729" s="19" t="s">
        <v>150</v>
      </c>
      <c r="L729" s="49"/>
    </row>
    <row r="730" spans="1:12" s="60" customFormat="1" ht="15.75" customHeight="1">
      <c r="A730" s="16" t="str">
        <f t="shared" ref="A730:A744" si="51">IF(B730&lt;&gt;"",MONTH(B730),"")</f>
        <v/>
      </c>
      <c r="B730" s="17"/>
      <c r="C730" s="46"/>
      <c r="D730" s="46">
        <v>40980</v>
      </c>
      <c r="E730" s="47" t="s">
        <v>939</v>
      </c>
      <c r="F730" s="138" t="s">
        <v>931</v>
      </c>
      <c r="G730" s="48" t="s">
        <v>942</v>
      </c>
      <c r="H730" s="64">
        <v>108</v>
      </c>
      <c r="I730" s="64">
        <v>6585</v>
      </c>
      <c r="J730" s="145">
        <f t="shared" si="49"/>
        <v>711180</v>
      </c>
      <c r="K730" s="19" t="s">
        <v>150</v>
      </c>
      <c r="L730" s="49"/>
    </row>
    <row r="731" spans="1:12" s="60" customFormat="1" ht="15.75" customHeight="1">
      <c r="A731" s="16" t="str">
        <f t="shared" si="51"/>
        <v/>
      </c>
      <c r="B731" s="17"/>
      <c r="C731" s="46"/>
      <c r="D731" s="46">
        <v>40980</v>
      </c>
      <c r="E731" s="20" t="s">
        <v>870</v>
      </c>
      <c r="F731" s="138" t="s">
        <v>931</v>
      </c>
      <c r="G731" s="48" t="s">
        <v>942</v>
      </c>
      <c r="H731" s="64"/>
      <c r="I731" s="64"/>
      <c r="J731" s="145">
        <v>907822</v>
      </c>
      <c r="K731" s="19" t="s">
        <v>150</v>
      </c>
      <c r="L731" s="49"/>
    </row>
    <row r="732" spans="1:12" s="60" customFormat="1" ht="15.75" customHeight="1">
      <c r="A732" s="16" t="str">
        <f t="shared" si="51"/>
        <v/>
      </c>
      <c r="B732" s="17"/>
      <c r="C732" s="46"/>
      <c r="D732" s="46">
        <v>40983</v>
      </c>
      <c r="E732" s="47" t="s">
        <v>825</v>
      </c>
      <c r="F732" s="138" t="s">
        <v>932</v>
      </c>
      <c r="G732" s="24" t="s">
        <v>848</v>
      </c>
      <c r="H732" s="64"/>
      <c r="I732" s="64"/>
      <c r="J732" s="145">
        <v>10301700</v>
      </c>
      <c r="K732" s="19" t="s">
        <v>150</v>
      </c>
      <c r="L732" s="49"/>
    </row>
    <row r="733" spans="1:12" s="60" customFormat="1" ht="15.75" customHeight="1">
      <c r="A733" s="16" t="str">
        <f t="shared" si="51"/>
        <v/>
      </c>
      <c r="B733" s="17"/>
      <c r="C733" s="46"/>
      <c r="D733" s="46">
        <v>40983</v>
      </c>
      <c r="E733" s="20" t="s">
        <v>870</v>
      </c>
      <c r="F733" s="138" t="s">
        <v>932</v>
      </c>
      <c r="G733" s="24" t="s">
        <v>848</v>
      </c>
      <c r="H733" s="64"/>
      <c r="I733" s="64"/>
      <c r="J733" s="145">
        <v>1030170</v>
      </c>
      <c r="K733" s="19" t="s">
        <v>150</v>
      </c>
      <c r="L733" s="49"/>
    </row>
    <row r="734" spans="1:12" s="60" customFormat="1" ht="15.75" customHeight="1">
      <c r="A734" s="16" t="str">
        <f t="shared" si="51"/>
        <v/>
      </c>
      <c r="B734" s="17"/>
      <c r="C734" s="46"/>
      <c r="D734" s="46">
        <v>40987</v>
      </c>
      <c r="E734" s="47" t="s">
        <v>943</v>
      </c>
      <c r="F734" s="138" t="s">
        <v>933</v>
      </c>
      <c r="G734" s="24" t="s">
        <v>909</v>
      </c>
      <c r="H734" s="64">
        <v>308</v>
      </c>
      <c r="I734" s="64">
        <v>15720</v>
      </c>
      <c r="J734" s="145">
        <v>4841760</v>
      </c>
      <c r="K734" s="19" t="s">
        <v>150</v>
      </c>
      <c r="L734" s="49"/>
    </row>
    <row r="735" spans="1:12" s="60" customFormat="1" ht="15.75" customHeight="1">
      <c r="A735" s="16" t="str">
        <f t="shared" si="51"/>
        <v/>
      </c>
      <c r="B735" s="17"/>
      <c r="C735" s="46"/>
      <c r="D735" s="46">
        <v>40987</v>
      </c>
      <c r="E735" s="20" t="s">
        <v>870</v>
      </c>
      <c r="F735" s="138" t="s">
        <v>933</v>
      </c>
      <c r="G735" s="24" t="s">
        <v>909</v>
      </c>
      <c r="H735" s="64"/>
      <c r="I735" s="64"/>
      <c r="J735" s="145">
        <v>484176</v>
      </c>
      <c r="K735" s="19" t="s">
        <v>150</v>
      </c>
      <c r="L735" s="49"/>
    </row>
    <row r="736" spans="1:12" s="60" customFormat="1" ht="15.75" customHeight="1">
      <c r="A736" s="16" t="str">
        <f t="shared" si="51"/>
        <v/>
      </c>
      <c r="B736" s="17"/>
      <c r="C736" s="46"/>
      <c r="D736" s="46">
        <v>40988</v>
      </c>
      <c r="E736" s="47" t="s">
        <v>944</v>
      </c>
      <c r="F736" s="138" t="s">
        <v>940</v>
      </c>
      <c r="G736" s="24" t="s">
        <v>928</v>
      </c>
      <c r="H736" s="64">
        <v>2985</v>
      </c>
      <c r="I736" s="64">
        <v>5600</v>
      </c>
      <c r="J736" s="145">
        <f t="shared" si="49"/>
        <v>16716000</v>
      </c>
      <c r="K736" s="19" t="s">
        <v>150</v>
      </c>
      <c r="L736" s="49"/>
    </row>
    <row r="737" spans="1:12" s="60" customFormat="1" ht="15.75" customHeight="1">
      <c r="A737" s="16" t="str">
        <f t="shared" si="51"/>
        <v/>
      </c>
      <c r="B737" s="17"/>
      <c r="C737" s="46"/>
      <c r="D737" s="46">
        <v>40988</v>
      </c>
      <c r="E737" s="47" t="s">
        <v>945</v>
      </c>
      <c r="F737" s="138" t="s">
        <v>940</v>
      </c>
      <c r="G737" s="24" t="s">
        <v>928</v>
      </c>
      <c r="H737" s="64">
        <v>622</v>
      </c>
      <c r="I737" s="64">
        <v>5098</v>
      </c>
      <c r="J737" s="145">
        <f t="shared" si="49"/>
        <v>3170956</v>
      </c>
      <c r="K737" s="19" t="s">
        <v>150</v>
      </c>
      <c r="L737" s="49"/>
    </row>
    <row r="738" spans="1:12" s="60" customFormat="1" ht="15.75" customHeight="1">
      <c r="A738" s="16" t="str">
        <f t="shared" si="51"/>
        <v/>
      </c>
      <c r="B738" s="17"/>
      <c r="C738" s="46"/>
      <c r="D738" s="46">
        <v>40988</v>
      </c>
      <c r="E738" s="20" t="s">
        <v>870</v>
      </c>
      <c r="F738" s="138" t="s">
        <v>940</v>
      </c>
      <c r="G738" s="24" t="s">
        <v>928</v>
      </c>
      <c r="H738" s="64"/>
      <c r="I738" s="64"/>
      <c r="J738" s="145">
        <v>1988695</v>
      </c>
      <c r="K738" s="19" t="s">
        <v>150</v>
      </c>
      <c r="L738" s="49"/>
    </row>
    <row r="739" spans="1:12" s="60" customFormat="1" ht="15.75" customHeight="1">
      <c r="A739" s="16" t="str">
        <f t="shared" si="51"/>
        <v/>
      </c>
      <c r="B739" s="17"/>
      <c r="C739" s="46"/>
      <c r="D739" s="17">
        <v>40989</v>
      </c>
      <c r="E739" s="20" t="s">
        <v>946</v>
      </c>
      <c r="F739" s="138" t="s">
        <v>941</v>
      </c>
      <c r="G739" s="24" t="s">
        <v>947</v>
      </c>
      <c r="H739" s="64">
        <v>1030</v>
      </c>
      <c r="I739" s="64">
        <v>11850</v>
      </c>
      <c r="J739" s="145">
        <f t="shared" si="49"/>
        <v>12205500</v>
      </c>
      <c r="K739" s="19" t="s">
        <v>150</v>
      </c>
      <c r="L739" s="49"/>
    </row>
    <row r="740" spans="1:12" s="60" customFormat="1" ht="15.75" customHeight="1">
      <c r="A740" s="16" t="str">
        <f t="shared" si="51"/>
        <v/>
      </c>
      <c r="B740" s="17"/>
      <c r="C740" s="46"/>
      <c r="D740" s="17">
        <v>40989</v>
      </c>
      <c r="E740" s="20" t="s">
        <v>870</v>
      </c>
      <c r="F740" s="138" t="s">
        <v>941</v>
      </c>
      <c r="G740" s="24" t="s">
        <v>947</v>
      </c>
      <c r="H740" s="64"/>
      <c r="I740" s="64"/>
      <c r="J740" s="145">
        <v>1220550</v>
      </c>
      <c r="K740" s="19" t="s">
        <v>150</v>
      </c>
      <c r="L740" s="49"/>
    </row>
    <row r="741" spans="1:12" s="60" customFormat="1" ht="15.75" customHeight="1">
      <c r="A741" s="16" t="str">
        <f t="shared" si="51"/>
        <v/>
      </c>
      <c r="B741" s="17"/>
      <c r="C741" s="46"/>
      <c r="D741" s="17">
        <v>40989</v>
      </c>
      <c r="E741" s="20" t="s">
        <v>949</v>
      </c>
      <c r="F741" s="138" t="s">
        <v>948</v>
      </c>
      <c r="G741" s="26" t="s">
        <v>951</v>
      </c>
      <c r="H741" s="64">
        <v>210</v>
      </c>
      <c r="I741" s="64">
        <v>21779</v>
      </c>
      <c r="J741" s="145">
        <f t="shared" si="49"/>
        <v>4573590</v>
      </c>
      <c r="K741" s="19" t="s">
        <v>150</v>
      </c>
      <c r="L741" s="49"/>
    </row>
    <row r="742" spans="1:12" s="60" customFormat="1" ht="15.75" customHeight="1">
      <c r="A742" s="16" t="str">
        <f t="shared" si="51"/>
        <v/>
      </c>
      <c r="B742" s="17"/>
      <c r="C742" s="46"/>
      <c r="D742" s="17">
        <v>40989</v>
      </c>
      <c r="E742" s="20" t="s">
        <v>950</v>
      </c>
      <c r="F742" s="138" t="s">
        <v>948</v>
      </c>
      <c r="G742" s="26" t="s">
        <v>951</v>
      </c>
      <c r="H742" s="64">
        <v>210</v>
      </c>
      <c r="I742" s="64">
        <v>4600</v>
      </c>
      <c r="J742" s="145">
        <f t="shared" si="49"/>
        <v>966000</v>
      </c>
      <c r="K742" s="19" t="s">
        <v>150</v>
      </c>
      <c r="L742" s="49"/>
    </row>
    <row r="743" spans="1:12" s="60" customFormat="1" ht="15.75" customHeight="1">
      <c r="A743" s="16" t="str">
        <f t="shared" si="51"/>
        <v/>
      </c>
      <c r="B743" s="17"/>
      <c r="C743" s="46"/>
      <c r="D743" s="17">
        <v>40989</v>
      </c>
      <c r="E743" s="20" t="s">
        <v>870</v>
      </c>
      <c r="F743" s="138" t="s">
        <v>948</v>
      </c>
      <c r="G743" s="26" t="s">
        <v>951</v>
      </c>
      <c r="H743" s="64"/>
      <c r="I743" s="64"/>
      <c r="J743" s="145">
        <v>553959</v>
      </c>
      <c r="K743" s="19" t="s">
        <v>150</v>
      </c>
      <c r="L743" s="49"/>
    </row>
    <row r="744" spans="1:12" s="60" customFormat="1" ht="15.75" customHeight="1">
      <c r="A744" s="16" t="str">
        <f t="shared" si="51"/>
        <v/>
      </c>
      <c r="B744" s="17"/>
      <c r="C744" s="46"/>
      <c r="D744" s="17">
        <v>40989</v>
      </c>
      <c r="E744" s="47" t="s">
        <v>952</v>
      </c>
      <c r="F744" s="140" t="s">
        <v>953</v>
      </c>
      <c r="G744" s="24" t="s">
        <v>909</v>
      </c>
      <c r="H744" s="64">
        <v>308</v>
      </c>
      <c r="I744" s="64">
        <v>15720</v>
      </c>
      <c r="J744" s="145">
        <f t="shared" si="49"/>
        <v>4841760</v>
      </c>
      <c r="K744" s="19" t="s">
        <v>150</v>
      </c>
      <c r="L744" s="49"/>
    </row>
    <row r="745" spans="1:12" s="60" customFormat="1" ht="15.75" customHeight="1">
      <c r="A745" s="16" t="str">
        <f>IF(B745&lt;&gt;"",MONTH(B745),"")</f>
        <v/>
      </c>
      <c r="B745" s="17"/>
      <c r="C745" s="46"/>
      <c r="D745" s="17">
        <v>40989</v>
      </c>
      <c r="E745" s="20" t="s">
        <v>870</v>
      </c>
      <c r="F745" s="140" t="s">
        <v>953</v>
      </c>
      <c r="G745" s="24" t="s">
        <v>909</v>
      </c>
      <c r="H745" s="64"/>
      <c r="I745" s="64"/>
      <c r="J745" s="145">
        <v>484176</v>
      </c>
      <c r="K745" s="19" t="s">
        <v>150</v>
      </c>
      <c r="L745" s="49"/>
    </row>
    <row r="746" spans="1:12" s="60" customFormat="1" ht="15.75" customHeight="1">
      <c r="A746" s="16" t="str">
        <f t="shared" ref="A746:A754" si="52">IF(B746&lt;&gt;"",MONTH(B746),"")</f>
        <v/>
      </c>
      <c r="B746" s="17"/>
      <c r="C746" s="17"/>
      <c r="D746" s="17">
        <v>40995</v>
      </c>
      <c r="E746" s="20" t="s">
        <v>954</v>
      </c>
      <c r="F746" s="138" t="s">
        <v>959</v>
      </c>
      <c r="G746" s="24" t="s">
        <v>942</v>
      </c>
      <c r="H746" s="64">
        <v>1500</v>
      </c>
      <c r="I746" s="64">
        <v>5300</v>
      </c>
      <c r="J746" s="145">
        <f t="shared" si="49"/>
        <v>7950000</v>
      </c>
      <c r="K746" s="19" t="s">
        <v>150</v>
      </c>
      <c r="L746" s="19"/>
    </row>
    <row r="747" spans="1:12" s="60" customFormat="1" ht="15.75" customHeight="1">
      <c r="A747" s="16" t="str">
        <f t="shared" si="52"/>
        <v/>
      </c>
      <c r="B747" s="17"/>
      <c r="C747" s="17"/>
      <c r="D747" s="17">
        <v>40995</v>
      </c>
      <c r="E747" s="20" t="s">
        <v>955</v>
      </c>
      <c r="F747" s="138" t="s">
        <v>959</v>
      </c>
      <c r="G747" s="24" t="s">
        <v>942</v>
      </c>
      <c r="H747" s="64">
        <v>504</v>
      </c>
      <c r="I747" s="64">
        <v>5300</v>
      </c>
      <c r="J747" s="145">
        <f t="shared" si="49"/>
        <v>2671200</v>
      </c>
      <c r="K747" s="19" t="s">
        <v>150</v>
      </c>
      <c r="L747" s="19"/>
    </row>
    <row r="748" spans="1:12" s="60" customFormat="1" ht="15.75" customHeight="1">
      <c r="A748" s="16" t="str">
        <f t="shared" si="52"/>
        <v/>
      </c>
      <c r="B748" s="17"/>
      <c r="C748" s="17"/>
      <c r="D748" s="17">
        <v>40995</v>
      </c>
      <c r="E748" s="20" t="s">
        <v>956</v>
      </c>
      <c r="F748" s="138" t="s">
        <v>959</v>
      </c>
      <c r="G748" s="24" t="s">
        <v>942</v>
      </c>
      <c r="H748" s="64">
        <v>257</v>
      </c>
      <c r="I748" s="64">
        <v>5300</v>
      </c>
      <c r="J748" s="145">
        <f t="shared" si="49"/>
        <v>1362100</v>
      </c>
      <c r="K748" s="19" t="s">
        <v>150</v>
      </c>
      <c r="L748" s="19"/>
    </row>
    <row r="749" spans="1:12" s="60" customFormat="1" ht="15.75" customHeight="1">
      <c r="A749" s="16" t="str">
        <f t="shared" si="52"/>
        <v/>
      </c>
      <c r="B749" s="17"/>
      <c r="C749" s="17"/>
      <c r="D749" s="17">
        <v>40995</v>
      </c>
      <c r="E749" s="20" t="s">
        <v>957</v>
      </c>
      <c r="F749" s="138" t="s">
        <v>959</v>
      </c>
      <c r="G749" s="24" t="s">
        <v>942</v>
      </c>
      <c r="H749" s="64">
        <v>103</v>
      </c>
      <c r="I749" s="64">
        <v>9090</v>
      </c>
      <c r="J749" s="145">
        <f t="shared" si="49"/>
        <v>936270</v>
      </c>
      <c r="K749" s="19" t="s">
        <v>150</v>
      </c>
      <c r="L749" s="19"/>
    </row>
    <row r="750" spans="1:12" s="60" customFormat="1" ht="15.75" customHeight="1">
      <c r="A750" s="16" t="str">
        <f t="shared" si="52"/>
        <v/>
      </c>
      <c r="B750" s="17"/>
      <c r="C750" s="17"/>
      <c r="D750" s="17">
        <v>40995</v>
      </c>
      <c r="E750" s="20" t="s">
        <v>958</v>
      </c>
      <c r="F750" s="138" t="s">
        <v>959</v>
      </c>
      <c r="G750" s="24" t="s">
        <v>942</v>
      </c>
      <c r="H750" s="64">
        <v>400</v>
      </c>
      <c r="I750" s="64">
        <v>550</v>
      </c>
      <c r="J750" s="145">
        <f t="shared" si="49"/>
        <v>220000</v>
      </c>
      <c r="K750" s="19" t="s">
        <v>150</v>
      </c>
      <c r="L750" s="19"/>
    </row>
    <row r="751" spans="1:12" s="60" customFormat="1" ht="15.75" customHeight="1">
      <c r="A751" s="16" t="str">
        <f t="shared" si="52"/>
        <v/>
      </c>
      <c r="B751" s="17"/>
      <c r="C751" s="17"/>
      <c r="D751" s="17">
        <v>40995</v>
      </c>
      <c r="E751" s="20" t="s">
        <v>870</v>
      </c>
      <c r="F751" s="138" t="s">
        <v>959</v>
      </c>
      <c r="G751" s="24" t="s">
        <v>942</v>
      </c>
      <c r="H751" s="66"/>
      <c r="I751" s="66"/>
      <c r="J751" s="145">
        <v>1313957</v>
      </c>
      <c r="K751" s="19" t="s">
        <v>150</v>
      </c>
      <c r="L751" s="19"/>
    </row>
    <row r="752" spans="1:12" s="60" customFormat="1" ht="15.75" customHeight="1">
      <c r="A752" s="16" t="str">
        <f t="shared" si="52"/>
        <v/>
      </c>
      <c r="B752" s="17"/>
      <c r="C752" s="17"/>
      <c r="D752" s="17">
        <v>40996</v>
      </c>
      <c r="E752" s="20" t="s">
        <v>965</v>
      </c>
      <c r="F752" s="138" t="s">
        <v>960</v>
      </c>
      <c r="G752" s="24" t="s">
        <v>966</v>
      </c>
      <c r="H752" s="64">
        <v>1000</v>
      </c>
      <c r="I752" s="64">
        <v>8000</v>
      </c>
      <c r="J752" s="145">
        <f t="shared" si="49"/>
        <v>8000000</v>
      </c>
      <c r="K752" s="19" t="s">
        <v>150</v>
      </c>
      <c r="L752" s="19"/>
    </row>
    <row r="753" spans="1:12" s="60" customFormat="1" ht="15.75" customHeight="1">
      <c r="A753" s="16" t="str">
        <f t="shared" si="52"/>
        <v/>
      </c>
      <c r="B753" s="17"/>
      <c r="C753" s="17"/>
      <c r="D753" s="17">
        <v>40996</v>
      </c>
      <c r="E753" s="20" t="s">
        <v>870</v>
      </c>
      <c r="F753" s="138" t="s">
        <v>960</v>
      </c>
      <c r="G753" s="24" t="s">
        <v>966</v>
      </c>
      <c r="H753" s="64"/>
      <c r="I753" s="64"/>
      <c r="J753" s="145">
        <v>800000</v>
      </c>
      <c r="K753" s="19" t="s">
        <v>150</v>
      </c>
      <c r="L753" s="19"/>
    </row>
    <row r="754" spans="1:12" s="60" customFormat="1" ht="15.75" customHeight="1">
      <c r="A754" s="16" t="str">
        <f t="shared" si="52"/>
        <v/>
      </c>
      <c r="B754" s="17"/>
      <c r="C754" s="17"/>
      <c r="D754" s="17">
        <v>40998</v>
      </c>
      <c r="E754" s="20" t="s">
        <v>967</v>
      </c>
      <c r="F754" s="138" t="s">
        <v>961</v>
      </c>
      <c r="G754" s="59" t="s">
        <v>973</v>
      </c>
      <c r="H754" s="66">
        <v>10</v>
      </c>
      <c r="I754" s="66">
        <v>14850</v>
      </c>
      <c r="J754" s="145">
        <f t="shared" si="49"/>
        <v>148500</v>
      </c>
      <c r="K754" s="19" t="s">
        <v>150</v>
      </c>
      <c r="L754" s="19"/>
    </row>
    <row r="755" spans="1:12" s="60" customFormat="1" ht="15.75" customHeight="1">
      <c r="A755" s="16" t="str">
        <f t="shared" ref="A755:A786" si="53">IF(B755&lt;&gt;"",MONTH(B755),"")</f>
        <v/>
      </c>
      <c r="B755" s="17"/>
      <c r="C755" s="17"/>
      <c r="D755" s="17">
        <v>40998</v>
      </c>
      <c r="E755" s="20" t="s">
        <v>968</v>
      </c>
      <c r="F755" s="138" t="s">
        <v>961</v>
      </c>
      <c r="G755" s="59" t="s">
        <v>973</v>
      </c>
      <c r="H755" s="64">
        <v>12</v>
      </c>
      <c r="I755" s="66">
        <v>14850</v>
      </c>
      <c r="J755" s="145">
        <f t="shared" si="49"/>
        <v>178200</v>
      </c>
      <c r="K755" s="19" t="s">
        <v>150</v>
      </c>
      <c r="L755" s="19"/>
    </row>
    <row r="756" spans="1:12" s="60" customFormat="1" ht="15.75" customHeight="1">
      <c r="A756" s="16" t="str">
        <f t="shared" si="53"/>
        <v/>
      </c>
      <c r="B756" s="17"/>
      <c r="C756" s="17"/>
      <c r="D756" s="17">
        <v>40998</v>
      </c>
      <c r="E756" s="20" t="s">
        <v>969</v>
      </c>
      <c r="F756" s="138" t="s">
        <v>961</v>
      </c>
      <c r="G756" s="59" t="s">
        <v>973</v>
      </c>
      <c r="H756" s="64">
        <v>10</v>
      </c>
      <c r="I756" s="66">
        <v>14850</v>
      </c>
      <c r="J756" s="145">
        <f t="shared" si="49"/>
        <v>148500</v>
      </c>
      <c r="K756" s="19" t="s">
        <v>150</v>
      </c>
      <c r="L756" s="19"/>
    </row>
    <row r="757" spans="1:12" s="60" customFormat="1" ht="15.75" customHeight="1">
      <c r="A757" s="16" t="str">
        <f t="shared" si="53"/>
        <v/>
      </c>
      <c r="B757" s="17"/>
      <c r="C757" s="17"/>
      <c r="D757" s="17">
        <v>40998</v>
      </c>
      <c r="E757" s="20" t="s">
        <v>970</v>
      </c>
      <c r="F757" s="138" t="s">
        <v>961</v>
      </c>
      <c r="G757" s="59" t="s">
        <v>973</v>
      </c>
      <c r="H757" s="64">
        <v>22</v>
      </c>
      <c r="I757" s="66">
        <v>14850</v>
      </c>
      <c r="J757" s="145">
        <f t="shared" si="49"/>
        <v>326700</v>
      </c>
      <c r="K757" s="19" t="s">
        <v>150</v>
      </c>
      <c r="L757" s="19"/>
    </row>
    <row r="758" spans="1:12" s="60" customFormat="1" ht="15.75" customHeight="1">
      <c r="A758" s="16" t="str">
        <f t="shared" si="53"/>
        <v/>
      </c>
      <c r="B758" s="17"/>
      <c r="C758" s="17"/>
      <c r="D758" s="17">
        <v>40998</v>
      </c>
      <c r="E758" s="20" t="s">
        <v>971</v>
      </c>
      <c r="F758" s="138" t="s">
        <v>961</v>
      </c>
      <c r="G758" s="59" t="s">
        <v>973</v>
      </c>
      <c r="H758" s="64">
        <v>10</v>
      </c>
      <c r="I758" s="66">
        <v>14850</v>
      </c>
      <c r="J758" s="145">
        <f t="shared" si="49"/>
        <v>148500</v>
      </c>
      <c r="K758" s="19" t="s">
        <v>150</v>
      </c>
      <c r="L758" s="19"/>
    </row>
    <row r="759" spans="1:12" s="60" customFormat="1" ht="15.75" customHeight="1">
      <c r="A759" s="16" t="str">
        <f t="shared" si="53"/>
        <v/>
      </c>
      <c r="B759" s="17"/>
      <c r="C759" s="17"/>
      <c r="D759" s="17">
        <v>40998</v>
      </c>
      <c r="E759" s="20" t="s">
        <v>870</v>
      </c>
      <c r="F759" s="138" t="s">
        <v>961</v>
      </c>
      <c r="G759" s="59" t="s">
        <v>973</v>
      </c>
      <c r="H759" s="66"/>
      <c r="I759" s="66"/>
      <c r="J759" s="145">
        <v>95040</v>
      </c>
      <c r="K759" s="19" t="s">
        <v>150</v>
      </c>
      <c r="L759" s="19"/>
    </row>
    <row r="760" spans="1:12" s="60" customFormat="1" ht="15.75" customHeight="1">
      <c r="A760" s="16" t="str">
        <f t="shared" si="53"/>
        <v/>
      </c>
      <c r="B760" s="17"/>
      <c r="C760" s="17"/>
      <c r="D760" s="17">
        <v>40998</v>
      </c>
      <c r="E760" s="20" t="s">
        <v>975</v>
      </c>
      <c r="F760" s="138" t="s">
        <v>962</v>
      </c>
      <c r="G760" s="24" t="s">
        <v>942</v>
      </c>
      <c r="H760" s="64">
        <v>253</v>
      </c>
      <c r="I760" s="64">
        <v>5170</v>
      </c>
      <c r="J760" s="145">
        <f t="shared" si="49"/>
        <v>1308010</v>
      </c>
      <c r="K760" s="19" t="s">
        <v>150</v>
      </c>
      <c r="L760" s="19"/>
    </row>
    <row r="761" spans="1:12" s="60" customFormat="1" ht="15.75" customHeight="1">
      <c r="A761" s="16" t="str">
        <f t="shared" si="53"/>
        <v/>
      </c>
      <c r="B761" s="17"/>
      <c r="C761" s="17"/>
      <c r="D761" s="17">
        <v>40998</v>
      </c>
      <c r="E761" s="20" t="s">
        <v>974</v>
      </c>
      <c r="F761" s="138" t="s">
        <v>962</v>
      </c>
      <c r="G761" s="24" t="s">
        <v>942</v>
      </c>
      <c r="H761" s="64">
        <v>204</v>
      </c>
      <c r="I761" s="64">
        <v>7268</v>
      </c>
      <c r="J761" s="145">
        <f t="shared" si="49"/>
        <v>1482672</v>
      </c>
      <c r="K761" s="19" t="s">
        <v>150</v>
      </c>
      <c r="L761" s="19"/>
    </row>
    <row r="762" spans="1:12" ht="15.75" customHeight="1">
      <c r="A762" s="16" t="str">
        <f t="shared" si="53"/>
        <v/>
      </c>
      <c r="B762" s="17"/>
      <c r="C762" s="28"/>
      <c r="D762" s="17">
        <v>40998</v>
      </c>
      <c r="E762" s="29" t="s">
        <v>976</v>
      </c>
      <c r="F762" s="138" t="s">
        <v>962</v>
      </c>
      <c r="G762" s="24" t="s">
        <v>942</v>
      </c>
      <c r="H762" s="62">
        <v>2100</v>
      </c>
      <c r="I762" s="62">
        <v>655</v>
      </c>
      <c r="J762" s="145">
        <f t="shared" si="49"/>
        <v>1375500</v>
      </c>
      <c r="K762" s="19" t="s">
        <v>150</v>
      </c>
      <c r="L762" s="32"/>
    </row>
    <row r="763" spans="1:12" ht="15.75" customHeight="1">
      <c r="A763" s="16" t="str">
        <f t="shared" si="53"/>
        <v/>
      </c>
      <c r="B763" s="17"/>
      <c r="C763" s="28"/>
      <c r="D763" s="17">
        <v>40998</v>
      </c>
      <c r="E763" s="20" t="s">
        <v>870</v>
      </c>
      <c r="F763" s="138" t="s">
        <v>962</v>
      </c>
      <c r="G763" s="24" t="s">
        <v>942</v>
      </c>
      <c r="H763" s="62"/>
      <c r="I763" s="62"/>
      <c r="J763" s="145">
        <v>416618</v>
      </c>
      <c r="K763" s="19" t="s">
        <v>150</v>
      </c>
      <c r="L763" s="32"/>
    </row>
    <row r="764" spans="1:12" ht="15.75" customHeight="1">
      <c r="A764" s="16" t="str">
        <f t="shared" si="53"/>
        <v/>
      </c>
      <c r="B764" s="17"/>
      <c r="C764" s="28"/>
      <c r="D764" s="17">
        <v>40998</v>
      </c>
      <c r="E764" s="29" t="s">
        <v>825</v>
      </c>
      <c r="F764" s="139" t="s">
        <v>963</v>
      </c>
      <c r="G764" s="24" t="s">
        <v>728</v>
      </c>
      <c r="H764" s="127"/>
      <c r="I764" s="127"/>
      <c r="J764" s="145">
        <v>27864507</v>
      </c>
      <c r="K764" s="19" t="s">
        <v>150</v>
      </c>
      <c r="L764" s="32"/>
    </row>
    <row r="765" spans="1:12" s="58" customFormat="1" ht="15.75" customHeight="1">
      <c r="A765" s="16" t="str">
        <f t="shared" si="53"/>
        <v/>
      </c>
      <c r="B765" s="17"/>
      <c r="C765" s="114"/>
      <c r="D765" s="17">
        <v>40998</v>
      </c>
      <c r="E765" s="20" t="s">
        <v>870</v>
      </c>
      <c r="F765" s="139" t="s">
        <v>963</v>
      </c>
      <c r="G765" s="24" t="s">
        <v>728</v>
      </c>
      <c r="H765" s="64"/>
      <c r="I765" s="64"/>
      <c r="J765" s="145">
        <v>2786451</v>
      </c>
      <c r="K765" s="19" t="s">
        <v>150</v>
      </c>
      <c r="L765" s="118"/>
    </row>
    <row r="766" spans="1:12" s="58" customFormat="1" ht="15.75" customHeight="1">
      <c r="A766" s="16" t="str">
        <f t="shared" si="53"/>
        <v/>
      </c>
      <c r="B766" s="17"/>
      <c r="C766" s="114"/>
      <c r="D766" s="17">
        <v>40998</v>
      </c>
      <c r="E766" s="29" t="s">
        <v>825</v>
      </c>
      <c r="F766" s="197" t="s">
        <v>964</v>
      </c>
      <c r="G766" s="24" t="s">
        <v>728</v>
      </c>
      <c r="H766" s="65"/>
      <c r="I766" s="65"/>
      <c r="J766" s="145">
        <v>24097346</v>
      </c>
      <c r="K766" s="19" t="s">
        <v>150</v>
      </c>
      <c r="L766" s="119"/>
    </row>
    <row r="767" spans="1:12" s="58" customFormat="1" ht="15.75" customHeight="1">
      <c r="A767" s="16" t="str">
        <f t="shared" si="53"/>
        <v/>
      </c>
      <c r="B767" s="17"/>
      <c r="C767" s="114"/>
      <c r="D767" s="17">
        <v>40998</v>
      </c>
      <c r="E767" s="20" t="s">
        <v>870</v>
      </c>
      <c r="F767" s="197" t="s">
        <v>964</v>
      </c>
      <c r="G767" s="24" t="s">
        <v>728</v>
      </c>
      <c r="H767" s="65"/>
      <c r="I767" s="65"/>
      <c r="J767" s="145">
        <v>2409735</v>
      </c>
      <c r="K767" s="19" t="s">
        <v>150</v>
      </c>
      <c r="L767" s="119"/>
    </row>
    <row r="768" spans="1:12" s="58" customFormat="1" ht="15.75" customHeight="1">
      <c r="A768" s="16" t="str">
        <f t="shared" si="53"/>
        <v/>
      </c>
      <c r="B768" s="17"/>
      <c r="C768" s="114"/>
      <c r="D768" s="17">
        <v>40998</v>
      </c>
      <c r="E768" s="198" t="s">
        <v>977</v>
      </c>
      <c r="F768" s="199" t="s">
        <v>972</v>
      </c>
      <c r="G768" s="24" t="s">
        <v>978</v>
      </c>
      <c r="H768" s="64">
        <v>425</v>
      </c>
      <c r="I768" s="64">
        <v>9300</v>
      </c>
      <c r="J768" s="145">
        <f t="shared" ref="J768:J830" si="54">ROUND(H768*I768,0)</f>
        <v>3952500</v>
      </c>
      <c r="K768" s="19" t="s">
        <v>150</v>
      </c>
      <c r="L768" s="118"/>
    </row>
    <row r="769" spans="1:12" s="58" customFormat="1" ht="15.75" customHeight="1">
      <c r="A769" s="16" t="str">
        <f t="shared" si="53"/>
        <v/>
      </c>
      <c r="B769" s="17"/>
      <c r="C769" s="114"/>
      <c r="D769" s="17">
        <v>40998</v>
      </c>
      <c r="E769" s="20" t="s">
        <v>870</v>
      </c>
      <c r="F769" s="199" t="s">
        <v>972</v>
      </c>
      <c r="G769" s="24" t="s">
        <v>978</v>
      </c>
      <c r="H769" s="65"/>
      <c r="I769" s="65"/>
      <c r="J769" s="145">
        <v>395250</v>
      </c>
      <c r="K769" s="19" t="s">
        <v>150</v>
      </c>
      <c r="L769" s="119"/>
    </row>
    <row r="770" spans="1:12" s="58" customFormat="1" ht="15.75" customHeight="1">
      <c r="A770" s="16" t="str">
        <f t="shared" si="53"/>
        <v/>
      </c>
      <c r="B770" s="17"/>
      <c r="C770" s="114"/>
      <c r="D770" s="200">
        <v>41003</v>
      </c>
      <c r="E770" s="198" t="s">
        <v>979</v>
      </c>
      <c r="F770" s="199" t="s">
        <v>981</v>
      </c>
      <c r="G770" s="201" t="s">
        <v>983</v>
      </c>
      <c r="H770" s="64">
        <v>500</v>
      </c>
      <c r="I770" s="64">
        <v>11020</v>
      </c>
      <c r="J770" s="145">
        <f t="shared" si="54"/>
        <v>5510000</v>
      </c>
      <c r="K770" s="19" t="s">
        <v>150</v>
      </c>
      <c r="L770" s="119"/>
    </row>
    <row r="771" spans="1:12" s="58" customFormat="1" ht="15.75" customHeight="1">
      <c r="A771" s="16" t="str">
        <f t="shared" si="53"/>
        <v/>
      </c>
      <c r="B771" s="17"/>
      <c r="C771" s="114"/>
      <c r="D771" s="200">
        <v>41003</v>
      </c>
      <c r="E771" s="198" t="s">
        <v>980</v>
      </c>
      <c r="F771" s="199" t="s">
        <v>981</v>
      </c>
      <c r="G771" s="201" t="s">
        <v>983</v>
      </c>
      <c r="H771" s="65">
        <v>200</v>
      </c>
      <c r="I771" s="65">
        <v>7235</v>
      </c>
      <c r="J771" s="145">
        <f t="shared" si="54"/>
        <v>1447000</v>
      </c>
      <c r="K771" s="19" t="s">
        <v>150</v>
      </c>
      <c r="L771" s="118"/>
    </row>
    <row r="772" spans="1:12" s="58" customFormat="1" ht="15.75" customHeight="1">
      <c r="A772" s="16" t="str">
        <f t="shared" si="53"/>
        <v/>
      </c>
      <c r="B772" s="17"/>
      <c r="C772" s="114"/>
      <c r="D772" s="200">
        <v>41003</v>
      </c>
      <c r="E772" s="20" t="s">
        <v>870</v>
      </c>
      <c r="F772" s="199" t="s">
        <v>981</v>
      </c>
      <c r="G772" s="201" t="s">
        <v>983</v>
      </c>
      <c r="H772" s="65"/>
      <c r="I772" s="65"/>
      <c r="J772" s="145">
        <v>695700</v>
      </c>
      <c r="K772" s="19" t="s">
        <v>150</v>
      </c>
      <c r="L772" s="119"/>
    </row>
    <row r="773" spans="1:12" s="58" customFormat="1" ht="15.75" customHeight="1">
      <c r="A773" s="16" t="str">
        <f t="shared" si="53"/>
        <v/>
      </c>
      <c r="B773" s="17"/>
      <c r="C773" s="114"/>
      <c r="D773" s="200">
        <v>41003</v>
      </c>
      <c r="E773" s="198" t="s">
        <v>984</v>
      </c>
      <c r="F773" s="199" t="s">
        <v>982</v>
      </c>
      <c r="G773" s="201" t="s">
        <v>985</v>
      </c>
      <c r="H773" s="202">
        <v>507</v>
      </c>
      <c r="I773" s="202">
        <v>7432</v>
      </c>
      <c r="J773" s="145">
        <v>3768024</v>
      </c>
      <c r="K773" s="19" t="s">
        <v>150</v>
      </c>
      <c r="L773" s="119"/>
    </row>
    <row r="774" spans="1:12" s="58" customFormat="1" ht="15.75" customHeight="1">
      <c r="A774" s="16" t="str">
        <f t="shared" si="53"/>
        <v/>
      </c>
      <c r="B774" s="17"/>
      <c r="C774" s="115"/>
      <c r="D774" s="200">
        <v>41003</v>
      </c>
      <c r="E774" s="20" t="s">
        <v>870</v>
      </c>
      <c r="F774" s="199" t="s">
        <v>982</v>
      </c>
      <c r="G774" s="201" t="s">
        <v>985</v>
      </c>
      <c r="H774" s="64"/>
      <c r="I774" s="64"/>
      <c r="J774" s="145">
        <v>376802</v>
      </c>
      <c r="K774" s="19" t="s">
        <v>150</v>
      </c>
      <c r="L774" s="120"/>
    </row>
    <row r="775" spans="1:12" s="58" customFormat="1" ht="15.75" customHeight="1">
      <c r="A775" s="16" t="str">
        <f t="shared" si="53"/>
        <v/>
      </c>
      <c r="B775" s="17"/>
      <c r="C775" s="115"/>
      <c r="D775" s="200">
        <v>41004</v>
      </c>
      <c r="E775" s="198" t="s">
        <v>986</v>
      </c>
      <c r="F775" s="199" t="s">
        <v>987</v>
      </c>
      <c r="G775" s="48" t="s">
        <v>988</v>
      </c>
      <c r="H775" s="64">
        <v>1488</v>
      </c>
      <c r="I775" s="64">
        <v>10900</v>
      </c>
      <c r="J775" s="145">
        <f t="shared" si="54"/>
        <v>16219200</v>
      </c>
      <c r="K775" s="19" t="s">
        <v>150</v>
      </c>
      <c r="L775" s="120"/>
    </row>
    <row r="776" spans="1:12" s="58" customFormat="1" ht="15.75" customHeight="1">
      <c r="A776" s="16" t="str">
        <f t="shared" si="53"/>
        <v/>
      </c>
      <c r="B776" s="17"/>
      <c r="C776" s="115"/>
      <c r="D776" s="200">
        <v>41004</v>
      </c>
      <c r="E776" s="20" t="s">
        <v>870</v>
      </c>
      <c r="F776" s="199" t="s">
        <v>987</v>
      </c>
      <c r="G776" s="48" t="s">
        <v>988</v>
      </c>
      <c r="H776" s="64"/>
      <c r="I776" s="64"/>
      <c r="J776" s="145">
        <v>1621920</v>
      </c>
      <c r="K776" s="19" t="s">
        <v>150</v>
      </c>
      <c r="L776" s="120"/>
    </row>
    <row r="777" spans="1:12" s="58" customFormat="1" ht="15.75" customHeight="1">
      <c r="A777" s="16" t="str">
        <f t="shared" si="53"/>
        <v/>
      </c>
      <c r="B777" s="17"/>
      <c r="C777" s="115"/>
      <c r="D777" s="200">
        <v>41009</v>
      </c>
      <c r="E777" s="198" t="s">
        <v>991</v>
      </c>
      <c r="F777" s="134" t="s">
        <v>989</v>
      </c>
      <c r="G777" s="48" t="s">
        <v>202</v>
      </c>
      <c r="H777" s="64">
        <v>420</v>
      </c>
      <c r="I777" s="64">
        <v>8000</v>
      </c>
      <c r="J777" s="145">
        <f t="shared" si="54"/>
        <v>3360000</v>
      </c>
      <c r="K777" s="19" t="s">
        <v>150</v>
      </c>
      <c r="L777" s="121"/>
    </row>
    <row r="778" spans="1:12" s="58" customFormat="1" ht="15.75" customHeight="1">
      <c r="A778" s="16" t="str">
        <f t="shared" si="53"/>
        <v/>
      </c>
      <c r="B778" s="17"/>
      <c r="C778" s="115"/>
      <c r="D778" s="200">
        <v>41009</v>
      </c>
      <c r="E778" s="198" t="s">
        <v>992</v>
      </c>
      <c r="F778" s="134" t="s">
        <v>989</v>
      </c>
      <c r="G778" s="48" t="s">
        <v>202</v>
      </c>
      <c r="H778" s="64">
        <v>412</v>
      </c>
      <c r="I778" s="64">
        <v>8360</v>
      </c>
      <c r="J778" s="145">
        <f t="shared" si="54"/>
        <v>3444320</v>
      </c>
      <c r="K778" s="19" t="s">
        <v>150</v>
      </c>
      <c r="L778" s="120"/>
    </row>
    <row r="779" spans="1:12" s="58" customFormat="1" ht="15.75" customHeight="1">
      <c r="A779" s="16" t="str">
        <f t="shared" si="53"/>
        <v/>
      </c>
      <c r="B779" s="17"/>
      <c r="C779" s="115"/>
      <c r="D779" s="200">
        <v>41009</v>
      </c>
      <c r="E779" s="20" t="s">
        <v>870</v>
      </c>
      <c r="F779" s="134" t="s">
        <v>989</v>
      </c>
      <c r="G779" s="48" t="s">
        <v>202</v>
      </c>
      <c r="H779" s="64"/>
      <c r="I779" s="64"/>
      <c r="J779" s="145">
        <v>680432</v>
      </c>
      <c r="K779" s="19" t="s">
        <v>150</v>
      </c>
      <c r="L779" s="120"/>
    </row>
    <row r="780" spans="1:12" s="58" customFormat="1" ht="15.75" customHeight="1">
      <c r="A780" s="16" t="str">
        <f t="shared" si="53"/>
        <v/>
      </c>
      <c r="B780" s="17"/>
      <c r="C780" s="115"/>
      <c r="D780" s="115">
        <v>41009</v>
      </c>
      <c r="E780" s="198" t="s">
        <v>993</v>
      </c>
      <c r="F780" s="134" t="s">
        <v>990</v>
      </c>
      <c r="G780" s="24" t="s">
        <v>909</v>
      </c>
      <c r="H780" s="62">
        <v>1000</v>
      </c>
      <c r="I780" s="62">
        <v>2000</v>
      </c>
      <c r="J780" s="145">
        <f t="shared" si="54"/>
        <v>2000000</v>
      </c>
      <c r="K780" s="19" t="s">
        <v>150</v>
      </c>
      <c r="L780" s="120"/>
    </row>
    <row r="781" spans="1:12" s="58" customFormat="1" ht="15.75" customHeight="1">
      <c r="A781" s="16" t="str">
        <f t="shared" si="53"/>
        <v/>
      </c>
      <c r="B781" s="17"/>
      <c r="C781" s="115"/>
      <c r="D781" s="115">
        <v>41009</v>
      </c>
      <c r="E781" s="198" t="s">
        <v>994</v>
      </c>
      <c r="F781" s="134" t="s">
        <v>990</v>
      </c>
      <c r="G781" s="24" t="s">
        <v>909</v>
      </c>
      <c r="H781" s="62">
        <v>1500</v>
      </c>
      <c r="I781" s="62">
        <v>1000</v>
      </c>
      <c r="J781" s="145">
        <f t="shared" si="54"/>
        <v>1500000</v>
      </c>
      <c r="K781" s="19" t="s">
        <v>150</v>
      </c>
      <c r="L781" s="120"/>
    </row>
    <row r="782" spans="1:12" s="58" customFormat="1" ht="15.75" customHeight="1">
      <c r="A782" s="16" t="str">
        <f t="shared" si="53"/>
        <v/>
      </c>
      <c r="B782" s="17"/>
      <c r="C782" s="115"/>
      <c r="D782" s="115">
        <v>41009</v>
      </c>
      <c r="E782" s="20" t="s">
        <v>870</v>
      </c>
      <c r="F782" s="134" t="s">
        <v>990</v>
      </c>
      <c r="G782" s="24" t="s">
        <v>909</v>
      </c>
      <c r="H782" s="64"/>
      <c r="I782" s="64"/>
      <c r="J782" s="145">
        <v>350000</v>
      </c>
      <c r="K782" s="19" t="s">
        <v>150</v>
      </c>
      <c r="L782" s="120"/>
    </row>
    <row r="783" spans="1:12" s="58" customFormat="1" ht="15.75" customHeight="1">
      <c r="A783" s="16" t="str">
        <f t="shared" si="53"/>
        <v/>
      </c>
      <c r="B783" s="17"/>
      <c r="C783" s="115"/>
      <c r="D783" s="115">
        <v>41010</v>
      </c>
      <c r="E783" s="20" t="s">
        <v>997</v>
      </c>
      <c r="F783" s="134" t="s">
        <v>995</v>
      </c>
      <c r="G783" s="59" t="s">
        <v>973</v>
      </c>
      <c r="H783" s="64">
        <v>8</v>
      </c>
      <c r="I783" s="64">
        <v>17388</v>
      </c>
      <c r="J783" s="145">
        <f t="shared" si="54"/>
        <v>139104</v>
      </c>
      <c r="K783" s="19" t="s">
        <v>150</v>
      </c>
      <c r="L783" s="120"/>
    </row>
    <row r="784" spans="1:12" s="58" customFormat="1" ht="15.75" customHeight="1">
      <c r="A784" s="16" t="str">
        <f t="shared" si="53"/>
        <v/>
      </c>
      <c r="B784" s="17"/>
      <c r="C784" s="115"/>
      <c r="D784" s="115">
        <v>41010</v>
      </c>
      <c r="E784" s="20" t="s">
        <v>998</v>
      </c>
      <c r="F784" s="134" t="s">
        <v>995</v>
      </c>
      <c r="G784" s="59" t="s">
        <v>973</v>
      </c>
      <c r="H784" s="64">
        <v>5</v>
      </c>
      <c r="I784" s="64">
        <v>17388</v>
      </c>
      <c r="J784" s="145">
        <f t="shared" si="54"/>
        <v>86940</v>
      </c>
      <c r="K784" s="19" t="s">
        <v>150</v>
      </c>
      <c r="L784" s="120"/>
    </row>
    <row r="785" spans="1:12" s="58" customFormat="1" ht="15.75" customHeight="1">
      <c r="A785" s="16" t="str">
        <f t="shared" si="53"/>
        <v/>
      </c>
      <c r="B785" s="17"/>
      <c r="C785" s="115"/>
      <c r="D785" s="115">
        <v>41010</v>
      </c>
      <c r="E785" s="20" t="s">
        <v>999</v>
      </c>
      <c r="F785" s="134" t="s">
        <v>995</v>
      </c>
      <c r="G785" s="59" t="s">
        <v>973</v>
      </c>
      <c r="H785" s="64">
        <v>7</v>
      </c>
      <c r="I785" s="64">
        <v>17388</v>
      </c>
      <c r="J785" s="145">
        <f t="shared" si="54"/>
        <v>121716</v>
      </c>
      <c r="K785" s="19" t="s">
        <v>150</v>
      </c>
      <c r="L785" s="120"/>
    </row>
    <row r="786" spans="1:12" s="58" customFormat="1" ht="15.75" customHeight="1">
      <c r="A786" s="16" t="str">
        <f t="shared" si="53"/>
        <v/>
      </c>
      <c r="B786" s="17"/>
      <c r="C786" s="115"/>
      <c r="D786" s="115">
        <v>41010</v>
      </c>
      <c r="E786" s="20" t="s">
        <v>1000</v>
      </c>
      <c r="F786" s="134" t="s">
        <v>995</v>
      </c>
      <c r="G786" s="59" t="s">
        <v>973</v>
      </c>
      <c r="H786" s="65">
        <v>12</v>
      </c>
      <c r="I786" s="64">
        <v>17388</v>
      </c>
      <c r="J786" s="145">
        <f t="shared" si="54"/>
        <v>208656</v>
      </c>
      <c r="K786" s="19" t="s">
        <v>150</v>
      </c>
      <c r="L786" s="120"/>
    </row>
    <row r="787" spans="1:12" s="58" customFormat="1" ht="15.75" customHeight="1">
      <c r="A787" s="16" t="str">
        <f t="shared" ref="A787:A818" si="55">IF(B787&lt;&gt;"",MONTH(B787),"")</f>
        <v/>
      </c>
      <c r="B787" s="17"/>
      <c r="C787" s="115"/>
      <c r="D787" s="115">
        <v>41010</v>
      </c>
      <c r="E787" s="20" t="s">
        <v>1001</v>
      </c>
      <c r="F787" s="134" t="s">
        <v>995</v>
      </c>
      <c r="G787" s="59" t="s">
        <v>973</v>
      </c>
      <c r="H787" s="64">
        <v>22</v>
      </c>
      <c r="I787" s="64">
        <v>17388</v>
      </c>
      <c r="J787" s="145">
        <f t="shared" si="54"/>
        <v>382536</v>
      </c>
      <c r="K787" s="19" t="s">
        <v>150</v>
      </c>
      <c r="L787" s="120"/>
    </row>
    <row r="788" spans="1:12" s="58" customFormat="1" ht="15.75" customHeight="1">
      <c r="A788" s="16" t="str">
        <f t="shared" si="55"/>
        <v/>
      </c>
      <c r="B788" s="17"/>
      <c r="C788" s="115"/>
      <c r="D788" s="115">
        <v>41010</v>
      </c>
      <c r="E788" s="20" t="s">
        <v>1002</v>
      </c>
      <c r="F788" s="134" t="s">
        <v>995</v>
      </c>
      <c r="G788" s="59" t="s">
        <v>973</v>
      </c>
      <c r="H788" s="64">
        <v>31</v>
      </c>
      <c r="I788" s="64">
        <v>17388</v>
      </c>
      <c r="J788" s="145">
        <f t="shared" si="54"/>
        <v>539028</v>
      </c>
      <c r="K788" s="19" t="s">
        <v>150</v>
      </c>
      <c r="L788" s="120"/>
    </row>
    <row r="789" spans="1:12" s="58" customFormat="1" ht="15.75" customHeight="1">
      <c r="A789" s="16" t="str">
        <f t="shared" si="55"/>
        <v/>
      </c>
      <c r="B789" s="17"/>
      <c r="C789" s="115"/>
      <c r="D789" s="115">
        <v>41010</v>
      </c>
      <c r="E789" s="20" t="s">
        <v>870</v>
      </c>
      <c r="F789" s="134" t="s">
        <v>995</v>
      </c>
      <c r="G789" s="59" t="s">
        <v>973</v>
      </c>
      <c r="H789" s="64"/>
      <c r="I789" s="64"/>
      <c r="J789" s="145">
        <v>147798</v>
      </c>
      <c r="K789" s="19" t="s">
        <v>150</v>
      </c>
      <c r="L789" s="120"/>
    </row>
    <row r="790" spans="1:12" s="58" customFormat="1" ht="15.75" customHeight="1">
      <c r="A790" s="16" t="str">
        <f t="shared" si="55"/>
        <v/>
      </c>
      <c r="B790" s="17"/>
      <c r="C790" s="115"/>
      <c r="D790" s="115">
        <v>41016</v>
      </c>
      <c r="E790" s="116" t="s">
        <v>1007</v>
      </c>
      <c r="F790" s="134" t="s">
        <v>996</v>
      </c>
      <c r="G790" s="201" t="s">
        <v>985</v>
      </c>
      <c r="H790" s="64">
        <v>940</v>
      </c>
      <c r="I790" s="64">
        <v>9500</v>
      </c>
      <c r="J790" s="145">
        <f t="shared" si="54"/>
        <v>8930000</v>
      </c>
      <c r="K790" s="19" t="s">
        <v>150</v>
      </c>
      <c r="L790" s="120"/>
    </row>
    <row r="791" spans="1:12" s="58" customFormat="1" ht="15.75" customHeight="1">
      <c r="A791" s="16" t="str">
        <f t="shared" si="55"/>
        <v/>
      </c>
      <c r="B791" s="17"/>
      <c r="C791" s="115"/>
      <c r="D791" s="115">
        <v>41016</v>
      </c>
      <c r="E791" s="20" t="s">
        <v>870</v>
      </c>
      <c r="F791" s="134" t="s">
        <v>996</v>
      </c>
      <c r="G791" s="201" t="s">
        <v>985</v>
      </c>
      <c r="H791" s="64"/>
      <c r="I791" s="64"/>
      <c r="J791" s="145">
        <v>893000</v>
      </c>
      <c r="K791" s="19" t="s">
        <v>150</v>
      </c>
      <c r="L791" s="121"/>
    </row>
    <row r="792" spans="1:12" s="58" customFormat="1" ht="15.75" customHeight="1">
      <c r="A792" s="16" t="str">
        <f t="shared" si="55"/>
        <v/>
      </c>
      <c r="B792" s="17"/>
      <c r="C792" s="115"/>
      <c r="D792" s="115">
        <v>41016</v>
      </c>
      <c r="E792" s="116" t="s">
        <v>1008</v>
      </c>
      <c r="F792" s="134" t="s">
        <v>1003</v>
      </c>
      <c r="G792" s="48" t="s">
        <v>1012</v>
      </c>
      <c r="H792" s="64">
        <v>110</v>
      </c>
      <c r="I792" s="64">
        <v>34000</v>
      </c>
      <c r="J792" s="145">
        <f t="shared" si="54"/>
        <v>3740000</v>
      </c>
      <c r="K792" s="19" t="s">
        <v>150</v>
      </c>
      <c r="L792" s="120"/>
    </row>
    <row r="793" spans="1:12" s="58" customFormat="1" ht="15.75" customHeight="1">
      <c r="A793" s="16" t="str">
        <f t="shared" si="55"/>
        <v/>
      </c>
      <c r="B793" s="17"/>
      <c r="C793" s="115"/>
      <c r="D793" s="115">
        <v>41016</v>
      </c>
      <c r="E793" s="116" t="s">
        <v>1009</v>
      </c>
      <c r="F793" s="134" t="s">
        <v>1003</v>
      </c>
      <c r="G793" s="48" t="s">
        <v>1012</v>
      </c>
      <c r="H793" s="64">
        <v>85</v>
      </c>
      <c r="I793" s="64">
        <v>47000</v>
      </c>
      <c r="J793" s="145">
        <f t="shared" si="54"/>
        <v>3995000</v>
      </c>
      <c r="K793" s="19" t="s">
        <v>150</v>
      </c>
      <c r="L793" s="120"/>
    </row>
    <row r="794" spans="1:12" s="58" customFormat="1" ht="15.75" customHeight="1">
      <c r="A794" s="16" t="str">
        <f t="shared" si="55"/>
        <v/>
      </c>
      <c r="B794" s="17"/>
      <c r="C794" s="115"/>
      <c r="D794" s="115">
        <v>41016</v>
      </c>
      <c r="E794" s="116" t="s">
        <v>1010</v>
      </c>
      <c r="F794" s="134" t="s">
        <v>1003</v>
      </c>
      <c r="G794" s="48" t="s">
        <v>1012</v>
      </c>
      <c r="H794" s="62">
        <v>150</v>
      </c>
      <c r="I794" s="62">
        <v>16480</v>
      </c>
      <c r="J794" s="145">
        <f t="shared" si="54"/>
        <v>2472000</v>
      </c>
      <c r="K794" s="19" t="s">
        <v>150</v>
      </c>
      <c r="L794" s="120"/>
    </row>
    <row r="795" spans="1:12" s="58" customFormat="1" ht="15.75" customHeight="1">
      <c r="A795" s="16" t="str">
        <f t="shared" si="55"/>
        <v/>
      </c>
      <c r="B795" s="17"/>
      <c r="C795" s="115"/>
      <c r="D795" s="115">
        <v>41016</v>
      </c>
      <c r="E795" s="116" t="s">
        <v>1011</v>
      </c>
      <c r="F795" s="134" t="s">
        <v>1003</v>
      </c>
      <c r="G795" s="48" t="s">
        <v>1012</v>
      </c>
      <c r="H795" s="62">
        <v>91</v>
      </c>
      <c r="I795" s="62">
        <v>24875</v>
      </c>
      <c r="J795" s="145">
        <f t="shared" si="54"/>
        <v>2263625</v>
      </c>
      <c r="K795" s="19" t="s">
        <v>150</v>
      </c>
      <c r="L795" s="120"/>
    </row>
    <row r="796" spans="1:12" s="58" customFormat="1" ht="15.75" customHeight="1">
      <c r="A796" s="16" t="str">
        <f t="shared" si="55"/>
        <v/>
      </c>
      <c r="B796" s="17"/>
      <c r="C796" s="115"/>
      <c r="D796" s="115">
        <v>41016</v>
      </c>
      <c r="E796" s="20" t="s">
        <v>870</v>
      </c>
      <c r="F796" s="134" t="s">
        <v>1003</v>
      </c>
      <c r="G796" s="48" t="s">
        <v>1012</v>
      </c>
      <c r="H796" s="64"/>
      <c r="I796" s="64"/>
      <c r="J796" s="145">
        <v>1247063</v>
      </c>
      <c r="K796" s="19" t="s">
        <v>150</v>
      </c>
      <c r="L796" s="120"/>
    </row>
    <row r="797" spans="1:12" s="58" customFormat="1" ht="15.75" customHeight="1">
      <c r="A797" s="16" t="str">
        <f t="shared" si="55"/>
        <v/>
      </c>
      <c r="B797" s="17"/>
      <c r="C797" s="115"/>
      <c r="D797" s="115">
        <v>41020</v>
      </c>
      <c r="E797" s="116" t="s">
        <v>1013</v>
      </c>
      <c r="F797" s="134" t="s">
        <v>1004</v>
      </c>
      <c r="G797" s="24" t="s">
        <v>909</v>
      </c>
      <c r="H797" s="64">
        <v>400</v>
      </c>
      <c r="I797" s="64">
        <v>2300</v>
      </c>
      <c r="J797" s="145">
        <f t="shared" si="54"/>
        <v>920000</v>
      </c>
      <c r="K797" s="19" t="s">
        <v>150</v>
      </c>
      <c r="L797" s="120"/>
    </row>
    <row r="798" spans="1:12" s="58" customFormat="1" ht="15.75" customHeight="1">
      <c r="A798" s="16" t="str">
        <f t="shared" si="55"/>
        <v/>
      </c>
      <c r="B798" s="17"/>
      <c r="C798" s="115"/>
      <c r="D798" s="115">
        <v>41020</v>
      </c>
      <c r="E798" s="20" t="s">
        <v>870</v>
      </c>
      <c r="F798" s="134" t="s">
        <v>1004</v>
      </c>
      <c r="G798" s="24" t="s">
        <v>909</v>
      </c>
      <c r="H798" s="64"/>
      <c r="I798" s="64"/>
      <c r="J798" s="145">
        <v>92000</v>
      </c>
      <c r="K798" s="19" t="s">
        <v>150</v>
      </c>
      <c r="L798" s="120"/>
    </row>
    <row r="799" spans="1:12" s="58" customFormat="1" ht="15.75" customHeight="1">
      <c r="A799" s="16" t="str">
        <f t="shared" si="55"/>
        <v/>
      </c>
      <c r="B799" s="17"/>
      <c r="C799" s="115"/>
      <c r="D799" s="115">
        <v>41023</v>
      </c>
      <c r="E799" s="116" t="s">
        <v>1014</v>
      </c>
      <c r="F799" s="134" t="s">
        <v>1005</v>
      </c>
      <c r="G799" s="48" t="s">
        <v>1016</v>
      </c>
      <c r="H799" s="64">
        <v>480</v>
      </c>
      <c r="I799" s="64">
        <v>5960</v>
      </c>
      <c r="J799" s="145">
        <f t="shared" si="54"/>
        <v>2860800</v>
      </c>
      <c r="K799" s="19" t="s">
        <v>150</v>
      </c>
      <c r="L799" s="120"/>
    </row>
    <row r="800" spans="1:12" s="58" customFormat="1" ht="15.75" customHeight="1">
      <c r="A800" s="16" t="str">
        <f t="shared" si="55"/>
        <v/>
      </c>
      <c r="B800" s="17"/>
      <c r="C800" s="115"/>
      <c r="D800" s="115">
        <v>41023</v>
      </c>
      <c r="E800" s="116" t="s">
        <v>1015</v>
      </c>
      <c r="F800" s="134" t="s">
        <v>1005</v>
      </c>
      <c r="G800" s="48" t="s">
        <v>1016</v>
      </c>
      <c r="H800" s="65">
        <v>933</v>
      </c>
      <c r="I800" s="65">
        <v>6640</v>
      </c>
      <c r="J800" s="145">
        <f t="shared" si="54"/>
        <v>6195120</v>
      </c>
      <c r="K800" s="19" t="s">
        <v>150</v>
      </c>
      <c r="L800" s="120"/>
    </row>
    <row r="801" spans="1:12" s="58" customFormat="1" ht="15.75" customHeight="1">
      <c r="A801" s="16" t="str">
        <f t="shared" si="55"/>
        <v/>
      </c>
      <c r="B801" s="17"/>
      <c r="C801" s="115"/>
      <c r="D801" s="115">
        <v>41023</v>
      </c>
      <c r="E801" s="20" t="s">
        <v>870</v>
      </c>
      <c r="F801" s="134" t="s">
        <v>1005</v>
      </c>
      <c r="G801" s="48" t="s">
        <v>1016</v>
      </c>
      <c r="H801" s="64"/>
      <c r="I801" s="64"/>
      <c r="J801" s="145">
        <v>1120152</v>
      </c>
      <c r="K801" s="19" t="s">
        <v>150</v>
      </c>
      <c r="L801" s="120"/>
    </row>
    <row r="802" spans="1:12" s="58" customFormat="1" ht="15.75" customHeight="1">
      <c r="A802" s="16" t="str">
        <f t="shared" si="55"/>
        <v/>
      </c>
      <c r="B802" s="17"/>
      <c r="C802" s="115"/>
      <c r="D802" s="115">
        <v>41023</v>
      </c>
      <c r="E802" s="116" t="s">
        <v>1017</v>
      </c>
      <c r="F802" s="134" t="s">
        <v>1006</v>
      </c>
      <c r="G802" s="201" t="s">
        <v>985</v>
      </c>
      <c r="H802" s="64">
        <v>500</v>
      </c>
      <c r="I802" s="64">
        <v>5800</v>
      </c>
      <c r="J802" s="145">
        <f t="shared" si="54"/>
        <v>2900000</v>
      </c>
      <c r="K802" s="19" t="s">
        <v>150</v>
      </c>
      <c r="L802" s="120"/>
    </row>
    <row r="803" spans="1:12" s="58" customFormat="1" ht="15.75" customHeight="1">
      <c r="A803" s="16" t="str">
        <f t="shared" si="55"/>
        <v/>
      </c>
      <c r="B803" s="17"/>
      <c r="C803" s="115"/>
      <c r="D803" s="115">
        <v>41023</v>
      </c>
      <c r="E803" s="20" t="s">
        <v>870</v>
      </c>
      <c r="F803" s="134" t="s">
        <v>1006</v>
      </c>
      <c r="G803" s="201" t="s">
        <v>985</v>
      </c>
      <c r="H803" s="64"/>
      <c r="I803" s="64"/>
      <c r="J803" s="145">
        <v>290000</v>
      </c>
      <c r="K803" s="19" t="s">
        <v>150</v>
      </c>
      <c r="L803" s="120"/>
    </row>
    <row r="804" spans="1:12" s="58" customFormat="1" ht="15.75" customHeight="1">
      <c r="A804" s="16" t="str">
        <f t="shared" si="55"/>
        <v/>
      </c>
      <c r="B804" s="17"/>
      <c r="C804" s="115"/>
      <c r="D804" s="115">
        <v>41025</v>
      </c>
      <c r="E804" s="116" t="s">
        <v>1020</v>
      </c>
      <c r="F804" s="134" t="s">
        <v>1021</v>
      </c>
      <c r="G804" s="24" t="s">
        <v>942</v>
      </c>
      <c r="H804" s="64">
        <v>190</v>
      </c>
      <c r="I804" s="64">
        <v>6585</v>
      </c>
      <c r="J804" s="145">
        <f t="shared" si="54"/>
        <v>1251150</v>
      </c>
      <c r="K804" s="19" t="s">
        <v>150</v>
      </c>
      <c r="L804" s="120"/>
    </row>
    <row r="805" spans="1:12" s="58" customFormat="1" ht="15.75" customHeight="1">
      <c r="A805" s="16" t="str">
        <f t="shared" si="55"/>
        <v/>
      </c>
      <c r="B805" s="17"/>
      <c r="C805" s="115"/>
      <c r="D805" s="115">
        <v>41025</v>
      </c>
      <c r="E805" s="116" t="s">
        <v>1019</v>
      </c>
      <c r="F805" s="134" t="s">
        <v>1021</v>
      </c>
      <c r="G805" s="24" t="s">
        <v>942</v>
      </c>
      <c r="H805" s="64">
        <v>206</v>
      </c>
      <c r="I805" s="64">
        <v>6700</v>
      </c>
      <c r="J805" s="145">
        <f t="shared" si="54"/>
        <v>1380200</v>
      </c>
      <c r="K805" s="19" t="s">
        <v>150</v>
      </c>
      <c r="L805" s="121"/>
    </row>
    <row r="806" spans="1:12" s="58" customFormat="1" ht="15.75" customHeight="1">
      <c r="A806" s="16" t="str">
        <f t="shared" si="55"/>
        <v/>
      </c>
      <c r="B806" s="17"/>
      <c r="C806" s="115"/>
      <c r="D806" s="115">
        <v>41025</v>
      </c>
      <c r="E806" s="116" t="s">
        <v>1018</v>
      </c>
      <c r="F806" s="134" t="s">
        <v>1021</v>
      </c>
      <c r="G806" s="24" t="s">
        <v>942</v>
      </c>
      <c r="H806" s="64">
        <v>506</v>
      </c>
      <c r="I806" s="64">
        <v>6700</v>
      </c>
      <c r="J806" s="145">
        <f t="shared" si="54"/>
        <v>3390200</v>
      </c>
      <c r="K806" s="19" t="s">
        <v>150</v>
      </c>
      <c r="L806" s="120"/>
    </row>
    <row r="807" spans="1:12" s="58" customFormat="1" ht="15.75" customHeight="1">
      <c r="A807" s="16" t="str">
        <f t="shared" si="55"/>
        <v/>
      </c>
      <c r="B807" s="17"/>
      <c r="C807" s="115"/>
      <c r="D807" s="115">
        <v>41025</v>
      </c>
      <c r="E807" s="20" t="s">
        <v>870</v>
      </c>
      <c r="F807" s="134" t="s">
        <v>1021</v>
      </c>
      <c r="G807" s="24" t="s">
        <v>942</v>
      </c>
      <c r="H807" s="64"/>
      <c r="I807" s="64"/>
      <c r="J807" s="145">
        <v>602155</v>
      </c>
      <c r="K807" s="19" t="s">
        <v>150</v>
      </c>
      <c r="L807" s="120"/>
    </row>
    <row r="808" spans="1:12" s="58" customFormat="1" ht="15.75" customHeight="1">
      <c r="A808" s="16" t="str">
        <f t="shared" si="55"/>
        <v/>
      </c>
      <c r="B808" s="17"/>
      <c r="C808" s="115"/>
      <c r="D808" s="115">
        <v>41031</v>
      </c>
      <c r="E808" s="116" t="s">
        <v>1022</v>
      </c>
      <c r="F808" s="134" t="s">
        <v>1024</v>
      </c>
      <c r="G808" s="50" t="s">
        <v>1026</v>
      </c>
      <c r="H808" s="62">
        <v>200</v>
      </c>
      <c r="I808" s="62">
        <v>18915</v>
      </c>
      <c r="J808" s="145">
        <f t="shared" si="54"/>
        <v>3783000</v>
      </c>
      <c r="K808" s="19" t="s">
        <v>150</v>
      </c>
      <c r="L808" s="120"/>
    </row>
    <row r="809" spans="1:12" s="58" customFormat="1" ht="15.75" customHeight="1">
      <c r="A809" s="16" t="str">
        <f t="shared" si="55"/>
        <v/>
      </c>
      <c r="B809" s="17"/>
      <c r="C809" s="115"/>
      <c r="D809" s="115">
        <v>41031</v>
      </c>
      <c r="E809" s="116" t="s">
        <v>1023</v>
      </c>
      <c r="F809" s="134" t="s">
        <v>1024</v>
      </c>
      <c r="G809" s="50" t="s">
        <v>1026</v>
      </c>
      <c r="H809" s="62">
        <v>100</v>
      </c>
      <c r="I809" s="62">
        <v>12386</v>
      </c>
      <c r="J809" s="145">
        <f t="shared" si="54"/>
        <v>1238600</v>
      </c>
      <c r="K809" s="19" t="s">
        <v>150</v>
      </c>
      <c r="L809" s="120"/>
    </row>
    <row r="810" spans="1:12" s="58" customFormat="1" ht="15.75" customHeight="1">
      <c r="A810" s="16" t="str">
        <f t="shared" si="55"/>
        <v/>
      </c>
      <c r="B810" s="17"/>
      <c r="C810" s="115"/>
      <c r="D810" s="115">
        <v>41031</v>
      </c>
      <c r="E810" s="20" t="s">
        <v>870</v>
      </c>
      <c r="F810" s="134" t="s">
        <v>1024</v>
      </c>
      <c r="G810" s="50" t="s">
        <v>1026</v>
      </c>
      <c r="H810" s="64"/>
      <c r="I810" s="64"/>
      <c r="J810" s="145">
        <v>502160</v>
      </c>
      <c r="K810" s="19" t="s">
        <v>150</v>
      </c>
      <c r="L810" s="120"/>
    </row>
    <row r="811" spans="1:12" s="58" customFormat="1" ht="15.75" customHeight="1">
      <c r="A811" s="16" t="str">
        <f t="shared" si="55"/>
        <v/>
      </c>
      <c r="B811" s="17"/>
      <c r="C811" s="115"/>
      <c r="D811" s="115">
        <v>41032</v>
      </c>
      <c r="E811" s="116" t="s">
        <v>1027</v>
      </c>
      <c r="F811" s="134" t="s">
        <v>1025</v>
      </c>
      <c r="G811" s="24" t="s">
        <v>909</v>
      </c>
      <c r="H811" s="64">
        <v>317</v>
      </c>
      <c r="I811" s="64">
        <v>15720</v>
      </c>
      <c r="J811" s="145">
        <f t="shared" si="54"/>
        <v>4983240</v>
      </c>
      <c r="K811" s="19" t="s">
        <v>150</v>
      </c>
      <c r="L811" s="120"/>
    </row>
    <row r="812" spans="1:12" s="58" customFormat="1" ht="15.75" customHeight="1">
      <c r="A812" s="16" t="str">
        <f t="shared" si="55"/>
        <v/>
      </c>
      <c r="B812" s="17"/>
      <c r="C812" s="115"/>
      <c r="D812" s="115">
        <v>41032</v>
      </c>
      <c r="E812" s="20" t="s">
        <v>870</v>
      </c>
      <c r="F812" s="134" t="s">
        <v>1025</v>
      </c>
      <c r="G812" s="24" t="s">
        <v>909</v>
      </c>
      <c r="H812" s="64"/>
      <c r="I812" s="64"/>
      <c r="J812" s="145">
        <v>498324</v>
      </c>
      <c r="K812" s="19" t="s">
        <v>150</v>
      </c>
      <c r="L812" s="120"/>
    </row>
    <row r="813" spans="1:12" s="58" customFormat="1" ht="15.75" customHeight="1">
      <c r="A813" s="16" t="str">
        <f t="shared" si="55"/>
        <v/>
      </c>
      <c r="B813" s="17"/>
      <c r="C813" s="115"/>
      <c r="D813" s="115">
        <v>41033</v>
      </c>
      <c r="E813" s="116" t="s">
        <v>1030</v>
      </c>
      <c r="F813" s="134" t="s">
        <v>1028</v>
      </c>
      <c r="G813" s="48" t="s">
        <v>1029</v>
      </c>
      <c r="H813" s="64">
        <v>305</v>
      </c>
      <c r="I813" s="64">
        <v>1638</v>
      </c>
      <c r="J813" s="145">
        <f t="shared" si="54"/>
        <v>499590</v>
      </c>
      <c r="K813" s="19" t="s">
        <v>150</v>
      </c>
      <c r="L813" s="120"/>
    </row>
    <row r="814" spans="1:12" s="58" customFormat="1" ht="15.75" customHeight="1">
      <c r="A814" s="16" t="str">
        <f t="shared" si="55"/>
        <v/>
      </c>
      <c r="B814" s="17"/>
      <c r="C814" s="115"/>
      <c r="D814" s="115">
        <v>41033</v>
      </c>
      <c r="E814" s="116" t="s">
        <v>1031</v>
      </c>
      <c r="F814" s="134" t="s">
        <v>1028</v>
      </c>
      <c r="G814" s="48" t="s">
        <v>1029</v>
      </c>
      <c r="H814" s="65">
        <v>188</v>
      </c>
      <c r="I814" s="65">
        <v>13630</v>
      </c>
      <c r="J814" s="145">
        <f t="shared" si="54"/>
        <v>2562440</v>
      </c>
      <c r="K814" s="19" t="s">
        <v>150</v>
      </c>
      <c r="L814" s="120"/>
    </row>
    <row r="815" spans="1:12" s="58" customFormat="1" ht="15.75" customHeight="1">
      <c r="A815" s="16" t="str">
        <f t="shared" si="55"/>
        <v/>
      </c>
      <c r="B815" s="17"/>
      <c r="C815" s="115"/>
      <c r="D815" s="115">
        <v>41033</v>
      </c>
      <c r="E815" s="20" t="s">
        <v>870</v>
      </c>
      <c r="F815" s="134" t="s">
        <v>1028</v>
      </c>
      <c r="G815" s="48" t="s">
        <v>1029</v>
      </c>
      <c r="H815" s="64"/>
      <c r="I815" s="64"/>
      <c r="J815" s="145">
        <v>755834</v>
      </c>
      <c r="K815" s="19" t="s">
        <v>150</v>
      </c>
      <c r="L815" s="120"/>
    </row>
    <row r="816" spans="1:12" s="144" customFormat="1" ht="15.75" customHeight="1">
      <c r="A816" s="142" t="str">
        <f t="shared" si="55"/>
        <v/>
      </c>
      <c r="B816" s="17"/>
      <c r="C816" s="112"/>
      <c r="D816" s="115">
        <v>41033</v>
      </c>
      <c r="E816" s="113" t="s">
        <v>1033</v>
      </c>
      <c r="F816" s="137" t="s">
        <v>1032</v>
      </c>
      <c r="G816" s="24" t="s">
        <v>928</v>
      </c>
      <c r="H816" s="132">
        <v>897</v>
      </c>
      <c r="I816" s="133">
        <v>6210</v>
      </c>
      <c r="J816" s="145">
        <f t="shared" si="54"/>
        <v>5570370</v>
      </c>
      <c r="K816" s="19" t="s">
        <v>150</v>
      </c>
      <c r="L816" s="117"/>
    </row>
    <row r="817" spans="1:12" s="58" customFormat="1" ht="15.75" customHeight="1">
      <c r="A817" s="16" t="str">
        <f t="shared" si="55"/>
        <v/>
      </c>
      <c r="B817" s="17"/>
      <c r="C817" s="28"/>
      <c r="D817" s="115">
        <v>41033</v>
      </c>
      <c r="E817" s="113" t="s">
        <v>1034</v>
      </c>
      <c r="F817" s="137" t="s">
        <v>1032</v>
      </c>
      <c r="G817" s="24" t="s">
        <v>928</v>
      </c>
      <c r="H817" s="62">
        <v>287</v>
      </c>
      <c r="I817" s="62">
        <v>8208</v>
      </c>
      <c r="J817" s="145">
        <f t="shared" si="54"/>
        <v>2355696</v>
      </c>
      <c r="K817" s="19" t="s">
        <v>150</v>
      </c>
      <c r="L817" s="32"/>
    </row>
    <row r="818" spans="1:12" ht="15.75" customHeight="1">
      <c r="A818" s="16" t="str">
        <f t="shared" si="55"/>
        <v/>
      </c>
      <c r="B818" s="17"/>
      <c r="C818" s="28"/>
      <c r="D818" s="115">
        <v>41033</v>
      </c>
      <c r="E818" s="113" t="s">
        <v>1035</v>
      </c>
      <c r="F818" s="137" t="s">
        <v>1032</v>
      </c>
      <c r="G818" s="24" t="s">
        <v>928</v>
      </c>
      <c r="H818" s="62">
        <v>254</v>
      </c>
      <c r="I818" s="62">
        <v>11699</v>
      </c>
      <c r="J818" s="145">
        <f t="shared" si="54"/>
        <v>2971546</v>
      </c>
      <c r="K818" s="19" t="s">
        <v>150</v>
      </c>
      <c r="L818" s="32"/>
    </row>
    <row r="819" spans="1:12" ht="15.75" customHeight="1">
      <c r="A819" s="16" t="str">
        <f t="shared" ref="A819:A830" si="56">IF(B819&lt;&gt;"",MONTH(B819),"")</f>
        <v/>
      </c>
      <c r="B819" s="17"/>
      <c r="C819" s="28"/>
      <c r="D819" s="115">
        <v>41033</v>
      </c>
      <c r="E819" s="113" t="s">
        <v>1036</v>
      </c>
      <c r="F819" s="137" t="s">
        <v>1032</v>
      </c>
      <c r="G819" s="24" t="s">
        <v>928</v>
      </c>
      <c r="H819" s="62">
        <v>297</v>
      </c>
      <c r="I819" s="62">
        <v>9880</v>
      </c>
      <c r="J819" s="145">
        <f t="shared" si="54"/>
        <v>2934360</v>
      </c>
      <c r="K819" s="19" t="s">
        <v>150</v>
      </c>
      <c r="L819" s="32"/>
    </row>
    <row r="820" spans="1:12" ht="15.75" customHeight="1">
      <c r="A820" s="16" t="str">
        <f t="shared" si="56"/>
        <v/>
      </c>
      <c r="B820" s="17"/>
      <c r="C820" s="28"/>
      <c r="D820" s="115">
        <v>41033</v>
      </c>
      <c r="E820" s="113" t="s">
        <v>1037</v>
      </c>
      <c r="F820" s="137" t="s">
        <v>1032</v>
      </c>
      <c r="G820" s="24" t="s">
        <v>928</v>
      </c>
      <c r="H820" s="62">
        <v>80</v>
      </c>
      <c r="I820" s="62">
        <v>13320</v>
      </c>
      <c r="J820" s="145">
        <f t="shared" si="54"/>
        <v>1065600</v>
      </c>
      <c r="K820" s="19" t="s">
        <v>150</v>
      </c>
      <c r="L820" s="32"/>
    </row>
    <row r="821" spans="1:12" ht="15.75" customHeight="1">
      <c r="A821" s="16" t="str">
        <f t="shared" si="56"/>
        <v/>
      </c>
      <c r="B821" s="17"/>
      <c r="C821" s="17"/>
      <c r="D821" s="115">
        <v>41033</v>
      </c>
      <c r="E821" s="20" t="s">
        <v>870</v>
      </c>
      <c r="F821" s="137" t="s">
        <v>1032</v>
      </c>
      <c r="G821" s="24" t="s">
        <v>928</v>
      </c>
      <c r="H821" s="64"/>
      <c r="I821" s="64"/>
      <c r="J821" s="145">
        <v>1489757</v>
      </c>
      <c r="K821" s="19" t="s">
        <v>150</v>
      </c>
      <c r="L821" s="19"/>
    </row>
    <row r="822" spans="1:12" ht="15.75" customHeight="1">
      <c r="A822" s="16" t="str">
        <f t="shared" si="56"/>
        <v/>
      </c>
      <c r="B822" s="17"/>
      <c r="C822" s="17"/>
      <c r="D822" s="17">
        <v>41036</v>
      </c>
      <c r="E822" s="20" t="s">
        <v>1041</v>
      </c>
      <c r="F822" s="138" t="s">
        <v>1038</v>
      </c>
      <c r="G822" s="24" t="s">
        <v>942</v>
      </c>
      <c r="H822" s="64">
        <v>308</v>
      </c>
      <c r="I822" s="64">
        <v>5200</v>
      </c>
      <c r="J822" s="145">
        <f t="shared" si="54"/>
        <v>1601600</v>
      </c>
      <c r="K822" s="19" t="s">
        <v>150</v>
      </c>
      <c r="L822" s="19"/>
    </row>
    <row r="823" spans="1:12" ht="15.75" customHeight="1">
      <c r="A823" s="16" t="str">
        <f t="shared" si="56"/>
        <v/>
      </c>
      <c r="B823" s="17"/>
      <c r="C823" s="17"/>
      <c r="D823" s="17">
        <v>41036</v>
      </c>
      <c r="E823" s="20" t="s">
        <v>1042</v>
      </c>
      <c r="F823" s="138" t="s">
        <v>1038</v>
      </c>
      <c r="G823" s="24" t="s">
        <v>942</v>
      </c>
      <c r="H823" s="64">
        <v>500</v>
      </c>
      <c r="I823" s="64">
        <v>603</v>
      </c>
      <c r="J823" s="145">
        <f t="shared" si="54"/>
        <v>301500</v>
      </c>
      <c r="K823" s="19" t="s">
        <v>150</v>
      </c>
      <c r="L823" s="19"/>
    </row>
    <row r="824" spans="1:12" ht="15.75" customHeight="1">
      <c r="A824" s="16" t="str">
        <f t="shared" si="56"/>
        <v/>
      </c>
      <c r="B824" s="17"/>
      <c r="C824" s="17"/>
      <c r="D824" s="17">
        <v>41036</v>
      </c>
      <c r="E824" s="20" t="s">
        <v>1043</v>
      </c>
      <c r="F824" s="138" t="s">
        <v>1038</v>
      </c>
      <c r="G824" s="24" t="s">
        <v>942</v>
      </c>
      <c r="H824" s="64">
        <v>5000</v>
      </c>
      <c r="I824" s="64">
        <v>460</v>
      </c>
      <c r="J824" s="145">
        <f t="shared" si="54"/>
        <v>2300000</v>
      </c>
      <c r="K824" s="19" t="s">
        <v>150</v>
      </c>
      <c r="L824" s="19"/>
    </row>
    <row r="825" spans="1:12" ht="15.75" customHeight="1">
      <c r="A825" s="16" t="str">
        <f t="shared" si="56"/>
        <v/>
      </c>
      <c r="B825" s="17"/>
      <c r="C825" s="17"/>
      <c r="D825" s="17">
        <v>41036</v>
      </c>
      <c r="E825" s="20" t="s">
        <v>870</v>
      </c>
      <c r="F825" s="138" t="s">
        <v>1038</v>
      </c>
      <c r="G825" s="24" t="s">
        <v>942</v>
      </c>
      <c r="H825" s="64"/>
      <c r="I825" s="64"/>
      <c r="J825" s="145">
        <v>420310</v>
      </c>
      <c r="K825" s="19" t="s">
        <v>150</v>
      </c>
      <c r="L825" s="19"/>
    </row>
    <row r="826" spans="1:12" ht="15.75" customHeight="1">
      <c r="A826" s="16" t="str">
        <f t="shared" si="56"/>
        <v/>
      </c>
      <c r="B826" s="17"/>
      <c r="C826" s="17"/>
      <c r="D826" s="17">
        <v>41037</v>
      </c>
      <c r="E826" s="20" t="s">
        <v>1044</v>
      </c>
      <c r="F826" s="138" t="s">
        <v>1039</v>
      </c>
      <c r="G826" s="24" t="s">
        <v>1045</v>
      </c>
      <c r="H826" s="64">
        <v>795</v>
      </c>
      <c r="I826" s="64">
        <v>6150</v>
      </c>
      <c r="J826" s="145">
        <f t="shared" si="54"/>
        <v>4889250</v>
      </c>
      <c r="K826" s="19" t="s">
        <v>150</v>
      </c>
      <c r="L826" s="19"/>
    </row>
    <row r="827" spans="1:12" ht="15.75" customHeight="1">
      <c r="A827" s="16" t="str">
        <f t="shared" si="56"/>
        <v/>
      </c>
      <c r="B827" s="17"/>
      <c r="C827" s="17"/>
      <c r="D827" s="17">
        <v>41037</v>
      </c>
      <c r="E827" s="20" t="s">
        <v>870</v>
      </c>
      <c r="F827" s="138" t="s">
        <v>1039</v>
      </c>
      <c r="G827" s="24" t="s">
        <v>1045</v>
      </c>
      <c r="H827" s="64"/>
      <c r="I827" s="64"/>
      <c r="J827" s="145">
        <v>488925</v>
      </c>
      <c r="K827" s="19" t="s">
        <v>150</v>
      </c>
      <c r="L827" s="19"/>
    </row>
    <row r="828" spans="1:12" ht="15.75" customHeight="1">
      <c r="A828" s="16" t="str">
        <f t="shared" si="56"/>
        <v/>
      </c>
      <c r="B828" s="17"/>
      <c r="C828" s="17"/>
      <c r="D828" s="17">
        <v>41039</v>
      </c>
      <c r="E828" s="20" t="s">
        <v>1046</v>
      </c>
      <c r="F828" s="138" t="s">
        <v>1040</v>
      </c>
      <c r="G828" s="24" t="s">
        <v>202</v>
      </c>
      <c r="H828" s="64">
        <v>300</v>
      </c>
      <c r="I828" s="64">
        <v>6530</v>
      </c>
      <c r="J828" s="145">
        <f t="shared" si="54"/>
        <v>1959000</v>
      </c>
      <c r="K828" s="19" t="s">
        <v>150</v>
      </c>
      <c r="L828" s="19"/>
    </row>
    <row r="829" spans="1:12" ht="15.75" customHeight="1">
      <c r="A829" s="16" t="str">
        <f t="shared" si="56"/>
        <v/>
      </c>
      <c r="B829" s="17"/>
      <c r="C829" s="17"/>
      <c r="D829" s="17">
        <v>41039</v>
      </c>
      <c r="E829" s="20" t="s">
        <v>870</v>
      </c>
      <c r="F829" s="138" t="s">
        <v>1040</v>
      </c>
      <c r="G829" s="24" t="s">
        <v>202</v>
      </c>
      <c r="H829" s="64"/>
      <c r="I829" s="64"/>
      <c r="J829" s="145">
        <v>195900</v>
      </c>
      <c r="K829" s="19" t="s">
        <v>150</v>
      </c>
      <c r="L829" s="19"/>
    </row>
    <row r="830" spans="1:12" ht="15.75" customHeight="1">
      <c r="A830" s="16" t="str">
        <f t="shared" si="56"/>
        <v/>
      </c>
      <c r="B830" s="17"/>
      <c r="C830" s="17"/>
      <c r="D830" s="17">
        <v>41041</v>
      </c>
      <c r="E830" s="20" t="s">
        <v>1047</v>
      </c>
      <c r="F830" s="138" t="s">
        <v>1048</v>
      </c>
      <c r="G830" s="24" t="s">
        <v>1050</v>
      </c>
      <c r="H830" s="64">
        <v>1025</v>
      </c>
      <c r="I830" s="64">
        <v>6800</v>
      </c>
      <c r="J830" s="145">
        <f t="shared" si="54"/>
        <v>6970000</v>
      </c>
      <c r="K830" s="19" t="s">
        <v>150</v>
      </c>
      <c r="L830" s="19"/>
    </row>
    <row r="831" spans="1:12" ht="15.75" customHeight="1">
      <c r="A831" s="16" t="str">
        <f t="shared" ref="A831:A885" si="57">IF(B831&lt;&gt;"",MONTH(B831),"")</f>
        <v/>
      </c>
      <c r="B831" s="17"/>
      <c r="C831" s="17"/>
      <c r="D831" s="17">
        <v>41041</v>
      </c>
      <c r="E831" s="20" t="s">
        <v>870</v>
      </c>
      <c r="F831" s="138" t="s">
        <v>1048</v>
      </c>
      <c r="G831" s="24" t="s">
        <v>1050</v>
      </c>
      <c r="H831" s="64"/>
      <c r="I831" s="64"/>
      <c r="J831" s="145">
        <v>697000</v>
      </c>
      <c r="K831" s="19" t="s">
        <v>150</v>
      </c>
      <c r="L831" s="19"/>
    </row>
    <row r="832" spans="1:12" ht="15.75" customHeight="1">
      <c r="A832" s="16" t="str">
        <f t="shared" si="57"/>
        <v/>
      </c>
      <c r="B832" s="17"/>
      <c r="C832" s="17"/>
      <c r="D832" s="17">
        <v>41041</v>
      </c>
      <c r="E832" s="20" t="s">
        <v>1036</v>
      </c>
      <c r="F832" s="138" t="s">
        <v>1049</v>
      </c>
      <c r="G832" s="24" t="s">
        <v>928</v>
      </c>
      <c r="H832" s="64">
        <v>27</v>
      </c>
      <c r="I832" s="64">
        <v>9880</v>
      </c>
      <c r="J832" s="145">
        <f t="shared" ref="J832:J894" si="58">ROUND(H832*I832,0)</f>
        <v>266760</v>
      </c>
      <c r="K832" s="19" t="s">
        <v>150</v>
      </c>
      <c r="L832" s="19"/>
    </row>
    <row r="833" spans="1:12" ht="15.75" customHeight="1">
      <c r="A833" s="16" t="str">
        <f t="shared" si="57"/>
        <v/>
      </c>
      <c r="B833" s="17"/>
      <c r="C833" s="17"/>
      <c r="D833" s="17">
        <v>41041</v>
      </c>
      <c r="E833" s="20" t="s">
        <v>1051</v>
      </c>
      <c r="F833" s="138" t="s">
        <v>1049</v>
      </c>
      <c r="G833" s="24" t="s">
        <v>928</v>
      </c>
      <c r="H833" s="64">
        <v>1350</v>
      </c>
      <c r="I833" s="64">
        <v>5600</v>
      </c>
      <c r="J833" s="145">
        <f t="shared" si="58"/>
        <v>7560000</v>
      </c>
      <c r="K833" s="19" t="s">
        <v>150</v>
      </c>
      <c r="L833" s="19"/>
    </row>
    <row r="834" spans="1:12" ht="15.75" customHeight="1">
      <c r="A834" s="16" t="str">
        <f t="shared" si="57"/>
        <v/>
      </c>
      <c r="B834" s="17"/>
      <c r="C834" s="17"/>
      <c r="D834" s="17">
        <v>41041</v>
      </c>
      <c r="E834" s="20" t="s">
        <v>1052</v>
      </c>
      <c r="F834" s="138" t="s">
        <v>1049</v>
      </c>
      <c r="G834" s="24" t="s">
        <v>928</v>
      </c>
      <c r="H834" s="64">
        <v>200</v>
      </c>
      <c r="I834" s="64">
        <v>9000</v>
      </c>
      <c r="J834" s="145">
        <f t="shared" si="58"/>
        <v>1800000</v>
      </c>
      <c r="K834" s="19" t="s">
        <v>150</v>
      </c>
      <c r="L834" s="19"/>
    </row>
    <row r="835" spans="1:12" ht="15.75" customHeight="1">
      <c r="A835" s="16" t="str">
        <f>IF(B835&lt;&gt;"",MONTH(B835),"")</f>
        <v/>
      </c>
      <c r="B835" s="17"/>
      <c r="C835" s="17"/>
      <c r="D835" s="17">
        <v>41041</v>
      </c>
      <c r="E835" s="20" t="s">
        <v>1037</v>
      </c>
      <c r="F835" s="138" t="s">
        <v>1049</v>
      </c>
      <c r="G835" s="24" t="s">
        <v>928</v>
      </c>
      <c r="H835" s="64">
        <v>89</v>
      </c>
      <c r="I835" s="64">
        <v>13320</v>
      </c>
      <c r="J835" s="145">
        <f t="shared" si="58"/>
        <v>1185480</v>
      </c>
      <c r="K835" s="19" t="s">
        <v>150</v>
      </c>
      <c r="L835" s="19"/>
    </row>
    <row r="836" spans="1:12" ht="15.75" customHeight="1">
      <c r="A836" s="16" t="str">
        <f t="shared" si="57"/>
        <v/>
      </c>
      <c r="B836" s="17"/>
      <c r="C836" s="17"/>
      <c r="D836" s="17">
        <v>41041</v>
      </c>
      <c r="E836" s="20" t="s">
        <v>870</v>
      </c>
      <c r="F836" s="138" t="s">
        <v>1049</v>
      </c>
      <c r="G836" s="24" t="s">
        <v>928</v>
      </c>
      <c r="H836" s="64"/>
      <c r="I836" s="64"/>
      <c r="J836" s="145">
        <v>1081224</v>
      </c>
      <c r="K836" s="19" t="s">
        <v>150</v>
      </c>
      <c r="L836" s="19"/>
    </row>
    <row r="837" spans="1:12" ht="15.75" customHeight="1">
      <c r="A837" s="16" t="str">
        <f>IF(B837&lt;&gt;"",MONTH(B837),"")</f>
        <v/>
      </c>
      <c r="B837" s="17"/>
      <c r="C837" s="17"/>
      <c r="D837" s="17">
        <v>41045</v>
      </c>
      <c r="E837" s="20" t="s">
        <v>1057</v>
      </c>
      <c r="F837" s="138" t="s">
        <v>1053</v>
      </c>
      <c r="G837" s="48" t="s">
        <v>1061</v>
      </c>
      <c r="H837" s="64">
        <v>249</v>
      </c>
      <c r="I837" s="64">
        <v>8050</v>
      </c>
      <c r="J837" s="145">
        <f t="shared" si="58"/>
        <v>2004450</v>
      </c>
      <c r="K837" s="19" t="s">
        <v>150</v>
      </c>
      <c r="L837" s="19"/>
    </row>
    <row r="838" spans="1:12" ht="17.25" customHeight="1">
      <c r="A838" s="16" t="str">
        <f t="shared" si="57"/>
        <v/>
      </c>
      <c r="B838" s="17"/>
      <c r="C838" s="17"/>
      <c r="D838" s="17">
        <v>41045</v>
      </c>
      <c r="E838" s="20" t="s">
        <v>1059</v>
      </c>
      <c r="F838" s="138" t="s">
        <v>1053</v>
      </c>
      <c r="G838" s="48" t="s">
        <v>1061</v>
      </c>
      <c r="H838" s="64">
        <v>202</v>
      </c>
      <c r="I838" s="64">
        <v>8050</v>
      </c>
      <c r="J838" s="145">
        <f t="shared" si="58"/>
        <v>1626100</v>
      </c>
      <c r="K838" s="19" t="s">
        <v>150</v>
      </c>
      <c r="L838" s="19"/>
    </row>
    <row r="839" spans="1:12" ht="15.75" customHeight="1">
      <c r="A839" s="16" t="str">
        <f t="shared" ref="A839:A847" si="59">IF(B839&lt;&gt;"",MONTH(B839),"")</f>
        <v/>
      </c>
      <c r="B839" s="17"/>
      <c r="C839" s="46"/>
      <c r="D839" s="17">
        <v>41045</v>
      </c>
      <c r="E839" s="20" t="s">
        <v>1018</v>
      </c>
      <c r="F839" s="138" t="s">
        <v>1053</v>
      </c>
      <c r="G839" s="48" t="s">
        <v>1061</v>
      </c>
      <c r="H839" s="64">
        <v>783</v>
      </c>
      <c r="I839" s="64">
        <v>6700</v>
      </c>
      <c r="J839" s="145">
        <f t="shared" si="58"/>
        <v>5246100</v>
      </c>
      <c r="K839" s="19" t="s">
        <v>150</v>
      </c>
      <c r="L839" s="19"/>
    </row>
    <row r="840" spans="1:12" ht="15.75" customHeight="1">
      <c r="A840" s="16" t="str">
        <f t="shared" si="59"/>
        <v/>
      </c>
      <c r="B840" s="17"/>
      <c r="C840" s="46"/>
      <c r="D840" s="17">
        <v>41045</v>
      </c>
      <c r="E840" s="20" t="s">
        <v>1058</v>
      </c>
      <c r="F840" s="138" t="s">
        <v>1053</v>
      </c>
      <c r="G840" s="48" t="s">
        <v>1061</v>
      </c>
      <c r="H840" s="64">
        <v>1200</v>
      </c>
      <c r="I840" s="64">
        <v>337</v>
      </c>
      <c r="J840" s="145">
        <f t="shared" si="58"/>
        <v>404400</v>
      </c>
      <c r="K840" s="19" t="s">
        <v>150</v>
      </c>
      <c r="L840" s="19"/>
    </row>
    <row r="841" spans="1:12" ht="15.75" customHeight="1">
      <c r="A841" s="16" t="str">
        <f t="shared" si="59"/>
        <v/>
      </c>
      <c r="B841" s="17"/>
      <c r="C841" s="46"/>
      <c r="D841" s="17">
        <v>41045</v>
      </c>
      <c r="E841" s="20" t="s">
        <v>870</v>
      </c>
      <c r="F841" s="138" t="s">
        <v>1053</v>
      </c>
      <c r="G841" s="48" t="s">
        <v>1061</v>
      </c>
      <c r="H841" s="64"/>
      <c r="I841" s="64"/>
      <c r="J841" s="145">
        <v>928105</v>
      </c>
      <c r="K841" s="19" t="s">
        <v>150</v>
      </c>
      <c r="L841" s="19"/>
    </row>
    <row r="842" spans="1:12" ht="15.75" customHeight="1">
      <c r="A842" s="16" t="str">
        <f t="shared" si="59"/>
        <v/>
      </c>
      <c r="B842" s="17"/>
      <c r="C842" s="46"/>
      <c r="D842" s="17">
        <v>41047</v>
      </c>
      <c r="E842" s="96" t="s">
        <v>1062</v>
      </c>
      <c r="F842" s="138" t="s">
        <v>1054</v>
      </c>
      <c r="G842" s="2" t="s">
        <v>1012</v>
      </c>
      <c r="H842" s="64">
        <v>100</v>
      </c>
      <c r="I842" s="64">
        <v>53900</v>
      </c>
      <c r="J842" s="145">
        <f t="shared" si="58"/>
        <v>5390000</v>
      </c>
      <c r="K842" s="19" t="s">
        <v>150</v>
      </c>
      <c r="L842" s="19"/>
    </row>
    <row r="843" spans="1:12" ht="15.75" customHeight="1">
      <c r="A843" s="16" t="str">
        <f t="shared" si="59"/>
        <v/>
      </c>
      <c r="B843" s="17"/>
      <c r="C843" s="46"/>
      <c r="D843" s="17">
        <v>41047</v>
      </c>
      <c r="E843" s="96" t="s">
        <v>1063</v>
      </c>
      <c r="F843" s="138" t="s">
        <v>1054</v>
      </c>
      <c r="G843" s="2" t="s">
        <v>1012</v>
      </c>
      <c r="H843" s="64">
        <v>97</v>
      </c>
      <c r="I843" s="64">
        <v>23900</v>
      </c>
      <c r="J843" s="145">
        <f t="shared" si="58"/>
        <v>2318300</v>
      </c>
      <c r="K843" s="19" t="s">
        <v>150</v>
      </c>
      <c r="L843" s="19"/>
    </row>
    <row r="844" spans="1:12" ht="15.75" customHeight="1">
      <c r="A844" s="16" t="str">
        <f t="shared" si="59"/>
        <v/>
      </c>
      <c r="B844" s="17"/>
      <c r="C844" s="46"/>
      <c r="D844" s="17">
        <v>41047</v>
      </c>
      <c r="E844" s="20" t="s">
        <v>870</v>
      </c>
      <c r="F844" s="138" t="s">
        <v>1054</v>
      </c>
      <c r="G844" s="2" t="s">
        <v>1012</v>
      </c>
      <c r="H844" s="64"/>
      <c r="I844" s="64"/>
      <c r="J844" s="145">
        <v>770830</v>
      </c>
      <c r="K844" s="19" t="s">
        <v>150</v>
      </c>
      <c r="L844" s="19"/>
    </row>
    <row r="845" spans="1:12" ht="15.75" customHeight="1">
      <c r="A845" s="16" t="str">
        <f t="shared" si="59"/>
        <v/>
      </c>
      <c r="B845" s="17"/>
      <c r="C845" s="46"/>
      <c r="D845" s="17">
        <v>41047</v>
      </c>
      <c r="E845" s="96" t="s">
        <v>1064</v>
      </c>
      <c r="F845" s="138" t="s">
        <v>1055</v>
      </c>
      <c r="G845" s="2" t="s">
        <v>1069</v>
      </c>
      <c r="H845" s="64">
        <v>100</v>
      </c>
      <c r="I845" s="64">
        <v>11210</v>
      </c>
      <c r="J845" s="145">
        <f t="shared" si="58"/>
        <v>1121000</v>
      </c>
      <c r="K845" s="19" t="s">
        <v>150</v>
      </c>
      <c r="L845" s="19"/>
    </row>
    <row r="846" spans="1:12" ht="15.75" customHeight="1">
      <c r="A846" s="16" t="str">
        <f t="shared" si="59"/>
        <v/>
      </c>
      <c r="B846" s="17"/>
      <c r="C846" s="46"/>
      <c r="D846" s="17">
        <v>41047</v>
      </c>
      <c r="E846" s="96" t="s">
        <v>1065</v>
      </c>
      <c r="F846" s="138" t="s">
        <v>1055</v>
      </c>
      <c r="G846" s="2" t="s">
        <v>1069</v>
      </c>
      <c r="H846" s="64">
        <v>230</v>
      </c>
      <c r="I846" s="64">
        <v>9070</v>
      </c>
      <c r="J846" s="145">
        <f t="shared" si="58"/>
        <v>2086100</v>
      </c>
      <c r="K846" s="19" t="s">
        <v>150</v>
      </c>
      <c r="L846" s="19"/>
    </row>
    <row r="847" spans="1:12" ht="15.75" customHeight="1">
      <c r="A847" s="16" t="str">
        <f t="shared" si="59"/>
        <v/>
      </c>
      <c r="B847" s="17"/>
      <c r="C847" s="46"/>
      <c r="D847" s="17">
        <v>41047</v>
      </c>
      <c r="E847" s="96" t="s">
        <v>1066</v>
      </c>
      <c r="F847" s="138" t="s">
        <v>1055</v>
      </c>
      <c r="G847" s="2" t="s">
        <v>1069</v>
      </c>
      <c r="H847" s="64">
        <v>328</v>
      </c>
      <c r="I847" s="64">
        <v>12650</v>
      </c>
      <c r="J847" s="145">
        <f t="shared" si="58"/>
        <v>4149200</v>
      </c>
      <c r="K847" s="19" t="s">
        <v>150</v>
      </c>
      <c r="L847" s="19"/>
    </row>
    <row r="848" spans="1:12" ht="15.75" customHeight="1">
      <c r="A848" s="16" t="str">
        <f t="shared" si="57"/>
        <v/>
      </c>
      <c r="B848" s="17"/>
      <c r="C848" s="17"/>
      <c r="D848" s="17">
        <v>41047</v>
      </c>
      <c r="E848" s="96" t="s">
        <v>1066</v>
      </c>
      <c r="F848" s="138" t="s">
        <v>1055</v>
      </c>
      <c r="G848" s="2" t="s">
        <v>1069</v>
      </c>
      <c r="H848" s="64">
        <v>505</v>
      </c>
      <c r="I848" s="64">
        <v>15600</v>
      </c>
      <c r="J848" s="145">
        <f t="shared" si="58"/>
        <v>7878000</v>
      </c>
      <c r="K848" s="19" t="s">
        <v>150</v>
      </c>
      <c r="L848" s="19"/>
    </row>
    <row r="849" spans="1:12" ht="15.75" customHeight="1">
      <c r="A849" s="16" t="str">
        <f>IF(B849&lt;&gt;"",MONTH(B849),"")</f>
        <v/>
      </c>
      <c r="B849" s="17"/>
      <c r="C849" s="17"/>
      <c r="D849" s="17">
        <v>41047</v>
      </c>
      <c r="E849" s="20" t="s">
        <v>870</v>
      </c>
      <c r="F849" s="138" t="s">
        <v>1055</v>
      </c>
      <c r="G849" s="2" t="s">
        <v>1069</v>
      </c>
      <c r="H849" s="64"/>
      <c r="I849" s="64"/>
      <c r="J849" s="145">
        <v>1523430</v>
      </c>
      <c r="K849" s="19" t="s">
        <v>150</v>
      </c>
      <c r="L849" s="19"/>
    </row>
    <row r="850" spans="1:12" ht="15.75" customHeight="1">
      <c r="A850" s="16" t="str">
        <f t="shared" si="57"/>
        <v/>
      </c>
      <c r="B850" s="17"/>
      <c r="C850" s="17"/>
      <c r="D850" s="17">
        <v>41051</v>
      </c>
      <c r="E850" s="96" t="s">
        <v>1070</v>
      </c>
      <c r="F850" s="138" t="s">
        <v>1056</v>
      </c>
      <c r="G850" s="2" t="s">
        <v>1069</v>
      </c>
      <c r="H850" s="64">
        <v>327</v>
      </c>
      <c r="I850" s="64">
        <v>3530</v>
      </c>
      <c r="J850" s="145">
        <f t="shared" si="58"/>
        <v>1154310</v>
      </c>
      <c r="K850" s="19" t="s">
        <v>150</v>
      </c>
      <c r="L850" s="19"/>
    </row>
    <row r="851" spans="1:12" ht="15.75" customHeight="1">
      <c r="A851" s="16" t="str">
        <f t="shared" si="57"/>
        <v/>
      </c>
      <c r="B851" s="17"/>
      <c r="C851" s="17"/>
      <c r="D851" s="17">
        <v>41051</v>
      </c>
      <c r="E851" s="96" t="s">
        <v>1071</v>
      </c>
      <c r="F851" s="138" t="s">
        <v>1056</v>
      </c>
      <c r="G851" s="2" t="s">
        <v>1069</v>
      </c>
      <c r="H851" s="64">
        <v>317</v>
      </c>
      <c r="I851" s="64">
        <v>5970</v>
      </c>
      <c r="J851" s="145">
        <f t="shared" si="58"/>
        <v>1892490</v>
      </c>
      <c r="K851" s="19" t="s">
        <v>150</v>
      </c>
      <c r="L851" s="19"/>
    </row>
    <row r="852" spans="1:12" ht="15.75" customHeight="1">
      <c r="A852" s="16" t="str">
        <f t="shared" si="57"/>
        <v/>
      </c>
      <c r="B852" s="17"/>
      <c r="C852" s="17"/>
      <c r="D852" s="17">
        <v>41051</v>
      </c>
      <c r="E852" s="96" t="s">
        <v>1072</v>
      </c>
      <c r="F852" s="138" t="s">
        <v>1056</v>
      </c>
      <c r="G852" s="2" t="s">
        <v>1069</v>
      </c>
      <c r="H852" s="64">
        <v>2040</v>
      </c>
      <c r="I852" s="64">
        <v>7400</v>
      </c>
      <c r="J852" s="145">
        <f t="shared" si="58"/>
        <v>15096000</v>
      </c>
      <c r="K852" s="19" t="s">
        <v>150</v>
      </c>
      <c r="L852" s="19"/>
    </row>
    <row r="853" spans="1:12" ht="15.75" customHeight="1">
      <c r="A853" s="16" t="str">
        <f t="shared" si="57"/>
        <v/>
      </c>
      <c r="B853" s="17"/>
      <c r="C853" s="28"/>
      <c r="D853" s="17">
        <v>41051</v>
      </c>
      <c r="E853" s="20" t="s">
        <v>870</v>
      </c>
      <c r="F853" s="138" t="s">
        <v>1056</v>
      </c>
      <c r="G853" s="2" t="s">
        <v>1069</v>
      </c>
      <c r="H853" s="62"/>
      <c r="I853" s="62"/>
      <c r="J853" s="145">
        <v>1807740</v>
      </c>
      <c r="K853" s="19" t="s">
        <v>150</v>
      </c>
      <c r="L853" s="32"/>
    </row>
    <row r="854" spans="1:12" ht="15.75" customHeight="1">
      <c r="A854" s="16" t="str">
        <f t="shared" si="57"/>
        <v/>
      </c>
      <c r="B854" s="17"/>
      <c r="C854" s="17"/>
      <c r="D854" s="17">
        <v>41051</v>
      </c>
      <c r="E854" s="20" t="s">
        <v>1073</v>
      </c>
      <c r="F854" s="138" t="s">
        <v>1060</v>
      </c>
      <c r="G854" s="24" t="s">
        <v>1076</v>
      </c>
      <c r="H854" s="64">
        <v>492</v>
      </c>
      <c r="I854" s="64">
        <v>8280</v>
      </c>
      <c r="J854" s="145">
        <f t="shared" si="58"/>
        <v>4073760</v>
      </c>
      <c r="K854" s="19" t="s">
        <v>150</v>
      </c>
      <c r="L854" s="19"/>
    </row>
    <row r="855" spans="1:12" ht="15.75" customHeight="1">
      <c r="A855" s="16" t="str">
        <f t="shared" si="57"/>
        <v/>
      </c>
      <c r="B855" s="17"/>
      <c r="C855" s="17"/>
      <c r="D855" s="17">
        <v>41051</v>
      </c>
      <c r="E855" s="20" t="s">
        <v>1074</v>
      </c>
      <c r="F855" s="138" t="s">
        <v>1060</v>
      </c>
      <c r="G855" s="24" t="s">
        <v>1076</v>
      </c>
      <c r="H855" s="64">
        <v>500</v>
      </c>
      <c r="I855" s="64">
        <v>9760</v>
      </c>
      <c r="J855" s="145">
        <f t="shared" si="58"/>
        <v>4880000</v>
      </c>
      <c r="K855" s="19" t="s">
        <v>150</v>
      </c>
      <c r="L855" s="19"/>
    </row>
    <row r="856" spans="1:12" ht="15.75" customHeight="1">
      <c r="A856" s="16" t="str">
        <f t="shared" si="57"/>
        <v/>
      </c>
      <c r="B856" s="17"/>
      <c r="C856" s="17"/>
      <c r="D856" s="17">
        <v>41051</v>
      </c>
      <c r="E856" s="20" t="s">
        <v>1075</v>
      </c>
      <c r="F856" s="138" t="s">
        <v>1060</v>
      </c>
      <c r="G856" s="24" t="s">
        <v>1076</v>
      </c>
      <c r="H856" s="64">
        <v>982</v>
      </c>
      <c r="I856" s="64">
        <v>11040</v>
      </c>
      <c r="J856" s="18">
        <f t="shared" si="58"/>
        <v>10841280</v>
      </c>
      <c r="K856" s="19" t="s">
        <v>150</v>
      </c>
      <c r="L856" s="19"/>
    </row>
    <row r="857" spans="1:12" ht="15.75" customHeight="1">
      <c r="A857" s="16" t="str">
        <f t="shared" si="57"/>
        <v/>
      </c>
      <c r="B857" s="17"/>
      <c r="C857" s="17"/>
      <c r="D857" s="17">
        <v>41051</v>
      </c>
      <c r="E857" s="20" t="s">
        <v>1077</v>
      </c>
      <c r="F857" s="138" t="s">
        <v>1060</v>
      </c>
      <c r="G857" s="24" t="s">
        <v>1076</v>
      </c>
      <c r="H857" s="64"/>
      <c r="I857" s="64"/>
      <c r="J857" s="18">
        <v>1989344</v>
      </c>
      <c r="K857" s="19" t="s">
        <v>150</v>
      </c>
      <c r="L857" s="19"/>
    </row>
    <row r="858" spans="1:12" ht="15.75" customHeight="1">
      <c r="A858" s="16" t="str">
        <f t="shared" si="57"/>
        <v/>
      </c>
      <c r="B858" s="17"/>
      <c r="C858" s="17"/>
      <c r="D858" s="17">
        <v>41053</v>
      </c>
      <c r="E858" s="96" t="s">
        <v>1079</v>
      </c>
      <c r="F858" s="138" t="s">
        <v>1067</v>
      </c>
      <c r="G858" s="48" t="s">
        <v>1016</v>
      </c>
      <c r="H858" s="64">
        <v>299</v>
      </c>
      <c r="I858" s="64">
        <v>6120</v>
      </c>
      <c r="J858" s="18">
        <f t="shared" si="58"/>
        <v>1829880</v>
      </c>
      <c r="K858" s="19" t="s">
        <v>150</v>
      </c>
      <c r="L858" s="19"/>
    </row>
    <row r="859" spans="1:12" ht="15.75" customHeight="1">
      <c r="A859" s="16" t="str">
        <f t="shared" si="57"/>
        <v/>
      </c>
      <c r="B859" s="17"/>
      <c r="C859" s="17"/>
      <c r="D859" s="17">
        <v>41054</v>
      </c>
      <c r="E859" s="96" t="s">
        <v>1080</v>
      </c>
      <c r="F859" s="138" t="s">
        <v>1067</v>
      </c>
      <c r="G859" s="48" t="s">
        <v>1016</v>
      </c>
      <c r="H859" s="64">
        <v>296</v>
      </c>
      <c r="I859" s="64">
        <v>7495</v>
      </c>
      <c r="J859" s="18">
        <f t="shared" si="58"/>
        <v>2218520</v>
      </c>
      <c r="K859" s="19" t="s">
        <v>150</v>
      </c>
      <c r="L859" s="19"/>
    </row>
    <row r="860" spans="1:12" ht="15.75" customHeight="1">
      <c r="A860" s="16" t="str">
        <f t="shared" si="57"/>
        <v/>
      </c>
      <c r="B860" s="17"/>
      <c r="C860" s="17"/>
      <c r="D860" s="17">
        <v>41053</v>
      </c>
      <c r="E860" s="20" t="s">
        <v>870</v>
      </c>
      <c r="F860" s="138" t="s">
        <v>1067</v>
      </c>
      <c r="G860" s="48" t="s">
        <v>1016</v>
      </c>
      <c r="H860" s="64"/>
      <c r="I860" s="64"/>
      <c r="J860" s="18">
        <v>404840</v>
      </c>
      <c r="K860" s="19" t="s">
        <v>150</v>
      </c>
      <c r="L860" s="19"/>
    </row>
    <row r="861" spans="1:12" ht="15.75" customHeight="1">
      <c r="A861" s="16" t="str">
        <f t="shared" si="57"/>
        <v/>
      </c>
      <c r="B861" s="17"/>
      <c r="C861" s="17"/>
      <c r="D861" s="17">
        <v>41053</v>
      </c>
      <c r="E861" s="20" t="s">
        <v>1081</v>
      </c>
      <c r="F861" s="138" t="s">
        <v>1068</v>
      </c>
      <c r="G861" s="59" t="s">
        <v>890</v>
      </c>
      <c r="H861" s="66">
        <v>484</v>
      </c>
      <c r="I861" s="66">
        <v>17850</v>
      </c>
      <c r="J861" s="18">
        <f t="shared" si="58"/>
        <v>8639400</v>
      </c>
      <c r="K861" s="19" t="s">
        <v>150</v>
      </c>
      <c r="L861" s="19"/>
    </row>
    <row r="862" spans="1:12" ht="15.75" customHeight="1">
      <c r="A862" s="16" t="str">
        <f t="shared" si="57"/>
        <v/>
      </c>
      <c r="B862" s="17"/>
      <c r="C862" s="17"/>
      <c r="D862" s="17">
        <v>41053</v>
      </c>
      <c r="E862" s="20" t="s">
        <v>870</v>
      </c>
      <c r="F862" s="138" t="s">
        <v>1068</v>
      </c>
      <c r="G862" s="59" t="s">
        <v>890</v>
      </c>
      <c r="H862" s="64"/>
      <c r="I862" s="64"/>
      <c r="J862" s="18">
        <v>863940</v>
      </c>
      <c r="K862" s="19" t="s">
        <v>150</v>
      </c>
      <c r="L862" s="19"/>
    </row>
    <row r="863" spans="1:12" ht="15.75" customHeight="1">
      <c r="A863" s="16" t="str">
        <f t="shared" si="57"/>
        <v/>
      </c>
      <c r="B863" s="17"/>
      <c r="C863" s="17"/>
      <c r="D863" s="17">
        <v>41053</v>
      </c>
      <c r="E863" s="20" t="s">
        <v>1082</v>
      </c>
      <c r="F863" s="138" t="s">
        <v>1078</v>
      </c>
      <c r="G863" s="24" t="s">
        <v>1088</v>
      </c>
      <c r="H863" s="64">
        <v>850</v>
      </c>
      <c r="I863" s="64">
        <v>20790</v>
      </c>
      <c r="J863" s="18">
        <f t="shared" si="58"/>
        <v>17671500</v>
      </c>
      <c r="K863" s="19" t="s">
        <v>150</v>
      </c>
      <c r="L863" s="19"/>
    </row>
    <row r="864" spans="1:12" ht="15.75" customHeight="1">
      <c r="A864" s="16" t="str">
        <f t="shared" si="57"/>
        <v/>
      </c>
      <c r="B864" s="17"/>
      <c r="C864" s="17"/>
      <c r="D864" s="17">
        <v>41053</v>
      </c>
      <c r="E864" s="20" t="s">
        <v>1083</v>
      </c>
      <c r="F864" s="138" t="s">
        <v>1078</v>
      </c>
      <c r="G864" s="24" t="s">
        <v>1088</v>
      </c>
      <c r="H864" s="64">
        <v>450</v>
      </c>
      <c r="I864" s="64">
        <v>13200</v>
      </c>
      <c r="J864" s="18">
        <f t="shared" si="58"/>
        <v>5940000</v>
      </c>
      <c r="K864" s="19" t="s">
        <v>150</v>
      </c>
      <c r="L864" s="19"/>
    </row>
    <row r="865" spans="1:12" ht="15.75" customHeight="1">
      <c r="A865" s="16" t="str">
        <f t="shared" si="57"/>
        <v/>
      </c>
      <c r="B865" s="17"/>
      <c r="C865" s="17"/>
      <c r="D865" s="17">
        <v>41053</v>
      </c>
      <c r="E865" s="20" t="s">
        <v>1084</v>
      </c>
      <c r="F865" s="138" t="s">
        <v>1078</v>
      </c>
      <c r="G865" s="24" t="s">
        <v>1088</v>
      </c>
      <c r="H865" s="64">
        <v>450</v>
      </c>
      <c r="I865" s="64">
        <v>21450</v>
      </c>
      <c r="J865" s="18">
        <f t="shared" si="58"/>
        <v>9652500</v>
      </c>
      <c r="K865" s="19" t="s">
        <v>150</v>
      </c>
      <c r="L865" s="19"/>
    </row>
    <row r="866" spans="1:12" ht="15.75" customHeight="1">
      <c r="A866" s="16" t="str">
        <f t="shared" si="57"/>
        <v/>
      </c>
      <c r="B866" s="17"/>
      <c r="C866" s="17"/>
      <c r="D866" s="17">
        <v>41053</v>
      </c>
      <c r="E866" s="20" t="s">
        <v>870</v>
      </c>
      <c r="F866" s="138" t="s">
        <v>1078</v>
      </c>
      <c r="G866" s="24" t="s">
        <v>1088</v>
      </c>
      <c r="H866" s="64"/>
      <c r="I866" s="64"/>
      <c r="J866" s="18">
        <v>3326400</v>
      </c>
      <c r="K866" s="19" t="s">
        <v>150</v>
      </c>
      <c r="L866" s="19"/>
    </row>
    <row r="867" spans="1:12" ht="15.75" customHeight="1">
      <c r="A867" s="16" t="str">
        <f t="shared" si="57"/>
        <v/>
      </c>
      <c r="B867" s="17"/>
      <c r="C867" s="17"/>
      <c r="D867" s="17">
        <v>41053</v>
      </c>
      <c r="E867" s="20" t="s">
        <v>1089</v>
      </c>
      <c r="F867" s="138" t="s">
        <v>1085</v>
      </c>
      <c r="G867" s="24" t="s">
        <v>1091</v>
      </c>
      <c r="H867" s="64">
        <v>300</v>
      </c>
      <c r="I867" s="64">
        <v>27728</v>
      </c>
      <c r="J867" s="18">
        <f t="shared" si="58"/>
        <v>8318400</v>
      </c>
      <c r="K867" s="19" t="s">
        <v>150</v>
      </c>
      <c r="L867" s="19"/>
    </row>
    <row r="868" spans="1:12" ht="15.75" customHeight="1">
      <c r="A868" s="16" t="str">
        <f t="shared" si="57"/>
        <v/>
      </c>
      <c r="B868" s="17"/>
      <c r="C868" s="17"/>
      <c r="D868" s="17">
        <v>41053</v>
      </c>
      <c r="E868" s="20" t="s">
        <v>1090</v>
      </c>
      <c r="F868" s="138" t="s">
        <v>1085</v>
      </c>
      <c r="G868" s="24" t="s">
        <v>1091</v>
      </c>
      <c r="H868" s="64">
        <v>500</v>
      </c>
      <c r="I868" s="64">
        <v>19692</v>
      </c>
      <c r="J868" s="18">
        <f t="shared" si="58"/>
        <v>9846000</v>
      </c>
      <c r="K868" s="19" t="s">
        <v>150</v>
      </c>
      <c r="L868" s="19"/>
    </row>
    <row r="869" spans="1:12" ht="15.75" customHeight="1">
      <c r="A869" s="16" t="str">
        <f t="shared" si="57"/>
        <v/>
      </c>
      <c r="B869" s="17"/>
      <c r="C869" s="17"/>
      <c r="D869" s="17">
        <v>41053</v>
      </c>
      <c r="E869" s="20" t="s">
        <v>1092</v>
      </c>
      <c r="F869" s="138" t="s">
        <v>1085</v>
      </c>
      <c r="G869" s="24" t="s">
        <v>1091</v>
      </c>
      <c r="H869" s="64"/>
      <c r="I869" s="64"/>
      <c r="J869" s="18">
        <v>1816440</v>
      </c>
      <c r="K869" s="19" t="s">
        <v>150</v>
      </c>
      <c r="L869" s="19"/>
    </row>
    <row r="870" spans="1:12" ht="15.75" customHeight="1">
      <c r="A870" s="16" t="str">
        <f t="shared" si="57"/>
        <v/>
      </c>
      <c r="B870" s="17"/>
      <c r="C870" s="17"/>
      <c r="D870" s="17">
        <v>41054</v>
      </c>
      <c r="E870" s="20" t="s">
        <v>1093</v>
      </c>
      <c r="F870" s="138" t="s">
        <v>1086</v>
      </c>
      <c r="G870" s="24" t="s">
        <v>1091</v>
      </c>
      <c r="H870" s="64">
        <v>500</v>
      </c>
      <c r="I870" s="64">
        <v>15090</v>
      </c>
      <c r="J870" s="18">
        <f t="shared" si="58"/>
        <v>7545000</v>
      </c>
      <c r="K870" s="19" t="s">
        <v>150</v>
      </c>
      <c r="L870" s="19"/>
    </row>
    <row r="871" spans="1:12" ht="15.75" customHeight="1">
      <c r="A871" s="16" t="str">
        <f t="shared" si="57"/>
        <v/>
      </c>
      <c r="B871" s="17"/>
      <c r="C871" s="17"/>
      <c r="D871" s="17">
        <v>41054</v>
      </c>
      <c r="E871" s="20" t="s">
        <v>1094</v>
      </c>
      <c r="F871" s="138" t="s">
        <v>1086</v>
      </c>
      <c r="G871" s="24" t="s">
        <v>1091</v>
      </c>
      <c r="H871" s="64">
        <v>500</v>
      </c>
      <c r="I871" s="64">
        <v>17919</v>
      </c>
      <c r="J871" s="18">
        <f t="shared" si="58"/>
        <v>8959500</v>
      </c>
      <c r="K871" s="19" t="s">
        <v>150</v>
      </c>
      <c r="L871" s="19"/>
    </row>
    <row r="872" spans="1:12" ht="15.75" customHeight="1">
      <c r="A872" s="16" t="str">
        <f t="shared" si="57"/>
        <v/>
      </c>
      <c r="B872" s="17"/>
      <c r="C872" s="17"/>
      <c r="D872" s="17">
        <v>41054</v>
      </c>
      <c r="E872" s="20" t="s">
        <v>1092</v>
      </c>
      <c r="F872" s="138" t="s">
        <v>1086</v>
      </c>
      <c r="G872" s="24" t="s">
        <v>1091</v>
      </c>
      <c r="H872" s="64"/>
      <c r="I872" s="64"/>
      <c r="J872" s="18">
        <v>1650450</v>
      </c>
      <c r="K872" s="19" t="s">
        <v>150</v>
      </c>
      <c r="L872" s="19"/>
    </row>
    <row r="873" spans="1:12" ht="15.75" customHeight="1">
      <c r="A873" s="16" t="str">
        <f t="shared" si="57"/>
        <v/>
      </c>
      <c r="B873" s="17"/>
      <c r="C873" s="17"/>
      <c r="D873" s="17">
        <v>41055</v>
      </c>
      <c r="E873" s="20" t="s">
        <v>1096</v>
      </c>
      <c r="F873" s="138" t="s">
        <v>1087</v>
      </c>
      <c r="G873" s="24" t="s">
        <v>1091</v>
      </c>
      <c r="H873" s="64">
        <v>500</v>
      </c>
      <c r="I873" s="64">
        <v>20786</v>
      </c>
      <c r="J873" s="18">
        <f t="shared" si="58"/>
        <v>10393000</v>
      </c>
      <c r="K873" s="19" t="s">
        <v>150</v>
      </c>
      <c r="L873" s="19"/>
    </row>
    <row r="874" spans="1:12" ht="15.75" customHeight="1">
      <c r="A874" s="16" t="str">
        <f t="shared" si="57"/>
        <v/>
      </c>
      <c r="B874" s="17"/>
      <c r="C874" s="17"/>
      <c r="D874" s="17">
        <v>41055</v>
      </c>
      <c r="E874" s="20" t="s">
        <v>1092</v>
      </c>
      <c r="F874" s="138" t="s">
        <v>1087</v>
      </c>
      <c r="G874" s="24" t="s">
        <v>1091</v>
      </c>
      <c r="H874" s="64"/>
      <c r="I874" s="64"/>
      <c r="J874" s="18">
        <v>1039300</v>
      </c>
      <c r="K874" s="19" t="s">
        <v>150</v>
      </c>
      <c r="L874" s="19"/>
    </row>
    <row r="875" spans="1:12" ht="15.75" customHeight="1">
      <c r="A875" s="16" t="str">
        <f t="shared" si="57"/>
        <v/>
      </c>
      <c r="B875" s="17"/>
      <c r="C875" s="17"/>
      <c r="D875" s="17">
        <v>41056</v>
      </c>
      <c r="E875" s="20" t="s">
        <v>1098</v>
      </c>
      <c r="F875" s="138" t="s">
        <v>1095</v>
      </c>
      <c r="G875" s="24" t="s">
        <v>1091</v>
      </c>
      <c r="H875" s="64">
        <v>300</v>
      </c>
      <c r="I875" s="64">
        <v>32368</v>
      </c>
      <c r="J875" s="18">
        <f t="shared" si="58"/>
        <v>9710400</v>
      </c>
      <c r="K875" s="19" t="s">
        <v>150</v>
      </c>
      <c r="L875" s="19"/>
    </row>
    <row r="876" spans="1:12" ht="15.75" customHeight="1">
      <c r="A876" s="16" t="str">
        <f t="shared" si="57"/>
        <v/>
      </c>
      <c r="B876" s="17"/>
      <c r="C876" s="17"/>
      <c r="D876" s="17">
        <v>41056</v>
      </c>
      <c r="E876" s="20" t="s">
        <v>1092</v>
      </c>
      <c r="F876" s="138" t="s">
        <v>1095</v>
      </c>
      <c r="G876" s="24" t="s">
        <v>1091</v>
      </c>
      <c r="H876" s="64"/>
      <c r="I876" s="64"/>
      <c r="J876" s="18">
        <v>971040</v>
      </c>
      <c r="K876" s="19" t="s">
        <v>150</v>
      </c>
      <c r="L876" s="19"/>
    </row>
    <row r="877" spans="1:12" ht="15.75" customHeight="1">
      <c r="A877" s="16" t="str">
        <f t="shared" si="57"/>
        <v/>
      </c>
      <c r="B877" s="17"/>
      <c r="C877" s="17"/>
      <c r="D877" s="17">
        <v>41059</v>
      </c>
      <c r="E877" s="20" t="s">
        <v>1099</v>
      </c>
      <c r="F877" s="138" t="s">
        <v>1097</v>
      </c>
      <c r="G877" s="48" t="s">
        <v>1103</v>
      </c>
      <c r="H877" s="64">
        <v>1000</v>
      </c>
      <c r="I877" s="64">
        <v>6400</v>
      </c>
      <c r="J877" s="18">
        <f t="shared" si="58"/>
        <v>6400000</v>
      </c>
      <c r="K877" s="19" t="s">
        <v>150</v>
      </c>
      <c r="L877" s="19"/>
    </row>
    <row r="878" spans="1:12" ht="15.75" customHeight="1">
      <c r="A878" s="16" t="str">
        <f t="shared" si="57"/>
        <v/>
      </c>
      <c r="B878" s="17"/>
      <c r="C878" s="17"/>
      <c r="D878" s="17">
        <v>41059</v>
      </c>
      <c r="E878" s="20" t="s">
        <v>1100</v>
      </c>
      <c r="F878" s="138" t="s">
        <v>1097</v>
      </c>
      <c r="G878" s="48" t="s">
        <v>1103</v>
      </c>
      <c r="H878" s="64">
        <v>990</v>
      </c>
      <c r="I878" s="64">
        <v>6950</v>
      </c>
      <c r="J878" s="18">
        <f t="shared" si="58"/>
        <v>6880500</v>
      </c>
      <c r="K878" s="19" t="s">
        <v>150</v>
      </c>
      <c r="L878" s="19"/>
    </row>
    <row r="879" spans="1:12" ht="15.75" customHeight="1">
      <c r="A879" s="16" t="str">
        <f t="shared" si="57"/>
        <v/>
      </c>
      <c r="B879" s="17"/>
      <c r="C879" s="17"/>
      <c r="D879" s="17">
        <v>41059</v>
      </c>
      <c r="E879" s="20" t="s">
        <v>870</v>
      </c>
      <c r="F879" s="138" t="s">
        <v>1097</v>
      </c>
      <c r="G879" s="48" t="s">
        <v>1103</v>
      </c>
      <c r="H879" s="64"/>
      <c r="I879" s="64"/>
      <c r="J879" s="18">
        <v>1328050</v>
      </c>
      <c r="K879" s="19" t="s">
        <v>150</v>
      </c>
      <c r="L879" s="19"/>
    </row>
    <row r="880" spans="1:12" ht="15.75" customHeight="1">
      <c r="A880" s="16" t="str">
        <f t="shared" si="57"/>
        <v/>
      </c>
      <c r="B880" s="17"/>
      <c r="C880" s="17"/>
      <c r="D880" s="17">
        <v>41059</v>
      </c>
      <c r="E880" s="20" t="s">
        <v>825</v>
      </c>
      <c r="F880" s="138" t="s">
        <v>1101</v>
      </c>
      <c r="G880" s="24" t="s">
        <v>728</v>
      </c>
      <c r="H880" s="64"/>
      <c r="I880" s="64"/>
      <c r="J880" s="18">
        <v>16838970</v>
      </c>
      <c r="K880" s="19" t="s">
        <v>150</v>
      </c>
      <c r="L880" s="19"/>
    </row>
    <row r="881" spans="1:12" s="60" customFormat="1" ht="15.75" customHeight="1">
      <c r="A881" s="16" t="str">
        <f t="shared" si="57"/>
        <v/>
      </c>
      <c r="B881" s="17"/>
      <c r="C881" s="17"/>
      <c r="D881" s="17">
        <v>41059</v>
      </c>
      <c r="E881" s="20" t="s">
        <v>870</v>
      </c>
      <c r="F881" s="138" t="s">
        <v>1101</v>
      </c>
      <c r="G881" s="24" t="s">
        <v>728</v>
      </c>
      <c r="H881" s="64"/>
      <c r="I881" s="64"/>
      <c r="J881" s="18">
        <v>1683897</v>
      </c>
      <c r="K881" s="19" t="s">
        <v>150</v>
      </c>
      <c r="L881" s="19"/>
    </row>
    <row r="882" spans="1:12" s="60" customFormat="1" ht="15.75" customHeight="1">
      <c r="A882" s="16" t="str">
        <f t="shared" si="57"/>
        <v/>
      </c>
      <c r="B882" s="17"/>
      <c r="C882" s="17"/>
      <c r="D882" s="17">
        <v>41059</v>
      </c>
      <c r="E882" s="20" t="s">
        <v>1104</v>
      </c>
      <c r="F882" s="138" t="s">
        <v>1102</v>
      </c>
      <c r="G882" s="24" t="s">
        <v>1105</v>
      </c>
      <c r="H882" s="64">
        <v>219</v>
      </c>
      <c r="I882" s="64">
        <v>11800</v>
      </c>
      <c r="J882" s="18">
        <f t="shared" si="58"/>
        <v>2584200</v>
      </c>
      <c r="K882" s="19" t="s">
        <v>150</v>
      </c>
      <c r="L882" s="19"/>
    </row>
    <row r="883" spans="1:12" ht="15.75" customHeight="1">
      <c r="A883" s="16" t="str">
        <f t="shared" si="57"/>
        <v/>
      </c>
      <c r="B883" s="17"/>
      <c r="C883" s="17"/>
      <c r="D883" s="17">
        <v>41059</v>
      </c>
      <c r="E883" s="20" t="s">
        <v>870</v>
      </c>
      <c r="F883" s="138" t="s">
        <v>1102</v>
      </c>
      <c r="G883" s="24" t="s">
        <v>1105</v>
      </c>
      <c r="H883" s="64"/>
      <c r="I883" s="64"/>
      <c r="J883" s="18">
        <v>258420</v>
      </c>
      <c r="K883" s="19" t="s">
        <v>150</v>
      </c>
      <c r="L883" s="19"/>
    </row>
    <row r="884" spans="1:12" ht="15.75" customHeight="1">
      <c r="A884" s="16" t="str">
        <f t="shared" si="57"/>
        <v/>
      </c>
      <c r="B884" s="17"/>
      <c r="C884" s="17"/>
      <c r="D884" s="17">
        <v>41060</v>
      </c>
      <c r="E884" s="20" t="s">
        <v>1106</v>
      </c>
      <c r="F884" s="138" t="s">
        <v>1107</v>
      </c>
      <c r="G884" s="24" t="s">
        <v>202</v>
      </c>
      <c r="H884" s="64">
        <v>488</v>
      </c>
      <c r="I884" s="64">
        <v>8000</v>
      </c>
      <c r="J884" s="18">
        <f t="shared" si="58"/>
        <v>3904000</v>
      </c>
      <c r="K884" s="19" t="s">
        <v>150</v>
      </c>
      <c r="L884" s="19"/>
    </row>
    <row r="885" spans="1:12" ht="15.75" customHeight="1">
      <c r="A885" s="16" t="str">
        <f t="shared" si="57"/>
        <v/>
      </c>
      <c r="B885" s="17"/>
      <c r="C885" s="17"/>
      <c r="D885" s="17">
        <v>41060</v>
      </c>
      <c r="E885" s="20" t="s">
        <v>870</v>
      </c>
      <c r="F885" s="138" t="s">
        <v>1107</v>
      </c>
      <c r="G885" s="24" t="s">
        <v>202</v>
      </c>
      <c r="H885" s="64"/>
      <c r="I885" s="64"/>
      <c r="J885" s="18">
        <v>390400</v>
      </c>
      <c r="K885" s="19" t="s">
        <v>150</v>
      </c>
      <c r="L885" s="19"/>
    </row>
    <row r="886" spans="1:12" ht="15.75" customHeight="1">
      <c r="A886" s="16" t="str">
        <f t="shared" ref="A886:A949" si="60">IF(B886&lt;&gt;"",MONTH(B886),"")</f>
        <v/>
      </c>
      <c r="B886" s="17"/>
      <c r="C886" s="17"/>
      <c r="D886" s="17">
        <v>41060</v>
      </c>
      <c r="E886" s="20" t="s">
        <v>825</v>
      </c>
      <c r="F886" s="138" t="s">
        <v>1108</v>
      </c>
      <c r="G886" s="59" t="s">
        <v>1110</v>
      </c>
      <c r="H886" s="66">
        <v>3000</v>
      </c>
      <c r="I886" s="66">
        <v>5000</v>
      </c>
      <c r="J886" s="18">
        <f t="shared" si="58"/>
        <v>15000000</v>
      </c>
      <c r="K886" s="19" t="s">
        <v>150</v>
      </c>
      <c r="L886" s="19"/>
    </row>
    <row r="887" spans="1:12" ht="15.75" customHeight="1">
      <c r="A887" s="16" t="str">
        <f t="shared" si="60"/>
        <v/>
      </c>
      <c r="B887" s="17"/>
      <c r="C887" s="17"/>
      <c r="D887" s="17">
        <v>41060</v>
      </c>
      <c r="E887" s="20" t="s">
        <v>870</v>
      </c>
      <c r="F887" s="138" t="s">
        <v>1108</v>
      </c>
      <c r="G887" s="59" t="s">
        <v>1110</v>
      </c>
      <c r="H887" s="64"/>
      <c r="I887" s="64"/>
      <c r="J887" s="18">
        <v>1500000</v>
      </c>
      <c r="K887" s="19" t="s">
        <v>150</v>
      </c>
      <c r="L887" s="19"/>
    </row>
    <row r="888" spans="1:12" ht="15.75" customHeight="1">
      <c r="A888" s="16" t="str">
        <f t="shared" si="60"/>
        <v/>
      </c>
      <c r="B888" s="17"/>
      <c r="C888" s="17"/>
      <c r="D888" s="17">
        <v>41060</v>
      </c>
      <c r="E888" s="20" t="s">
        <v>875</v>
      </c>
      <c r="F888" s="138" t="s">
        <v>1109</v>
      </c>
      <c r="G888" s="24" t="s">
        <v>1112</v>
      </c>
      <c r="H888" s="64">
        <v>546</v>
      </c>
      <c r="I888" s="64">
        <v>12790</v>
      </c>
      <c r="J888" s="18">
        <f t="shared" si="58"/>
        <v>6983340</v>
      </c>
      <c r="K888" s="19" t="s">
        <v>150</v>
      </c>
      <c r="L888" s="19"/>
    </row>
    <row r="889" spans="1:12" ht="15.75" customHeight="1">
      <c r="A889" s="16" t="str">
        <f t="shared" si="60"/>
        <v/>
      </c>
      <c r="B889" s="17"/>
      <c r="C889" s="17"/>
      <c r="D889" s="17">
        <v>41060</v>
      </c>
      <c r="E889" s="20" t="s">
        <v>870</v>
      </c>
      <c r="F889" s="138" t="s">
        <v>1109</v>
      </c>
      <c r="G889" s="24" t="s">
        <v>1112</v>
      </c>
      <c r="H889" s="66"/>
      <c r="I889" s="66"/>
      <c r="J889" s="18">
        <v>698334</v>
      </c>
      <c r="K889" s="19" t="s">
        <v>150</v>
      </c>
      <c r="L889" s="19"/>
    </row>
    <row r="890" spans="1:12" ht="15.75" customHeight="1">
      <c r="A890" s="16" t="str">
        <f t="shared" si="60"/>
        <v/>
      </c>
      <c r="B890" s="17"/>
      <c r="C890" s="17"/>
      <c r="D890" s="17">
        <v>41061</v>
      </c>
      <c r="E890" s="20" t="s">
        <v>1114</v>
      </c>
      <c r="F890" s="138" t="s">
        <v>1111</v>
      </c>
      <c r="G890" s="24" t="s">
        <v>942</v>
      </c>
      <c r="H890" s="64">
        <v>390</v>
      </c>
      <c r="I890" s="64">
        <v>7250</v>
      </c>
      <c r="J890" s="18">
        <f t="shared" si="58"/>
        <v>2827500</v>
      </c>
      <c r="K890" s="19" t="s">
        <v>150</v>
      </c>
      <c r="L890" s="19"/>
    </row>
    <row r="891" spans="1:12" ht="15.75" customHeight="1">
      <c r="A891" s="16" t="str">
        <f t="shared" si="60"/>
        <v/>
      </c>
      <c r="B891" s="17"/>
      <c r="C891" s="17"/>
      <c r="D891" s="17">
        <v>41061</v>
      </c>
      <c r="E891" s="20" t="s">
        <v>1113</v>
      </c>
      <c r="F891" s="138" t="s">
        <v>1111</v>
      </c>
      <c r="G891" s="24" t="s">
        <v>942</v>
      </c>
      <c r="H891" s="64">
        <v>230</v>
      </c>
      <c r="I891" s="64">
        <v>7250</v>
      </c>
      <c r="J891" s="18">
        <f t="shared" si="58"/>
        <v>1667500</v>
      </c>
      <c r="K891" s="19" t="s">
        <v>150</v>
      </c>
      <c r="L891" s="19"/>
    </row>
    <row r="892" spans="1:12" ht="15.75" customHeight="1">
      <c r="A892" s="16" t="str">
        <f t="shared" si="60"/>
        <v/>
      </c>
      <c r="B892" s="17"/>
      <c r="C892" s="17"/>
      <c r="D892" s="17">
        <v>41061</v>
      </c>
      <c r="E892" s="20" t="s">
        <v>1115</v>
      </c>
      <c r="F892" s="138" t="s">
        <v>1111</v>
      </c>
      <c r="G892" s="24" t="s">
        <v>942</v>
      </c>
      <c r="H892" s="64">
        <v>196</v>
      </c>
      <c r="I892" s="64">
        <v>6680</v>
      </c>
      <c r="J892" s="18">
        <f t="shared" si="58"/>
        <v>1309280</v>
      </c>
      <c r="K892" s="19" t="s">
        <v>150</v>
      </c>
      <c r="L892" s="19"/>
    </row>
    <row r="893" spans="1:12" ht="15.75" customHeight="1">
      <c r="A893" s="16" t="str">
        <f t="shared" si="60"/>
        <v/>
      </c>
      <c r="B893" s="17"/>
      <c r="C893" s="17"/>
      <c r="D893" s="17">
        <v>41061</v>
      </c>
      <c r="E893" s="20" t="s">
        <v>870</v>
      </c>
      <c r="F893" s="138" t="s">
        <v>1111</v>
      </c>
      <c r="G893" s="24" t="s">
        <v>942</v>
      </c>
      <c r="H893" s="64"/>
      <c r="I893" s="64"/>
      <c r="J893" s="18">
        <v>580428</v>
      </c>
      <c r="K893" s="19" t="s">
        <v>150</v>
      </c>
      <c r="L893" s="19"/>
    </row>
    <row r="894" spans="1:12" ht="15.75" customHeight="1">
      <c r="A894" s="16" t="str">
        <f t="shared" si="60"/>
        <v/>
      </c>
      <c r="B894" s="17"/>
      <c r="C894" s="46"/>
      <c r="D894" s="46">
        <v>41069</v>
      </c>
      <c r="E894" s="47" t="s">
        <v>1119</v>
      </c>
      <c r="F894" s="140" t="s">
        <v>1116</v>
      </c>
      <c r="G894" s="48" t="s">
        <v>1091</v>
      </c>
      <c r="H894" s="64">
        <v>790</v>
      </c>
      <c r="I894" s="64">
        <v>28520</v>
      </c>
      <c r="J894" s="18">
        <f t="shared" si="58"/>
        <v>22530800</v>
      </c>
      <c r="K894" s="19" t="s">
        <v>150</v>
      </c>
      <c r="L894" s="49"/>
    </row>
    <row r="895" spans="1:12" ht="15.75" customHeight="1">
      <c r="A895" s="16" t="str">
        <f t="shared" si="60"/>
        <v/>
      </c>
      <c r="B895" s="17"/>
      <c r="C895" s="46"/>
      <c r="D895" s="46">
        <v>41069</v>
      </c>
      <c r="E895" s="47" t="s">
        <v>767</v>
      </c>
      <c r="F895" s="140" t="s">
        <v>1116</v>
      </c>
      <c r="G895" s="48" t="s">
        <v>1091</v>
      </c>
      <c r="H895" s="64"/>
      <c r="I895" s="64"/>
      <c r="J895" s="18">
        <v>2253080</v>
      </c>
      <c r="K895" s="19" t="s">
        <v>150</v>
      </c>
      <c r="L895" s="49"/>
    </row>
    <row r="896" spans="1:12" ht="15.75" customHeight="1">
      <c r="A896" s="16" t="str">
        <f t="shared" si="60"/>
        <v/>
      </c>
      <c r="B896" s="17"/>
      <c r="C896" s="46"/>
      <c r="D896" s="46">
        <v>41071</v>
      </c>
      <c r="E896" s="47" t="s">
        <v>1120</v>
      </c>
      <c r="F896" s="140" t="s">
        <v>1117</v>
      </c>
      <c r="G896" s="48" t="s">
        <v>983</v>
      </c>
      <c r="H896" s="64">
        <v>452</v>
      </c>
      <c r="I896" s="64">
        <v>11020</v>
      </c>
      <c r="J896" s="18">
        <f t="shared" ref="J896:J959" si="61">ROUND(H896*I896,0)</f>
        <v>4981040</v>
      </c>
      <c r="K896" s="19" t="s">
        <v>150</v>
      </c>
      <c r="L896" s="49"/>
    </row>
    <row r="897" spans="1:12" ht="15.75" customHeight="1">
      <c r="A897" s="16" t="str">
        <f t="shared" si="60"/>
        <v/>
      </c>
      <c r="B897" s="17"/>
      <c r="C897" s="17"/>
      <c r="D897" s="46">
        <v>41071</v>
      </c>
      <c r="E897" s="47" t="s">
        <v>1121</v>
      </c>
      <c r="F897" s="140" t="s">
        <v>1117</v>
      </c>
      <c r="G897" s="48" t="s">
        <v>983</v>
      </c>
      <c r="H897" s="66">
        <v>180</v>
      </c>
      <c r="I897" s="66">
        <v>7235</v>
      </c>
      <c r="J897" s="18">
        <f t="shared" si="61"/>
        <v>1302300</v>
      </c>
      <c r="K897" s="19" t="s">
        <v>150</v>
      </c>
      <c r="L897" s="19"/>
    </row>
    <row r="898" spans="1:12" ht="15.75" customHeight="1">
      <c r="A898" s="16" t="str">
        <f t="shared" si="60"/>
        <v/>
      </c>
      <c r="B898" s="17"/>
      <c r="C898" s="17"/>
      <c r="D898" s="46">
        <v>41071</v>
      </c>
      <c r="E898" s="47" t="s">
        <v>1122</v>
      </c>
      <c r="F898" s="140" t="s">
        <v>1117</v>
      </c>
      <c r="G898" s="48" t="s">
        <v>983</v>
      </c>
      <c r="H898" s="66">
        <v>206</v>
      </c>
      <c r="I898" s="66">
        <v>7235</v>
      </c>
      <c r="J898" s="18">
        <f t="shared" si="61"/>
        <v>1490410</v>
      </c>
      <c r="K898" s="19" t="s">
        <v>150</v>
      </c>
      <c r="L898" s="19"/>
    </row>
    <row r="899" spans="1:12" ht="15.75" customHeight="1">
      <c r="A899" s="16" t="str">
        <f t="shared" si="60"/>
        <v/>
      </c>
      <c r="B899" s="17"/>
      <c r="C899" s="46"/>
      <c r="D899" s="46">
        <v>41071</v>
      </c>
      <c r="E899" s="20" t="s">
        <v>870</v>
      </c>
      <c r="F899" s="140" t="s">
        <v>1117</v>
      </c>
      <c r="G899" s="48" t="s">
        <v>983</v>
      </c>
      <c r="H899" s="64"/>
      <c r="I899" s="64"/>
      <c r="J899" s="18">
        <v>777375</v>
      </c>
      <c r="K899" s="19" t="s">
        <v>150</v>
      </c>
      <c r="L899" s="49"/>
    </row>
    <row r="900" spans="1:12" ht="15.75" customHeight="1">
      <c r="A900" s="16" t="str">
        <f t="shared" si="60"/>
        <v/>
      </c>
      <c r="B900" s="17"/>
      <c r="C900" s="46"/>
      <c r="D900" s="46">
        <v>41072</v>
      </c>
      <c r="E900" s="47" t="s">
        <v>1125</v>
      </c>
      <c r="F900" s="140" t="s">
        <v>1118</v>
      </c>
      <c r="G900" s="48" t="s">
        <v>928</v>
      </c>
      <c r="H900" s="64">
        <v>2220</v>
      </c>
      <c r="I900" s="64">
        <v>5500</v>
      </c>
      <c r="J900" s="18">
        <f t="shared" si="61"/>
        <v>12210000</v>
      </c>
      <c r="K900" s="19" t="s">
        <v>150</v>
      </c>
      <c r="L900" s="49"/>
    </row>
    <row r="901" spans="1:12" ht="15.75" customHeight="1">
      <c r="A901" s="16" t="str">
        <f t="shared" si="60"/>
        <v/>
      </c>
      <c r="B901" s="17"/>
      <c r="C901" s="46"/>
      <c r="D901" s="46">
        <v>41072</v>
      </c>
      <c r="E901" s="20" t="s">
        <v>870</v>
      </c>
      <c r="F901" s="140" t="s">
        <v>1118</v>
      </c>
      <c r="G901" s="48" t="s">
        <v>928</v>
      </c>
      <c r="H901" s="64"/>
      <c r="I901" s="64"/>
      <c r="J901" s="18">
        <v>1221000</v>
      </c>
      <c r="K901" s="19" t="s">
        <v>150</v>
      </c>
      <c r="L901" s="49"/>
    </row>
    <row r="902" spans="1:12" ht="15.75" customHeight="1">
      <c r="A902" s="16" t="str">
        <f t="shared" si="60"/>
        <v/>
      </c>
      <c r="B902" s="17"/>
      <c r="C902" s="46"/>
      <c r="D902" s="46">
        <v>41072</v>
      </c>
      <c r="E902" s="47" t="s">
        <v>1126</v>
      </c>
      <c r="F902" s="140" t="s">
        <v>1123</v>
      </c>
      <c r="G902" s="48" t="s">
        <v>1127</v>
      </c>
      <c r="H902" s="64">
        <v>1110</v>
      </c>
      <c r="I902" s="64">
        <v>6170</v>
      </c>
      <c r="J902" s="18">
        <f t="shared" si="61"/>
        <v>6848700</v>
      </c>
      <c r="K902" s="19" t="s">
        <v>150</v>
      </c>
      <c r="L902" s="49"/>
    </row>
    <row r="903" spans="1:12" ht="15.75" customHeight="1">
      <c r="A903" s="16" t="str">
        <f t="shared" si="60"/>
        <v/>
      </c>
      <c r="B903" s="17"/>
      <c r="C903" s="46"/>
      <c r="D903" s="46">
        <v>41072</v>
      </c>
      <c r="E903" s="20" t="s">
        <v>870</v>
      </c>
      <c r="F903" s="140" t="s">
        <v>1123</v>
      </c>
      <c r="G903" s="48" t="s">
        <v>1127</v>
      </c>
      <c r="H903" s="64"/>
      <c r="I903" s="64"/>
      <c r="J903" s="18">
        <v>684870</v>
      </c>
      <c r="K903" s="19" t="s">
        <v>150</v>
      </c>
      <c r="L903" s="49"/>
    </row>
    <row r="904" spans="1:12" ht="15.75" customHeight="1">
      <c r="A904" s="16" t="str">
        <f t="shared" si="60"/>
        <v/>
      </c>
      <c r="B904" s="17"/>
      <c r="C904" s="46"/>
      <c r="D904" s="46">
        <v>41083</v>
      </c>
      <c r="E904" s="47" t="s">
        <v>1128</v>
      </c>
      <c r="F904" s="140" t="s">
        <v>1124</v>
      </c>
      <c r="G904" s="48" t="s">
        <v>1127</v>
      </c>
      <c r="H904" s="64">
        <v>1010</v>
      </c>
      <c r="I904" s="64">
        <v>6800</v>
      </c>
      <c r="J904" s="18">
        <f t="shared" si="61"/>
        <v>6868000</v>
      </c>
      <c r="K904" s="19" t="s">
        <v>150</v>
      </c>
      <c r="L904" s="49"/>
    </row>
    <row r="905" spans="1:12" ht="15.75" customHeight="1">
      <c r="A905" s="16" t="str">
        <f t="shared" si="60"/>
        <v/>
      </c>
      <c r="B905" s="17"/>
      <c r="C905" s="46"/>
      <c r="D905" s="46">
        <v>41083</v>
      </c>
      <c r="E905" s="20" t="s">
        <v>870</v>
      </c>
      <c r="F905" s="140" t="s">
        <v>1124</v>
      </c>
      <c r="G905" s="48" t="s">
        <v>1127</v>
      </c>
      <c r="H905" s="64"/>
      <c r="I905" s="64"/>
      <c r="J905" s="18">
        <v>686800</v>
      </c>
      <c r="K905" s="19" t="s">
        <v>150</v>
      </c>
      <c r="L905" s="49"/>
    </row>
    <row r="906" spans="1:12" ht="15.75" customHeight="1">
      <c r="A906" s="16" t="str">
        <f t="shared" si="60"/>
        <v/>
      </c>
      <c r="B906" s="17"/>
      <c r="C906" s="46"/>
      <c r="D906" s="46">
        <v>41086</v>
      </c>
      <c r="E906" s="47" t="s">
        <v>1130</v>
      </c>
      <c r="F906" s="140" t="s">
        <v>1129</v>
      </c>
      <c r="G906" s="48" t="s">
        <v>1131</v>
      </c>
      <c r="H906" s="64">
        <v>1884</v>
      </c>
      <c r="I906" s="64">
        <v>8690</v>
      </c>
      <c r="J906" s="18">
        <f t="shared" si="61"/>
        <v>16371960</v>
      </c>
      <c r="K906" s="19" t="s">
        <v>150</v>
      </c>
      <c r="L906" s="49"/>
    </row>
    <row r="907" spans="1:12" ht="15.75" customHeight="1">
      <c r="A907" s="16" t="str">
        <f t="shared" si="60"/>
        <v/>
      </c>
      <c r="B907" s="17"/>
      <c r="C907" s="46"/>
      <c r="D907" s="46">
        <v>41086</v>
      </c>
      <c r="E907" s="20" t="s">
        <v>870</v>
      </c>
      <c r="F907" s="140" t="s">
        <v>1129</v>
      </c>
      <c r="G907" s="48" t="s">
        <v>1131</v>
      </c>
      <c r="H907" s="64"/>
      <c r="I907" s="64"/>
      <c r="J907" s="18">
        <v>1637196</v>
      </c>
      <c r="K907" s="19" t="s">
        <v>150</v>
      </c>
      <c r="L907" s="49"/>
    </row>
    <row r="908" spans="1:12" ht="15.75" customHeight="1">
      <c r="A908" s="16" t="str">
        <f t="shared" si="60"/>
        <v/>
      </c>
      <c r="B908" s="17"/>
      <c r="C908" s="46"/>
      <c r="D908" s="46">
        <v>41086</v>
      </c>
      <c r="E908" s="47" t="s">
        <v>1133</v>
      </c>
      <c r="F908" s="140" t="s">
        <v>1132</v>
      </c>
      <c r="G908" s="48" t="s">
        <v>1137</v>
      </c>
      <c r="H908" s="64">
        <v>505</v>
      </c>
      <c r="I908" s="64">
        <v>10500</v>
      </c>
      <c r="J908" s="18">
        <f t="shared" si="61"/>
        <v>5302500</v>
      </c>
      <c r="K908" s="19" t="s">
        <v>150</v>
      </c>
      <c r="L908" s="49"/>
    </row>
    <row r="909" spans="1:12" ht="15.75" customHeight="1">
      <c r="A909" s="16" t="str">
        <f t="shared" si="60"/>
        <v/>
      </c>
      <c r="B909" s="17"/>
      <c r="C909" s="46"/>
      <c r="D909" s="46">
        <v>41086</v>
      </c>
      <c r="E909" s="47" t="s">
        <v>1134</v>
      </c>
      <c r="F909" s="140" t="s">
        <v>1132</v>
      </c>
      <c r="G909" s="48" t="s">
        <v>1137</v>
      </c>
      <c r="H909" s="64">
        <v>985</v>
      </c>
      <c r="I909" s="64">
        <v>15350</v>
      </c>
      <c r="J909" s="18">
        <f t="shared" si="61"/>
        <v>15119750</v>
      </c>
      <c r="K909" s="19" t="s">
        <v>150</v>
      </c>
      <c r="L909" s="49"/>
    </row>
    <row r="910" spans="1:12" ht="15.75" customHeight="1">
      <c r="A910" s="16" t="str">
        <f t="shared" si="60"/>
        <v/>
      </c>
      <c r="B910" s="17"/>
      <c r="C910" s="46"/>
      <c r="D910" s="46">
        <v>41086</v>
      </c>
      <c r="E910" s="20" t="s">
        <v>870</v>
      </c>
      <c r="F910" s="140" t="s">
        <v>1132</v>
      </c>
      <c r="G910" s="48" t="s">
        <v>1137</v>
      </c>
      <c r="H910" s="64"/>
      <c r="I910" s="64"/>
      <c r="J910" s="18">
        <v>1845225</v>
      </c>
      <c r="K910" s="19" t="s">
        <v>150</v>
      </c>
      <c r="L910" s="49"/>
    </row>
    <row r="911" spans="1:12" ht="15.75" customHeight="1">
      <c r="A911" s="16" t="str">
        <f t="shared" si="60"/>
        <v/>
      </c>
      <c r="B911" s="17"/>
      <c r="C911" s="46"/>
      <c r="D911" s="46">
        <v>41086</v>
      </c>
      <c r="E911" s="47" t="s">
        <v>825</v>
      </c>
      <c r="F911" s="140" t="s">
        <v>1135</v>
      </c>
      <c r="G911" s="48" t="s">
        <v>728</v>
      </c>
      <c r="H911" s="64"/>
      <c r="I911" s="64"/>
      <c r="J911" s="18">
        <v>37049112</v>
      </c>
      <c r="K911" s="19" t="s">
        <v>150</v>
      </c>
      <c r="L911" s="49"/>
    </row>
    <row r="912" spans="1:12" ht="15.75" customHeight="1">
      <c r="A912" s="16" t="str">
        <f t="shared" si="60"/>
        <v/>
      </c>
      <c r="B912" s="17"/>
      <c r="C912" s="46"/>
      <c r="D912" s="46">
        <v>41086</v>
      </c>
      <c r="E912" s="20" t="s">
        <v>870</v>
      </c>
      <c r="F912" s="140" t="s">
        <v>1135</v>
      </c>
      <c r="G912" s="48" t="s">
        <v>728</v>
      </c>
      <c r="H912" s="64"/>
      <c r="I912" s="64"/>
      <c r="J912" s="18">
        <v>3704911</v>
      </c>
      <c r="K912" s="19" t="s">
        <v>150</v>
      </c>
      <c r="L912" s="49"/>
    </row>
    <row r="913" spans="1:12" ht="15.75" customHeight="1">
      <c r="A913" s="16" t="str">
        <f t="shared" si="60"/>
        <v/>
      </c>
      <c r="B913" s="17"/>
      <c r="C913" s="46"/>
      <c r="D913" s="46">
        <v>41090</v>
      </c>
      <c r="E913" s="47" t="s">
        <v>825</v>
      </c>
      <c r="F913" s="140" t="s">
        <v>1136</v>
      </c>
      <c r="G913" s="48" t="s">
        <v>728</v>
      </c>
      <c r="H913" s="64"/>
      <c r="I913" s="64"/>
      <c r="J913" s="18">
        <v>68562790</v>
      </c>
      <c r="K913" s="19" t="s">
        <v>150</v>
      </c>
      <c r="L913" s="49"/>
    </row>
    <row r="914" spans="1:12" ht="15.75" customHeight="1">
      <c r="A914" s="16" t="str">
        <f t="shared" si="60"/>
        <v/>
      </c>
      <c r="B914" s="17"/>
      <c r="C914" s="46"/>
      <c r="D914" s="46">
        <v>41090</v>
      </c>
      <c r="E914" s="20" t="s">
        <v>870</v>
      </c>
      <c r="F914" s="140" t="s">
        <v>1136</v>
      </c>
      <c r="G914" s="48" t="s">
        <v>728</v>
      </c>
      <c r="H914" s="64"/>
      <c r="I914" s="64"/>
      <c r="J914" s="18">
        <v>6856279</v>
      </c>
      <c r="K914" s="19" t="s">
        <v>150</v>
      </c>
      <c r="L914" s="49"/>
    </row>
    <row r="915" spans="1:12" ht="15.75" customHeight="1">
      <c r="A915" s="16" t="str">
        <f t="shared" si="60"/>
        <v/>
      </c>
      <c r="B915" s="17"/>
      <c r="C915" s="46"/>
      <c r="D915" s="46">
        <v>41092</v>
      </c>
      <c r="E915" s="47" t="s">
        <v>1139</v>
      </c>
      <c r="F915" s="140" t="s">
        <v>1138</v>
      </c>
      <c r="G915" s="48" t="s">
        <v>1141</v>
      </c>
      <c r="H915" s="64">
        <v>1000</v>
      </c>
      <c r="I915" s="64">
        <v>6400</v>
      </c>
      <c r="J915" s="18">
        <f t="shared" si="61"/>
        <v>6400000</v>
      </c>
      <c r="K915" s="19" t="s">
        <v>150</v>
      </c>
      <c r="L915" s="49"/>
    </row>
    <row r="916" spans="1:12" ht="15.75" customHeight="1">
      <c r="A916" s="16" t="str">
        <f t="shared" si="60"/>
        <v/>
      </c>
      <c r="B916" s="17"/>
      <c r="C916" s="17"/>
      <c r="D916" s="46">
        <v>41092</v>
      </c>
      <c r="E916" s="20" t="s">
        <v>870</v>
      </c>
      <c r="F916" s="140" t="s">
        <v>1138</v>
      </c>
      <c r="G916" s="48" t="s">
        <v>1141</v>
      </c>
      <c r="H916" s="66"/>
      <c r="I916" s="66"/>
      <c r="J916" s="18">
        <v>640000</v>
      </c>
      <c r="K916" s="19" t="s">
        <v>150</v>
      </c>
      <c r="L916" s="19"/>
    </row>
    <row r="917" spans="1:12" ht="15.75" customHeight="1">
      <c r="A917" s="16" t="str">
        <f t="shared" si="60"/>
        <v/>
      </c>
      <c r="B917" s="17"/>
      <c r="C917" s="17"/>
      <c r="D917" s="17">
        <v>41093</v>
      </c>
      <c r="E917" s="47" t="s">
        <v>825</v>
      </c>
      <c r="F917" s="138" t="s">
        <v>1140</v>
      </c>
      <c r="G917" s="59" t="s">
        <v>1143</v>
      </c>
      <c r="H917" s="66">
        <v>700</v>
      </c>
      <c r="I917" s="66">
        <v>6500</v>
      </c>
      <c r="J917" s="18">
        <f t="shared" si="61"/>
        <v>4550000</v>
      </c>
      <c r="K917" s="19" t="s">
        <v>150</v>
      </c>
      <c r="L917" s="19"/>
    </row>
    <row r="918" spans="1:12" ht="15.75" customHeight="1">
      <c r="A918" s="16" t="str">
        <f t="shared" si="60"/>
        <v/>
      </c>
      <c r="B918" s="17"/>
      <c r="C918" s="46"/>
      <c r="D918" s="17">
        <v>41093</v>
      </c>
      <c r="E918" s="20" t="s">
        <v>870</v>
      </c>
      <c r="F918" s="138" t="s">
        <v>1140</v>
      </c>
      <c r="G918" s="59" t="s">
        <v>1143</v>
      </c>
      <c r="H918" s="64"/>
      <c r="I918" s="64"/>
      <c r="J918" s="18">
        <v>455000</v>
      </c>
      <c r="K918" s="19" t="s">
        <v>150</v>
      </c>
      <c r="L918" s="49"/>
    </row>
    <row r="919" spans="1:12" ht="15.75" customHeight="1">
      <c r="A919" s="16" t="str">
        <f t="shared" si="60"/>
        <v/>
      </c>
      <c r="B919" s="17"/>
      <c r="C919" s="46"/>
      <c r="D919" s="46">
        <v>41095</v>
      </c>
      <c r="E919" s="47" t="s">
        <v>1106</v>
      </c>
      <c r="F919" s="140" t="s">
        <v>1142</v>
      </c>
      <c r="G919" s="48" t="s">
        <v>202</v>
      </c>
      <c r="H919" s="64">
        <v>500</v>
      </c>
      <c r="I919" s="64">
        <v>8000</v>
      </c>
      <c r="J919" s="18">
        <f t="shared" si="61"/>
        <v>4000000</v>
      </c>
      <c r="K919" s="19" t="s">
        <v>150</v>
      </c>
      <c r="L919" s="49"/>
    </row>
    <row r="920" spans="1:12" ht="15.75" customHeight="1">
      <c r="A920" s="16" t="str">
        <f t="shared" si="60"/>
        <v/>
      </c>
      <c r="B920" s="17"/>
      <c r="C920" s="46"/>
      <c r="D920" s="46">
        <v>41095</v>
      </c>
      <c r="E920" s="20" t="s">
        <v>870</v>
      </c>
      <c r="F920" s="140" t="s">
        <v>1142</v>
      </c>
      <c r="G920" s="48" t="s">
        <v>202</v>
      </c>
      <c r="H920" s="64"/>
      <c r="I920" s="64"/>
      <c r="J920" s="18">
        <v>400000</v>
      </c>
      <c r="K920" s="19" t="s">
        <v>150</v>
      </c>
      <c r="L920" s="49"/>
    </row>
    <row r="921" spans="1:12" ht="15.75" customHeight="1">
      <c r="A921" s="16" t="str">
        <f t="shared" si="60"/>
        <v/>
      </c>
      <c r="B921" s="17"/>
      <c r="C921" s="46"/>
      <c r="D921" s="46">
        <v>41095</v>
      </c>
      <c r="E921" s="47" t="s">
        <v>1144</v>
      </c>
      <c r="F921" s="140" t="s">
        <v>1145</v>
      </c>
      <c r="G921" s="48" t="s">
        <v>983</v>
      </c>
      <c r="H921" s="64">
        <v>451</v>
      </c>
      <c r="I921" s="64">
        <v>11020</v>
      </c>
      <c r="J921" s="18">
        <f t="shared" si="61"/>
        <v>4970020</v>
      </c>
      <c r="K921" s="19" t="s">
        <v>150</v>
      </c>
      <c r="L921" s="49"/>
    </row>
    <row r="922" spans="1:12" ht="15.75" customHeight="1">
      <c r="A922" s="16" t="str">
        <f t="shared" si="60"/>
        <v/>
      </c>
      <c r="B922" s="17"/>
      <c r="C922" s="46"/>
      <c r="D922" s="46">
        <v>41095</v>
      </c>
      <c r="E922" s="20" t="s">
        <v>870</v>
      </c>
      <c r="F922" s="140" t="s">
        <v>1145</v>
      </c>
      <c r="G922" s="48" t="s">
        <v>983</v>
      </c>
      <c r="H922" s="64"/>
      <c r="I922" s="64"/>
      <c r="J922" s="18">
        <v>497002</v>
      </c>
      <c r="K922" s="19" t="s">
        <v>150</v>
      </c>
      <c r="L922" s="49"/>
    </row>
    <row r="923" spans="1:12" ht="15.75" customHeight="1">
      <c r="A923" s="16" t="str">
        <f t="shared" si="60"/>
        <v/>
      </c>
      <c r="B923" s="17"/>
      <c r="C923" s="46"/>
      <c r="D923" s="46">
        <v>41095</v>
      </c>
      <c r="E923" s="47" t="s">
        <v>1146</v>
      </c>
      <c r="F923" s="140" t="s">
        <v>1149</v>
      </c>
      <c r="G923" s="48" t="s">
        <v>942</v>
      </c>
      <c r="H923" s="64">
        <v>622</v>
      </c>
      <c r="I923" s="64">
        <v>6990</v>
      </c>
      <c r="J923" s="18">
        <f t="shared" si="61"/>
        <v>4347780</v>
      </c>
      <c r="K923" s="19" t="s">
        <v>150</v>
      </c>
      <c r="L923" s="49"/>
    </row>
    <row r="924" spans="1:12" ht="15.75" customHeight="1">
      <c r="A924" s="16" t="str">
        <f t="shared" si="60"/>
        <v/>
      </c>
      <c r="B924" s="17"/>
      <c r="C924" s="46"/>
      <c r="D924" s="46">
        <v>41095</v>
      </c>
      <c r="E924" s="47" t="s">
        <v>1147</v>
      </c>
      <c r="F924" s="140" t="s">
        <v>1149</v>
      </c>
      <c r="G924" s="48" t="s">
        <v>942</v>
      </c>
      <c r="H924" s="64">
        <v>295</v>
      </c>
      <c r="I924" s="64">
        <v>8050</v>
      </c>
      <c r="J924" s="18">
        <f t="shared" si="61"/>
        <v>2374750</v>
      </c>
      <c r="K924" s="19" t="s">
        <v>150</v>
      </c>
      <c r="L924" s="49"/>
    </row>
    <row r="925" spans="1:12" ht="15.75" customHeight="1">
      <c r="A925" s="16" t="str">
        <f t="shared" si="60"/>
        <v/>
      </c>
      <c r="B925" s="17"/>
      <c r="C925" s="46"/>
      <c r="D925" s="46">
        <v>41095</v>
      </c>
      <c r="E925" s="47" t="s">
        <v>1148</v>
      </c>
      <c r="F925" s="140" t="s">
        <v>1149</v>
      </c>
      <c r="G925" s="48" t="s">
        <v>942</v>
      </c>
      <c r="H925" s="64">
        <v>70</v>
      </c>
      <c r="I925" s="64">
        <v>9512</v>
      </c>
      <c r="J925" s="18">
        <f t="shared" si="61"/>
        <v>665840</v>
      </c>
      <c r="K925" s="19" t="s">
        <v>150</v>
      </c>
      <c r="L925" s="49"/>
    </row>
    <row r="926" spans="1:12" ht="15.75" customHeight="1">
      <c r="A926" s="16" t="str">
        <f t="shared" si="60"/>
        <v/>
      </c>
      <c r="B926" s="17"/>
      <c r="C926" s="46"/>
      <c r="D926" s="46">
        <v>41095</v>
      </c>
      <c r="E926" s="20" t="s">
        <v>870</v>
      </c>
      <c r="F926" s="140" t="s">
        <v>1149</v>
      </c>
      <c r="G926" s="48" t="s">
        <v>942</v>
      </c>
      <c r="H926" s="64"/>
      <c r="I926" s="64"/>
      <c r="J926" s="18">
        <v>738837</v>
      </c>
      <c r="K926" s="19" t="s">
        <v>150</v>
      </c>
      <c r="L926" s="49"/>
    </row>
    <row r="927" spans="1:12" ht="15.75" customHeight="1">
      <c r="A927" s="16" t="str">
        <f t="shared" si="60"/>
        <v/>
      </c>
      <c r="B927" s="17"/>
      <c r="C927" s="17"/>
      <c r="D927" s="17">
        <v>41096</v>
      </c>
      <c r="E927" s="20" t="s">
        <v>1152</v>
      </c>
      <c r="F927" s="138" t="s">
        <v>1150</v>
      </c>
      <c r="G927" s="50" t="s">
        <v>928</v>
      </c>
      <c r="H927" s="62">
        <v>1210</v>
      </c>
      <c r="I927" s="62">
        <v>6160</v>
      </c>
      <c r="J927" s="18">
        <f t="shared" si="61"/>
        <v>7453600</v>
      </c>
      <c r="K927" s="19" t="s">
        <v>150</v>
      </c>
      <c r="L927" s="19"/>
    </row>
    <row r="928" spans="1:12" ht="15.75" customHeight="1">
      <c r="A928" s="16" t="str">
        <f t="shared" si="60"/>
        <v/>
      </c>
      <c r="B928" s="17"/>
      <c r="C928" s="17"/>
      <c r="D928" s="17">
        <v>41096</v>
      </c>
      <c r="E928" s="20" t="s">
        <v>1153</v>
      </c>
      <c r="F928" s="138" t="s">
        <v>1150</v>
      </c>
      <c r="G928" s="50" t="s">
        <v>928</v>
      </c>
      <c r="H928" s="62">
        <v>310</v>
      </c>
      <c r="I928" s="62">
        <v>13320</v>
      </c>
      <c r="J928" s="18">
        <f t="shared" si="61"/>
        <v>4129200</v>
      </c>
      <c r="K928" s="19" t="s">
        <v>150</v>
      </c>
      <c r="L928" s="19"/>
    </row>
    <row r="929" spans="1:12" ht="15.75" customHeight="1">
      <c r="A929" s="16" t="str">
        <f t="shared" si="60"/>
        <v/>
      </c>
      <c r="B929" s="17"/>
      <c r="C929" s="17"/>
      <c r="D929" s="17">
        <v>41096</v>
      </c>
      <c r="E929" s="20" t="s">
        <v>1154</v>
      </c>
      <c r="F929" s="138" t="s">
        <v>1150</v>
      </c>
      <c r="G929" s="50" t="s">
        <v>928</v>
      </c>
      <c r="H929" s="64">
        <v>324</v>
      </c>
      <c r="I929" s="64">
        <v>5060</v>
      </c>
      <c r="J929" s="18">
        <f t="shared" si="61"/>
        <v>1639440</v>
      </c>
      <c r="K929" s="19" t="s">
        <v>150</v>
      </c>
      <c r="L929" s="19"/>
    </row>
    <row r="930" spans="1:12" ht="15.75" customHeight="1">
      <c r="A930" s="16" t="str">
        <f t="shared" si="60"/>
        <v/>
      </c>
      <c r="B930" s="17"/>
      <c r="C930" s="17"/>
      <c r="D930" s="17">
        <v>41096</v>
      </c>
      <c r="E930" s="20" t="s">
        <v>870</v>
      </c>
      <c r="F930" s="138" t="s">
        <v>1150</v>
      </c>
      <c r="G930" s="50" t="s">
        <v>928</v>
      </c>
      <c r="H930" s="64"/>
      <c r="I930" s="64"/>
      <c r="J930" s="18">
        <v>1322224</v>
      </c>
      <c r="K930" s="19" t="s">
        <v>150</v>
      </c>
      <c r="L930" s="19"/>
    </row>
    <row r="931" spans="1:12" ht="15.75" customHeight="1">
      <c r="A931" s="16" t="str">
        <f t="shared" si="60"/>
        <v/>
      </c>
      <c r="B931" s="17"/>
      <c r="C931" s="17"/>
      <c r="D931" s="17">
        <v>41096</v>
      </c>
      <c r="E931" s="20" t="s">
        <v>1156</v>
      </c>
      <c r="F931" s="138" t="s">
        <v>1151</v>
      </c>
      <c r="G931" s="24" t="s">
        <v>1157</v>
      </c>
      <c r="H931" s="64">
        <v>1107</v>
      </c>
      <c r="I931" s="64">
        <v>6032</v>
      </c>
      <c r="J931" s="18">
        <f t="shared" si="61"/>
        <v>6677424</v>
      </c>
      <c r="K931" s="19" t="s">
        <v>150</v>
      </c>
      <c r="L931" s="19"/>
    </row>
    <row r="932" spans="1:12" ht="15.75" customHeight="1">
      <c r="A932" s="16" t="str">
        <f t="shared" si="60"/>
        <v/>
      </c>
      <c r="B932" s="17"/>
      <c r="C932" s="17"/>
      <c r="D932" s="17">
        <v>41096</v>
      </c>
      <c r="E932" s="20" t="s">
        <v>870</v>
      </c>
      <c r="F932" s="138" t="s">
        <v>1151</v>
      </c>
      <c r="G932" s="24" t="s">
        <v>1157</v>
      </c>
      <c r="H932" s="64"/>
      <c r="I932" s="64"/>
      <c r="J932" s="18">
        <v>667742</v>
      </c>
      <c r="K932" s="19" t="s">
        <v>150</v>
      </c>
      <c r="L932" s="19"/>
    </row>
    <row r="933" spans="1:12" ht="15.75" customHeight="1">
      <c r="A933" s="16" t="str">
        <f t="shared" si="60"/>
        <v/>
      </c>
      <c r="B933" s="17"/>
      <c r="C933" s="17"/>
      <c r="D933" s="17">
        <v>41104</v>
      </c>
      <c r="E933" s="20" t="s">
        <v>1158</v>
      </c>
      <c r="F933" s="138" t="s">
        <v>437</v>
      </c>
      <c r="G933" s="24" t="s">
        <v>1050</v>
      </c>
      <c r="H933" s="64">
        <v>1012</v>
      </c>
      <c r="I933" s="64">
        <v>6200</v>
      </c>
      <c r="J933" s="18">
        <f t="shared" si="61"/>
        <v>6274400</v>
      </c>
      <c r="K933" s="19" t="s">
        <v>150</v>
      </c>
      <c r="L933" s="19"/>
    </row>
    <row r="934" spans="1:12" ht="15.75" customHeight="1">
      <c r="A934" s="16" t="str">
        <f t="shared" si="60"/>
        <v/>
      </c>
      <c r="B934" s="17"/>
      <c r="C934" s="46"/>
      <c r="D934" s="17">
        <v>41104</v>
      </c>
      <c r="E934" s="20" t="s">
        <v>870</v>
      </c>
      <c r="F934" s="138" t="s">
        <v>437</v>
      </c>
      <c r="G934" s="24" t="s">
        <v>1050</v>
      </c>
      <c r="H934" s="64"/>
      <c r="I934" s="64"/>
      <c r="J934" s="18">
        <v>627440</v>
      </c>
      <c r="K934" s="19" t="s">
        <v>150</v>
      </c>
      <c r="L934" s="49"/>
    </row>
    <row r="935" spans="1:12" ht="15.75" customHeight="1">
      <c r="A935" s="16" t="str">
        <f t="shared" si="60"/>
        <v/>
      </c>
      <c r="B935" s="17"/>
      <c r="C935" s="46"/>
      <c r="D935" s="46">
        <v>41104</v>
      </c>
      <c r="E935" s="47" t="s">
        <v>1159</v>
      </c>
      <c r="F935" s="140" t="s">
        <v>1155</v>
      </c>
      <c r="G935" s="48" t="s">
        <v>1161</v>
      </c>
      <c r="H935" s="64">
        <v>136</v>
      </c>
      <c r="I935" s="64">
        <v>37800</v>
      </c>
      <c r="J935" s="18">
        <f t="shared" si="61"/>
        <v>5140800</v>
      </c>
      <c r="K935" s="19" t="s">
        <v>150</v>
      </c>
      <c r="L935" s="49"/>
    </row>
    <row r="936" spans="1:12" ht="15.75" customHeight="1">
      <c r="A936" s="16" t="str">
        <f t="shared" si="60"/>
        <v/>
      </c>
      <c r="B936" s="17"/>
      <c r="C936" s="46"/>
      <c r="D936" s="46">
        <v>41104</v>
      </c>
      <c r="E936" s="47" t="s">
        <v>1009</v>
      </c>
      <c r="F936" s="140" t="s">
        <v>1155</v>
      </c>
      <c r="G936" s="48" t="s">
        <v>1161</v>
      </c>
      <c r="H936" s="64">
        <v>47</v>
      </c>
      <c r="I936" s="64">
        <v>47000</v>
      </c>
      <c r="J936" s="18">
        <f t="shared" si="61"/>
        <v>2209000</v>
      </c>
      <c r="K936" s="19" t="s">
        <v>150</v>
      </c>
      <c r="L936" s="49"/>
    </row>
    <row r="937" spans="1:12" ht="15.75" customHeight="1">
      <c r="A937" s="16" t="str">
        <f t="shared" si="60"/>
        <v/>
      </c>
      <c r="B937" s="17"/>
      <c r="C937" s="46"/>
      <c r="D937" s="46">
        <v>41104</v>
      </c>
      <c r="E937" s="20" t="s">
        <v>870</v>
      </c>
      <c r="F937" s="140" t="s">
        <v>1155</v>
      </c>
      <c r="G937" s="48" t="s">
        <v>1161</v>
      </c>
      <c r="H937" s="64"/>
      <c r="I937" s="64"/>
      <c r="J937" s="18">
        <v>734980</v>
      </c>
      <c r="K937" s="19" t="s">
        <v>150</v>
      </c>
      <c r="L937" s="49"/>
    </row>
    <row r="938" spans="1:12" ht="15.75" customHeight="1">
      <c r="A938" s="16" t="str">
        <f t="shared" si="60"/>
        <v/>
      </c>
      <c r="B938" s="17"/>
      <c r="C938" s="46"/>
      <c r="D938" s="46">
        <v>41104</v>
      </c>
      <c r="E938" s="47" t="s">
        <v>1162</v>
      </c>
      <c r="F938" s="140" t="s">
        <v>1160</v>
      </c>
      <c r="G938" s="48" t="s">
        <v>942</v>
      </c>
      <c r="H938" s="64">
        <v>342</v>
      </c>
      <c r="I938" s="64">
        <v>6330</v>
      </c>
      <c r="J938" s="18">
        <f t="shared" si="61"/>
        <v>2164860</v>
      </c>
      <c r="K938" s="19" t="s">
        <v>150</v>
      </c>
      <c r="L938" s="49"/>
    </row>
    <row r="939" spans="1:12" ht="15.75" customHeight="1">
      <c r="A939" s="16" t="str">
        <f t="shared" si="60"/>
        <v/>
      </c>
      <c r="B939" s="17"/>
      <c r="C939" s="46"/>
      <c r="D939" s="46">
        <v>41104</v>
      </c>
      <c r="E939" s="47" t="s">
        <v>957</v>
      </c>
      <c r="F939" s="140" t="s">
        <v>1160</v>
      </c>
      <c r="G939" s="48" t="s">
        <v>942</v>
      </c>
      <c r="H939" s="64">
        <v>105</v>
      </c>
      <c r="I939" s="64">
        <v>9090</v>
      </c>
      <c r="J939" s="18">
        <f t="shared" si="61"/>
        <v>954450</v>
      </c>
      <c r="K939" s="19" t="s">
        <v>150</v>
      </c>
      <c r="L939" s="49"/>
    </row>
    <row r="940" spans="1:12" ht="15.75" customHeight="1">
      <c r="A940" s="16" t="str">
        <f t="shared" si="60"/>
        <v/>
      </c>
      <c r="B940" s="17"/>
      <c r="C940" s="46"/>
      <c r="D940" s="46">
        <v>41104</v>
      </c>
      <c r="E940" s="20" t="s">
        <v>870</v>
      </c>
      <c r="F940" s="140" t="s">
        <v>1160</v>
      </c>
      <c r="G940" s="48" t="s">
        <v>942</v>
      </c>
      <c r="H940" s="64"/>
      <c r="I940" s="64"/>
      <c r="J940" s="18">
        <v>311931</v>
      </c>
      <c r="K940" s="19" t="s">
        <v>150</v>
      </c>
      <c r="L940" s="49"/>
    </row>
    <row r="941" spans="1:12" ht="15.75" customHeight="1">
      <c r="A941" s="16" t="str">
        <f t="shared" si="60"/>
        <v/>
      </c>
      <c r="B941" s="17"/>
      <c r="C941" s="46"/>
      <c r="D941" s="46">
        <v>41105</v>
      </c>
      <c r="E941" s="47" t="s">
        <v>1163</v>
      </c>
      <c r="F941" s="140" t="s">
        <v>440</v>
      </c>
      <c r="G941" s="48" t="s">
        <v>1172</v>
      </c>
      <c r="H941" s="64">
        <v>1287</v>
      </c>
      <c r="I941" s="64">
        <v>5100</v>
      </c>
      <c r="J941" s="18">
        <f t="shared" si="61"/>
        <v>6563700</v>
      </c>
      <c r="K941" s="19" t="s">
        <v>150</v>
      </c>
      <c r="L941" s="49"/>
    </row>
    <row r="942" spans="1:12" ht="15.75" customHeight="1">
      <c r="A942" s="16" t="str">
        <f t="shared" si="60"/>
        <v/>
      </c>
      <c r="B942" s="17"/>
      <c r="C942" s="46"/>
      <c r="D942" s="46">
        <v>41105</v>
      </c>
      <c r="E942" s="47" t="s">
        <v>1164</v>
      </c>
      <c r="F942" s="140" t="s">
        <v>440</v>
      </c>
      <c r="G942" s="48" t="s">
        <v>1172</v>
      </c>
      <c r="H942" s="64">
        <v>1175</v>
      </c>
      <c r="I942" s="64">
        <v>7110</v>
      </c>
      <c r="J942" s="18">
        <f t="shared" si="61"/>
        <v>8354250</v>
      </c>
      <c r="K942" s="19" t="s">
        <v>150</v>
      </c>
      <c r="L942" s="49"/>
    </row>
    <row r="943" spans="1:12" ht="15.75" customHeight="1">
      <c r="A943" s="16" t="str">
        <f t="shared" si="60"/>
        <v/>
      </c>
      <c r="B943" s="17"/>
      <c r="C943" s="17"/>
      <c r="D943" s="46">
        <v>41105</v>
      </c>
      <c r="E943" s="47" t="s">
        <v>1165</v>
      </c>
      <c r="F943" s="140" t="s">
        <v>440</v>
      </c>
      <c r="G943" s="48" t="s">
        <v>1172</v>
      </c>
      <c r="H943" s="66">
        <v>996</v>
      </c>
      <c r="I943" s="66">
        <v>6150</v>
      </c>
      <c r="J943" s="18">
        <f t="shared" si="61"/>
        <v>6125400</v>
      </c>
      <c r="K943" s="19" t="s">
        <v>150</v>
      </c>
      <c r="L943" s="19"/>
    </row>
    <row r="944" spans="1:12" ht="15.75" customHeight="1">
      <c r="A944" s="16" t="str">
        <f t="shared" si="60"/>
        <v/>
      </c>
      <c r="B944" s="17"/>
      <c r="C944" s="17"/>
      <c r="D944" s="46">
        <v>41105</v>
      </c>
      <c r="E944" s="47" t="s">
        <v>1166</v>
      </c>
      <c r="F944" s="140" t="s">
        <v>440</v>
      </c>
      <c r="G944" s="48" t="s">
        <v>1172</v>
      </c>
      <c r="H944" s="66">
        <v>1006</v>
      </c>
      <c r="I944" s="66">
        <v>7050</v>
      </c>
      <c r="J944" s="18">
        <f t="shared" si="61"/>
        <v>7092300</v>
      </c>
      <c r="K944" s="19" t="s">
        <v>150</v>
      </c>
      <c r="L944" s="19"/>
    </row>
    <row r="945" spans="1:12" ht="15.75" customHeight="1">
      <c r="A945" s="16" t="str">
        <f t="shared" si="60"/>
        <v/>
      </c>
      <c r="B945" s="17"/>
      <c r="C945" s="17"/>
      <c r="D945" s="46">
        <v>41105</v>
      </c>
      <c r="E945" s="47" t="s">
        <v>1167</v>
      </c>
      <c r="F945" s="140" t="s">
        <v>440</v>
      </c>
      <c r="G945" s="48" t="s">
        <v>1172</v>
      </c>
      <c r="H945" s="64">
        <v>1290</v>
      </c>
      <c r="I945" s="64">
        <v>5100</v>
      </c>
      <c r="J945" s="18">
        <f t="shared" si="61"/>
        <v>6579000</v>
      </c>
      <c r="K945" s="19" t="s">
        <v>150</v>
      </c>
      <c r="L945" s="19"/>
    </row>
    <row r="946" spans="1:12" ht="15.75" customHeight="1">
      <c r="A946" s="16" t="str">
        <f t="shared" si="60"/>
        <v/>
      </c>
      <c r="B946" s="17"/>
      <c r="C946" s="17"/>
      <c r="D946" s="46">
        <v>41105</v>
      </c>
      <c r="E946" s="20" t="s">
        <v>870</v>
      </c>
      <c r="F946" s="140" t="s">
        <v>440</v>
      </c>
      <c r="G946" s="48" t="s">
        <v>1172</v>
      </c>
      <c r="H946" s="64"/>
      <c r="I946" s="64"/>
      <c r="J946" s="18">
        <v>3471465</v>
      </c>
      <c r="K946" s="19" t="s">
        <v>150</v>
      </c>
      <c r="L946" s="19"/>
    </row>
    <row r="947" spans="1:12" ht="15.75" customHeight="1">
      <c r="A947" s="16" t="str">
        <f t="shared" si="60"/>
        <v/>
      </c>
      <c r="B947" s="17"/>
      <c r="C947" s="17"/>
      <c r="D947" s="17">
        <v>41117</v>
      </c>
      <c r="E947" s="20" t="s">
        <v>1174</v>
      </c>
      <c r="F947" s="138" t="s">
        <v>1168</v>
      </c>
      <c r="G947" s="24" t="s">
        <v>202</v>
      </c>
      <c r="H947" s="64">
        <v>615</v>
      </c>
      <c r="I947" s="64">
        <v>8360</v>
      </c>
      <c r="J947" s="18">
        <f t="shared" si="61"/>
        <v>5141400</v>
      </c>
      <c r="K947" s="19" t="s">
        <v>150</v>
      </c>
      <c r="L947" s="19"/>
    </row>
    <row r="948" spans="1:12" ht="15.75" customHeight="1">
      <c r="A948" s="16" t="str">
        <f t="shared" si="60"/>
        <v/>
      </c>
      <c r="B948" s="17"/>
      <c r="C948" s="17"/>
      <c r="D948" s="17">
        <v>41117</v>
      </c>
      <c r="E948" s="47" t="s">
        <v>1173</v>
      </c>
      <c r="F948" s="138" t="s">
        <v>1168</v>
      </c>
      <c r="G948" s="24" t="s">
        <v>202</v>
      </c>
      <c r="H948" s="64">
        <v>200</v>
      </c>
      <c r="I948" s="64">
        <v>11000</v>
      </c>
      <c r="J948" s="18">
        <f t="shared" si="61"/>
        <v>2200000</v>
      </c>
      <c r="K948" s="19" t="s">
        <v>150</v>
      </c>
      <c r="L948" s="49"/>
    </row>
    <row r="949" spans="1:12" ht="15.75" customHeight="1">
      <c r="A949" s="16" t="str">
        <f t="shared" si="60"/>
        <v/>
      </c>
      <c r="B949" s="17"/>
      <c r="C949" s="46"/>
      <c r="D949" s="17">
        <v>41117</v>
      </c>
      <c r="E949" s="20" t="s">
        <v>870</v>
      </c>
      <c r="F949" s="138" t="s">
        <v>1168</v>
      </c>
      <c r="G949" s="24" t="s">
        <v>202</v>
      </c>
      <c r="H949" s="64"/>
      <c r="I949" s="64"/>
      <c r="J949" s="18">
        <v>734140</v>
      </c>
      <c r="K949" s="19" t="s">
        <v>150</v>
      </c>
      <c r="L949" s="49"/>
    </row>
    <row r="950" spans="1:12" ht="15.75" customHeight="1">
      <c r="A950" s="16" t="str">
        <f t="shared" ref="A950:A1731" si="62">IF(B950&lt;&gt;"",MONTH(B950),"")</f>
        <v/>
      </c>
      <c r="B950" s="17"/>
      <c r="C950" s="46"/>
      <c r="D950" s="46">
        <v>41117</v>
      </c>
      <c r="E950" s="47" t="s">
        <v>1175</v>
      </c>
      <c r="F950" s="140" t="s">
        <v>1169</v>
      </c>
      <c r="G950" s="48" t="s">
        <v>951</v>
      </c>
      <c r="H950" s="64">
        <v>200</v>
      </c>
      <c r="I950" s="64">
        <v>21779</v>
      </c>
      <c r="J950" s="18">
        <f t="shared" si="61"/>
        <v>4355800</v>
      </c>
      <c r="K950" s="19" t="s">
        <v>150</v>
      </c>
      <c r="L950" s="49"/>
    </row>
    <row r="951" spans="1:12" ht="15.75" customHeight="1">
      <c r="A951" s="16" t="str">
        <f t="shared" si="62"/>
        <v/>
      </c>
      <c r="B951" s="17"/>
      <c r="C951" s="46"/>
      <c r="D951" s="46">
        <v>41117</v>
      </c>
      <c r="E951" s="47" t="s">
        <v>1176</v>
      </c>
      <c r="F951" s="140" t="s">
        <v>1169</v>
      </c>
      <c r="G951" s="48" t="s">
        <v>951</v>
      </c>
      <c r="H951" s="64">
        <v>200</v>
      </c>
      <c r="I951" s="64">
        <v>4600</v>
      </c>
      <c r="J951" s="18">
        <f t="shared" si="61"/>
        <v>920000</v>
      </c>
      <c r="K951" s="19" t="s">
        <v>150</v>
      </c>
      <c r="L951" s="49"/>
    </row>
    <row r="952" spans="1:12" ht="15.75" customHeight="1">
      <c r="A952" s="16" t="str">
        <f t="shared" si="62"/>
        <v/>
      </c>
      <c r="B952" s="17"/>
      <c r="C952" s="46"/>
      <c r="D952" s="46">
        <v>41117</v>
      </c>
      <c r="E952" s="20" t="s">
        <v>870</v>
      </c>
      <c r="F952" s="140" t="s">
        <v>1169</v>
      </c>
      <c r="G952" s="48" t="s">
        <v>951</v>
      </c>
      <c r="H952" s="64"/>
      <c r="I952" s="64"/>
      <c r="J952" s="18">
        <v>527580</v>
      </c>
      <c r="K952" s="19" t="s">
        <v>150</v>
      </c>
      <c r="L952" s="49"/>
    </row>
    <row r="953" spans="1:12" ht="15.75" customHeight="1">
      <c r="A953" s="16" t="str">
        <f t="shared" si="62"/>
        <v/>
      </c>
      <c r="B953" s="17"/>
      <c r="C953" s="46"/>
      <c r="D953" s="46">
        <v>40966</v>
      </c>
      <c r="E953" s="47" t="s">
        <v>1177</v>
      </c>
      <c r="F953" s="140" t="s">
        <v>474</v>
      </c>
      <c r="G953" s="48" t="s">
        <v>1112</v>
      </c>
      <c r="H953" s="64">
        <v>504</v>
      </c>
      <c r="I953" s="64">
        <v>10900</v>
      </c>
      <c r="J953" s="18">
        <f t="shared" si="61"/>
        <v>5493600</v>
      </c>
      <c r="K953" s="19" t="s">
        <v>150</v>
      </c>
      <c r="L953" s="49"/>
    </row>
    <row r="954" spans="1:12" ht="15.75" customHeight="1">
      <c r="A954" s="16" t="str">
        <f t="shared" si="62"/>
        <v/>
      </c>
      <c r="B954" s="17"/>
      <c r="C954" s="46"/>
      <c r="D954" s="46">
        <v>40966</v>
      </c>
      <c r="E954" s="20" t="s">
        <v>870</v>
      </c>
      <c r="F954" s="140" t="s">
        <v>474</v>
      </c>
      <c r="G954" s="48" t="s">
        <v>1112</v>
      </c>
      <c r="H954" s="64"/>
      <c r="I954" s="64"/>
      <c r="J954" s="18">
        <v>549360</v>
      </c>
      <c r="K954" s="19" t="s">
        <v>150</v>
      </c>
      <c r="L954" s="49"/>
    </row>
    <row r="955" spans="1:12" ht="15.75" customHeight="1">
      <c r="A955" s="16" t="str">
        <f t="shared" si="62"/>
        <v/>
      </c>
      <c r="B955" s="17"/>
      <c r="C955" s="46"/>
      <c r="D955" s="46">
        <v>41118</v>
      </c>
      <c r="E955" s="47" t="s">
        <v>825</v>
      </c>
      <c r="F955" s="140" t="s">
        <v>1170</v>
      </c>
      <c r="G955" s="48" t="s">
        <v>1178</v>
      </c>
      <c r="H955" s="64">
        <v>500</v>
      </c>
      <c r="I955" s="64">
        <v>3000</v>
      </c>
      <c r="J955" s="18">
        <f t="shared" si="61"/>
        <v>1500000</v>
      </c>
      <c r="K955" s="19" t="s">
        <v>150</v>
      </c>
      <c r="L955" s="49"/>
    </row>
    <row r="956" spans="1:12" ht="15.75" customHeight="1">
      <c r="A956" s="16" t="str">
        <f t="shared" si="62"/>
        <v/>
      </c>
      <c r="B956" s="17"/>
      <c r="C956" s="17"/>
      <c r="D956" s="46">
        <v>41118</v>
      </c>
      <c r="E956" s="20" t="s">
        <v>870</v>
      </c>
      <c r="F956" s="140" t="s">
        <v>1170</v>
      </c>
      <c r="G956" s="48" t="s">
        <v>1178</v>
      </c>
      <c r="H956" s="64"/>
      <c r="I956" s="64"/>
      <c r="J956" s="18">
        <v>150000</v>
      </c>
      <c r="K956" s="19" t="s">
        <v>150</v>
      </c>
      <c r="L956" s="19"/>
    </row>
    <row r="957" spans="1:12" ht="15.75" customHeight="1">
      <c r="A957" s="16" t="str">
        <f t="shared" si="62"/>
        <v/>
      </c>
      <c r="B957" s="17"/>
      <c r="C957" s="17"/>
      <c r="D957" s="17">
        <v>41118</v>
      </c>
      <c r="E957" s="47" t="s">
        <v>825</v>
      </c>
      <c r="F957" s="138" t="s">
        <v>1171</v>
      </c>
      <c r="G957" s="24" t="s">
        <v>728</v>
      </c>
      <c r="H957" s="64"/>
      <c r="I957" s="64"/>
      <c r="J957" s="18">
        <v>5533657</v>
      </c>
      <c r="K957" s="19" t="s">
        <v>150</v>
      </c>
      <c r="L957" s="19"/>
    </row>
    <row r="958" spans="1:12" ht="15.75" customHeight="1">
      <c r="A958" s="16" t="str">
        <f t="shared" si="62"/>
        <v/>
      </c>
      <c r="B958" s="17"/>
      <c r="C958" s="46"/>
      <c r="D958" s="17">
        <v>41118</v>
      </c>
      <c r="E958" s="20" t="s">
        <v>870</v>
      </c>
      <c r="F958" s="138" t="s">
        <v>1171</v>
      </c>
      <c r="G958" s="24" t="s">
        <v>728</v>
      </c>
      <c r="H958" s="64"/>
      <c r="I958" s="64"/>
      <c r="J958" s="18">
        <v>553366</v>
      </c>
      <c r="K958" s="19" t="s">
        <v>150</v>
      </c>
      <c r="L958" s="19"/>
    </row>
    <row r="959" spans="1:12" ht="15.75" customHeight="1">
      <c r="A959" s="16" t="str">
        <f t="shared" si="62"/>
        <v/>
      </c>
      <c r="B959" s="17"/>
      <c r="C959" s="17"/>
      <c r="D959" s="17">
        <v>41121</v>
      </c>
      <c r="E959" s="20" t="s">
        <v>1106</v>
      </c>
      <c r="F959" s="138" t="s">
        <v>1179</v>
      </c>
      <c r="G959" s="24" t="s">
        <v>202</v>
      </c>
      <c r="H959" s="64">
        <v>890</v>
      </c>
      <c r="I959" s="64">
        <v>8000</v>
      </c>
      <c r="J959" s="18">
        <f t="shared" si="61"/>
        <v>7120000</v>
      </c>
      <c r="K959" s="19" t="s">
        <v>150</v>
      </c>
      <c r="L959" s="19"/>
    </row>
    <row r="960" spans="1:12" ht="15.75" customHeight="1">
      <c r="A960" s="16" t="str">
        <f t="shared" si="62"/>
        <v/>
      </c>
      <c r="B960" s="17"/>
      <c r="C960" s="17"/>
      <c r="D960" s="17">
        <v>41121</v>
      </c>
      <c r="E960" s="20" t="s">
        <v>870</v>
      </c>
      <c r="F960" s="138" t="s">
        <v>1179</v>
      </c>
      <c r="G960" s="24" t="s">
        <v>202</v>
      </c>
      <c r="H960" s="64"/>
      <c r="I960" s="64"/>
      <c r="J960" s="18">
        <v>712000</v>
      </c>
      <c r="K960" s="19" t="s">
        <v>150</v>
      </c>
      <c r="L960" s="19"/>
    </row>
    <row r="961" spans="1:12" ht="15.75" customHeight="1">
      <c r="A961" s="16" t="str">
        <f t="shared" si="62"/>
        <v/>
      </c>
      <c r="B961" s="17"/>
      <c r="C961" s="17"/>
      <c r="D961" s="17">
        <v>41122</v>
      </c>
      <c r="E961" s="20" t="s">
        <v>1181</v>
      </c>
      <c r="F961" s="138" t="s">
        <v>1182</v>
      </c>
      <c r="G961" s="24" t="s">
        <v>942</v>
      </c>
      <c r="H961" s="64">
        <v>75</v>
      </c>
      <c r="I961" s="64">
        <v>6585</v>
      </c>
      <c r="J961" s="18">
        <f t="shared" ref="J961:J1731" si="63">ROUND(H961*I961,0)</f>
        <v>493875</v>
      </c>
      <c r="K961" s="19" t="s">
        <v>150</v>
      </c>
      <c r="L961" s="19"/>
    </row>
    <row r="962" spans="1:12" ht="15.75" customHeight="1">
      <c r="A962" s="16" t="str">
        <f t="shared" si="62"/>
        <v/>
      </c>
      <c r="B962" s="17"/>
      <c r="C962" s="17"/>
      <c r="D962" s="17">
        <v>41122</v>
      </c>
      <c r="E962" s="20" t="s">
        <v>1180</v>
      </c>
      <c r="F962" s="138" t="s">
        <v>1182</v>
      </c>
      <c r="G962" s="24" t="s">
        <v>942</v>
      </c>
      <c r="H962" s="64">
        <v>92</v>
      </c>
      <c r="I962" s="64">
        <v>6700</v>
      </c>
      <c r="J962" s="18">
        <f t="shared" si="63"/>
        <v>616400</v>
      </c>
      <c r="K962" s="19" t="s">
        <v>150</v>
      </c>
      <c r="L962" s="19"/>
    </row>
    <row r="963" spans="1:12" ht="15.75" customHeight="1">
      <c r="A963" s="16" t="str">
        <f t="shared" si="62"/>
        <v/>
      </c>
      <c r="B963" s="17"/>
      <c r="C963" s="17"/>
      <c r="D963" s="17">
        <v>41122</v>
      </c>
      <c r="E963" s="20" t="s">
        <v>870</v>
      </c>
      <c r="F963" s="138" t="s">
        <v>1182</v>
      </c>
      <c r="G963" s="24" t="s">
        <v>942</v>
      </c>
      <c r="H963" s="64"/>
      <c r="I963" s="64"/>
      <c r="J963" s="18">
        <v>111028</v>
      </c>
      <c r="K963" s="19" t="s">
        <v>150</v>
      </c>
      <c r="L963" s="19"/>
    </row>
    <row r="964" spans="1:12" ht="15.75" customHeight="1">
      <c r="A964" s="16" t="str">
        <f t="shared" si="62"/>
        <v/>
      </c>
      <c r="B964" s="17"/>
      <c r="C964" s="17"/>
      <c r="D964" s="17">
        <v>41124</v>
      </c>
      <c r="E964" s="20" t="s">
        <v>920</v>
      </c>
      <c r="F964" s="138" t="s">
        <v>1183</v>
      </c>
      <c r="G964" s="24" t="s">
        <v>912</v>
      </c>
      <c r="H964" s="64">
        <v>1000</v>
      </c>
      <c r="I964" s="64">
        <v>17500</v>
      </c>
      <c r="J964" s="18">
        <f t="shared" si="63"/>
        <v>17500000</v>
      </c>
      <c r="K964" s="19" t="s">
        <v>150</v>
      </c>
      <c r="L964" s="19"/>
    </row>
    <row r="965" spans="1:12" ht="15.75" customHeight="1">
      <c r="A965" s="16" t="str">
        <f t="shared" si="62"/>
        <v/>
      </c>
      <c r="B965" s="17"/>
      <c r="C965" s="17"/>
      <c r="D965" s="17">
        <v>41124</v>
      </c>
      <c r="E965" s="20" t="s">
        <v>870</v>
      </c>
      <c r="F965" s="138" t="s">
        <v>1183</v>
      </c>
      <c r="G965" s="24" t="s">
        <v>912</v>
      </c>
      <c r="H965" s="64"/>
      <c r="I965" s="64"/>
      <c r="J965" s="18">
        <v>1750000</v>
      </c>
      <c r="K965" s="19" t="s">
        <v>150</v>
      </c>
      <c r="L965" s="19"/>
    </row>
    <row r="966" spans="1:12" ht="15.75" customHeight="1">
      <c r="A966" s="16" t="str">
        <f t="shared" si="62"/>
        <v/>
      </c>
      <c r="B966" s="17"/>
      <c r="C966" s="17"/>
      <c r="D966" s="17">
        <v>41125</v>
      </c>
      <c r="E966" s="20" t="s">
        <v>920</v>
      </c>
      <c r="F966" s="138" t="s">
        <v>1184</v>
      </c>
      <c r="G966" s="24" t="s">
        <v>912</v>
      </c>
      <c r="H966" s="64">
        <v>520</v>
      </c>
      <c r="I966" s="64">
        <v>17500</v>
      </c>
      <c r="J966" s="18">
        <f t="shared" si="63"/>
        <v>9100000</v>
      </c>
      <c r="K966" s="19" t="s">
        <v>150</v>
      </c>
      <c r="L966" s="19"/>
    </row>
    <row r="967" spans="1:12" ht="15.75" customHeight="1">
      <c r="A967" s="16" t="str">
        <f t="shared" si="62"/>
        <v/>
      </c>
      <c r="B967" s="17"/>
      <c r="C967" s="17"/>
      <c r="D967" s="17">
        <v>41125</v>
      </c>
      <c r="E967" s="20" t="s">
        <v>870</v>
      </c>
      <c r="F967" s="138" t="s">
        <v>1184</v>
      </c>
      <c r="G967" s="24" t="s">
        <v>912</v>
      </c>
      <c r="H967" s="64"/>
      <c r="I967" s="64"/>
      <c r="J967" s="18">
        <v>910000</v>
      </c>
      <c r="K967" s="19" t="s">
        <v>150</v>
      </c>
      <c r="L967" s="19"/>
    </row>
    <row r="968" spans="1:12" ht="15.75" customHeight="1">
      <c r="A968" s="16" t="str">
        <f t="shared" si="62"/>
        <v/>
      </c>
      <c r="B968" s="17"/>
      <c r="C968" s="17"/>
      <c r="D968" s="17">
        <v>41125</v>
      </c>
      <c r="E968" s="20" t="s">
        <v>1163</v>
      </c>
      <c r="F968" s="138" t="s">
        <v>1185</v>
      </c>
      <c r="G968" s="24" t="s">
        <v>1172</v>
      </c>
      <c r="H968" s="64">
        <v>993</v>
      </c>
      <c r="I968" s="64">
        <v>5100</v>
      </c>
      <c r="J968" s="18">
        <f t="shared" si="63"/>
        <v>5064300</v>
      </c>
      <c r="K968" s="19" t="s">
        <v>150</v>
      </c>
      <c r="L968" s="19"/>
    </row>
    <row r="969" spans="1:12" ht="15.75" customHeight="1">
      <c r="A969" s="16" t="str">
        <f t="shared" si="62"/>
        <v/>
      </c>
      <c r="B969" s="17"/>
      <c r="C969" s="17"/>
      <c r="D969" s="17">
        <v>41125</v>
      </c>
      <c r="E969" s="20" t="s">
        <v>1165</v>
      </c>
      <c r="F969" s="138" t="s">
        <v>1185</v>
      </c>
      <c r="G969" s="24" t="s">
        <v>1172</v>
      </c>
      <c r="H969" s="64">
        <v>1030</v>
      </c>
      <c r="I969" s="64">
        <v>6150</v>
      </c>
      <c r="J969" s="18">
        <f t="shared" si="63"/>
        <v>6334500</v>
      </c>
      <c r="K969" s="19" t="s">
        <v>150</v>
      </c>
      <c r="L969" s="19"/>
    </row>
    <row r="970" spans="1:12" ht="15.75" customHeight="1">
      <c r="A970" s="16" t="str">
        <f t="shared" si="62"/>
        <v/>
      </c>
      <c r="B970" s="17"/>
      <c r="C970" s="17"/>
      <c r="D970" s="17">
        <v>41125</v>
      </c>
      <c r="E970" s="20" t="s">
        <v>1186</v>
      </c>
      <c r="F970" s="138" t="s">
        <v>1185</v>
      </c>
      <c r="G970" s="24" t="s">
        <v>1172</v>
      </c>
      <c r="H970" s="64">
        <v>1010</v>
      </c>
      <c r="I970" s="64">
        <v>7850</v>
      </c>
      <c r="J970" s="18">
        <f t="shared" si="63"/>
        <v>7928500</v>
      </c>
      <c r="K970" s="19" t="s">
        <v>150</v>
      </c>
      <c r="L970" s="19"/>
    </row>
    <row r="971" spans="1:12" ht="15.75" customHeight="1">
      <c r="A971" s="16" t="str">
        <f t="shared" si="62"/>
        <v/>
      </c>
      <c r="B971" s="17"/>
      <c r="C971" s="17"/>
      <c r="D971" s="17">
        <v>41125</v>
      </c>
      <c r="E971" s="20" t="s">
        <v>870</v>
      </c>
      <c r="F971" s="138" t="s">
        <v>1185</v>
      </c>
      <c r="G971" s="24" t="s">
        <v>1172</v>
      </c>
      <c r="H971" s="64"/>
      <c r="I971" s="64"/>
      <c r="J971" s="18">
        <v>19932730</v>
      </c>
      <c r="K971" s="19" t="s">
        <v>150</v>
      </c>
      <c r="L971" s="19"/>
    </row>
    <row r="972" spans="1:12" ht="15.75" customHeight="1">
      <c r="A972" s="16" t="str">
        <f t="shared" si="62"/>
        <v/>
      </c>
      <c r="B972" s="17"/>
      <c r="C972" s="17"/>
      <c r="D972" s="17">
        <v>41128</v>
      </c>
      <c r="E972" s="20" t="s">
        <v>1189</v>
      </c>
      <c r="F972" s="138" t="s">
        <v>1187</v>
      </c>
      <c r="G972" s="24" t="s">
        <v>1110</v>
      </c>
      <c r="H972" s="64">
        <v>1025</v>
      </c>
      <c r="I972" s="64">
        <v>6900</v>
      </c>
      <c r="J972" s="18">
        <f t="shared" si="63"/>
        <v>7072500</v>
      </c>
      <c r="K972" s="19" t="s">
        <v>150</v>
      </c>
      <c r="L972" s="19"/>
    </row>
    <row r="973" spans="1:12" ht="15.75" customHeight="1">
      <c r="A973" s="16" t="str">
        <f t="shared" si="62"/>
        <v/>
      </c>
      <c r="B973" s="17"/>
      <c r="C973" s="17"/>
      <c r="D973" s="17">
        <v>41128</v>
      </c>
      <c r="E973" s="20" t="s">
        <v>870</v>
      </c>
      <c r="F973" s="138" t="s">
        <v>1187</v>
      </c>
      <c r="G973" s="24" t="s">
        <v>1110</v>
      </c>
      <c r="H973" s="64"/>
      <c r="I973" s="64"/>
      <c r="J973" s="18">
        <v>707250</v>
      </c>
      <c r="K973" s="19" t="s">
        <v>150</v>
      </c>
      <c r="L973" s="19"/>
    </row>
    <row r="974" spans="1:12" ht="15.75" customHeight="1">
      <c r="A974" s="16"/>
      <c r="B974" s="17"/>
      <c r="C974" s="17"/>
      <c r="D974" s="17">
        <v>41129</v>
      </c>
      <c r="E974" s="20" t="s">
        <v>1190</v>
      </c>
      <c r="F974" s="138" t="s">
        <v>1188</v>
      </c>
      <c r="G974" s="24" t="s">
        <v>202</v>
      </c>
      <c r="H974" s="64">
        <v>514</v>
      </c>
      <c r="I974" s="64">
        <v>8890</v>
      </c>
      <c r="J974" s="18">
        <f t="shared" si="63"/>
        <v>4569460</v>
      </c>
      <c r="K974" s="19"/>
      <c r="L974" s="19"/>
    </row>
    <row r="975" spans="1:12" ht="15.75" customHeight="1">
      <c r="A975" s="16"/>
      <c r="B975" s="17"/>
      <c r="C975" s="17"/>
      <c r="D975" s="17">
        <v>41129</v>
      </c>
      <c r="E975" s="20" t="s">
        <v>1173</v>
      </c>
      <c r="F975" s="138" t="s">
        <v>1188</v>
      </c>
      <c r="G975" s="24" t="s">
        <v>202</v>
      </c>
      <c r="H975" s="64">
        <v>794</v>
      </c>
      <c r="I975" s="64">
        <v>11000</v>
      </c>
      <c r="J975" s="18">
        <f t="shared" si="63"/>
        <v>8734000</v>
      </c>
      <c r="K975" s="19"/>
      <c r="L975" s="19"/>
    </row>
    <row r="976" spans="1:12" ht="15.75" customHeight="1">
      <c r="A976" s="16"/>
      <c r="B976" s="17"/>
      <c r="C976" s="17"/>
      <c r="D976" s="17">
        <v>41129</v>
      </c>
      <c r="E976" s="20" t="s">
        <v>870</v>
      </c>
      <c r="F976" s="138" t="s">
        <v>1188</v>
      </c>
      <c r="G976" s="24" t="s">
        <v>202</v>
      </c>
      <c r="H976" s="64"/>
      <c r="I976" s="64"/>
      <c r="J976" s="18">
        <v>1330346</v>
      </c>
      <c r="K976" s="19"/>
      <c r="L976" s="19"/>
    </row>
    <row r="977" spans="1:12" ht="15.75" customHeight="1">
      <c r="A977" s="16"/>
      <c r="B977" s="17"/>
      <c r="C977" s="17"/>
      <c r="D977" s="17">
        <v>41129</v>
      </c>
      <c r="E977" s="20" t="s">
        <v>1193</v>
      </c>
      <c r="F977" s="138" t="s">
        <v>1191</v>
      </c>
      <c r="G977" s="24" t="s">
        <v>1194</v>
      </c>
      <c r="H977" s="64">
        <v>920</v>
      </c>
      <c r="I977" s="64">
        <v>5800</v>
      </c>
      <c r="J977" s="18">
        <f t="shared" si="63"/>
        <v>5336000</v>
      </c>
      <c r="K977" s="19"/>
      <c r="L977" s="19"/>
    </row>
    <row r="978" spans="1:12" ht="15.75" customHeight="1">
      <c r="A978" s="16"/>
      <c r="B978" s="17"/>
      <c r="C978" s="17"/>
      <c r="D978" s="17">
        <v>41129</v>
      </c>
      <c r="E978" s="20" t="s">
        <v>870</v>
      </c>
      <c r="F978" s="138" t="s">
        <v>1191</v>
      </c>
      <c r="G978" s="24" t="s">
        <v>1194</v>
      </c>
      <c r="H978" s="64"/>
      <c r="I978" s="64"/>
      <c r="J978" s="18">
        <v>533600</v>
      </c>
      <c r="K978" s="19"/>
      <c r="L978" s="19"/>
    </row>
    <row r="979" spans="1:12" ht="15.75" customHeight="1">
      <c r="A979" s="16"/>
      <c r="B979" s="17"/>
      <c r="C979" s="17"/>
      <c r="D979" s="17">
        <v>41136</v>
      </c>
      <c r="E979" s="20" t="s">
        <v>1195</v>
      </c>
      <c r="F979" s="138" t="s">
        <v>1192</v>
      </c>
      <c r="G979" s="24" t="s">
        <v>1112</v>
      </c>
      <c r="H979" s="64">
        <v>1024</v>
      </c>
      <c r="I979" s="64">
        <v>10900</v>
      </c>
      <c r="J979" s="18">
        <f t="shared" si="63"/>
        <v>11161600</v>
      </c>
      <c r="K979" s="19"/>
      <c r="L979" s="19"/>
    </row>
    <row r="980" spans="1:12" ht="15.75" customHeight="1">
      <c r="A980" s="16"/>
      <c r="B980" s="17"/>
      <c r="C980" s="17"/>
      <c r="D980" s="17">
        <v>41136</v>
      </c>
      <c r="E980" s="20" t="s">
        <v>870</v>
      </c>
      <c r="F980" s="138" t="s">
        <v>1192</v>
      </c>
      <c r="G980" s="24" t="s">
        <v>1112</v>
      </c>
      <c r="H980" s="64"/>
      <c r="I980" s="64"/>
      <c r="J980" s="18">
        <v>1116160</v>
      </c>
      <c r="K980" s="19"/>
      <c r="L980" s="19"/>
    </row>
    <row r="981" spans="1:12" ht="15.75" customHeight="1">
      <c r="A981" s="16"/>
      <c r="B981" s="17"/>
      <c r="C981" s="17"/>
      <c r="D981" s="17">
        <v>41137</v>
      </c>
      <c r="E981" s="20" t="s">
        <v>1196</v>
      </c>
      <c r="F981" s="138" t="s">
        <v>1198</v>
      </c>
      <c r="G981" s="24" t="s">
        <v>983</v>
      </c>
      <c r="H981" s="64">
        <v>507</v>
      </c>
      <c r="I981" s="64">
        <v>11020</v>
      </c>
      <c r="J981" s="18">
        <f t="shared" si="63"/>
        <v>5587140</v>
      </c>
      <c r="K981" s="19"/>
      <c r="L981" s="19"/>
    </row>
    <row r="982" spans="1:12" ht="15.75" customHeight="1">
      <c r="A982" s="16"/>
      <c r="B982" s="17"/>
      <c r="C982" s="17"/>
      <c r="D982" s="17">
        <v>41137</v>
      </c>
      <c r="E982" s="20" t="s">
        <v>1197</v>
      </c>
      <c r="F982" s="138" t="s">
        <v>1198</v>
      </c>
      <c r="G982" s="24" t="s">
        <v>983</v>
      </c>
      <c r="H982" s="64">
        <v>203</v>
      </c>
      <c r="I982" s="64">
        <v>7235</v>
      </c>
      <c r="J982" s="18">
        <f t="shared" si="63"/>
        <v>1468705</v>
      </c>
      <c r="K982" s="19"/>
      <c r="L982" s="19"/>
    </row>
    <row r="983" spans="1:12" ht="15.75" customHeight="1">
      <c r="A983" s="16"/>
      <c r="B983" s="17"/>
      <c r="C983" s="17"/>
      <c r="D983" s="17">
        <v>41137</v>
      </c>
      <c r="E983" s="20" t="s">
        <v>870</v>
      </c>
      <c r="F983" s="138" t="s">
        <v>1198</v>
      </c>
      <c r="G983" s="24" t="s">
        <v>983</v>
      </c>
      <c r="H983" s="64"/>
      <c r="I983" s="64"/>
      <c r="J983" s="18">
        <v>705585</v>
      </c>
      <c r="K983" s="19"/>
      <c r="L983" s="19"/>
    </row>
    <row r="984" spans="1:12" ht="15.75" customHeight="1">
      <c r="A984" s="16"/>
      <c r="B984" s="17"/>
      <c r="C984" s="17"/>
      <c r="D984" s="17">
        <v>41137</v>
      </c>
      <c r="E984" s="20" t="s">
        <v>1201</v>
      </c>
      <c r="F984" s="138" t="s">
        <v>1199</v>
      </c>
      <c r="G984" s="24" t="s">
        <v>1207</v>
      </c>
      <c r="H984" s="64">
        <v>3903</v>
      </c>
      <c r="I984" s="64">
        <v>6580</v>
      </c>
      <c r="J984" s="18">
        <f t="shared" si="63"/>
        <v>25681740</v>
      </c>
      <c r="K984" s="19"/>
      <c r="L984" s="19"/>
    </row>
    <row r="985" spans="1:12" ht="15.75" customHeight="1">
      <c r="A985" s="16"/>
      <c r="B985" s="17"/>
      <c r="C985" s="17"/>
      <c r="D985" s="17">
        <v>41137</v>
      </c>
      <c r="E985" s="20" t="s">
        <v>1202</v>
      </c>
      <c r="F985" s="138" t="s">
        <v>1199</v>
      </c>
      <c r="G985" s="24" t="s">
        <v>1207</v>
      </c>
      <c r="H985" s="64">
        <v>3010</v>
      </c>
      <c r="I985" s="64">
        <v>7100</v>
      </c>
      <c r="J985" s="18">
        <f t="shared" si="63"/>
        <v>21371000</v>
      </c>
      <c r="K985" s="19"/>
      <c r="L985" s="19"/>
    </row>
    <row r="986" spans="1:12" ht="15.75" customHeight="1">
      <c r="A986" s="16"/>
      <c r="B986" s="17"/>
      <c r="C986" s="17"/>
      <c r="D986" s="17">
        <v>41137</v>
      </c>
      <c r="E986" s="20" t="s">
        <v>1203</v>
      </c>
      <c r="F986" s="138" t="s">
        <v>1199</v>
      </c>
      <c r="G986" s="24" t="s">
        <v>1207</v>
      </c>
      <c r="H986" s="64">
        <v>310</v>
      </c>
      <c r="I986" s="64">
        <v>7300</v>
      </c>
      <c r="J986" s="18">
        <f t="shared" si="63"/>
        <v>2263000</v>
      </c>
      <c r="K986" s="19"/>
      <c r="L986" s="19"/>
    </row>
    <row r="987" spans="1:12" ht="15.75" customHeight="1">
      <c r="A987" s="16"/>
      <c r="B987" s="17"/>
      <c r="C987" s="17"/>
      <c r="D987" s="17">
        <v>41137</v>
      </c>
      <c r="E987" s="20" t="s">
        <v>1204</v>
      </c>
      <c r="F987" s="138" t="s">
        <v>1199</v>
      </c>
      <c r="G987" s="24" t="s">
        <v>1207</v>
      </c>
      <c r="H987" s="64">
        <v>252</v>
      </c>
      <c r="I987" s="64">
        <v>6580</v>
      </c>
      <c r="J987" s="18">
        <f t="shared" si="63"/>
        <v>1658160</v>
      </c>
      <c r="K987" s="19"/>
      <c r="L987" s="19"/>
    </row>
    <row r="988" spans="1:12" ht="15.75" customHeight="1">
      <c r="A988" s="16"/>
      <c r="B988" s="17"/>
      <c r="C988" s="17"/>
      <c r="D988" s="17">
        <v>41137</v>
      </c>
      <c r="E988" s="20" t="s">
        <v>870</v>
      </c>
      <c r="F988" s="138" t="s">
        <v>1199</v>
      </c>
      <c r="G988" s="24" t="s">
        <v>1207</v>
      </c>
      <c r="H988" s="64"/>
      <c r="I988" s="64"/>
      <c r="J988" s="18">
        <v>5097390</v>
      </c>
      <c r="K988" s="19"/>
      <c r="L988" s="19"/>
    </row>
    <row r="989" spans="1:12" ht="15.75" customHeight="1">
      <c r="A989" s="16"/>
      <c r="B989" s="17"/>
      <c r="C989" s="17"/>
      <c r="D989" s="17">
        <v>41150</v>
      </c>
      <c r="E989" s="20" t="s">
        <v>1208</v>
      </c>
      <c r="F989" s="138" t="s">
        <v>1200</v>
      </c>
      <c r="G989" s="24" t="s">
        <v>1112</v>
      </c>
      <c r="H989" s="64">
        <v>3060</v>
      </c>
      <c r="I989" s="64">
        <v>13630</v>
      </c>
      <c r="J989" s="18">
        <f t="shared" si="63"/>
        <v>41707800</v>
      </c>
      <c r="K989" s="19"/>
      <c r="L989" s="19"/>
    </row>
    <row r="990" spans="1:12" ht="15.75" customHeight="1">
      <c r="A990" s="16"/>
      <c r="B990" s="17"/>
      <c r="C990" s="17"/>
      <c r="D990" s="17">
        <v>41150</v>
      </c>
      <c r="E990" s="20" t="s">
        <v>870</v>
      </c>
      <c r="F990" s="138" t="s">
        <v>1200</v>
      </c>
      <c r="G990" s="24" t="s">
        <v>1112</v>
      </c>
      <c r="H990" s="64"/>
      <c r="I990" s="64"/>
      <c r="J990" s="18">
        <v>4170780</v>
      </c>
      <c r="K990" s="19"/>
      <c r="L990" s="19"/>
    </row>
    <row r="991" spans="1:12" ht="15.75" customHeight="1">
      <c r="A991" s="16"/>
      <c r="B991" s="17"/>
      <c r="C991" s="17"/>
      <c r="D991" s="17">
        <v>41150</v>
      </c>
      <c r="E991" s="20" t="s">
        <v>1030</v>
      </c>
      <c r="F991" s="138" t="s">
        <v>481</v>
      </c>
      <c r="G991" s="24" t="s">
        <v>1029</v>
      </c>
      <c r="H991" s="64">
        <v>303</v>
      </c>
      <c r="I991" s="64">
        <v>16380</v>
      </c>
      <c r="J991" s="18">
        <f t="shared" si="63"/>
        <v>4963140</v>
      </c>
      <c r="K991" s="19"/>
      <c r="L991" s="19"/>
    </row>
    <row r="992" spans="1:12" ht="15.75" customHeight="1">
      <c r="A992" s="16"/>
      <c r="B992" s="17"/>
      <c r="C992" s="17"/>
      <c r="D992" s="17">
        <v>41150</v>
      </c>
      <c r="E992" s="20" t="s">
        <v>1209</v>
      </c>
      <c r="F992" s="138" t="s">
        <v>481</v>
      </c>
      <c r="G992" s="24" t="s">
        <v>1029</v>
      </c>
      <c r="H992" s="64">
        <v>303</v>
      </c>
      <c r="I992" s="64">
        <v>15270</v>
      </c>
      <c r="J992" s="18">
        <f t="shared" si="63"/>
        <v>4626810</v>
      </c>
      <c r="K992" s="19"/>
      <c r="L992" s="19"/>
    </row>
    <row r="993" spans="1:12" ht="15.75" customHeight="1">
      <c r="A993" s="16"/>
      <c r="B993" s="17"/>
      <c r="C993" s="17"/>
      <c r="D993" s="17">
        <v>41150</v>
      </c>
      <c r="E993" s="20" t="s">
        <v>870</v>
      </c>
      <c r="F993" s="138" t="s">
        <v>481</v>
      </c>
      <c r="G993" s="24" t="s">
        <v>1029</v>
      </c>
      <c r="H993" s="64"/>
      <c r="I993" s="64"/>
      <c r="J993" s="18">
        <v>958995</v>
      </c>
      <c r="K993" s="19"/>
      <c r="L993" s="19"/>
    </row>
    <row r="994" spans="1:12" ht="15.75" customHeight="1">
      <c r="A994" s="16"/>
      <c r="B994" s="17"/>
      <c r="C994" s="17"/>
      <c r="D994" s="17">
        <v>41153</v>
      </c>
      <c r="E994" s="20" t="s">
        <v>1210</v>
      </c>
      <c r="F994" s="138" t="s">
        <v>1205</v>
      </c>
      <c r="G994" s="24" t="s">
        <v>1211</v>
      </c>
      <c r="H994" s="64">
        <v>1060</v>
      </c>
      <c r="I994" s="64">
        <v>8300</v>
      </c>
      <c r="J994" s="18">
        <f t="shared" si="63"/>
        <v>8798000</v>
      </c>
      <c r="K994" s="19"/>
      <c r="L994" s="19"/>
    </row>
    <row r="995" spans="1:12" ht="15.75" customHeight="1">
      <c r="A995" s="16"/>
      <c r="B995" s="17"/>
      <c r="C995" s="17"/>
      <c r="D995" s="17">
        <v>41153</v>
      </c>
      <c r="E995" s="20" t="s">
        <v>870</v>
      </c>
      <c r="F995" s="138" t="s">
        <v>1205</v>
      </c>
      <c r="G995" s="24" t="s">
        <v>1211</v>
      </c>
      <c r="H995" s="64"/>
      <c r="I995" s="64"/>
      <c r="J995" s="18">
        <v>879800</v>
      </c>
      <c r="K995" s="19"/>
      <c r="L995" s="19"/>
    </row>
    <row r="996" spans="1:12" ht="15.75" customHeight="1">
      <c r="A996" s="16"/>
      <c r="B996" s="17"/>
      <c r="C996" s="17"/>
      <c r="D996" s="17">
        <v>41158</v>
      </c>
      <c r="E996" s="20" t="s">
        <v>991</v>
      </c>
      <c r="F996" s="138" t="s">
        <v>1206</v>
      </c>
      <c r="G996" s="24" t="s">
        <v>202</v>
      </c>
      <c r="H996" s="64">
        <v>520</v>
      </c>
      <c r="I996" s="64">
        <v>8000</v>
      </c>
      <c r="J996" s="18">
        <f t="shared" si="63"/>
        <v>4160000</v>
      </c>
      <c r="K996" s="19"/>
      <c r="L996" s="19"/>
    </row>
    <row r="997" spans="1:12" ht="15.75" customHeight="1">
      <c r="A997" s="16"/>
      <c r="B997" s="17"/>
      <c r="C997" s="17"/>
      <c r="D997" s="17">
        <v>41158</v>
      </c>
      <c r="E997" s="20" t="s">
        <v>1212</v>
      </c>
      <c r="F997" s="138" t="s">
        <v>1206</v>
      </c>
      <c r="G997" s="24" t="s">
        <v>202</v>
      </c>
      <c r="H997" s="64">
        <v>500</v>
      </c>
      <c r="I997" s="64">
        <v>8000</v>
      </c>
      <c r="J997" s="18">
        <f t="shared" si="63"/>
        <v>4000000</v>
      </c>
      <c r="K997" s="19"/>
      <c r="L997" s="19"/>
    </row>
    <row r="998" spans="1:12" ht="15.75" customHeight="1">
      <c r="A998" s="16"/>
      <c r="B998" s="17"/>
      <c r="C998" s="17"/>
      <c r="D998" s="17">
        <v>41158</v>
      </c>
      <c r="E998" s="20" t="s">
        <v>870</v>
      </c>
      <c r="F998" s="138" t="s">
        <v>1206</v>
      </c>
      <c r="G998" s="24" t="s">
        <v>202</v>
      </c>
      <c r="H998" s="64"/>
      <c r="I998" s="64"/>
      <c r="J998" s="18">
        <v>816000</v>
      </c>
      <c r="K998" s="19"/>
      <c r="L998" s="19"/>
    </row>
    <row r="999" spans="1:12" ht="15.75" customHeight="1">
      <c r="A999" s="16"/>
      <c r="B999" s="17"/>
      <c r="C999" s="17"/>
      <c r="D999" s="17">
        <v>41162</v>
      </c>
      <c r="E999" s="20" t="s">
        <v>1159</v>
      </c>
      <c r="F999" s="138" t="s">
        <v>1213</v>
      </c>
      <c r="G999" s="24" t="s">
        <v>1012</v>
      </c>
      <c r="H999" s="64">
        <v>108</v>
      </c>
      <c r="I999" s="64">
        <v>37800</v>
      </c>
      <c r="J999" s="18">
        <f t="shared" si="63"/>
        <v>4082400</v>
      </c>
      <c r="K999" s="19"/>
      <c r="L999" s="19"/>
    </row>
    <row r="1000" spans="1:12" ht="15.75" customHeight="1">
      <c r="A1000" s="16"/>
      <c r="B1000" s="17"/>
      <c r="C1000" s="17"/>
      <c r="D1000" s="17">
        <v>41162</v>
      </c>
      <c r="E1000" s="20" t="s">
        <v>1009</v>
      </c>
      <c r="F1000" s="138" t="s">
        <v>1213</v>
      </c>
      <c r="G1000" s="24" t="s">
        <v>1012</v>
      </c>
      <c r="H1000" s="64">
        <v>63</v>
      </c>
      <c r="I1000" s="64">
        <v>47000</v>
      </c>
      <c r="J1000" s="18">
        <f t="shared" si="63"/>
        <v>2961000</v>
      </c>
      <c r="K1000" s="19"/>
      <c r="L1000" s="19"/>
    </row>
    <row r="1001" spans="1:12" ht="15.75" customHeight="1">
      <c r="A1001" s="16"/>
      <c r="B1001" s="17"/>
      <c r="C1001" s="17"/>
      <c r="D1001" s="17">
        <v>41162</v>
      </c>
      <c r="E1001" s="20" t="s">
        <v>870</v>
      </c>
      <c r="F1001" s="138" t="s">
        <v>1213</v>
      </c>
      <c r="G1001" s="24" t="s">
        <v>1012</v>
      </c>
      <c r="H1001" s="64"/>
      <c r="I1001" s="64"/>
      <c r="J1001" s="18">
        <v>704340</v>
      </c>
      <c r="K1001" s="19"/>
      <c r="L1001" s="19"/>
    </row>
    <row r="1002" spans="1:12" ht="15.75" customHeight="1">
      <c r="A1002" s="16"/>
      <c r="B1002" s="17"/>
      <c r="C1002" s="17"/>
      <c r="D1002" s="17">
        <v>41162</v>
      </c>
      <c r="E1002" s="20" t="s">
        <v>1214</v>
      </c>
      <c r="F1002" s="138" t="s">
        <v>490</v>
      </c>
      <c r="G1002" s="24" t="s">
        <v>1069</v>
      </c>
      <c r="H1002" s="64">
        <v>590</v>
      </c>
      <c r="I1002" s="64">
        <v>13700</v>
      </c>
      <c r="J1002" s="18">
        <f t="shared" si="63"/>
        <v>8083000</v>
      </c>
      <c r="K1002" s="19"/>
      <c r="L1002" s="19"/>
    </row>
    <row r="1003" spans="1:12" ht="15.75" customHeight="1">
      <c r="A1003" s="16"/>
      <c r="B1003" s="17"/>
      <c r="C1003" s="17"/>
      <c r="D1003" s="17">
        <v>41162</v>
      </c>
      <c r="E1003" s="20" t="s">
        <v>1215</v>
      </c>
      <c r="F1003" s="138" t="s">
        <v>490</v>
      </c>
      <c r="G1003" s="24" t="s">
        <v>1069</v>
      </c>
      <c r="H1003" s="64">
        <v>199</v>
      </c>
      <c r="I1003" s="64">
        <v>10650</v>
      </c>
      <c r="J1003" s="18">
        <f t="shared" si="63"/>
        <v>2119350</v>
      </c>
      <c r="K1003" s="19"/>
      <c r="L1003" s="19"/>
    </row>
    <row r="1004" spans="1:12" ht="15.75" customHeight="1">
      <c r="A1004" s="16"/>
      <c r="B1004" s="17"/>
      <c r="C1004" s="17"/>
      <c r="D1004" s="17">
        <v>41162</v>
      </c>
      <c r="E1004" s="20" t="s">
        <v>1216</v>
      </c>
      <c r="F1004" s="138" t="s">
        <v>490</v>
      </c>
      <c r="G1004" s="24" t="s">
        <v>1069</v>
      </c>
      <c r="H1004" s="64">
        <v>303</v>
      </c>
      <c r="I1004" s="64">
        <v>12600</v>
      </c>
      <c r="J1004" s="18">
        <f t="shared" si="63"/>
        <v>3817800</v>
      </c>
      <c r="K1004" s="19"/>
      <c r="L1004" s="19"/>
    </row>
    <row r="1005" spans="1:12" ht="15.75" customHeight="1">
      <c r="A1005" s="16"/>
      <c r="B1005" s="17"/>
      <c r="C1005" s="17"/>
      <c r="D1005" s="17">
        <v>41162</v>
      </c>
      <c r="E1005" s="20" t="s">
        <v>870</v>
      </c>
      <c r="F1005" s="138" t="s">
        <v>490</v>
      </c>
      <c r="G1005" s="24" t="s">
        <v>1069</v>
      </c>
      <c r="H1005" s="64"/>
      <c r="I1005" s="64"/>
      <c r="J1005" s="18">
        <v>1402015</v>
      </c>
      <c r="K1005" s="19"/>
      <c r="L1005" s="19"/>
    </row>
    <row r="1006" spans="1:12" ht="15.75" customHeight="1">
      <c r="A1006" s="16"/>
      <c r="B1006" s="17"/>
      <c r="C1006" s="17"/>
      <c r="D1006" s="17">
        <v>41162</v>
      </c>
      <c r="E1006" s="20" t="s">
        <v>1220</v>
      </c>
      <c r="F1006" s="138" t="s">
        <v>1217</v>
      </c>
      <c r="G1006" s="24" t="s">
        <v>942</v>
      </c>
      <c r="H1006" s="64">
        <v>100</v>
      </c>
      <c r="I1006" s="64">
        <v>7268</v>
      </c>
      <c r="J1006" s="18">
        <f t="shared" si="63"/>
        <v>726800</v>
      </c>
      <c r="K1006" s="19"/>
      <c r="L1006" s="19"/>
    </row>
    <row r="1007" spans="1:12" ht="15.75" customHeight="1">
      <c r="A1007" s="16"/>
      <c r="B1007" s="17"/>
      <c r="C1007" s="17"/>
      <c r="D1007" s="17">
        <v>41162</v>
      </c>
      <c r="E1007" s="20" t="s">
        <v>1221</v>
      </c>
      <c r="F1007" s="138" t="s">
        <v>1217</v>
      </c>
      <c r="G1007" s="24" t="s">
        <v>942</v>
      </c>
      <c r="H1007" s="64">
        <v>228</v>
      </c>
      <c r="I1007" s="64">
        <v>5300</v>
      </c>
      <c r="J1007" s="18">
        <f t="shared" si="63"/>
        <v>1208400</v>
      </c>
      <c r="K1007" s="19"/>
      <c r="L1007" s="19"/>
    </row>
    <row r="1008" spans="1:12" ht="15.75" customHeight="1">
      <c r="A1008" s="16"/>
      <c r="B1008" s="17"/>
      <c r="C1008" s="17"/>
      <c r="D1008" s="17">
        <v>41162</v>
      </c>
      <c r="E1008" s="20" t="s">
        <v>870</v>
      </c>
      <c r="F1008" s="138" t="s">
        <v>1217</v>
      </c>
      <c r="G1008" s="24" t="s">
        <v>942</v>
      </c>
      <c r="H1008" s="64"/>
      <c r="I1008" s="64"/>
      <c r="J1008" s="18">
        <v>193520</v>
      </c>
      <c r="K1008" s="19"/>
      <c r="L1008" s="19"/>
    </row>
    <row r="1009" spans="1:12" ht="15.75" customHeight="1">
      <c r="A1009" s="16"/>
      <c r="B1009" s="17"/>
      <c r="C1009" s="17"/>
      <c r="D1009" s="17">
        <v>41163</v>
      </c>
      <c r="E1009" s="20" t="s">
        <v>1221</v>
      </c>
      <c r="F1009" s="138" t="s">
        <v>1218</v>
      </c>
      <c r="G1009" s="24" t="s">
        <v>942</v>
      </c>
      <c r="H1009" s="64">
        <v>395</v>
      </c>
      <c r="I1009" s="64">
        <v>5300</v>
      </c>
      <c r="J1009" s="18">
        <f t="shared" si="63"/>
        <v>2093500</v>
      </c>
      <c r="K1009" s="19"/>
      <c r="L1009" s="19"/>
    </row>
    <row r="1010" spans="1:12" ht="15.75" customHeight="1">
      <c r="A1010" s="16"/>
      <c r="B1010" s="17"/>
      <c r="C1010" s="17"/>
      <c r="D1010" s="17">
        <v>41163</v>
      </c>
      <c r="E1010" s="20" t="s">
        <v>1221</v>
      </c>
      <c r="F1010" s="138" t="s">
        <v>1218</v>
      </c>
      <c r="G1010" s="24" t="s">
        <v>942</v>
      </c>
      <c r="H1010" s="64">
        <v>413</v>
      </c>
      <c r="I1010" s="64">
        <v>5300</v>
      </c>
      <c r="J1010" s="18">
        <f t="shared" si="63"/>
        <v>2188900</v>
      </c>
      <c r="K1010" s="19"/>
      <c r="L1010" s="19"/>
    </row>
    <row r="1011" spans="1:12" ht="15.75" customHeight="1">
      <c r="A1011" s="16"/>
      <c r="B1011" s="17"/>
      <c r="C1011" s="17"/>
      <c r="D1011" s="17">
        <v>41163</v>
      </c>
      <c r="E1011" s="20" t="s">
        <v>1222</v>
      </c>
      <c r="F1011" s="138" t="s">
        <v>1218</v>
      </c>
      <c r="G1011" s="24" t="s">
        <v>942</v>
      </c>
      <c r="H1011" s="64">
        <v>209</v>
      </c>
      <c r="I1011" s="64">
        <v>7268</v>
      </c>
      <c r="J1011" s="18">
        <f t="shared" si="63"/>
        <v>1519012</v>
      </c>
      <c r="K1011" s="19"/>
      <c r="L1011" s="19"/>
    </row>
    <row r="1012" spans="1:12" ht="15.75" customHeight="1">
      <c r="A1012" s="16"/>
      <c r="B1012" s="17"/>
      <c r="C1012" s="17"/>
      <c r="D1012" s="17">
        <v>41163</v>
      </c>
      <c r="E1012" s="20" t="s">
        <v>1223</v>
      </c>
      <c r="F1012" s="138" t="s">
        <v>1218</v>
      </c>
      <c r="G1012" s="24" t="s">
        <v>942</v>
      </c>
      <c r="H1012" s="64">
        <v>104</v>
      </c>
      <c r="I1012" s="64">
        <v>5170</v>
      </c>
      <c r="J1012" s="18">
        <f t="shared" si="63"/>
        <v>537680</v>
      </c>
      <c r="K1012" s="19"/>
      <c r="L1012" s="19"/>
    </row>
    <row r="1013" spans="1:12" ht="15.75" customHeight="1">
      <c r="A1013" s="16"/>
      <c r="B1013" s="17"/>
      <c r="C1013" s="17"/>
      <c r="D1013" s="17">
        <v>41163</v>
      </c>
      <c r="E1013" s="20" t="s">
        <v>976</v>
      </c>
      <c r="F1013" s="138" t="s">
        <v>1218</v>
      </c>
      <c r="G1013" s="24" t="s">
        <v>942</v>
      </c>
      <c r="H1013" s="64">
        <v>2000</v>
      </c>
      <c r="I1013" s="64">
        <v>655</v>
      </c>
      <c r="J1013" s="18">
        <f t="shared" si="63"/>
        <v>1310000</v>
      </c>
      <c r="K1013" s="19"/>
      <c r="L1013" s="19"/>
    </row>
    <row r="1014" spans="1:12" ht="15.75" customHeight="1">
      <c r="A1014" s="16"/>
      <c r="B1014" s="17"/>
      <c r="C1014" s="17"/>
      <c r="D1014" s="17">
        <v>41163</v>
      </c>
      <c r="E1014" s="20" t="s">
        <v>958</v>
      </c>
      <c r="F1014" s="138" t="s">
        <v>1218</v>
      </c>
      <c r="G1014" s="24" t="s">
        <v>942</v>
      </c>
      <c r="H1014" s="64">
        <v>400</v>
      </c>
      <c r="I1014" s="64">
        <v>550</v>
      </c>
      <c r="J1014" s="18">
        <f t="shared" si="63"/>
        <v>220000</v>
      </c>
      <c r="K1014" s="19"/>
      <c r="L1014" s="19"/>
    </row>
    <row r="1015" spans="1:12" ht="15.75" customHeight="1">
      <c r="A1015" s="16"/>
      <c r="B1015" s="17"/>
      <c r="C1015" s="17"/>
      <c r="D1015" s="17">
        <v>41163</v>
      </c>
      <c r="E1015" s="20" t="s">
        <v>870</v>
      </c>
      <c r="F1015" s="138" t="s">
        <v>1218</v>
      </c>
      <c r="G1015" s="24" t="s">
        <v>942</v>
      </c>
      <c r="H1015" s="64"/>
      <c r="I1015" s="64"/>
      <c r="J1015" s="18">
        <v>786909</v>
      </c>
      <c r="K1015" s="19"/>
      <c r="L1015" s="19"/>
    </row>
    <row r="1016" spans="1:12" ht="15.75" customHeight="1">
      <c r="A1016" s="16"/>
      <c r="B1016" s="17"/>
      <c r="C1016" s="17"/>
      <c r="D1016" s="17">
        <v>41169</v>
      </c>
      <c r="E1016" s="20" t="s">
        <v>991</v>
      </c>
      <c r="F1016" s="138" t="s">
        <v>1219</v>
      </c>
      <c r="G1016" s="24" t="s">
        <v>202</v>
      </c>
      <c r="H1016" s="64">
        <v>515</v>
      </c>
      <c r="I1016" s="64">
        <v>8000</v>
      </c>
      <c r="J1016" s="18">
        <f t="shared" si="63"/>
        <v>4120000</v>
      </c>
      <c r="K1016" s="19"/>
      <c r="L1016" s="19"/>
    </row>
    <row r="1017" spans="1:12" ht="15.75" customHeight="1">
      <c r="A1017" s="16"/>
      <c r="B1017" s="17"/>
      <c r="C1017" s="17"/>
      <c r="D1017" s="17">
        <v>41169</v>
      </c>
      <c r="E1017" s="20" t="s">
        <v>1106</v>
      </c>
      <c r="F1017" s="138" t="s">
        <v>1219</v>
      </c>
      <c r="G1017" s="24" t="s">
        <v>202</v>
      </c>
      <c r="H1017" s="64">
        <v>590</v>
      </c>
      <c r="I1017" s="64">
        <v>8000</v>
      </c>
      <c r="J1017" s="18">
        <f t="shared" si="63"/>
        <v>4720000</v>
      </c>
      <c r="K1017" s="19"/>
      <c r="L1017" s="19"/>
    </row>
    <row r="1018" spans="1:12" ht="15.75" customHeight="1">
      <c r="A1018" s="16"/>
      <c r="B1018" s="17"/>
      <c r="C1018" s="17"/>
      <c r="D1018" s="17">
        <v>41169</v>
      </c>
      <c r="E1018" s="20" t="s">
        <v>870</v>
      </c>
      <c r="F1018" s="138" t="s">
        <v>1219</v>
      </c>
      <c r="G1018" s="24" t="s">
        <v>202</v>
      </c>
      <c r="H1018" s="64"/>
      <c r="I1018" s="64"/>
      <c r="J1018" s="18">
        <v>884000</v>
      </c>
      <c r="K1018" s="19"/>
      <c r="L1018" s="19"/>
    </row>
    <row r="1019" spans="1:12" ht="15.75" customHeight="1">
      <c r="A1019" s="16"/>
      <c r="B1019" s="17"/>
      <c r="C1019" s="17"/>
      <c r="D1019" s="17">
        <v>41183</v>
      </c>
      <c r="E1019" s="20" t="s">
        <v>1144</v>
      </c>
      <c r="F1019" s="138" t="s">
        <v>1224</v>
      </c>
      <c r="G1019" s="24" t="s">
        <v>1227</v>
      </c>
      <c r="H1019" s="64">
        <v>508</v>
      </c>
      <c r="I1019" s="64">
        <v>11020</v>
      </c>
      <c r="J1019" s="18">
        <f t="shared" si="63"/>
        <v>5598160</v>
      </c>
      <c r="K1019" s="19"/>
      <c r="L1019" s="19"/>
    </row>
    <row r="1020" spans="1:12" ht="15.75" customHeight="1">
      <c r="A1020" s="16"/>
      <c r="B1020" s="17"/>
      <c r="C1020" s="17"/>
      <c r="D1020" s="17">
        <v>41183</v>
      </c>
      <c r="E1020" s="20" t="s">
        <v>870</v>
      </c>
      <c r="F1020" s="138" t="s">
        <v>1224</v>
      </c>
      <c r="G1020" s="24" t="s">
        <v>1227</v>
      </c>
      <c r="H1020" s="64"/>
      <c r="I1020" s="64"/>
      <c r="J1020" s="18">
        <v>559816</v>
      </c>
      <c r="K1020" s="19"/>
      <c r="L1020" s="19"/>
    </row>
    <row r="1021" spans="1:12" ht="15.75" customHeight="1">
      <c r="A1021" s="16"/>
      <c r="B1021" s="17"/>
      <c r="C1021" s="17"/>
      <c r="D1021" s="17">
        <v>41194</v>
      </c>
      <c r="E1021" s="20" t="s">
        <v>1173</v>
      </c>
      <c r="F1021" s="138" t="s">
        <v>495</v>
      </c>
      <c r="G1021" s="24" t="s">
        <v>202</v>
      </c>
      <c r="H1021" s="64">
        <v>500</v>
      </c>
      <c r="I1021" s="64">
        <v>11000</v>
      </c>
      <c r="J1021" s="18">
        <f t="shared" si="63"/>
        <v>5500000</v>
      </c>
      <c r="K1021" s="19"/>
      <c r="L1021" s="19"/>
    </row>
    <row r="1022" spans="1:12" ht="15.75" customHeight="1">
      <c r="A1022" s="16"/>
      <c r="B1022" s="17"/>
      <c r="C1022" s="17"/>
      <c r="D1022" s="17">
        <v>41194</v>
      </c>
      <c r="E1022" s="20" t="s">
        <v>1106</v>
      </c>
      <c r="F1022" s="138" t="s">
        <v>495</v>
      </c>
      <c r="G1022" s="24" t="s">
        <v>202</v>
      </c>
      <c r="H1022" s="64">
        <v>508</v>
      </c>
      <c r="I1022" s="64">
        <v>8000</v>
      </c>
      <c r="J1022" s="18">
        <f t="shared" si="63"/>
        <v>4064000</v>
      </c>
      <c r="K1022" s="19"/>
      <c r="L1022" s="19"/>
    </row>
    <row r="1023" spans="1:12" ht="15.75" customHeight="1">
      <c r="A1023" s="16"/>
      <c r="B1023" s="17"/>
      <c r="C1023" s="17"/>
      <c r="D1023" s="17">
        <v>41194</v>
      </c>
      <c r="E1023" s="20" t="s">
        <v>870</v>
      </c>
      <c r="F1023" s="138" t="s">
        <v>495</v>
      </c>
      <c r="G1023" s="24" t="s">
        <v>202</v>
      </c>
      <c r="H1023" s="64"/>
      <c r="I1023" s="64"/>
      <c r="J1023" s="18">
        <v>956400</v>
      </c>
      <c r="K1023" s="19"/>
      <c r="L1023" s="19"/>
    </row>
    <row r="1024" spans="1:12" ht="15.75" customHeight="1">
      <c r="A1024" s="16"/>
      <c r="B1024" s="17"/>
      <c r="C1024" s="17"/>
      <c r="D1024" s="17">
        <v>41194</v>
      </c>
      <c r="E1024" s="20" t="s">
        <v>1228</v>
      </c>
      <c r="F1024" s="138" t="s">
        <v>1225</v>
      </c>
      <c r="G1024" s="24" t="s">
        <v>1233</v>
      </c>
      <c r="H1024" s="64">
        <v>1000</v>
      </c>
      <c r="I1024" s="64">
        <v>11500</v>
      </c>
      <c r="J1024" s="18">
        <f t="shared" si="63"/>
        <v>11500000</v>
      </c>
      <c r="K1024" s="19"/>
      <c r="L1024" s="19"/>
    </row>
    <row r="1025" spans="1:12" ht="15.75" customHeight="1">
      <c r="A1025" s="16"/>
      <c r="B1025" s="17"/>
      <c r="C1025" s="17"/>
      <c r="D1025" s="17">
        <v>41194</v>
      </c>
      <c r="E1025" s="20" t="s">
        <v>1229</v>
      </c>
      <c r="F1025" s="138" t="s">
        <v>1225</v>
      </c>
      <c r="G1025" s="24" t="s">
        <v>1233</v>
      </c>
      <c r="H1025" s="64">
        <v>100</v>
      </c>
      <c r="I1025" s="64">
        <v>13500</v>
      </c>
      <c r="J1025" s="18">
        <f t="shared" si="63"/>
        <v>1350000</v>
      </c>
      <c r="K1025" s="19"/>
      <c r="L1025" s="19"/>
    </row>
    <row r="1026" spans="1:12" ht="15.75" customHeight="1">
      <c r="A1026" s="16"/>
      <c r="B1026" s="17"/>
      <c r="C1026" s="17"/>
      <c r="D1026" s="17">
        <v>41194</v>
      </c>
      <c r="E1026" s="20" t="s">
        <v>1230</v>
      </c>
      <c r="F1026" s="138" t="s">
        <v>1225</v>
      </c>
      <c r="G1026" s="24" t="s">
        <v>1233</v>
      </c>
      <c r="H1026" s="64">
        <v>100</v>
      </c>
      <c r="I1026" s="64">
        <v>13500</v>
      </c>
      <c r="J1026" s="18">
        <f t="shared" si="63"/>
        <v>1350000</v>
      </c>
      <c r="K1026" s="19"/>
      <c r="L1026" s="19"/>
    </row>
    <row r="1027" spans="1:12" ht="15.75" customHeight="1">
      <c r="A1027" s="16"/>
      <c r="B1027" s="17"/>
      <c r="C1027" s="17"/>
      <c r="D1027" s="17">
        <v>41194</v>
      </c>
      <c r="E1027" s="20" t="s">
        <v>1231</v>
      </c>
      <c r="F1027" s="138" t="s">
        <v>1225</v>
      </c>
      <c r="G1027" s="24" t="s">
        <v>1233</v>
      </c>
      <c r="H1027" s="64">
        <v>100</v>
      </c>
      <c r="I1027" s="64">
        <v>12900</v>
      </c>
      <c r="J1027" s="18">
        <f t="shared" si="63"/>
        <v>1290000</v>
      </c>
      <c r="K1027" s="19"/>
      <c r="L1027" s="19"/>
    </row>
    <row r="1028" spans="1:12" ht="15.75" customHeight="1">
      <c r="A1028" s="16"/>
      <c r="B1028" s="17"/>
      <c r="C1028" s="17"/>
      <c r="D1028" s="17">
        <v>41194</v>
      </c>
      <c r="E1028" s="20" t="s">
        <v>870</v>
      </c>
      <c r="F1028" s="138" t="s">
        <v>1225</v>
      </c>
      <c r="G1028" s="24" t="s">
        <v>1233</v>
      </c>
      <c r="H1028" s="64"/>
      <c r="I1028" s="64"/>
      <c r="J1028" s="18">
        <v>1549000</v>
      </c>
      <c r="K1028" s="19"/>
      <c r="L1028" s="19"/>
    </row>
    <row r="1029" spans="1:12" ht="15.75" customHeight="1">
      <c r="A1029" s="16"/>
      <c r="B1029" s="17"/>
      <c r="C1029" s="17"/>
      <c r="D1029" s="17">
        <v>41195</v>
      </c>
      <c r="E1029" s="20" t="s">
        <v>1234</v>
      </c>
      <c r="F1029" s="138" t="s">
        <v>1226</v>
      </c>
      <c r="G1029" s="24" t="s">
        <v>1233</v>
      </c>
      <c r="H1029" s="64">
        <v>1000</v>
      </c>
      <c r="I1029" s="64">
        <v>11500</v>
      </c>
      <c r="J1029" s="18">
        <f t="shared" si="63"/>
        <v>11500000</v>
      </c>
      <c r="K1029" s="19"/>
      <c r="L1029" s="19"/>
    </row>
    <row r="1030" spans="1:12" ht="15.75" customHeight="1">
      <c r="A1030" s="16"/>
      <c r="B1030" s="17"/>
      <c r="C1030" s="17"/>
      <c r="D1030" s="17">
        <v>41195</v>
      </c>
      <c r="E1030" s="20" t="s">
        <v>1235</v>
      </c>
      <c r="F1030" s="138" t="s">
        <v>1226</v>
      </c>
      <c r="G1030" s="24" t="s">
        <v>1233</v>
      </c>
      <c r="H1030" s="64">
        <v>300</v>
      </c>
      <c r="I1030" s="64">
        <v>13500</v>
      </c>
      <c r="J1030" s="18">
        <f t="shared" si="63"/>
        <v>4050000</v>
      </c>
      <c r="K1030" s="19"/>
      <c r="L1030" s="19"/>
    </row>
    <row r="1031" spans="1:12" ht="15.75" customHeight="1">
      <c r="A1031" s="16"/>
      <c r="B1031" s="17"/>
      <c r="C1031" s="17"/>
      <c r="D1031" s="17">
        <v>41195</v>
      </c>
      <c r="E1031" s="20" t="s">
        <v>1236</v>
      </c>
      <c r="F1031" s="138" t="s">
        <v>1226</v>
      </c>
      <c r="G1031" s="24" t="s">
        <v>1233</v>
      </c>
      <c r="H1031" s="64">
        <v>100</v>
      </c>
      <c r="I1031" s="64">
        <v>10800</v>
      </c>
      <c r="J1031" s="18">
        <f t="shared" si="63"/>
        <v>1080000</v>
      </c>
      <c r="K1031" s="19"/>
      <c r="L1031" s="19"/>
    </row>
    <row r="1032" spans="1:12" ht="15.75" customHeight="1">
      <c r="A1032" s="16"/>
      <c r="B1032" s="17"/>
      <c r="C1032" s="17"/>
      <c r="D1032" s="17">
        <v>41195</v>
      </c>
      <c r="E1032" s="20" t="s">
        <v>870</v>
      </c>
      <c r="F1032" s="138" t="s">
        <v>1226</v>
      </c>
      <c r="G1032" s="24" t="s">
        <v>1233</v>
      </c>
      <c r="H1032" s="64"/>
      <c r="I1032" s="64"/>
      <c r="J1032" s="18">
        <v>1663000</v>
      </c>
      <c r="K1032" s="19"/>
      <c r="L1032" s="19"/>
    </row>
    <row r="1033" spans="1:12" ht="15.75" customHeight="1">
      <c r="A1033" s="16"/>
      <c r="B1033" s="17"/>
      <c r="C1033" s="17"/>
      <c r="D1033" s="17">
        <v>41198</v>
      </c>
      <c r="E1033" s="20" t="s">
        <v>1237</v>
      </c>
      <c r="F1033" s="138" t="s">
        <v>504</v>
      </c>
      <c r="G1033" s="24" t="s">
        <v>202</v>
      </c>
      <c r="H1033" s="64">
        <v>495</v>
      </c>
      <c r="I1033" s="64">
        <v>8000</v>
      </c>
      <c r="J1033" s="18">
        <f t="shared" si="63"/>
        <v>3960000</v>
      </c>
      <c r="K1033" s="19"/>
      <c r="L1033" s="19"/>
    </row>
    <row r="1034" spans="1:12" ht="15.75" customHeight="1">
      <c r="A1034" s="16"/>
      <c r="B1034" s="17"/>
      <c r="C1034" s="17"/>
      <c r="D1034" s="17">
        <v>41198</v>
      </c>
      <c r="E1034" s="20" t="s">
        <v>870</v>
      </c>
      <c r="F1034" s="138" t="s">
        <v>504</v>
      </c>
      <c r="G1034" s="24" t="s">
        <v>202</v>
      </c>
      <c r="H1034" s="64"/>
      <c r="I1034" s="64"/>
      <c r="J1034" s="18">
        <v>396000</v>
      </c>
      <c r="K1034" s="19"/>
      <c r="L1034" s="19"/>
    </row>
    <row r="1035" spans="1:12" ht="15.75" customHeight="1">
      <c r="A1035" s="16"/>
      <c r="B1035" s="17"/>
      <c r="C1035" s="17"/>
      <c r="D1035" s="17">
        <v>41199</v>
      </c>
      <c r="E1035" s="20" t="s">
        <v>1173</v>
      </c>
      <c r="F1035" s="138" t="s">
        <v>1232</v>
      </c>
      <c r="G1035" s="24" t="s">
        <v>202</v>
      </c>
      <c r="H1035" s="64">
        <v>489</v>
      </c>
      <c r="I1035" s="64">
        <v>11000</v>
      </c>
      <c r="J1035" s="18">
        <f t="shared" si="63"/>
        <v>5379000</v>
      </c>
      <c r="K1035" s="19"/>
      <c r="L1035" s="19"/>
    </row>
    <row r="1036" spans="1:12" ht="15.75" customHeight="1">
      <c r="A1036" s="16"/>
      <c r="B1036" s="17"/>
      <c r="C1036" s="17"/>
      <c r="D1036" s="17">
        <v>41199</v>
      </c>
      <c r="E1036" s="20" t="s">
        <v>1238</v>
      </c>
      <c r="F1036" s="138" t="s">
        <v>1232</v>
      </c>
      <c r="G1036" s="24" t="s">
        <v>202</v>
      </c>
      <c r="H1036" s="64">
        <v>490</v>
      </c>
      <c r="I1036" s="64">
        <v>8000</v>
      </c>
      <c r="J1036" s="18">
        <f t="shared" si="63"/>
        <v>3920000</v>
      </c>
      <c r="K1036" s="19"/>
      <c r="L1036" s="19"/>
    </row>
    <row r="1037" spans="1:12" ht="15.75" customHeight="1">
      <c r="A1037" s="16"/>
      <c r="B1037" s="17"/>
      <c r="C1037" s="17"/>
      <c r="D1037" s="17">
        <v>41199</v>
      </c>
      <c r="E1037" s="20" t="s">
        <v>870</v>
      </c>
      <c r="F1037" s="138" t="s">
        <v>1232</v>
      </c>
      <c r="G1037" s="24" t="s">
        <v>202</v>
      </c>
      <c r="H1037" s="64"/>
      <c r="I1037" s="64"/>
      <c r="J1037" s="18">
        <v>929900</v>
      </c>
      <c r="K1037" s="19"/>
      <c r="L1037" s="19"/>
    </row>
    <row r="1038" spans="1:12" ht="15.75" customHeight="1">
      <c r="A1038" s="16"/>
      <c r="B1038" s="17"/>
      <c r="C1038" s="17"/>
      <c r="D1038" s="17">
        <v>41199</v>
      </c>
      <c r="E1038" s="20" t="s">
        <v>1239</v>
      </c>
      <c r="F1038" s="138" t="s">
        <v>510</v>
      </c>
      <c r="G1038" s="24" t="s">
        <v>942</v>
      </c>
      <c r="H1038" s="64">
        <v>106</v>
      </c>
      <c r="I1038" s="64">
        <v>6585</v>
      </c>
      <c r="J1038" s="18">
        <f t="shared" si="63"/>
        <v>698010</v>
      </c>
      <c r="K1038" s="19"/>
      <c r="L1038" s="19"/>
    </row>
    <row r="1039" spans="1:12" ht="15.75" customHeight="1">
      <c r="A1039" s="16"/>
      <c r="B1039" s="17"/>
      <c r="C1039" s="17"/>
      <c r="D1039" s="17">
        <v>41199</v>
      </c>
      <c r="E1039" s="20" t="s">
        <v>1240</v>
      </c>
      <c r="F1039" s="138" t="s">
        <v>510</v>
      </c>
      <c r="G1039" s="24" t="s">
        <v>942</v>
      </c>
      <c r="H1039" s="64">
        <v>104</v>
      </c>
      <c r="I1039" s="64">
        <v>6700</v>
      </c>
      <c r="J1039" s="18">
        <f t="shared" si="63"/>
        <v>696800</v>
      </c>
      <c r="K1039" s="19"/>
      <c r="L1039" s="19"/>
    </row>
    <row r="1040" spans="1:12" ht="15.75" customHeight="1">
      <c r="A1040" s="16"/>
      <c r="B1040" s="17"/>
      <c r="C1040" s="17"/>
      <c r="D1040" s="17">
        <v>41199</v>
      </c>
      <c r="E1040" s="20" t="s">
        <v>870</v>
      </c>
      <c r="F1040" s="138" t="s">
        <v>510</v>
      </c>
      <c r="G1040" s="24" t="s">
        <v>942</v>
      </c>
      <c r="H1040" s="64"/>
      <c r="I1040" s="64"/>
      <c r="J1040" s="18">
        <v>139481</v>
      </c>
      <c r="K1040" s="19"/>
      <c r="L1040" s="19"/>
    </row>
    <row r="1041" spans="1:12" ht="15.75" customHeight="1">
      <c r="A1041" s="16"/>
      <c r="B1041" s="17"/>
      <c r="C1041" s="17"/>
      <c r="D1041" s="17">
        <v>41201</v>
      </c>
      <c r="E1041" s="20" t="s">
        <v>1243</v>
      </c>
      <c r="F1041" s="138" t="s">
        <v>1241</v>
      </c>
      <c r="G1041" s="24" t="s">
        <v>1112</v>
      </c>
      <c r="H1041" s="64">
        <v>515</v>
      </c>
      <c r="I1041" s="64">
        <v>16000</v>
      </c>
      <c r="J1041" s="18">
        <f t="shared" si="63"/>
        <v>8240000</v>
      </c>
      <c r="K1041" s="19"/>
      <c r="L1041" s="19"/>
    </row>
    <row r="1042" spans="1:12" ht="15.75" customHeight="1">
      <c r="A1042" s="16"/>
      <c r="B1042" s="17"/>
      <c r="C1042" s="17"/>
      <c r="D1042" s="17">
        <v>41201</v>
      </c>
      <c r="E1042" s="20" t="s">
        <v>870</v>
      </c>
      <c r="F1042" s="138" t="s">
        <v>1241</v>
      </c>
      <c r="G1042" s="24" t="s">
        <v>1112</v>
      </c>
      <c r="H1042" s="64"/>
      <c r="I1042" s="64"/>
      <c r="J1042" s="18">
        <v>824000</v>
      </c>
      <c r="K1042" s="19"/>
      <c r="L1042" s="19"/>
    </row>
    <row r="1043" spans="1:12" ht="15.75" customHeight="1">
      <c r="A1043" s="16"/>
      <c r="B1043" s="17"/>
      <c r="C1043" s="17"/>
      <c r="D1043" s="17">
        <v>41201</v>
      </c>
      <c r="E1043" s="20" t="s">
        <v>1244</v>
      </c>
      <c r="F1043" s="138" t="s">
        <v>1242</v>
      </c>
      <c r="G1043" s="24" t="s">
        <v>1110</v>
      </c>
      <c r="H1043" s="64">
        <v>1036</v>
      </c>
      <c r="I1043" s="64">
        <v>6700</v>
      </c>
      <c r="J1043" s="18">
        <f t="shared" si="63"/>
        <v>6941200</v>
      </c>
      <c r="K1043" s="19"/>
      <c r="L1043" s="19"/>
    </row>
    <row r="1044" spans="1:12" ht="15.75" customHeight="1">
      <c r="A1044" s="16"/>
      <c r="B1044" s="17"/>
      <c r="C1044" s="17"/>
      <c r="D1044" s="17">
        <v>41201</v>
      </c>
      <c r="E1044" s="20" t="s">
        <v>870</v>
      </c>
      <c r="F1044" s="138" t="s">
        <v>1242</v>
      </c>
      <c r="G1044" s="24" t="s">
        <v>1110</v>
      </c>
      <c r="H1044" s="64"/>
      <c r="I1044" s="64"/>
      <c r="J1044" s="18">
        <v>694120</v>
      </c>
      <c r="K1044" s="19"/>
      <c r="L1044" s="19"/>
    </row>
    <row r="1045" spans="1:12" ht="15.75" customHeight="1">
      <c r="A1045" s="16"/>
      <c r="B1045" s="17"/>
      <c r="C1045" s="17"/>
      <c r="D1045" s="17">
        <v>41205</v>
      </c>
      <c r="E1045" s="20" t="s">
        <v>1245</v>
      </c>
      <c r="F1045" s="138" t="s">
        <v>1246</v>
      </c>
      <c r="G1045" s="24" t="s">
        <v>1211</v>
      </c>
      <c r="H1045" s="64">
        <v>1020</v>
      </c>
      <c r="I1045" s="64">
        <v>8740</v>
      </c>
      <c r="J1045" s="18">
        <f t="shared" si="63"/>
        <v>8914800</v>
      </c>
      <c r="K1045" s="19"/>
      <c r="L1045" s="19"/>
    </row>
    <row r="1046" spans="1:12" ht="15.75" customHeight="1">
      <c r="A1046" s="16"/>
      <c r="B1046" s="17"/>
      <c r="C1046" s="17"/>
      <c r="D1046" s="17">
        <v>41205</v>
      </c>
      <c r="E1046" s="20" t="s">
        <v>870</v>
      </c>
      <c r="F1046" s="138" t="s">
        <v>1246</v>
      </c>
      <c r="G1046" s="24" t="s">
        <v>1211</v>
      </c>
      <c r="H1046" s="64"/>
      <c r="I1046" s="64"/>
      <c r="J1046" s="18">
        <v>891480</v>
      </c>
      <c r="K1046" s="19"/>
      <c r="L1046" s="19"/>
    </row>
    <row r="1047" spans="1:12" ht="15.75" customHeight="1">
      <c r="A1047" s="16"/>
      <c r="B1047" s="17"/>
      <c r="C1047" s="17"/>
      <c r="D1047" s="17">
        <v>41205</v>
      </c>
      <c r="E1047" s="20" t="s">
        <v>1033</v>
      </c>
      <c r="F1047" s="138" t="s">
        <v>1249</v>
      </c>
      <c r="G1047" s="24" t="s">
        <v>928</v>
      </c>
      <c r="H1047" s="64">
        <v>1350</v>
      </c>
      <c r="I1047" s="64">
        <v>6000</v>
      </c>
      <c r="J1047" s="18">
        <f t="shared" si="63"/>
        <v>8100000</v>
      </c>
      <c r="K1047" s="19"/>
      <c r="L1047" s="19"/>
    </row>
    <row r="1048" spans="1:12" ht="15.75" customHeight="1">
      <c r="A1048" s="16"/>
      <c r="B1048" s="17"/>
      <c r="C1048" s="17"/>
      <c r="D1048" s="17">
        <v>41205</v>
      </c>
      <c r="E1048" s="20" t="s">
        <v>1036</v>
      </c>
      <c r="F1048" s="138" t="s">
        <v>1249</v>
      </c>
      <c r="G1048" s="24" t="s">
        <v>928</v>
      </c>
      <c r="H1048" s="64">
        <v>617</v>
      </c>
      <c r="I1048" s="64">
        <v>9400</v>
      </c>
      <c r="J1048" s="18">
        <f t="shared" si="63"/>
        <v>5799800</v>
      </c>
      <c r="K1048" s="19"/>
      <c r="L1048" s="19"/>
    </row>
    <row r="1049" spans="1:12" ht="15.75" customHeight="1">
      <c r="A1049" s="16"/>
      <c r="B1049" s="17"/>
      <c r="C1049" s="17"/>
      <c r="D1049" s="17">
        <v>41205</v>
      </c>
      <c r="E1049" s="20" t="s">
        <v>1247</v>
      </c>
      <c r="F1049" s="138" t="s">
        <v>1249</v>
      </c>
      <c r="G1049" s="24" t="s">
        <v>928</v>
      </c>
      <c r="H1049" s="64">
        <v>293</v>
      </c>
      <c r="I1049" s="64">
        <v>6000</v>
      </c>
      <c r="J1049" s="18">
        <f t="shared" si="63"/>
        <v>1758000</v>
      </c>
      <c r="K1049" s="19"/>
      <c r="L1049" s="19"/>
    </row>
    <row r="1050" spans="1:12" ht="15.75" customHeight="1">
      <c r="A1050" s="16"/>
      <c r="B1050" s="17"/>
      <c r="C1050" s="17"/>
      <c r="D1050" s="17">
        <v>41205</v>
      </c>
      <c r="E1050" s="20" t="s">
        <v>1248</v>
      </c>
      <c r="F1050" s="138" t="s">
        <v>1249</v>
      </c>
      <c r="G1050" s="24" t="s">
        <v>928</v>
      </c>
      <c r="H1050" s="64">
        <v>500</v>
      </c>
      <c r="I1050" s="64">
        <v>10300</v>
      </c>
      <c r="J1050" s="18">
        <f t="shared" si="63"/>
        <v>5150000</v>
      </c>
      <c r="K1050" s="19"/>
      <c r="L1050" s="19"/>
    </row>
    <row r="1051" spans="1:12" ht="15.75" customHeight="1">
      <c r="A1051" s="16"/>
      <c r="B1051" s="17"/>
      <c r="C1051" s="17"/>
      <c r="D1051" s="17">
        <v>41205</v>
      </c>
      <c r="E1051" s="20" t="s">
        <v>870</v>
      </c>
      <c r="F1051" s="138" t="s">
        <v>1249</v>
      </c>
      <c r="G1051" s="24" t="s">
        <v>928</v>
      </c>
      <c r="H1051" s="64"/>
      <c r="I1051" s="64"/>
      <c r="J1051" s="18">
        <v>2053780</v>
      </c>
      <c r="K1051" s="19"/>
      <c r="L1051" s="19"/>
    </row>
    <row r="1052" spans="1:12" ht="15.75" customHeight="1">
      <c r="A1052" s="16"/>
      <c r="B1052" s="17"/>
      <c r="C1052" s="17"/>
      <c r="D1052" s="17">
        <v>41208</v>
      </c>
      <c r="E1052" s="20" t="s">
        <v>1248</v>
      </c>
      <c r="F1052" s="138" t="s">
        <v>1250</v>
      </c>
      <c r="G1052" s="24" t="s">
        <v>928</v>
      </c>
      <c r="H1052" s="64">
        <v>98</v>
      </c>
      <c r="I1052" s="64">
        <v>10300</v>
      </c>
      <c r="J1052" s="18">
        <f t="shared" si="63"/>
        <v>1009400</v>
      </c>
      <c r="K1052" s="19"/>
      <c r="L1052" s="19"/>
    </row>
    <row r="1053" spans="1:12" ht="15.75" customHeight="1">
      <c r="A1053" s="16"/>
      <c r="B1053" s="17"/>
      <c r="C1053" s="17"/>
      <c r="D1053" s="17">
        <v>41208</v>
      </c>
      <c r="E1053" s="20" t="s">
        <v>1254</v>
      </c>
      <c r="F1053" s="138" t="s">
        <v>1250</v>
      </c>
      <c r="G1053" s="24" t="s">
        <v>928</v>
      </c>
      <c r="H1053" s="64">
        <v>1272</v>
      </c>
      <c r="I1053" s="64">
        <v>5400</v>
      </c>
      <c r="J1053" s="18">
        <f t="shared" si="63"/>
        <v>6868800</v>
      </c>
      <c r="K1053" s="19"/>
      <c r="L1053" s="19"/>
    </row>
    <row r="1054" spans="1:12" ht="15.75" customHeight="1">
      <c r="A1054" s="16"/>
      <c r="B1054" s="17"/>
      <c r="C1054" s="17"/>
      <c r="D1054" s="17">
        <v>41208</v>
      </c>
      <c r="E1054" s="20" t="s">
        <v>1255</v>
      </c>
      <c r="F1054" s="138" t="s">
        <v>1250</v>
      </c>
      <c r="G1054" s="24" t="s">
        <v>928</v>
      </c>
      <c r="H1054" s="64">
        <v>640</v>
      </c>
      <c r="I1054" s="64">
        <v>6500</v>
      </c>
      <c r="J1054" s="18">
        <f t="shared" si="63"/>
        <v>4160000</v>
      </c>
      <c r="K1054" s="19"/>
      <c r="L1054" s="19"/>
    </row>
    <row r="1055" spans="1:12" ht="15.75" customHeight="1">
      <c r="A1055" s="16"/>
      <c r="B1055" s="17"/>
      <c r="C1055" s="17"/>
      <c r="D1055" s="17">
        <v>41208</v>
      </c>
      <c r="E1055" s="20" t="s">
        <v>1256</v>
      </c>
      <c r="F1055" s="138" t="s">
        <v>1250</v>
      </c>
      <c r="G1055" s="24" t="s">
        <v>928</v>
      </c>
      <c r="H1055" s="64">
        <v>606</v>
      </c>
      <c r="I1055" s="64">
        <v>8660</v>
      </c>
      <c r="J1055" s="18">
        <f t="shared" si="63"/>
        <v>5247960</v>
      </c>
      <c r="K1055" s="19"/>
      <c r="L1055" s="19"/>
    </row>
    <row r="1056" spans="1:12" ht="15.75" customHeight="1">
      <c r="A1056" s="16"/>
      <c r="B1056" s="17"/>
      <c r="C1056" s="17"/>
      <c r="D1056" s="17">
        <v>41208</v>
      </c>
      <c r="E1056" s="20" t="s">
        <v>870</v>
      </c>
      <c r="F1056" s="138" t="s">
        <v>1250</v>
      </c>
      <c r="G1056" s="24" t="s">
        <v>928</v>
      </c>
      <c r="H1056" s="64"/>
      <c r="I1056" s="64"/>
      <c r="J1056" s="18">
        <v>1728616</v>
      </c>
      <c r="K1056" s="19"/>
      <c r="L1056" s="19"/>
    </row>
    <row r="1057" spans="1:12" ht="15.75" customHeight="1">
      <c r="A1057" s="16"/>
      <c r="B1057" s="17"/>
      <c r="C1057" s="17"/>
      <c r="D1057" s="17">
        <v>41213</v>
      </c>
      <c r="E1057" s="20" t="s">
        <v>1258</v>
      </c>
      <c r="F1057" s="138" t="s">
        <v>1251</v>
      </c>
      <c r="G1057" s="24" t="s">
        <v>202</v>
      </c>
      <c r="H1057" s="64">
        <v>499</v>
      </c>
      <c r="I1057" s="64">
        <v>8000</v>
      </c>
      <c r="J1057" s="18">
        <f t="shared" si="63"/>
        <v>3992000</v>
      </c>
      <c r="K1057" s="19"/>
      <c r="L1057" s="19"/>
    </row>
    <row r="1058" spans="1:12" ht="15.75" customHeight="1">
      <c r="A1058" s="16"/>
      <c r="B1058" s="17"/>
      <c r="C1058" s="17"/>
      <c r="D1058" s="17">
        <v>41213</v>
      </c>
      <c r="E1058" s="20" t="s">
        <v>991</v>
      </c>
      <c r="F1058" s="138" t="s">
        <v>1251</v>
      </c>
      <c r="G1058" s="24" t="s">
        <v>202</v>
      </c>
      <c r="H1058" s="64">
        <v>499</v>
      </c>
      <c r="I1058" s="64">
        <v>8000</v>
      </c>
      <c r="J1058" s="18">
        <f t="shared" si="63"/>
        <v>3992000</v>
      </c>
      <c r="K1058" s="19"/>
      <c r="L1058" s="19"/>
    </row>
    <row r="1059" spans="1:12" ht="15.75" customHeight="1">
      <c r="A1059" s="16"/>
      <c r="B1059" s="17"/>
      <c r="C1059" s="17"/>
      <c r="D1059" s="17">
        <v>41213</v>
      </c>
      <c r="E1059" s="20" t="s">
        <v>1173</v>
      </c>
      <c r="F1059" s="138" t="s">
        <v>1251</v>
      </c>
      <c r="G1059" s="24" t="s">
        <v>202</v>
      </c>
      <c r="H1059" s="64">
        <v>200</v>
      </c>
      <c r="I1059" s="64">
        <v>11000</v>
      </c>
      <c r="J1059" s="18">
        <f t="shared" si="63"/>
        <v>2200000</v>
      </c>
      <c r="K1059" s="19"/>
      <c r="L1059" s="19"/>
    </row>
    <row r="1060" spans="1:12" ht="15.75" customHeight="1">
      <c r="A1060" s="16"/>
      <c r="B1060" s="17"/>
      <c r="C1060" s="17"/>
      <c r="D1060" s="17">
        <v>41213</v>
      </c>
      <c r="E1060" s="20" t="s">
        <v>870</v>
      </c>
      <c r="F1060" s="138" t="s">
        <v>1251</v>
      </c>
      <c r="G1060" s="24" t="s">
        <v>202</v>
      </c>
      <c r="H1060" s="64"/>
      <c r="I1060" s="64"/>
      <c r="J1060" s="18">
        <v>1018400</v>
      </c>
      <c r="K1060" s="19"/>
      <c r="L1060" s="19"/>
    </row>
    <row r="1061" spans="1:12" ht="15.75" customHeight="1">
      <c r="A1061" s="16"/>
      <c r="B1061" s="17"/>
      <c r="C1061" s="17"/>
      <c r="D1061" s="17">
        <v>41213</v>
      </c>
      <c r="E1061" s="20" t="s">
        <v>1259</v>
      </c>
      <c r="F1061" s="138" t="s">
        <v>1252</v>
      </c>
      <c r="G1061" s="24" t="s">
        <v>1269</v>
      </c>
      <c r="H1061" s="64">
        <v>100</v>
      </c>
      <c r="I1061" s="64">
        <v>12900</v>
      </c>
      <c r="J1061" s="18">
        <f t="shared" si="63"/>
        <v>1290000</v>
      </c>
      <c r="K1061" s="19"/>
      <c r="L1061" s="19"/>
    </row>
    <row r="1062" spans="1:12" ht="15.75" customHeight="1">
      <c r="A1062" s="16"/>
      <c r="B1062" s="17"/>
      <c r="C1062" s="17"/>
      <c r="D1062" s="17">
        <v>41213</v>
      </c>
      <c r="E1062" s="20" t="s">
        <v>1260</v>
      </c>
      <c r="F1062" s="138" t="s">
        <v>1252</v>
      </c>
      <c r="G1062" s="24" t="s">
        <v>1269</v>
      </c>
      <c r="H1062" s="64">
        <v>100</v>
      </c>
      <c r="I1062" s="64">
        <v>12900</v>
      </c>
      <c r="J1062" s="18">
        <f t="shared" si="63"/>
        <v>1290000</v>
      </c>
      <c r="K1062" s="19"/>
      <c r="L1062" s="19"/>
    </row>
    <row r="1063" spans="1:12" ht="15.75" customHeight="1">
      <c r="A1063" s="16"/>
      <c r="B1063" s="17"/>
      <c r="C1063" s="17"/>
      <c r="D1063" s="17">
        <v>41213</v>
      </c>
      <c r="E1063" s="20" t="s">
        <v>1261</v>
      </c>
      <c r="F1063" s="138" t="s">
        <v>1252</v>
      </c>
      <c r="G1063" s="24" t="s">
        <v>1269</v>
      </c>
      <c r="H1063" s="64">
        <v>100</v>
      </c>
      <c r="I1063" s="64">
        <v>12900</v>
      </c>
      <c r="J1063" s="18">
        <f t="shared" si="63"/>
        <v>1290000</v>
      </c>
      <c r="K1063" s="19"/>
      <c r="L1063" s="19"/>
    </row>
    <row r="1064" spans="1:12" ht="15.75" customHeight="1">
      <c r="A1064" s="16"/>
      <c r="B1064" s="17"/>
      <c r="C1064" s="17"/>
      <c r="D1064" s="17">
        <v>41213</v>
      </c>
      <c r="E1064" s="20" t="s">
        <v>1262</v>
      </c>
      <c r="F1064" s="138" t="s">
        <v>1252</v>
      </c>
      <c r="G1064" s="24" t="s">
        <v>1269</v>
      </c>
      <c r="H1064" s="64">
        <v>200</v>
      </c>
      <c r="I1064" s="64">
        <v>13500</v>
      </c>
      <c r="J1064" s="18">
        <f t="shared" si="63"/>
        <v>2700000</v>
      </c>
      <c r="K1064" s="19"/>
      <c r="L1064" s="19"/>
    </row>
    <row r="1065" spans="1:12" ht="15.75" customHeight="1">
      <c r="A1065" s="16"/>
      <c r="B1065" s="17"/>
      <c r="C1065" s="17"/>
      <c r="D1065" s="17">
        <v>41213</v>
      </c>
      <c r="E1065" s="20" t="s">
        <v>1263</v>
      </c>
      <c r="F1065" s="138" t="s">
        <v>1252</v>
      </c>
      <c r="G1065" s="24" t="s">
        <v>1269</v>
      </c>
      <c r="H1065" s="64">
        <v>100</v>
      </c>
      <c r="I1065" s="64">
        <v>13500</v>
      </c>
      <c r="J1065" s="18">
        <f t="shared" si="63"/>
        <v>1350000</v>
      </c>
      <c r="K1065" s="19"/>
      <c r="L1065" s="19"/>
    </row>
    <row r="1066" spans="1:12" ht="15.75" customHeight="1">
      <c r="A1066" s="16"/>
      <c r="B1066" s="17"/>
      <c r="C1066" s="17"/>
      <c r="D1066" s="17">
        <v>41213</v>
      </c>
      <c r="E1066" s="20" t="s">
        <v>1264</v>
      </c>
      <c r="F1066" s="138" t="s">
        <v>1252</v>
      </c>
      <c r="G1066" s="24" t="s">
        <v>1269</v>
      </c>
      <c r="H1066" s="64">
        <v>200</v>
      </c>
      <c r="I1066" s="64">
        <v>13500</v>
      </c>
      <c r="J1066" s="18">
        <f t="shared" si="63"/>
        <v>2700000</v>
      </c>
      <c r="K1066" s="19"/>
      <c r="L1066" s="19"/>
    </row>
    <row r="1067" spans="1:12" ht="15.75" customHeight="1">
      <c r="A1067" s="16"/>
      <c r="B1067" s="17"/>
      <c r="C1067" s="17"/>
      <c r="D1067" s="17">
        <v>41213</v>
      </c>
      <c r="E1067" s="20" t="s">
        <v>870</v>
      </c>
      <c r="F1067" s="138" t="s">
        <v>1252</v>
      </c>
      <c r="G1067" s="24" t="s">
        <v>1269</v>
      </c>
      <c r="H1067" s="64"/>
      <c r="I1067" s="64"/>
      <c r="J1067" s="18">
        <v>1062000</v>
      </c>
      <c r="K1067" s="19"/>
      <c r="L1067" s="19"/>
    </row>
    <row r="1068" spans="1:12" ht="15.75" customHeight="1">
      <c r="A1068" s="16"/>
      <c r="B1068" s="17"/>
      <c r="C1068" s="17"/>
      <c r="D1068" s="17">
        <v>41226</v>
      </c>
      <c r="E1068" s="20" t="s">
        <v>1051</v>
      </c>
      <c r="F1068" s="138" t="s">
        <v>1253</v>
      </c>
      <c r="G1068" s="24" t="s">
        <v>928</v>
      </c>
      <c r="H1068" s="64">
        <v>1619</v>
      </c>
      <c r="I1068" s="64">
        <v>5400</v>
      </c>
      <c r="J1068" s="18">
        <f t="shared" si="63"/>
        <v>8742600</v>
      </c>
      <c r="K1068" s="19"/>
      <c r="L1068" s="19"/>
    </row>
    <row r="1069" spans="1:12" ht="15.75" customHeight="1">
      <c r="A1069" s="16"/>
      <c r="B1069" s="17"/>
      <c r="C1069" s="17"/>
      <c r="D1069" s="17">
        <v>41226</v>
      </c>
      <c r="E1069" s="20" t="s">
        <v>1037</v>
      </c>
      <c r="F1069" s="138" t="s">
        <v>1253</v>
      </c>
      <c r="G1069" s="24" t="s">
        <v>928</v>
      </c>
      <c r="H1069" s="64">
        <v>608</v>
      </c>
      <c r="I1069" s="64">
        <v>13200</v>
      </c>
      <c r="J1069" s="18">
        <f t="shared" si="63"/>
        <v>8025600</v>
      </c>
      <c r="K1069" s="19"/>
      <c r="L1069" s="19"/>
    </row>
    <row r="1070" spans="1:12" ht="15.75" customHeight="1">
      <c r="A1070" s="16"/>
      <c r="B1070" s="17"/>
      <c r="C1070" s="17"/>
      <c r="D1070" s="17">
        <v>41226</v>
      </c>
      <c r="E1070" s="20" t="s">
        <v>1248</v>
      </c>
      <c r="F1070" s="138" t="s">
        <v>1253</v>
      </c>
      <c r="G1070" s="24" t="s">
        <v>928</v>
      </c>
      <c r="H1070" s="64">
        <v>602</v>
      </c>
      <c r="I1070" s="64">
        <v>10300</v>
      </c>
      <c r="J1070" s="18">
        <f t="shared" si="63"/>
        <v>6200600</v>
      </c>
      <c r="K1070" s="19"/>
      <c r="L1070" s="19"/>
    </row>
    <row r="1071" spans="1:12" ht="15.75" customHeight="1">
      <c r="A1071" s="16"/>
      <c r="B1071" s="17"/>
      <c r="C1071" s="17"/>
      <c r="D1071" s="17">
        <v>41226</v>
      </c>
      <c r="E1071" s="20" t="s">
        <v>870</v>
      </c>
      <c r="F1071" s="138" t="s">
        <v>1253</v>
      </c>
      <c r="G1071" s="24" t="s">
        <v>928</v>
      </c>
      <c r="H1071" s="64"/>
      <c r="I1071" s="64"/>
      <c r="J1071" s="18">
        <v>2296880</v>
      </c>
      <c r="K1071" s="19"/>
      <c r="L1071" s="19"/>
    </row>
    <row r="1072" spans="1:12" ht="15.75" customHeight="1">
      <c r="A1072" s="16"/>
      <c r="B1072" s="17"/>
      <c r="C1072" s="17"/>
      <c r="D1072" s="17">
        <v>41228</v>
      </c>
      <c r="E1072" s="20" t="s">
        <v>1238</v>
      </c>
      <c r="F1072" s="138" t="s">
        <v>1257</v>
      </c>
      <c r="G1072" s="24" t="s">
        <v>966</v>
      </c>
      <c r="H1072" s="64">
        <v>506</v>
      </c>
      <c r="I1072" s="64">
        <v>8000</v>
      </c>
      <c r="J1072" s="18">
        <f t="shared" si="63"/>
        <v>4048000</v>
      </c>
      <c r="K1072" s="19"/>
      <c r="L1072" s="19"/>
    </row>
    <row r="1073" spans="1:12" ht="15.75" customHeight="1">
      <c r="A1073" s="16"/>
      <c r="B1073" s="17"/>
      <c r="C1073" s="17"/>
      <c r="D1073" s="17">
        <v>41228</v>
      </c>
      <c r="E1073" s="20" t="s">
        <v>1270</v>
      </c>
      <c r="F1073" s="138" t="s">
        <v>1257</v>
      </c>
      <c r="G1073" s="24" t="s">
        <v>966</v>
      </c>
      <c r="H1073" s="64">
        <v>105</v>
      </c>
      <c r="I1073" s="64">
        <v>1100</v>
      </c>
      <c r="J1073" s="18">
        <f t="shared" si="63"/>
        <v>115500</v>
      </c>
      <c r="K1073" s="19"/>
      <c r="L1073" s="19"/>
    </row>
    <row r="1074" spans="1:12" ht="15.75" customHeight="1">
      <c r="A1074" s="16"/>
      <c r="B1074" s="17"/>
      <c r="C1074" s="17"/>
      <c r="D1074" s="17">
        <v>41228</v>
      </c>
      <c r="E1074" s="20" t="s">
        <v>870</v>
      </c>
      <c r="F1074" s="138" t="s">
        <v>1257</v>
      </c>
      <c r="G1074" s="24" t="s">
        <v>966</v>
      </c>
      <c r="H1074" s="64"/>
      <c r="I1074" s="64"/>
      <c r="J1074" s="18">
        <v>520300</v>
      </c>
      <c r="K1074" s="19"/>
      <c r="L1074" s="19"/>
    </row>
    <row r="1075" spans="1:12" ht="15.75" customHeight="1">
      <c r="A1075" s="16"/>
      <c r="B1075" s="17"/>
      <c r="C1075" s="17"/>
      <c r="D1075" s="17">
        <v>41228</v>
      </c>
      <c r="E1075" s="20" t="s">
        <v>1271</v>
      </c>
      <c r="F1075" s="138" t="s">
        <v>1265</v>
      </c>
      <c r="G1075" s="24" t="s">
        <v>1112</v>
      </c>
      <c r="H1075" s="64">
        <v>1005</v>
      </c>
      <c r="I1075" s="64">
        <v>13630</v>
      </c>
      <c r="J1075" s="18">
        <f t="shared" si="63"/>
        <v>13698150</v>
      </c>
      <c r="K1075" s="19"/>
      <c r="L1075" s="19"/>
    </row>
    <row r="1076" spans="1:12" ht="15.75" customHeight="1">
      <c r="A1076" s="16"/>
      <c r="B1076" s="17"/>
      <c r="C1076" s="17"/>
      <c r="D1076" s="17">
        <v>41228</v>
      </c>
      <c r="E1076" s="20" t="s">
        <v>870</v>
      </c>
      <c r="F1076" s="138" t="s">
        <v>1265</v>
      </c>
      <c r="G1076" s="24" t="s">
        <v>1112</v>
      </c>
      <c r="H1076" s="64"/>
      <c r="I1076" s="64"/>
      <c r="J1076" s="18">
        <v>1369815</v>
      </c>
      <c r="K1076" s="19"/>
      <c r="L1076" s="19"/>
    </row>
    <row r="1077" spans="1:12" ht="15.75" customHeight="1">
      <c r="A1077" s="16"/>
      <c r="B1077" s="17"/>
      <c r="C1077" s="17"/>
      <c r="D1077" s="17">
        <v>41235</v>
      </c>
      <c r="E1077" s="20" t="s">
        <v>1215</v>
      </c>
      <c r="F1077" s="138" t="s">
        <v>1266</v>
      </c>
      <c r="G1077" s="24" t="s">
        <v>1069</v>
      </c>
      <c r="H1077" s="64">
        <v>220</v>
      </c>
      <c r="I1077" s="64">
        <v>10650</v>
      </c>
      <c r="J1077" s="18">
        <f t="shared" si="63"/>
        <v>2343000</v>
      </c>
      <c r="K1077" s="19"/>
      <c r="L1077" s="19"/>
    </row>
    <row r="1078" spans="1:12" ht="15.75" customHeight="1">
      <c r="A1078" s="16"/>
      <c r="B1078" s="17"/>
      <c r="C1078" s="17"/>
      <c r="D1078" s="17">
        <v>41235</v>
      </c>
      <c r="E1078" s="20" t="s">
        <v>1214</v>
      </c>
      <c r="F1078" s="138" t="s">
        <v>1266</v>
      </c>
      <c r="G1078" s="24" t="s">
        <v>1069</v>
      </c>
      <c r="H1078" s="64">
        <v>258</v>
      </c>
      <c r="I1078" s="64">
        <v>13700</v>
      </c>
      <c r="J1078" s="18">
        <f t="shared" si="63"/>
        <v>3534600</v>
      </c>
      <c r="K1078" s="19"/>
      <c r="L1078" s="19"/>
    </row>
    <row r="1079" spans="1:12" ht="15.75" customHeight="1">
      <c r="A1079" s="16"/>
      <c r="B1079" s="17"/>
      <c r="C1079" s="17"/>
      <c r="D1079" s="17">
        <v>41235</v>
      </c>
      <c r="E1079" s="20" t="s">
        <v>1272</v>
      </c>
      <c r="F1079" s="138" t="s">
        <v>1266</v>
      </c>
      <c r="G1079" s="24" t="s">
        <v>1069</v>
      </c>
      <c r="H1079" s="64">
        <v>295</v>
      </c>
      <c r="I1079" s="64">
        <v>11900</v>
      </c>
      <c r="J1079" s="18">
        <f t="shared" si="63"/>
        <v>3510500</v>
      </c>
      <c r="K1079" s="19"/>
      <c r="L1079" s="19"/>
    </row>
    <row r="1080" spans="1:12" ht="15.75" customHeight="1">
      <c r="A1080" s="16"/>
      <c r="B1080" s="17"/>
      <c r="C1080" s="17"/>
      <c r="D1080" s="17">
        <v>41235</v>
      </c>
      <c r="E1080" s="20" t="s">
        <v>1273</v>
      </c>
      <c r="F1080" s="138" t="s">
        <v>1266</v>
      </c>
      <c r="G1080" s="24" t="s">
        <v>1069</v>
      </c>
      <c r="H1080" s="64">
        <v>297</v>
      </c>
      <c r="I1080" s="64">
        <v>12600</v>
      </c>
      <c r="J1080" s="18">
        <f t="shared" si="63"/>
        <v>3742200</v>
      </c>
      <c r="K1080" s="19"/>
      <c r="L1080" s="19"/>
    </row>
    <row r="1081" spans="1:12" ht="15.75" customHeight="1">
      <c r="A1081" s="16"/>
      <c r="B1081" s="17"/>
      <c r="C1081" s="17"/>
      <c r="D1081" s="17">
        <v>41235</v>
      </c>
      <c r="E1081" s="20" t="s">
        <v>870</v>
      </c>
      <c r="F1081" s="138" t="s">
        <v>1266</v>
      </c>
      <c r="G1081" s="24" t="s">
        <v>1069</v>
      </c>
      <c r="H1081" s="64"/>
      <c r="I1081" s="64"/>
      <c r="J1081" s="18">
        <v>1313030</v>
      </c>
      <c r="K1081" s="19"/>
      <c r="L1081" s="19"/>
    </row>
    <row r="1082" spans="1:12" ht="15.75" customHeight="1">
      <c r="A1082" s="16"/>
      <c r="B1082" s="17"/>
      <c r="C1082" s="17"/>
      <c r="D1082" s="17">
        <v>41244</v>
      </c>
      <c r="E1082" s="20" t="s">
        <v>1245</v>
      </c>
      <c r="F1082" s="138" t="s">
        <v>1267</v>
      </c>
      <c r="G1082" s="24" t="s">
        <v>1211</v>
      </c>
      <c r="H1082" s="64">
        <v>1050</v>
      </c>
      <c r="I1082" s="64">
        <v>8740</v>
      </c>
      <c r="J1082" s="18">
        <f t="shared" si="63"/>
        <v>9177000</v>
      </c>
      <c r="K1082" s="19"/>
      <c r="L1082" s="19"/>
    </row>
    <row r="1083" spans="1:12" ht="15.75" customHeight="1">
      <c r="A1083" s="16"/>
      <c r="B1083" s="17"/>
      <c r="C1083" s="17"/>
      <c r="D1083" s="17">
        <v>41244</v>
      </c>
      <c r="E1083" s="20" t="s">
        <v>870</v>
      </c>
      <c r="F1083" s="138" t="s">
        <v>1267</v>
      </c>
      <c r="G1083" s="24" t="s">
        <v>1211</v>
      </c>
      <c r="H1083" s="64"/>
      <c r="I1083" s="64"/>
      <c r="J1083" s="18">
        <v>91770</v>
      </c>
      <c r="K1083" s="19"/>
      <c r="L1083" s="19"/>
    </row>
    <row r="1084" spans="1:12" ht="15.75" customHeight="1">
      <c r="A1084" s="16"/>
      <c r="B1084" s="17"/>
      <c r="C1084" s="17"/>
      <c r="D1084" s="17">
        <v>41253</v>
      </c>
      <c r="E1084" s="20" t="s">
        <v>1276</v>
      </c>
      <c r="F1084" s="138" t="s">
        <v>1268</v>
      </c>
      <c r="G1084" s="24" t="s">
        <v>1280</v>
      </c>
      <c r="H1084" s="64">
        <v>500</v>
      </c>
      <c r="I1084" s="64">
        <v>9565</v>
      </c>
      <c r="J1084" s="18">
        <f t="shared" si="63"/>
        <v>4782500</v>
      </c>
      <c r="K1084" s="19"/>
      <c r="L1084" s="19"/>
    </row>
    <row r="1085" spans="1:12" ht="15.75" customHeight="1">
      <c r="A1085" s="16"/>
      <c r="B1085" s="17"/>
      <c r="C1085" s="17"/>
      <c r="D1085" s="17">
        <v>41253</v>
      </c>
      <c r="E1085" s="20" t="s">
        <v>1277</v>
      </c>
      <c r="F1085" s="138" t="s">
        <v>1268</v>
      </c>
      <c r="G1085" s="24" t="s">
        <v>1280</v>
      </c>
      <c r="H1085" s="64">
        <v>483</v>
      </c>
      <c r="I1085" s="64">
        <v>9147</v>
      </c>
      <c r="J1085" s="18">
        <f t="shared" si="63"/>
        <v>4418001</v>
      </c>
      <c r="K1085" s="19"/>
      <c r="L1085" s="19"/>
    </row>
    <row r="1086" spans="1:12" ht="15.75" customHeight="1">
      <c r="A1086" s="16"/>
      <c r="B1086" s="17"/>
      <c r="C1086" s="17"/>
      <c r="D1086" s="17">
        <v>41253</v>
      </c>
      <c r="E1086" s="20" t="s">
        <v>1278</v>
      </c>
      <c r="F1086" s="138" t="s">
        <v>1268</v>
      </c>
      <c r="G1086" s="24" t="s">
        <v>1280</v>
      </c>
      <c r="H1086" s="64">
        <v>504</v>
      </c>
      <c r="I1086" s="64">
        <v>8264</v>
      </c>
      <c r="J1086" s="18">
        <f t="shared" si="63"/>
        <v>4165056</v>
      </c>
      <c r="K1086" s="19"/>
      <c r="L1086" s="19"/>
    </row>
    <row r="1087" spans="1:12" ht="15.75" customHeight="1">
      <c r="A1087" s="16"/>
      <c r="B1087" s="17"/>
      <c r="C1087" s="17"/>
      <c r="D1087" s="17">
        <v>41253</v>
      </c>
      <c r="E1087" s="20" t="s">
        <v>870</v>
      </c>
      <c r="F1087" s="138" t="s">
        <v>1268</v>
      </c>
      <c r="G1087" s="24" t="s">
        <v>1280</v>
      </c>
      <c r="H1087" s="64"/>
      <c r="I1087" s="64"/>
      <c r="J1087" s="18">
        <v>1336556</v>
      </c>
      <c r="K1087" s="19"/>
      <c r="L1087" s="19"/>
    </row>
    <row r="1088" spans="1:12" ht="15.75" customHeight="1">
      <c r="A1088" s="16"/>
      <c r="B1088" s="17"/>
      <c r="C1088" s="17"/>
      <c r="D1088" s="17">
        <v>41262</v>
      </c>
      <c r="E1088" s="20" t="s">
        <v>1238</v>
      </c>
      <c r="F1088" s="138" t="s">
        <v>1274</v>
      </c>
      <c r="G1088" s="24" t="s">
        <v>202</v>
      </c>
      <c r="H1088" s="64">
        <v>530</v>
      </c>
      <c r="I1088" s="64">
        <v>8000</v>
      </c>
      <c r="J1088" s="18">
        <f t="shared" si="63"/>
        <v>4240000</v>
      </c>
      <c r="K1088" s="19"/>
      <c r="L1088" s="19"/>
    </row>
    <row r="1089" spans="1:12" ht="15.75" customHeight="1">
      <c r="A1089" s="16"/>
      <c r="B1089" s="17"/>
      <c r="C1089" s="17"/>
      <c r="D1089" s="17">
        <v>41262</v>
      </c>
      <c r="E1089" s="20" t="s">
        <v>870</v>
      </c>
      <c r="F1089" s="138" t="s">
        <v>1274</v>
      </c>
      <c r="G1089" s="24" t="s">
        <v>202</v>
      </c>
      <c r="H1089" s="64"/>
      <c r="I1089" s="64"/>
      <c r="J1089" s="18">
        <v>424000</v>
      </c>
      <c r="K1089" s="19"/>
      <c r="L1089" s="19"/>
    </row>
    <row r="1090" spans="1:12" ht="15.75" customHeight="1">
      <c r="A1090" s="16"/>
      <c r="B1090" s="17"/>
      <c r="C1090" s="17"/>
      <c r="D1090" s="17">
        <v>41262</v>
      </c>
      <c r="E1090" s="20" t="s">
        <v>1281</v>
      </c>
      <c r="F1090" s="138" t="s">
        <v>1275</v>
      </c>
      <c r="G1090" s="24" t="s">
        <v>942</v>
      </c>
      <c r="H1090" s="64">
        <v>664</v>
      </c>
      <c r="I1090" s="64">
        <v>6990</v>
      </c>
      <c r="J1090" s="18">
        <f t="shared" si="63"/>
        <v>4641360</v>
      </c>
      <c r="K1090" s="19"/>
      <c r="L1090" s="19"/>
    </row>
    <row r="1091" spans="1:12" ht="15.75" customHeight="1">
      <c r="A1091" s="16"/>
      <c r="B1091" s="17"/>
      <c r="C1091" s="17"/>
      <c r="D1091" s="17">
        <v>41262</v>
      </c>
      <c r="E1091" s="20" t="s">
        <v>1282</v>
      </c>
      <c r="F1091" s="138" t="s">
        <v>1275</v>
      </c>
      <c r="G1091" s="24" t="s">
        <v>942</v>
      </c>
      <c r="H1091" s="64">
        <v>56</v>
      </c>
      <c r="I1091" s="64">
        <v>7380</v>
      </c>
      <c r="J1091" s="18">
        <f t="shared" si="63"/>
        <v>413280</v>
      </c>
      <c r="K1091" s="19"/>
      <c r="L1091" s="19"/>
    </row>
    <row r="1092" spans="1:12" ht="15.75" customHeight="1">
      <c r="A1092" s="16"/>
      <c r="B1092" s="17"/>
      <c r="C1092" s="17"/>
      <c r="D1092" s="17">
        <v>41262</v>
      </c>
      <c r="E1092" s="20" t="s">
        <v>1283</v>
      </c>
      <c r="F1092" s="138" t="s">
        <v>1275</v>
      </c>
      <c r="G1092" s="24" t="s">
        <v>942</v>
      </c>
      <c r="H1092" s="64">
        <v>93</v>
      </c>
      <c r="I1092" s="64">
        <v>8050</v>
      </c>
      <c r="J1092" s="18">
        <f t="shared" si="63"/>
        <v>748650</v>
      </c>
      <c r="K1092" s="19"/>
      <c r="L1092" s="19"/>
    </row>
    <row r="1093" spans="1:12" ht="15.75" customHeight="1">
      <c r="A1093" s="16"/>
      <c r="B1093" s="17"/>
      <c r="C1093" s="17"/>
      <c r="D1093" s="17">
        <v>41262</v>
      </c>
      <c r="E1093" s="20" t="s">
        <v>1284</v>
      </c>
      <c r="F1093" s="138" t="s">
        <v>1275</v>
      </c>
      <c r="G1093" s="24" t="s">
        <v>942</v>
      </c>
      <c r="H1093" s="64">
        <v>126</v>
      </c>
      <c r="I1093" s="64">
        <v>9512</v>
      </c>
      <c r="J1093" s="18">
        <f t="shared" si="63"/>
        <v>1198512</v>
      </c>
      <c r="K1093" s="19"/>
      <c r="L1093" s="19"/>
    </row>
    <row r="1094" spans="1:12" ht="15.75" customHeight="1">
      <c r="A1094" s="16"/>
      <c r="B1094" s="17"/>
      <c r="C1094" s="17"/>
      <c r="D1094" s="17">
        <v>41262</v>
      </c>
      <c r="E1094" s="20" t="s">
        <v>870</v>
      </c>
      <c r="F1094" s="138" t="s">
        <v>1275</v>
      </c>
      <c r="G1094" s="24" t="s">
        <v>942</v>
      </c>
      <c r="H1094" s="64"/>
      <c r="I1094" s="64"/>
      <c r="J1094" s="18">
        <v>700180</v>
      </c>
      <c r="K1094" s="19"/>
      <c r="L1094" s="19"/>
    </row>
    <row r="1095" spans="1:12" ht="15.75" customHeight="1">
      <c r="A1095" s="16"/>
      <c r="B1095" s="17"/>
      <c r="C1095" s="17"/>
      <c r="D1095" s="17">
        <v>41263</v>
      </c>
      <c r="E1095" s="20" t="s">
        <v>1288</v>
      </c>
      <c r="F1095" s="138" t="s">
        <v>1279</v>
      </c>
      <c r="G1095" s="24" t="s">
        <v>942</v>
      </c>
      <c r="H1095" s="64">
        <v>219</v>
      </c>
      <c r="I1095" s="64">
        <v>6330</v>
      </c>
      <c r="J1095" s="18">
        <f t="shared" si="63"/>
        <v>1386270</v>
      </c>
      <c r="K1095" s="19"/>
      <c r="L1095" s="19"/>
    </row>
    <row r="1096" spans="1:12" ht="15.75" customHeight="1">
      <c r="A1096" s="16"/>
      <c r="B1096" s="17"/>
      <c r="C1096" s="17"/>
      <c r="D1096" s="17">
        <v>41263</v>
      </c>
      <c r="E1096" s="20" t="s">
        <v>1289</v>
      </c>
      <c r="F1096" s="138" t="s">
        <v>1279</v>
      </c>
      <c r="G1096" s="24" t="s">
        <v>942</v>
      </c>
      <c r="H1096" s="64">
        <v>100</v>
      </c>
      <c r="I1096" s="64">
        <v>6700</v>
      </c>
      <c r="J1096" s="18">
        <f t="shared" si="63"/>
        <v>670000</v>
      </c>
      <c r="K1096" s="19"/>
      <c r="L1096" s="19"/>
    </row>
    <row r="1097" spans="1:12" ht="15.75" customHeight="1">
      <c r="A1097" s="16"/>
      <c r="B1097" s="17"/>
      <c r="C1097" s="17"/>
      <c r="D1097" s="17">
        <v>41263</v>
      </c>
      <c r="E1097" s="20" t="s">
        <v>1290</v>
      </c>
      <c r="F1097" s="138" t="s">
        <v>1279</v>
      </c>
      <c r="G1097" s="24" t="s">
        <v>942</v>
      </c>
      <c r="H1097" s="64">
        <v>104</v>
      </c>
      <c r="I1097" s="64">
        <v>6585</v>
      </c>
      <c r="J1097" s="18">
        <f t="shared" si="63"/>
        <v>684840</v>
      </c>
      <c r="K1097" s="19"/>
      <c r="L1097" s="19"/>
    </row>
    <row r="1098" spans="1:12" ht="15.75" customHeight="1">
      <c r="A1098" s="16"/>
      <c r="B1098" s="17"/>
      <c r="C1098" s="17"/>
      <c r="D1098" s="17">
        <v>41263</v>
      </c>
      <c r="E1098" s="20" t="s">
        <v>1283</v>
      </c>
      <c r="F1098" s="138" t="s">
        <v>1279</v>
      </c>
      <c r="G1098" s="24" t="s">
        <v>942</v>
      </c>
      <c r="H1098" s="64">
        <v>116</v>
      </c>
      <c r="I1098" s="64">
        <v>7250</v>
      </c>
      <c r="J1098" s="18">
        <f t="shared" si="63"/>
        <v>841000</v>
      </c>
      <c r="K1098" s="19"/>
      <c r="L1098" s="19"/>
    </row>
    <row r="1099" spans="1:12" ht="15.75" customHeight="1">
      <c r="A1099" s="16"/>
      <c r="B1099" s="17"/>
      <c r="C1099" s="17"/>
      <c r="D1099" s="17">
        <v>41263</v>
      </c>
      <c r="E1099" s="20" t="s">
        <v>1291</v>
      </c>
      <c r="F1099" s="138" t="s">
        <v>1279</v>
      </c>
      <c r="G1099" s="24" t="s">
        <v>942</v>
      </c>
      <c r="H1099" s="64">
        <v>200</v>
      </c>
      <c r="I1099" s="64">
        <v>9300</v>
      </c>
      <c r="J1099" s="18">
        <f t="shared" si="63"/>
        <v>1860000</v>
      </c>
      <c r="K1099" s="19"/>
      <c r="L1099" s="19"/>
    </row>
    <row r="1100" spans="1:12" ht="15.75" customHeight="1">
      <c r="A1100" s="16"/>
      <c r="B1100" s="17"/>
      <c r="C1100" s="17"/>
      <c r="D1100" s="17">
        <v>41263</v>
      </c>
      <c r="E1100" s="20" t="s">
        <v>870</v>
      </c>
      <c r="F1100" s="138" t="s">
        <v>1279</v>
      </c>
      <c r="G1100" s="24" t="s">
        <v>942</v>
      </c>
      <c r="H1100" s="64"/>
      <c r="I1100" s="64"/>
      <c r="J1100" s="18">
        <v>544211</v>
      </c>
      <c r="K1100" s="19"/>
      <c r="L1100" s="19"/>
    </row>
    <row r="1101" spans="1:12" ht="15.75" customHeight="1">
      <c r="A1101" s="16"/>
      <c r="B1101" s="17"/>
      <c r="C1101" s="17"/>
      <c r="D1101" s="17">
        <v>41265</v>
      </c>
      <c r="E1101" s="20" t="s">
        <v>1293</v>
      </c>
      <c r="F1101" s="138" t="s">
        <v>1285</v>
      </c>
      <c r="G1101" s="24" t="s">
        <v>1294</v>
      </c>
      <c r="H1101" s="64">
        <v>200</v>
      </c>
      <c r="I1101" s="64">
        <v>13500</v>
      </c>
      <c r="J1101" s="18">
        <f t="shared" si="63"/>
        <v>2700000</v>
      </c>
      <c r="K1101" s="19"/>
      <c r="L1101" s="19"/>
    </row>
    <row r="1102" spans="1:12" ht="15.75" customHeight="1">
      <c r="A1102" s="16"/>
      <c r="B1102" s="17"/>
      <c r="C1102" s="17"/>
      <c r="D1102" s="17">
        <v>41265</v>
      </c>
      <c r="E1102" s="20" t="s">
        <v>870</v>
      </c>
      <c r="F1102" s="138" t="s">
        <v>1285</v>
      </c>
      <c r="G1102" s="24" t="s">
        <v>1294</v>
      </c>
      <c r="H1102" s="64"/>
      <c r="I1102" s="64"/>
      <c r="J1102" s="18">
        <v>270000</v>
      </c>
      <c r="K1102" s="19"/>
      <c r="L1102" s="19"/>
    </row>
    <row r="1103" spans="1:12" ht="15.75" customHeight="1">
      <c r="A1103" s="16"/>
      <c r="B1103" s="17"/>
      <c r="C1103" s="17"/>
      <c r="D1103" s="17">
        <v>41265</v>
      </c>
      <c r="E1103" s="20" t="s">
        <v>1051</v>
      </c>
      <c r="F1103" s="138" t="s">
        <v>1286</v>
      </c>
      <c r="G1103" s="24" t="s">
        <v>928</v>
      </c>
      <c r="H1103" s="64">
        <v>1618</v>
      </c>
      <c r="I1103" s="64">
        <v>5400</v>
      </c>
      <c r="J1103" s="18">
        <f t="shared" si="63"/>
        <v>8737200</v>
      </c>
      <c r="K1103" s="19"/>
      <c r="L1103" s="19"/>
    </row>
    <row r="1104" spans="1:12" ht="15.75" customHeight="1">
      <c r="A1104" s="16"/>
      <c r="B1104" s="17"/>
      <c r="C1104" s="17"/>
      <c r="D1104" s="17">
        <v>41265</v>
      </c>
      <c r="E1104" s="20" t="s">
        <v>1248</v>
      </c>
      <c r="F1104" s="138" t="s">
        <v>1286</v>
      </c>
      <c r="G1104" s="24" t="s">
        <v>928</v>
      </c>
      <c r="H1104" s="64">
        <v>302</v>
      </c>
      <c r="I1104" s="64">
        <v>10300</v>
      </c>
      <c r="J1104" s="18">
        <f t="shared" si="63"/>
        <v>3110600</v>
      </c>
      <c r="K1104" s="19"/>
      <c r="L1104" s="19"/>
    </row>
    <row r="1105" spans="1:12" ht="15.75" customHeight="1">
      <c r="A1105" s="16"/>
      <c r="B1105" s="17"/>
      <c r="C1105" s="17"/>
      <c r="D1105" s="17">
        <v>41265</v>
      </c>
      <c r="E1105" s="20" t="s">
        <v>870</v>
      </c>
      <c r="F1105" s="138" t="s">
        <v>1286</v>
      </c>
      <c r="G1105" s="24" t="s">
        <v>928</v>
      </c>
      <c r="H1105" s="64"/>
      <c r="I1105" s="64"/>
      <c r="J1105" s="18">
        <v>1184780</v>
      </c>
      <c r="K1105" s="19"/>
      <c r="L1105" s="19"/>
    </row>
    <row r="1106" spans="1:12" ht="15.75" customHeight="1">
      <c r="A1106" s="16"/>
      <c r="B1106" s="17"/>
      <c r="C1106" s="17"/>
      <c r="D1106" s="17">
        <v>41272</v>
      </c>
      <c r="E1106" s="20" t="s">
        <v>1295</v>
      </c>
      <c r="F1106" s="138" t="s">
        <v>1287</v>
      </c>
      <c r="G1106" s="24" t="s">
        <v>1297</v>
      </c>
      <c r="H1106" s="64">
        <v>97</v>
      </c>
      <c r="I1106" s="64">
        <v>21500</v>
      </c>
      <c r="J1106" s="18">
        <f t="shared" si="63"/>
        <v>2085500</v>
      </c>
      <c r="K1106" s="19"/>
      <c r="L1106" s="19"/>
    </row>
    <row r="1107" spans="1:12" ht="15.75" customHeight="1">
      <c r="A1107" s="16"/>
      <c r="B1107" s="17"/>
      <c r="C1107" s="17"/>
      <c r="D1107" s="17">
        <v>41272</v>
      </c>
      <c r="E1107" s="20" t="s">
        <v>1296</v>
      </c>
      <c r="F1107" s="138" t="s">
        <v>1287</v>
      </c>
      <c r="G1107" s="24" t="s">
        <v>1297</v>
      </c>
      <c r="H1107" s="64">
        <v>376</v>
      </c>
      <c r="I1107" s="64">
        <v>23520</v>
      </c>
      <c r="J1107" s="18">
        <f t="shared" si="63"/>
        <v>8843520</v>
      </c>
      <c r="K1107" s="19"/>
      <c r="L1107" s="19"/>
    </row>
    <row r="1108" spans="1:12" ht="15.75" customHeight="1">
      <c r="A1108" s="16"/>
      <c r="B1108" s="17"/>
      <c r="C1108" s="17"/>
      <c r="D1108" s="17">
        <v>41272</v>
      </c>
      <c r="E1108" s="20" t="s">
        <v>870</v>
      </c>
      <c r="F1108" s="138" t="s">
        <v>1287</v>
      </c>
      <c r="G1108" s="24" t="s">
        <v>1297</v>
      </c>
      <c r="H1108" s="64"/>
      <c r="I1108" s="64"/>
      <c r="J1108" s="18">
        <v>1092902</v>
      </c>
      <c r="K1108" s="19"/>
      <c r="L1108" s="19"/>
    </row>
    <row r="1109" spans="1:12" ht="15.75" customHeight="1">
      <c r="A1109" s="16"/>
      <c r="B1109" s="17"/>
      <c r="C1109" s="17"/>
      <c r="D1109" s="17">
        <v>41272</v>
      </c>
      <c r="E1109" s="20" t="s">
        <v>1271</v>
      </c>
      <c r="F1109" s="138" t="s">
        <v>1292</v>
      </c>
      <c r="G1109" s="24" t="s">
        <v>1112</v>
      </c>
      <c r="H1109" s="64">
        <v>1020</v>
      </c>
      <c r="I1109" s="64">
        <v>13630</v>
      </c>
      <c r="J1109" s="18">
        <f t="shared" si="63"/>
        <v>13902600</v>
      </c>
      <c r="K1109" s="19"/>
      <c r="L1109" s="19"/>
    </row>
    <row r="1110" spans="1:12" ht="15.75" customHeight="1">
      <c r="A1110" s="16"/>
      <c r="B1110" s="17"/>
      <c r="C1110" s="17"/>
      <c r="D1110" s="17">
        <v>41272</v>
      </c>
      <c r="E1110" s="20" t="s">
        <v>870</v>
      </c>
      <c r="F1110" s="138" t="s">
        <v>1292</v>
      </c>
      <c r="G1110" s="24" t="s">
        <v>1112</v>
      </c>
      <c r="H1110" s="64"/>
      <c r="I1110" s="64"/>
      <c r="J1110" s="18">
        <v>1390260</v>
      </c>
      <c r="K1110" s="19"/>
      <c r="L1110" s="19"/>
    </row>
    <row r="1111" spans="1:12" ht="15.75" customHeight="1">
      <c r="A1111" s="16"/>
      <c r="B1111" s="17"/>
      <c r="C1111" s="17"/>
      <c r="D1111" s="17"/>
      <c r="E1111" s="20"/>
      <c r="F1111" s="138"/>
      <c r="G1111" s="24"/>
      <c r="H1111" s="64"/>
      <c r="I1111" s="64"/>
      <c r="J1111" s="18">
        <f t="shared" si="63"/>
        <v>0</v>
      </c>
      <c r="K1111" s="19"/>
      <c r="L1111" s="19"/>
    </row>
    <row r="1112" spans="1:12" ht="15.75" customHeight="1">
      <c r="A1112" s="16"/>
      <c r="B1112" s="17"/>
      <c r="C1112" s="17"/>
      <c r="D1112" s="17"/>
      <c r="E1112" s="20"/>
      <c r="F1112" s="138"/>
      <c r="G1112" s="24"/>
      <c r="H1112" s="64"/>
      <c r="I1112" s="64"/>
      <c r="J1112" s="18">
        <f t="shared" si="63"/>
        <v>0</v>
      </c>
      <c r="K1112" s="19"/>
      <c r="L1112" s="19"/>
    </row>
    <row r="1113" spans="1:12" ht="15.75" customHeight="1">
      <c r="A1113" s="16"/>
      <c r="B1113" s="17"/>
      <c r="C1113" s="17"/>
      <c r="D1113" s="17"/>
      <c r="E1113" s="20"/>
      <c r="F1113" s="138"/>
      <c r="G1113" s="24"/>
      <c r="H1113" s="64"/>
      <c r="I1113" s="64"/>
      <c r="J1113" s="18">
        <f t="shared" si="63"/>
        <v>0</v>
      </c>
      <c r="K1113" s="19"/>
      <c r="L1113" s="19"/>
    </row>
    <row r="1114" spans="1:12" ht="15.75" customHeight="1">
      <c r="A1114" s="16"/>
      <c r="B1114" s="17"/>
      <c r="C1114" s="17"/>
      <c r="D1114" s="17"/>
      <c r="E1114" s="20"/>
      <c r="F1114" s="138"/>
      <c r="G1114" s="24"/>
      <c r="H1114" s="64"/>
      <c r="I1114" s="64"/>
      <c r="J1114" s="18">
        <f t="shared" si="63"/>
        <v>0</v>
      </c>
      <c r="K1114" s="19"/>
      <c r="L1114" s="19"/>
    </row>
    <row r="1115" spans="1:12" ht="15.75" customHeight="1">
      <c r="A1115" s="16"/>
      <c r="B1115" s="17"/>
      <c r="C1115" s="17"/>
      <c r="D1115" s="17"/>
      <c r="E1115" s="20"/>
      <c r="F1115" s="138"/>
      <c r="G1115" s="24"/>
      <c r="H1115" s="64"/>
      <c r="I1115" s="64"/>
      <c r="J1115" s="18">
        <f t="shared" si="63"/>
        <v>0</v>
      </c>
      <c r="K1115" s="19"/>
      <c r="L1115" s="19"/>
    </row>
    <row r="1116" spans="1:12" ht="15.75" customHeight="1">
      <c r="A1116" s="16"/>
      <c r="B1116" s="17"/>
      <c r="C1116" s="17"/>
      <c r="D1116" s="17"/>
      <c r="E1116" s="20"/>
      <c r="F1116" s="138"/>
      <c r="G1116" s="24"/>
      <c r="H1116" s="64"/>
      <c r="I1116" s="64"/>
      <c r="J1116" s="18">
        <f t="shared" si="63"/>
        <v>0</v>
      </c>
      <c r="K1116" s="19"/>
      <c r="L1116" s="19"/>
    </row>
    <row r="1117" spans="1:12" ht="15.75" customHeight="1">
      <c r="A1117" s="16"/>
      <c r="B1117" s="17"/>
      <c r="C1117" s="17"/>
      <c r="D1117" s="17"/>
      <c r="E1117" s="20"/>
      <c r="F1117" s="138"/>
      <c r="G1117" s="24"/>
      <c r="H1117" s="64"/>
      <c r="I1117" s="64"/>
      <c r="J1117" s="18">
        <f t="shared" si="63"/>
        <v>0</v>
      </c>
      <c r="K1117" s="19"/>
      <c r="L1117" s="19"/>
    </row>
    <row r="1118" spans="1:12" ht="15.75" customHeight="1">
      <c r="A1118" s="16"/>
      <c r="B1118" s="17"/>
      <c r="C1118" s="17"/>
      <c r="D1118" s="17"/>
      <c r="E1118" s="20"/>
      <c r="F1118" s="138"/>
      <c r="G1118" s="24"/>
      <c r="H1118" s="64"/>
      <c r="I1118" s="64"/>
      <c r="J1118" s="18">
        <f t="shared" si="63"/>
        <v>0</v>
      </c>
      <c r="K1118" s="19"/>
      <c r="L1118" s="19"/>
    </row>
    <row r="1119" spans="1:12" ht="15.75" customHeight="1">
      <c r="A1119" s="16"/>
      <c r="B1119" s="17"/>
      <c r="C1119" s="17"/>
      <c r="D1119" s="17"/>
      <c r="E1119" s="20"/>
      <c r="F1119" s="138"/>
      <c r="G1119" s="24"/>
      <c r="H1119" s="64"/>
      <c r="I1119" s="64"/>
      <c r="J1119" s="18">
        <f t="shared" si="63"/>
        <v>0</v>
      </c>
      <c r="K1119" s="19"/>
      <c r="L1119" s="19"/>
    </row>
    <row r="1120" spans="1:12" ht="15.75" customHeight="1">
      <c r="A1120" s="16"/>
      <c r="B1120" s="17"/>
      <c r="C1120" s="17"/>
      <c r="D1120" s="17"/>
      <c r="E1120" s="20"/>
      <c r="F1120" s="138"/>
      <c r="G1120" s="24"/>
      <c r="H1120" s="64"/>
      <c r="I1120" s="64"/>
      <c r="J1120" s="18">
        <f t="shared" si="63"/>
        <v>0</v>
      </c>
      <c r="K1120" s="19"/>
      <c r="L1120" s="19"/>
    </row>
    <row r="1121" spans="1:12" ht="15.75" customHeight="1">
      <c r="A1121" s="16"/>
      <c r="B1121" s="17"/>
      <c r="C1121" s="17"/>
      <c r="D1121" s="17"/>
      <c r="E1121" s="20"/>
      <c r="F1121" s="138"/>
      <c r="G1121" s="24"/>
      <c r="H1121" s="64"/>
      <c r="I1121" s="64"/>
      <c r="J1121" s="18">
        <f t="shared" si="63"/>
        <v>0</v>
      </c>
      <c r="K1121" s="19"/>
      <c r="L1121" s="19"/>
    </row>
    <row r="1122" spans="1:12" ht="15.75" customHeight="1">
      <c r="A1122" s="16"/>
      <c r="B1122" s="17"/>
      <c r="C1122" s="17"/>
      <c r="D1122" s="17"/>
      <c r="E1122" s="20"/>
      <c r="F1122" s="138"/>
      <c r="G1122" s="24"/>
      <c r="H1122" s="64"/>
      <c r="I1122" s="64"/>
      <c r="J1122" s="18">
        <f t="shared" si="63"/>
        <v>0</v>
      </c>
      <c r="K1122" s="19"/>
      <c r="L1122" s="19"/>
    </row>
    <row r="1123" spans="1:12" ht="15.75" customHeight="1">
      <c r="A1123" s="16"/>
      <c r="B1123" s="17"/>
      <c r="C1123" s="17"/>
      <c r="D1123" s="17"/>
      <c r="E1123" s="20"/>
      <c r="F1123" s="138"/>
      <c r="G1123" s="24"/>
      <c r="H1123" s="64"/>
      <c r="I1123" s="64"/>
      <c r="J1123" s="18">
        <f t="shared" si="63"/>
        <v>0</v>
      </c>
      <c r="K1123" s="19"/>
      <c r="L1123" s="19"/>
    </row>
    <row r="1124" spans="1:12" ht="15.75" customHeight="1">
      <c r="A1124" s="16"/>
      <c r="B1124" s="17"/>
      <c r="C1124" s="17"/>
      <c r="D1124" s="17"/>
      <c r="E1124" s="20"/>
      <c r="F1124" s="138"/>
      <c r="G1124" s="24"/>
      <c r="H1124" s="64"/>
      <c r="I1124" s="64"/>
      <c r="J1124" s="18">
        <f t="shared" si="63"/>
        <v>0</v>
      </c>
      <c r="K1124" s="19"/>
      <c r="L1124" s="19"/>
    </row>
    <row r="1125" spans="1:12" ht="15.75" customHeight="1">
      <c r="A1125" s="16"/>
      <c r="B1125" s="17"/>
      <c r="C1125" s="17"/>
      <c r="D1125" s="17"/>
      <c r="E1125" s="20"/>
      <c r="F1125" s="138"/>
      <c r="G1125" s="24"/>
      <c r="H1125" s="64"/>
      <c r="I1125" s="64"/>
      <c r="J1125" s="18">
        <f t="shared" si="63"/>
        <v>0</v>
      </c>
      <c r="K1125" s="19"/>
      <c r="L1125" s="19"/>
    </row>
    <row r="1126" spans="1:12" ht="15.75" customHeight="1">
      <c r="A1126" s="16"/>
      <c r="B1126" s="17"/>
      <c r="C1126" s="17"/>
      <c r="D1126" s="17"/>
      <c r="E1126" s="20"/>
      <c r="F1126" s="138"/>
      <c r="G1126" s="24"/>
      <c r="H1126" s="64"/>
      <c r="I1126" s="64"/>
      <c r="J1126" s="18">
        <f t="shared" si="63"/>
        <v>0</v>
      </c>
      <c r="K1126" s="19"/>
      <c r="L1126" s="19"/>
    </row>
    <row r="1127" spans="1:12" ht="15.75" customHeight="1">
      <c r="A1127" s="16"/>
      <c r="B1127" s="17"/>
      <c r="C1127" s="17"/>
      <c r="D1127" s="17"/>
      <c r="E1127" s="20"/>
      <c r="F1127" s="138"/>
      <c r="G1127" s="24"/>
      <c r="H1127" s="64"/>
      <c r="I1127" s="64"/>
      <c r="J1127" s="18">
        <f t="shared" si="63"/>
        <v>0</v>
      </c>
      <c r="K1127" s="19"/>
      <c r="L1127" s="19"/>
    </row>
    <row r="1128" spans="1:12" ht="15.75" customHeight="1">
      <c r="A1128" s="16"/>
      <c r="B1128" s="17"/>
      <c r="C1128" s="17"/>
      <c r="D1128" s="17"/>
      <c r="E1128" s="20"/>
      <c r="F1128" s="138"/>
      <c r="G1128" s="24"/>
      <c r="H1128" s="64"/>
      <c r="I1128" s="64"/>
      <c r="J1128" s="18">
        <f t="shared" si="63"/>
        <v>0</v>
      </c>
      <c r="K1128" s="19"/>
      <c r="L1128" s="19"/>
    </row>
    <row r="1129" spans="1:12" ht="15.75" customHeight="1">
      <c r="A1129" s="16"/>
      <c r="B1129" s="17"/>
      <c r="C1129" s="17"/>
      <c r="D1129" s="17"/>
      <c r="E1129" s="20"/>
      <c r="F1129" s="138"/>
      <c r="G1129" s="24"/>
      <c r="H1129" s="64"/>
      <c r="I1129" s="64"/>
      <c r="J1129" s="18">
        <f t="shared" si="63"/>
        <v>0</v>
      </c>
      <c r="K1129" s="19"/>
      <c r="L1129" s="19"/>
    </row>
    <row r="1130" spans="1:12" ht="15.75" customHeight="1">
      <c r="A1130" s="16"/>
      <c r="B1130" s="17"/>
      <c r="C1130" s="17"/>
      <c r="D1130" s="17"/>
      <c r="E1130" s="20"/>
      <c r="F1130" s="138"/>
      <c r="G1130" s="24"/>
      <c r="H1130" s="64"/>
      <c r="I1130" s="64"/>
      <c r="J1130" s="18">
        <f t="shared" si="63"/>
        <v>0</v>
      </c>
      <c r="K1130" s="19"/>
      <c r="L1130" s="19"/>
    </row>
    <row r="1131" spans="1:12" ht="15.75" customHeight="1">
      <c r="A1131" s="16"/>
      <c r="B1131" s="17"/>
      <c r="C1131" s="17"/>
      <c r="D1131" s="17"/>
      <c r="E1131" s="20"/>
      <c r="F1131" s="138"/>
      <c r="G1131" s="24"/>
      <c r="H1131" s="64"/>
      <c r="I1131" s="64"/>
      <c r="J1131" s="18">
        <f t="shared" si="63"/>
        <v>0</v>
      </c>
      <c r="K1131" s="19"/>
      <c r="L1131" s="19"/>
    </row>
    <row r="1132" spans="1:12" ht="15.75" customHeight="1">
      <c r="A1132" s="16"/>
      <c r="B1132" s="17"/>
      <c r="C1132" s="17"/>
      <c r="D1132" s="17"/>
      <c r="E1132" s="20"/>
      <c r="F1132" s="138"/>
      <c r="G1132" s="24"/>
      <c r="H1132" s="64"/>
      <c r="I1132" s="64"/>
      <c r="J1132" s="18">
        <f t="shared" si="63"/>
        <v>0</v>
      </c>
      <c r="K1132" s="19"/>
      <c r="L1132" s="19"/>
    </row>
    <row r="1133" spans="1:12" ht="15.75" customHeight="1">
      <c r="A1133" s="16"/>
      <c r="B1133" s="17"/>
      <c r="C1133" s="17"/>
      <c r="D1133" s="17"/>
      <c r="E1133" s="20"/>
      <c r="F1133" s="138"/>
      <c r="G1133" s="24"/>
      <c r="H1133" s="64"/>
      <c r="I1133" s="64"/>
      <c r="J1133" s="18">
        <f t="shared" si="63"/>
        <v>0</v>
      </c>
      <c r="K1133" s="19"/>
      <c r="L1133" s="19"/>
    </row>
    <row r="1134" spans="1:12" ht="15.75" customHeight="1">
      <c r="A1134" s="16"/>
      <c r="B1134" s="17"/>
      <c r="C1134" s="17"/>
      <c r="D1134" s="17"/>
      <c r="E1134" s="20"/>
      <c r="F1134" s="138"/>
      <c r="G1134" s="24"/>
      <c r="H1134" s="64"/>
      <c r="I1134" s="64"/>
      <c r="J1134" s="18">
        <f t="shared" si="63"/>
        <v>0</v>
      </c>
      <c r="K1134" s="19"/>
      <c r="L1134" s="19"/>
    </row>
    <row r="1135" spans="1:12" ht="15.75" customHeight="1">
      <c r="A1135" s="16"/>
      <c r="B1135" s="17"/>
      <c r="C1135" s="17"/>
      <c r="D1135" s="17"/>
      <c r="E1135" s="20"/>
      <c r="F1135" s="138"/>
      <c r="G1135" s="24"/>
      <c r="H1135" s="64"/>
      <c r="I1135" s="64"/>
      <c r="J1135" s="18">
        <f t="shared" si="63"/>
        <v>0</v>
      </c>
      <c r="K1135" s="19"/>
      <c r="L1135" s="19"/>
    </row>
    <row r="1136" spans="1:12" ht="15.75" customHeight="1">
      <c r="A1136" s="16"/>
      <c r="B1136" s="17"/>
      <c r="C1136" s="17"/>
      <c r="D1136" s="17"/>
      <c r="E1136" s="20"/>
      <c r="F1136" s="138"/>
      <c r="G1136" s="24"/>
      <c r="H1136" s="64"/>
      <c r="I1136" s="64"/>
      <c r="J1136" s="18">
        <f t="shared" si="63"/>
        <v>0</v>
      </c>
      <c r="K1136" s="19"/>
      <c r="L1136" s="19"/>
    </row>
    <row r="1137" spans="1:12" ht="15.75" customHeight="1">
      <c r="A1137" s="16"/>
      <c r="B1137" s="17"/>
      <c r="C1137" s="17"/>
      <c r="D1137" s="17"/>
      <c r="E1137" s="20"/>
      <c r="F1137" s="138"/>
      <c r="G1137" s="24"/>
      <c r="H1137" s="64"/>
      <c r="I1137" s="64"/>
      <c r="J1137" s="18">
        <f t="shared" si="63"/>
        <v>0</v>
      </c>
      <c r="K1137" s="19"/>
      <c r="L1137" s="19"/>
    </row>
    <row r="1138" spans="1:12" ht="15.75" customHeight="1">
      <c r="A1138" s="16"/>
      <c r="B1138" s="17"/>
      <c r="C1138" s="17"/>
      <c r="D1138" s="17"/>
      <c r="E1138" s="20"/>
      <c r="F1138" s="138"/>
      <c r="G1138" s="24"/>
      <c r="H1138" s="64"/>
      <c r="I1138" s="64"/>
      <c r="J1138" s="18">
        <f t="shared" si="63"/>
        <v>0</v>
      </c>
      <c r="K1138" s="19"/>
      <c r="L1138" s="19"/>
    </row>
    <row r="1139" spans="1:12" ht="15.75" customHeight="1">
      <c r="A1139" s="16"/>
      <c r="B1139" s="17"/>
      <c r="C1139" s="17"/>
      <c r="D1139" s="17"/>
      <c r="E1139" s="20"/>
      <c r="F1139" s="138"/>
      <c r="G1139" s="24"/>
      <c r="H1139" s="64"/>
      <c r="I1139" s="64"/>
      <c r="J1139" s="18">
        <f t="shared" si="63"/>
        <v>0</v>
      </c>
      <c r="K1139" s="19"/>
      <c r="L1139" s="19"/>
    </row>
    <row r="1140" spans="1:12" ht="15.75" customHeight="1">
      <c r="A1140" s="16"/>
      <c r="B1140" s="17"/>
      <c r="C1140" s="17"/>
      <c r="D1140" s="17"/>
      <c r="E1140" s="20"/>
      <c r="F1140" s="138"/>
      <c r="G1140" s="24"/>
      <c r="H1140" s="64"/>
      <c r="I1140" s="64"/>
      <c r="J1140" s="18">
        <f t="shared" si="63"/>
        <v>0</v>
      </c>
      <c r="K1140" s="19"/>
      <c r="L1140" s="19"/>
    </row>
    <row r="1141" spans="1:12" ht="15.75" customHeight="1">
      <c r="A1141" s="16"/>
      <c r="B1141" s="17"/>
      <c r="C1141" s="17"/>
      <c r="D1141" s="17"/>
      <c r="E1141" s="20"/>
      <c r="F1141" s="138"/>
      <c r="G1141" s="24"/>
      <c r="H1141" s="64"/>
      <c r="I1141" s="64"/>
      <c r="J1141" s="18">
        <f t="shared" si="63"/>
        <v>0</v>
      </c>
      <c r="K1141" s="19"/>
      <c r="L1141" s="19"/>
    </row>
    <row r="1142" spans="1:12" ht="15.75" customHeight="1">
      <c r="A1142" s="16"/>
      <c r="B1142" s="17"/>
      <c r="C1142" s="17"/>
      <c r="D1142" s="17"/>
      <c r="E1142" s="20"/>
      <c r="F1142" s="138"/>
      <c r="G1142" s="24"/>
      <c r="H1142" s="64"/>
      <c r="I1142" s="64"/>
      <c r="J1142" s="18">
        <f t="shared" si="63"/>
        <v>0</v>
      </c>
      <c r="K1142" s="19"/>
      <c r="L1142" s="19"/>
    </row>
    <row r="1143" spans="1:12" ht="15.75" customHeight="1">
      <c r="A1143" s="16"/>
      <c r="B1143" s="17"/>
      <c r="C1143" s="17"/>
      <c r="D1143" s="17"/>
      <c r="E1143" s="20"/>
      <c r="F1143" s="138"/>
      <c r="G1143" s="24"/>
      <c r="H1143" s="64"/>
      <c r="I1143" s="64"/>
      <c r="J1143" s="18">
        <f t="shared" si="63"/>
        <v>0</v>
      </c>
      <c r="K1143" s="19"/>
      <c r="L1143" s="19"/>
    </row>
    <row r="1144" spans="1:12" ht="15.75" customHeight="1">
      <c r="A1144" s="16"/>
      <c r="B1144" s="17"/>
      <c r="C1144" s="17"/>
      <c r="D1144" s="17"/>
      <c r="E1144" s="20"/>
      <c r="F1144" s="138"/>
      <c r="G1144" s="24"/>
      <c r="H1144" s="64"/>
      <c r="I1144" s="64"/>
      <c r="J1144" s="18">
        <f t="shared" si="63"/>
        <v>0</v>
      </c>
      <c r="K1144" s="19"/>
      <c r="L1144" s="19"/>
    </row>
    <row r="1145" spans="1:12" ht="15.75" customHeight="1">
      <c r="A1145" s="16"/>
      <c r="B1145" s="17"/>
      <c r="C1145" s="17"/>
      <c r="D1145" s="17"/>
      <c r="E1145" s="20"/>
      <c r="F1145" s="138"/>
      <c r="G1145" s="24"/>
      <c r="H1145" s="64"/>
      <c r="I1145" s="64"/>
      <c r="J1145" s="18">
        <f t="shared" si="63"/>
        <v>0</v>
      </c>
      <c r="K1145" s="19"/>
      <c r="L1145" s="19"/>
    </row>
    <row r="1146" spans="1:12" ht="15.75" customHeight="1">
      <c r="A1146" s="16"/>
      <c r="B1146" s="17"/>
      <c r="C1146" s="17"/>
      <c r="D1146" s="17"/>
      <c r="E1146" s="20"/>
      <c r="F1146" s="138"/>
      <c r="G1146" s="24"/>
      <c r="H1146" s="64"/>
      <c r="I1146" s="64"/>
      <c r="J1146" s="18">
        <f t="shared" si="63"/>
        <v>0</v>
      </c>
      <c r="K1146" s="19"/>
      <c r="L1146" s="19"/>
    </row>
    <row r="1147" spans="1:12" ht="15.75" customHeight="1">
      <c r="A1147" s="16"/>
      <c r="B1147" s="17"/>
      <c r="C1147" s="17"/>
      <c r="D1147" s="17"/>
      <c r="E1147" s="20"/>
      <c r="F1147" s="138"/>
      <c r="G1147" s="24"/>
      <c r="H1147" s="64"/>
      <c r="I1147" s="64"/>
      <c r="J1147" s="18">
        <f t="shared" si="63"/>
        <v>0</v>
      </c>
      <c r="K1147" s="19"/>
      <c r="L1147" s="19"/>
    </row>
    <row r="1148" spans="1:12" ht="15.75" customHeight="1">
      <c r="A1148" s="16"/>
      <c r="B1148" s="17"/>
      <c r="C1148" s="17"/>
      <c r="D1148" s="17"/>
      <c r="E1148" s="20"/>
      <c r="F1148" s="138"/>
      <c r="G1148" s="24"/>
      <c r="H1148" s="64"/>
      <c r="I1148" s="64"/>
      <c r="J1148" s="18">
        <f t="shared" si="63"/>
        <v>0</v>
      </c>
      <c r="K1148" s="19"/>
      <c r="L1148" s="19"/>
    </row>
    <row r="1149" spans="1:12" ht="15.75" customHeight="1">
      <c r="A1149" s="16"/>
      <c r="B1149" s="17"/>
      <c r="C1149" s="17"/>
      <c r="D1149" s="17"/>
      <c r="E1149" s="20"/>
      <c r="F1149" s="138"/>
      <c r="G1149" s="24"/>
      <c r="H1149" s="64"/>
      <c r="I1149" s="64"/>
      <c r="J1149" s="18">
        <f t="shared" si="63"/>
        <v>0</v>
      </c>
      <c r="K1149" s="19"/>
      <c r="L1149" s="19"/>
    </row>
    <row r="1150" spans="1:12" ht="15.75" customHeight="1">
      <c r="A1150" s="16"/>
      <c r="B1150" s="17"/>
      <c r="C1150" s="17"/>
      <c r="D1150" s="17"/>
      <c r="E1150" s="20"/>
      <c r="F1150" s="138"/>
      <c r="G1150" s="24"/>
      <c r="H1150" s="64"/>
      <c r="I1150" s="64"/>
      <c r="J1150" s="18">
        <f t="shared" si="63"/>
        <v>0</v>
      </c>
      <c r="K1150" s="19"/>
      <c r="L1150" s="19"/>
    </row>
    <row r="1151" spans="1:12" ht="15.75" customHeight="1">
      <c r="A1151" s="16"/>
      <c r="B1151" s="17"/>
      <c r="C1151" s="17"/>
      <c r="D1151" s="17"/>
      <c r="E1151" s="20"/>
      <c r="F1151" s="138"/>
      <c r="G1151" s="24"/>
      <c r="H1151" s="64"/>
      <c r="I1151" s="64"/>
      <c r="J1151" s="18">
        <f t="shared" si="63"/>
        <v>0</v>
      </c>
      <c r="K1151" s="19"/>
      <c r="L1151" s="19"/>
    </row>
    <row r="1152" spans="1:12" ht="15.75" customHeight="1">
      <c r="A1152" s="16"/>
      <c r="B1152" s="17"/>
      <c r="C1152" s="17"/>
      <c r="D1152" s="17"/>
      <c r="E1152" s="20"/>
      <c r="F1152" s="138"/>
      <c r="G1152" s="24"/>
      <c r="H1152" s="64"/>
      <c r="I1152" s="64"/>
      <c r="J1152" s="18">
        <f t="shared" si="63"/>
        <v>0</v>
      </c>
      <c r="K1152" s="19"/>
      <c r="L1152" s="19"/>
    </row>
    <row r="1153" spans="1:12" ht="15.75" customHeight="1">
      <c r="A1153" s="16"/>
      <c r="B1153" s="17"/>
      <c r="C1153" s="17"/>
      <c r="D1153" s="17"/>
      <c r="E1153" s="20"/>
      <c r="F1153" s="138"/>
      <c r="G1153" s="24"/>
      <c r="H1153" s="64"/>
      <c r="I1153" s="64"/>
      <c r="J1153" s="18">
        <f t="shared" si="63"/>
        <v>0</v>
      </c>
      <c r="K1153" s="19"/>
      <c r="L1153" s="19"/>
    </row>
    <row r="1154" spans="1:12" ht="15.75" customHeight="1">
      <c r="A1154" s="16"/>
      <c r="B1154" s="17"/>
      <c r="C1154" s="17"/>
      <c r="D1154" s="17"/>
      <c r="E1154" s="20"/>
      <c r="F1154" s="138"/>
      <c r="G1154" s="24"/>
      <c r="H1154" s="64"/>
      <c r="I1154" s="64"/>
      <c r="J1154" s="18">
        <f t="shared" si="63"/>
        <v>0</v>
      </c>
      <c r="K1154" s="19"/>
      <c r="L1154" s="19"/>
    </row>
    <row r="1155" spans="1:12" ht="15.75" customHeight="1">
      <c r="A1155" s="16"/>
      <c r="B1155" s="17"/>
      <c r="C1155" s="17"/>
      <c r="D1155" s="17"/>
      <c r="E1155" s="20"/>
      <c r="F1155" s="138"/>
      <c r="G1155" s="24"/>
      <c r="H1155" s="64"/>
      <c r="I1155" s="64"/>
      <c r="J1155" s="18">
        <f t="shared" si="63"/>
        <v>0</v>
      </c>
      <c r="K1155" s="19"/>
      <c r="L1155" s="19"/>
    </row>
    <row r="1156" spans="1:12" ht="15.75" customHeight="1">
      <c r="A1156" s="16"/>
      <c r="B1156" s="17"/>
      <c r="C1156" s="17"/>
      <c r="D1156" s="17"/>
      <c r="E1156" s="20"/>
      <c r="F1156" s="138"/>
      <c r="G1156" s="24"/>
      <c r="H1156" s="64"/>
      <c r="I1156" s="64"/>
      <c r="J1156" s="18">
        <f t="shared" si="63"/>
        <v>0</v>
      </c>
      <c r="K1156" s="19"/>
      <c r="L1156" s="19"/>
    </row>
    <row r="1157" spans="1:12" ht="15.75" customHeight="1">
      <c r="A1157" s="16"/>
      <c r="B1157" s="17"/>
      <c r="C1157" s="17"/>
      <c r="D1157" s="17"/>
      <c r="E1157" s="20"/>
      <c r="F1157" s="138"/>
      <c r="G1157" s="24"/>
      <c r="H1157" s="64"/>
      <c r="I1157" s="64"/>
      <c r="J1157" s="18">
        <f t="shared" si="63"/>
        <v>0</v>
      </c>
      <c r="K1157" s="19"/>
      <c r="L1157" s="19"/>
    </row>
    <row r="1158" spans="1:12" ht="15.75" customHeight="1">
      <c r="A1158" s="16"/>
      <c r="B1158" s="17"/>
      <c r="C1158" s="17"/>
      <c r="D1158" s="17"/>
      <c r="E1158" s="20"/>
      <c r="F1158" s="138"/>
      <c r="G1158" s="24"/>
      <c r="H1158" s="64"/>
      <c r="I1158" s="64"/>
      <c r="J1158" s="18">
        <f t="shared" si="63"/>
        <v>0</v>
      </c>
      <c r="K1158" s="19"/>
      <c r="L1158" s="19"/>
    </row>
    <row r="1159" spans="1:12" ht="15.75" customHeight="1">
      <c r="A1159" s="16"/>
      <c r="B1159" s="17"/>
      <c r="C1159" s="17"/>
      <c r="D1159" s="17"/>
      <c r="E1159" s="20"/>
      <c r="F1159" s="138"/>
      <c r="G1159" s="24"/>
      <c r="H1159" s="64"/>
      <c r="I1159" s="64"/>
      <c r="J1159" s="18">
        <f t="shared" si="63"/>
        <v>0</v>
      </c>
      <c r="K1159" s="19"/>
      <c r="L1159" s="19"/>
    </row>
    <row r="1160" spans="1:12" ht="15.75" customHeight="1">
      <c r="A1160" s="16"/>
      <c r="B1160" s="17"/>
      <c r="C1160" s="17"/>
      <c r="D1160" s="17"/>
      <c r="E1160" s="20"/>
      <c r="F1160" s="138"/>
      <c r="G1160" s="24"/>
      <c r="H1160" s="64"/>
      <c r="I1160" s="64"/>
      <c r="J1160" s="18">
        <f t="shared" si="63"/>
        <v>0</v>
      </c>
      <c r="K1160" s="19"/>
      <c r="L1160" s="19"/>
    </row>
    <row r="1161" spans="1:12" ht="15.75" customHeight="1">
      <c r="A1161" s="16"/>
      <c r="B1161" s="17"/>
      <c r="C1161" s="17"/>
      <c r="D1161" s="17"/>
      <c r="E1161" s="20"/>
      <c r="F1161" s="138"/>
      <c r="G1161" s="24"/>
      <c r="H1161" s="64"/>
      <c r="I1161" s="64"/>
      <c r="J1161" s="18">
        <f t="shared" si="63"/>
        <v>0</v>
      </c>
      <c r="K1161" s="19"/>
      <c r="L1161" s="19"/>
    </row>
    <row r="1162" spans="1:12" ht="15.75" customHeight="1">
      <c r="A1162" s="16"/>
      <c r="B1162" s="17"/>
      <c r="C1162" s="17"/>
      <c r="D1162" s="17"/>
      <c r="E1162" s="20"/>
      <c r="F1162" s="138"/>
      <c r="G1162" s="24"/>
      <c r="H1162" s="64"/>
      <c r="I1162" s="64"/>
      <c r="J1162" s="18">
        <f t="shared" si="63"/>
        <v>0</v>
      </c>
      <c r="K1162" s="19"/>
      <c r="L1162" s="19"/>
    </row>
    <row r="1163" spans="1:12" ht="15.75" customHeight="1">
      <c r="A1163" s="16"/>
      <c r="B1163" s="17"/>
      <c r="C1163" s="17"/>
      <c r="D1163" s="17"/>
      <c r="E1163" s="20"/>
      <c r="F1163" s="138"/>
      <c r="G1163" s="24"/>
      <c r="H1163" s="64"/>
      <c r="I1163" s="64"/>
      <c r="J1163" s="18">
        <f t="shared" si="63"/>
        <v>0</v>
      </c>
      <c r="K1163" s="19"/>
      <c r="L1163" s="19"/>
    </row>
    <row r="1164" spans="1:12" ht="15.75" customHeight="1">
      <c r="A1164" s="16"/>
      <c r="B1164" s="17"/>
      <c r="C1164" s="17"/>
      <c r="D1164" s="17"/>
      <c r="E1164" s="20"/>
      <c r="F1164" s="138"/>
      <c r="G1164" s="24"/>
      <c r="H1164" s="64"/>
      <c r="I1164" s="64"/>
      <c r="J1164" s="18">
        <f t="shared" si="63"/>
        <v>0</v>
      </c>
      <c r="K1164" s="19"/>
      <c r="L1164" s="19"/>
    </row>
    <row r="1165" spans="1:12" ht="15.75" customHeight="1">
      <c r="A1165" s="16"/>
      <c r="B1165" s="17"/>
      <c r="C1165" s="17"/>
      <c r="D1165" s="17"/>
      <c r="E1165" s="20"/>
      <c r="F1165" s="138"/>
      <c r="G1165" s="24"/>
      <c r="H1165" s="64"/>
      <c r="I1165" s="64"/>
      <c r="J1165" s="18">
        <f t="shared" si="63"/>
        <v>0</v>
      </c>
      <c r="K1165" s="19"/>
      <c r="L1165" s="19"/>
    </row>
    <row r="1166" spans="1:12" ht="15.75" customHeight="1">
      <c r="A1166" s="16"/>
      <c r="B1166" s="17"/>
      <c r="C1166" s="17"/>
      <c r="D1166" s="17"/>
      <c r="E1166" s="20"/>
      <c r="F1166" s="138"/>
      <c r="G1166" s="24"/>
      <c r="H1166" s="64"/>
      <c r="I1166" s="64"/>
      <c r="J1166" s="18">
        <f t="shared" si="63"/>
        <v>0</v>
      </c>
      <c r="K1166" s="19"/>
      <c r="L1166" s="19"/>
    </row>
    <row r="1167" spans="1:12" ht="15.75" customHeight="1">
      <c r="A1167" s="16"/>
      <c r="B1167" s="17"/>
      <c r="C1167" s="17"/>
      <c r="D1167" s="17"/>
      <c r="E1167" s="20"/>
      <c r="F1167" s="138"/>
      <c r="G1167" s="24"/>
      <c r="H1167" s="64"/>
      <c r="I1167" s="64"/>
      <c r="J1167" s="18">
        <f t="shared" si="63"/>
        <v>0</v>
      </c>
      <c r="K1167" s="19"/>
      <c r="L1167" s="19"/>
    </row>
    <row r="1168" spans="1:12" ht="15.75" customHeight="1">
      <c r="A1168" s="16"/>
      <c r="B1168" s="17"/>
      <c r="C1168" s="17"/>
      <c r="D1168" s="17"/>
      <c r="E1168" s="20"/>
      <c r="F1168" s="138"/>
      <c r="G1168" s="24"/>
      <c r="H1168" s="64"/>
      <c r="I1168" s="64"/>
      <c r="J1168" s="18">
        <f t="shared" si="63"/>
        <v>0</v>
      </c>
      <c r="K1168" s="19"/>
      <c r="L1168" s="19"/>
    </row>
    <row r="1169" spans="1:12" ht="15.75" customHeight="1">
      <c r="A1169" s="16"/>
      <c r="B1169" s="17"/>
      <c r="C1169" s="17"/>
      <c r="D1169" s="17"/>
      <c r="E1169" s="20"/>
      <c r="F1169" s="138"/>
      <c r="G1169" s="24"/>
      <c r="H1169" s="64"/>
      <c r="I1169" s="64"/>
      <c r="J1169" s="18">
        <f t="shared" si="63"/>
        <v>0</v>
      </c>
      <c r="K1169" s="19"/>
      <c r="L1169" s="19"/>
    </row>
    <row r="1170" spans="1:12" ht="15.75" customHeight="1">
      <c r="A1170" s="16"/>
      <c r="B1170" s="17"/>
      <c r="C1170" s="17"/>
      <c r="D1170" s="17"/>
      <c r="E1170" s="20"/>
      <c r="F1170" s="138"/>
      <c r="G1170" s="24"/>
      <c r="H1170" s="64"/>
      <c r="I1170" s="64"/>
      <c r="J1170" s="18">
        <f t="shared" si="63"/>
        <v>0</v>
      </c>
      <c r="K1170" s="19"/>
      <c r="L1170" s="19"/>
    </row>
    <row r="1171" spans="1:12" ht="15.75" customHeight="1">
      <c r="A1171" s="16"/>
      <c r="B1171" s="17"/>
      <c r="C1171" s="17"/>
      <c r="D1171" s="17"/>
      <c r="E1171" s="20"/>
      <c r="F1171" s="138"/>
      <c r="G1171" s="24"/>
      <c r="H1171" s="64"/>
      <c r="I1171" s="64"/>
      <c r="J1171" s="18">
        <f t="shared" si="63"/>
        <v>0</v>
      </c>
      <c r="K1171" s="19"/>
      <c r="L1171" s="19"/>
    </row>
    <row r="1172" spans="1:12" ht="15.75" customHeight="1">
      <c r="A1172" s="16"/>
      <c r="B1172" s="17"/>
      <c r="C1172" s="17"/>
      <c r="D1172" s="17"/>
      <c r="E1172" s="20"/>
      <c r="F1172" s="138"/>
      <c r="G1172" s="24"/>
      <c r="H1172" s="64"/>
      <c r="I1172" s="64"/>
      <c r="J1172" s="18">
        <f t="shared" si="63"/>
        <v>0</v>
      </c>
      <c r="K1172" s="19"/>
      <c r="L1172" s="19"/>
    </row>
    <row r="1173" spans="1:12" ht="15.75" customHeight="1">
      <c r="A1173" s="16"/>
      <c r="B1173" s="17"/>
      <c r="C1173" s="17"/>
      <c r="D1173" s="17"/>
      <c r="E1173" s="20"/>
      <c r="F1173" s="138"/>
      <c r="G1173" s="24"/>
      <c r="H1173" s="64"/>
      <c r="I1173" s="64"/>
      <c r="J1173" s="18">
        <f t="shared" si="63"/>
        <v>0</v>
      </c>
      <c r="K1173" s="19"/>
      <c r="L1173" s="19"/>
    </row>
    <row r="1174" spans="1:12" ht="15.75" customHeight="1">
      <c r="A1174" s="16"/>
      <c r="B1174" s="17"/>
      <c r="C1174" s="17"/>
      <c r="D1174" s="17"/>
      <c r="E1174" s="20"/>
      <c r="F1174" s="138"/>
      <c r="G1174" s="24"/>
      <c r="H1174" s="64"/>
      <c r="I1174" s="64"/>
      <c r="J1174" s="18">
        <f t="shared" si="63"/>
        <v>0</v>
      </c>
      <c r="K1174" s="19"/>
      <c r="L1174" s="19"/>
    </row>
    <row r="1175" spans="1:12" ht="15.75" customHeight="1">
      <c r="A1175" s="16"/>
      <c r="B1175" s="17"/>
      <c r="C1175" s="17"/>
      <c r="D1175" s="17"/>
      <c r="E1175" s="20"/>
      <c r="F1175" s="138"/>
      <c r="G1175" s="24"/>
      <c r="H1175" s="64"/>
      <c r="I1175" s="64"/>
      <c r="J1175" s="18">
        <f t="shared" si="63"/>
        <v>0</v>
      </c>
      <c r="K1175" s="19"/>
      <c r="L1175" s="19"/>
    </row>
    <row r="1176" spans="1:12" ht="15.75" customHeight="1">
      <c r="A1176" s="16"/>
      <c r="B1176" s="17"/>
      <c r="C1176" s="17"/>
      <c r="D1176" s="17"/>
      <c r="E1176" s="20"/>
      <c r="F1176" s="138"/>
      <c r="G1176" s="24"/>
      <c r="H1176" s="64"/>
      <c r="I1176" s="64"/>
      <c r="J1176" s="18">
        <f t="shared" si="63"/>
        <v>0</v>
      </c>
      <c r="K1176" s="19"/>
      <c r="L1176" s="19"/>
    </row>
    <row r="1177" spans="1:12" ht="15.75" customHeight="1">
      <c r="A1177" s="16"/>
      <c r="B1177" s="17"/>
      <c r="C1177" s="17"/>
      <c r="D1177" s="17"/>
      <c r="E1177" s="20"/>
      <c r="F1177" s="138"/>
      <c r="G1177" s="24"/>
      <c r="H1177" s="64"/>
      <c r="I1177" s="64"/>
      <c r="J1177" s="18">
        <f t="shared" si="63"/>
        <v>0</v>
      </c>
      <c r="K1177" s="19"/>
      <c r="L1177" s="19"/>
    </row>
    <row r="1178" spans="1:12" ht="15.75" customHeight="1">
      <c r="A1178" s="16"/>
      <c r="B1178" s="17"/>
      <c r="C1178" s="17"/>
      <c r="D1178" s="17"/>
      <c r="E1178" s="20"/>
      <c r="F1178" s="138"/>
      <c r="G1178" s="24"/>
      <c r="H1178" s="64"/>
      <c r="I1178" s="64"/>
      <c r="J1178" s="18">
        <f t="shared" si="63"/>
        <v>0</v>
      </c>
      <c r="K1178" s="19"/>
      <c r="L1178" s="19"/>
    </row>
    <row r="1179" spans="1:12" ht="15.75" customHeight="1">
      <c r="A1179" s="16"/>
      <c r="B1179" s="17"/>
      <c r="C1179" s="17"/>
      <c r="D1179" s="17"/>
      <c r="E1179" s="20"/>
      <c r="F1179" s="138"/>
      <c r="G1179" s="24"/>
      <c r="H1179" s="64"/>
      <c r="I1179" s="64"/>
      <c r="J1179" s="18">
        <f t="shared" si="63"/>
        <v>0</v>
      </c>
      <c r="K1179" s="19"/>
      <c r="L1179" s="19"/>
    </row>
    <row r="1180" spans="1:12" ht="15.75" customHeight="1">
      <c r="A1180" s="16"/>
      <c r="B1180" s="17"/>
      <c r="C1180" s="17"/>
      <c r="D1180" s="17"/>
      <c r="E1180" s="20"/>
      <c r="F1180" s="138"/>
      <c r="G1180" s="24"/>
      <c r="H1180" s="64"/>
      <c r="I1180" s="64"/>
      <c r="J1180" s="18">
        <f t="shared" si="63"/>
        <v>0</v>
      </c>
      <c r="K1180" s="19"/>
      <c r="L1180" s="19"/>
    </row>
    <row r="1181" spans="1:12" ht="15.75" customHeight="1">
      <c r="A1181" s="16"/>
      <c r="B1181" s="17"/>
      <c r="C1181" s="17"/>
      <c r="D1181" s="17"/>
      <c r="E1181" s="20"/>
      <c r="F1181" s="138"/>
      <c r="G1181" s="24"/>
      <c r="H1181" s="64"/>
      <c r="I1181" s="64"/>
      <c r="J1181" s="18">
        <f t="shared" si="63"/>
        <v>0</v>
      </c>
      <c r="K1181" s="19"/>
      <c r="L1181" s="19"/>
    </row>
    <row r="1182" spans="1:12" ht="15.75" customHeight="1">
      <c r="A1182" s="16"/>
      <c r="B1182" s="17"/>
      <c r="C1182" s="17"/>
      <c r="D1182" s="17"/>
      <c r="E1182" s="20"/>
      <c r="F1182" s="138"/>
      <c r="G1182" s="24"/>
      <c r="H1182" s="64"/>
      <c r="I1182" s="64"/>
      <c r="J1182" s="18">
        <f t="shared" si="63"/>
        <v>0</v>
      </c>
      <c r="K1182" s="19"/>
      <c r="L1182" s="19"/>
    </row>
    <row r="1183" spans="1:12" ht="15.75" customHeight="1">
      <c r="A1183" s="16"/>
      <c r="B1183" s="17"/>
      <c r="C1183" s="17"/>
      <c r="D1183" s="17"/>
      <c r="E1183" s="20"/>
      <c r="F1183" s="138"/>
      <c r="G1183" s="24"/>
      <c r="H1183" s="64"/>
      <c r="I1183" s="64"/>
      <c r="J1183" s="18">
        <f t="shared" si="63"/>
        <v>0</v>
      </c>
      <c r="K1183" s="19"/>
      <c r="L1183" s="19"/>
    </row>
    <row r="1184" spans="1:12" ht="15.75" customHeight="1">
      <c r="A1184" s="16"/>
      <c r="B1184" s="17"/>
      <c r="C1184" s="17"/>
      <c r="D1184" s="17"/>
      <c r="E1184" s="20"/>
      <c r="F1184" s="138"/>
      <c r="G1184" s="24"/>
      <c r="H1184" s="64"/>
      <c r="I1184" s="64"/>
      <c r="J1184" s="18">
        <f t="shared" si="63"/>
        <v>0</v>
      </c>
      <c r="K1184" s="19"/>
      <c r="L1184" s="19"/>
    </row>
    <row r="1185" spans="1:12" ht="15.75" customHeight="1">
      <c r="A1185" s="16"/>
      <c r="B1185" s="17"/>
      <c r="C1185" s="17"/>
      <c r="D1185" s="17"/>
      <c r="E1185" s="20"/>
      <c r="F1185" s="138"/>
      <c r="G1185" s="24"/>
      <c r="H1185" s="64"/>
      <c r="I1185" s="64"/>
      <c r="J1185" s="18">
        <f t="shared" si="63"/>
        <v>0</v>
      </c>
      <c r="K1185" s="19"/>
      <c r="L1185" s="19"/>
    </row>
    <row r="1186" spans="1:12" ht="15.75" customHeight="1">
      <c r="A1186" s="16"/>
      <c r="B1186" s="17"/>
      <c r="C1186" s="17"/>
      <c r="D1186" s="17"/>
      <c r="E1186" s="20"/>
      <c r="F1186" s="138"/>
      <c r="G1186" s="24"/>
      <c r="H1186" s="64"/>
      <c r="I1186" s="64"/>
      <c r="J1186" s="18">
        <f t="shared" si="63"/>
        <v>0</v>
      </c>
      <c r="K1186" s="19"/>
      <c r="L1186" s="19"/>
    </row>
    <row r="1187" spans="1:12" ht="15.75" customHeight="1">
      <c r="A1187" s="16"/>
      <c r="B1187" s="17"/>
      <c r="C1187" s="17"/>
      <c r="D1187" s="17"/>
      <c r="E1187" s="20"/>
      <c r="F1187" s="138"/>
      <c r="G1187" s="24"/>
      <c r="H1187" s="64"/>
      <c r="I1187" s="64"/>
      <c r="J1187" s="18">
        <f t="shared" si="63"/>
        <v>0</v>
      </c>
      <c r="K1187" s="19"/>
      <c r="L1187" s="19"/>
    </row>
    <row r="1188" spans="1:12" ht="15.75" customHeight="1">
      <c r="A1188" s="16"/>
      <c r="B1188" s="17"/>
      <c r="C1188" s="17"/>
      <c r="D1188" s="17"/>
      <c r="E1188" s="20"/>
      <c r="F1188" s="138"/>
      <c r="G1188" s="24"/>
      <c r="H1188" s="64"/>
      <c r="I1188" s="64"/>
      <c r="J1188" s="18">
        <f t="shared" si="63"/>
        <v>0</v>
      </c>
      <c r="K1188" s="19"/>
      <c r="L1188" s="19"/>
    </row>
    <row r="1189" spans="1:12" ht="15.75" customHeight="1">
      <c r="A1189" s="16"/>
      <c r="B1189" s="17"/>
      <c r="C1189" s="17"/>
      <c r="D1189" s="17"/>
      <c r="E1189" s="20"/>
      <c r="F1189" s="138"/>
      <c r="G1189" s="24"/>
      <c r="H1189" s="64"/>
      <c r="I1189" s="64"/>
      <c r="J1189" s="18">
        <f t="shared" si="63"/>
        <v>0</v>
      </c>
      <c r="K1189" s="19"/>
      <c r="L1189" s="19"/>
    </row>
    <row r="1190" spans="1:12" ht="15.75" customHeight="1">
      <c r="A1190" s="16"/>
      <c r="B1190" s="17"/>
      <c r="C1190" s="17"/>
      <c r="D1190" s="17"/>
      <c r="E1190" s="20"/>
      <c r="F1190" s="138"/>
      <c r="G1190" s="24"/>
      <c r="H1190" s="64"/>
      <c r="I1190" s="64"/>
      <c r="J1190" s="18">
        <f t="shared" si="63"/>
        <v>0</v>
      </c>
      <c r="K1190" s="19"/>
      <c r="L1190" s="19"/>
    </row>
    <row r="1191" spans="1:12" ht="15.75" customHeight="1">
      <c r="A1191" s="16"/>
      <c r="B1191" s="17"/>
      <c r="C1191" s="17"/>
      <c r="D1191" s="17"/>
      <c r="E1191" s="20"/>
      <c r="F1191" s="138"/>
      <c r="G1191" s="24"/>
      <c r="H1191" s="64"/>
      <c r="I1191" s="64"/>
      <c r="J1191" s="18">
        <f t="shared" si="63"/>
        <v>0</v>
      </c>
      <c r="K1191" s="19"/>
      <c r="L1191" s="19"/>
    </row>
    <row r="1192" spans="1:12" ht="15.75" customHeight="1">
      <c r="A1192" s="16"/>
      <c r="B1192" s="17"/>
      <c r="C1192" s="17"/>
      <c r="D1192" s="17"/>
      <c r="E1192" s="20"/>
      <c r="F1192" s="138"/>
      <c r="G1192" s="24"/>
      <c r="H1192" s="64"/>
      <c r="I1192" s="64"/>
      <c r="J1192" s="18">
        <f t="shared" si="63"/>
        <v>0</v>
      </c>
      <c r="K1192" s="19"/>
      <c r="L1192" s="19"/>
    </row>
    <row r="1193" spans="1:12" ht="15.75" customHeight="1">
      <c r="A1193" s="16"/>
      <c r="B1193" s="17"/>
      <c r="C1193" s="17"/>
      <c r="D1193" s="17"/>
      <c r="E1193" s="20"/>
      <c r="F1193" s="138"/>
      <c r="G1193" s="24"/>
      <c r="H1193" s="64"/>
      <c r="I1193" s="64"/>
      <c r="J1193" s="18">
        <f t="shared" si="63"/>
        <v>0</v>
      </c>
      <c r="K1193" s="19"/>
      <c r="L1193" s="19"/>
    </row>
    <row r="1194" spans="1:12" ht="15.75" customHeight="1">
      <c r="A1194" s="16"/>
      <c r="B1194" s="17"/>
      <c r="C1194" s="17"/>
      <c r="D1194" s="17"/>
      <c r="E1194" s="20"/>
      <c r="F1194" s="138"/>
      <c r="G1194" s="24"/>
      <c r="H1194" s="64"/>
      <c r="I1194" s="64"/>
      <c r="J1194" s="18">
        <f t="shared" si="63"/>
        <v>0</v>
      </c>
      <c r="K1194" s="19"/>
      <c r="L1194" s="19"/>
    </row>
    <row r="1195" spans="1:12" ht="15.75" customHeight="1">
      <c r="A1195" s="16"/>
      <c r="B1195" s="17"/>
      <c r="C1195" s="17"/>
      <c r="D1195" s="17"/>
      <c r="E1195" s="20"/>
      <c r="F1195" s="138"/>
      <c r="G1195" s="24"/>
      <c r="H1195" s="64"/>
      <c r="I1195" s="64"/>
      <c r="J1195" s="18">
        <f t="shared" si="63"/>
        <v>0</v>
      </c>
      <c r="K1195" s="19"/>
      <c r="L1195" s="19"/>
    </row>
    <row r="1196" spans="1:12" ht="15.75" customHeight="1">
      <c r="A1196" s="16"/>
      <c r="B1196" s="17"/>
      <c r="C1196" s="17"/>
      <c r="D1196" s="17"/>
      <c r="E1196" s="20"/>
      <c r="F1196" s="138"/>
      <c r="G1196" s="24"/>
      <c r="H1196" s="64"/>
      <c r="I1196" s="64"/>
      <c r="J1196" s="18">
        <f t="shared" si="63"/>
        <v>0</v>
      </c>
      <c r="K1196" s="19"/>
      <c r="L1196" s="19"/>
    </row>
    <row r="1197" spans="1:12" ht="15.75" customHeight="1">
      <c r="A1197" s="16"/>
      <c r="B1197" s="17"/>
      <c r="C1197" s="17"/>
      <c r="D1197" s="17"/>
      <c r="E1197" s="20"/>
      <c r="F1197" s="138"/>
      <c r="G1197" s="24"/>
      <c r="H1197" s="64"/>
      <c r="I1197" s="64"/>
      <c r="J1197" s="18">
        <f t="shared" si="63"/>
        <v>0</v>
      </c>
      <c r="K1197" s="19"/>
      <c r="L1197" s="19"/>
    </row>
    <row r="1198" spans="1:12" ht="15.75" customHeight="1">
      <c r="A1198" s="16"/>
      <c r="B1198" s="17"/>
      <c r="C1198" s="17"/>
      <c r="D1198" s="17"/>
      <c r="E1198" s="20"/>
      <c r="F1198" s="138"/>
      <c r="G1198" s="24"/>
      <c r="H1198" s="64"/>
      <c r="I1198" s="64"/>
      <c r="J1198" s="18">
        <f t="shared" si="63"/>
        <v>0</v>
      </c>
      <c r="K1198" s="19"/>
      <c r="L1198" s="19"/>
    </row>
    <row r="1199" spans="1:12" ht="15.75" customHeight="1">
      <c r="A1199" s="16"/>
      <c r="B1199" s="17"/>
      <c r="C1199" s="17"/>
      <c r="D1199" s="17"/>
      <c r="E1199" s="20"/>
      <c r="F1199" s="138"/>
      <c r="G1199" s="24"/>
      <c r="H1199" s="64"/>
      <c r="I1199" s="64"/>
      <c r="J1199" s="18">
        <f t="shared" si="63"/>
        <v>0</v>
      </c>
      <c r="K1199" s="19"/>
      <c r="L1199" s="19"/>
    </row>
    <row r="1200" spans="1:12" ht="15.75" customHeight="1">
      <c r="A1200" s="16"/>
      <c r="B1200" s="17"/>
      <c r="C1200" s="17"/>
      <c r="D1200" s="17"/>
      <c r="E1200" s="20"/>
      <c r="F1200" s="138"/>
      <c r="G1200" s="24"/>
      <c r="H1200" s="64"/>
      <c r="I1200" s="64"/>
      <c r="J1200" s="18">
        <f t="shared" si="63"/>
        <v>0</v>
      </c>
      <c r="K1200" s="19"/>
      <c r="L1200" s="19"/>
    </row>
    <row r="1201" spans="1:12" ht="15.75" customHeight="1">
      <c r="A1201" s="16"/>
      <c r="B1201" s="17"/>
      <c r="C1201" s="17"/>
      <c r="D1201" s="17"/>
      <c r="E1201" s="20"/>
      <c r="F1201" s="138"/>
      <c r="G1201" s="24"/>
      <c r="H1201" s="64"/>
      <c r="I1201" s="64"/>
      <c r="J1201" s="18">
        <f t="shared" si="63"/>
        <v>0</v>
      </c>
      <c r="K1201" s="19"/>
      <c r="L1201" s="19"/>
    </row>
    <row r="1202" spans="1:12" ht="15.75" customHeight="1">
      <c r="A1202" s="16"/>
      <c r="B1202" s="17"/>
      <c r="C1202" s="17"/>
      <c r="D1202" s="17"/>
      <c r="E1202" s="20"/>
      <c r="F1202" s="138"/>
      <c r="G1202" s="24"/>
      <c r="H1202" s="64"/>
      <c r="I1202" s="64"/>
      <c r="J1202" s="18">
        <f t="shared" si="63"/>
        <v>0</v>
      </c>
      <c r="K1202" s="19"/>
      <c r="L1202" s="19"/>
    </row>
    <row r="1203" spans="1:12" ht="15.75" customHeight="1">
      <c r="A1203" s="16"/>
      <c r="B1203" s="17"/>
      <c r="C1203" s="17"/>
      <c r="D1203" s="17"/>
      <c r="E1203" s="20"/>
      <c r="F1203" s="138"/>
      <c r="G1203" s="24"/>
      <c r="H1203" s="64"/>
      <c r="I1203" s="64"/>
      <c r="J1203" s="18">
        <f t="shared" si="63"/>
        <v>0</v>
      </c>
      <c r="K1203" s="19"/>
      <c r="L1203" s="19"/>
    </row>
    <row r="1204" spans="1:12" ht="15.75" customHeight="1">
      <c r="A1204" s="16"/>
      <c r="B1204" s="17"/>
      <c r="C1204" s="17"/>
      <c r="D1204" s="17"/>
      <c r="E1204" s="20"/>
      <c r="F1204" s="138"/>
      <c r="G1204" s="24"/>
      <c r="H1204" s="64"/>
      <c r="I1204" s="64"/>
      <c r="J1204" s="18">
        <f t="shared" si="63"/>
        <v>0</v>
      </c>
      <c r="K1204" s="19"/>
      <c r="L1204" s="19"/>
    </row>
    <row r="1205" spans="1:12" ht="15.75" customHeight="1">
      <c r="A1205" s="16"/>
      <c r="B1205" s="17"/>
      <c r="C1205" s="17"/>
      <c r="D1205" s="17"/>
      <c r="E1205" s="20"/>
      <c r="F1205" s="138"/>
      <c r="G1205" s="24"/>
      <c r="H1205" s="64"/>
      <c r="I1205" s="64"/>
      <c r="J1205" s="18">
        <f t="shared" si="63"/>
        <v>0</v>
      </c>
      <c r="K1205" s="19"/>
      <c r="L1205" s="19"/>
    </row>
    <row r="1206" spans="1:12" ht="15.75" customHeight="1">
      <c r="A1206" s="16"/>
      <c r="B1206" s="17"/>
      <c r="C1206" s="17"/>
      <c r="D1206" s="17"/>
      <c r="E1206" s="20"/>
      <c r="F1206" s="138"/>
      <c r="G1206" s="24"/>
      <c r="H1206" s="64"/>
      <c r="I1206" s="64"/>
      <c r="J1206" s="18">
        <f t="shared" si="63"/>
        <v>0</v>
      </c>
      <c r="K1206" s="19"/>
      <c r="L1206" s="19"/>
    </row>
    <row r="1207" spans="1:12" ht="15.75" customHeight="1">
      <c r="A1207" s="16"/>
      <c r="B1207" s="17"/>
      <c r="C1207" s="17"/>
      <c r="D1207" s="17"/>
      <c r="E1207" s="20"/>
      <c r="F1207" s="138"/>
      <c r="G1207" s="24"/>
      <c r="H1207" s="64"/>
      <c r="I1207" s="64"/>
      <c r="J1207" s="18">
        <f t="shared" si="63"/>
        <v>0</v>
      </c>
      <c r="K1207" s="19"/>
      <c r="L1207" s="19"/>
    </row>
    <row r="1208" spans="1:12" ht="15.75" customHeight="1">
      <c r="A1208" s="16"/>
      <c r="B1208" s="17"/>
      <c r="C1208" s="17"/>
      <c r="D1208" s="17"/>
      <c r="E1208" s="20"/>
      <c r="F1208" s="138"/>
      <c r="G1208" s="24"/>
      <c r="H1208" s="64"/>
      <c r="I1208" s="64"/>
      <c r="J1208" s="18">
        <f t="shared" si="63"/>
        <v>0</v>
      </c>
      <c r="K1208" s="19"/>
      <c r="L1208" s="19"/>
    </row>
    <row r="1209" spans="1:12" ht="15.75" customHeight="1">
      <c r="A1209" s="16"/>
      <c r="B1209" s="17"/>
      <c r="C1209" s="17"/>
      <c r="D1209" s="17"/>
      <c r="E1209" s="20"/>
      <c r="F1209" s="138"/>
      <c r="G1209" s="24"/>
      <c r="H1209" s="64"/>
      <c r="I1209" s="64"/>
      <c r="J1209" s="18">
        <f t="shared" si="63"/>
        <v>0</v>
      </c>
      <c r="K1209" s="19"/>
      <c r="L1209" s="19"/>
    </row>
    <row r="1210" spans="1:12" ht="15.75" customHeight="1">
      <c r="A1210" s="16"/>
      <c r="B1210" s="17"/>
      <c r="C1210" s="17"/>
      <c r="D1210" s="17"/>
      <c r="E1210" s="20"/>
      <c r="F1210" s="138"/>
      <c r="G1210" s="24"/>
      <c r="H1210" s="64"/>
      <c r="I1210" s="64"/>
      <c r="J1210" s="18">
        <f t="shared" si="63"/>
        <v>0</v>
      </c>
      <c r="K1210" s="19"/>
      <c r="L1210" s="19"/>
    </row>
    <row r="1211" spans="1:12" ht="15.75" customHeight="1">
      <c r="A1211" s="16"/>
      <c r="B1211" s="17"/>
      <c r="C1211" s="17"/>
      <c r="D1211" s="17"/>
      <c r="E1211" s="20"/>
      <c r="F1211" s="138"/>
      <c r="G1211" s="24"/>
      <c r="H1211" s="64"/>
      <c r="I1211" s="64"/>
      <c r="J1211" s="18">
        <f t="shared" si="63"/>
        <v>0</v>
      </c>
      <c r="K1211" s="19"/>
      <c r="L1211" s="19"/>
    </row>
    <row r="1212" spans="1:12" ht="15.75" customHeight="1">
      <c r="A1212" s="16"/>
      <c r="B1212" s="17"/>
      <c r="C1212" s="17"/>
      <c r="D1212" s="17"/>
      <c r="E1212" s="20"/>
      <c r="F1212" s="138"/>
      <c r="G1212" s="24"/>
      <c r="H1212" s="64"/>
      <c r="I1212" s="64"/>
      <c r="J1212" s="18">
        <f t="shared" si="63"/>
        <v>0</v>
      </c>
      <c r="K1212" s="19"/>
      <c r="L1212" s="19"/>
    </row>
    <row r="1213" spans="1:12" ht="15.75" customHeight="1">
      <c r="A1213" s="16"/>
      <c r="B1213" s="17"/>
      <c r="C1213" s="17"/>
      <c r="D1213" s="17"/>
      <c r="E1213" s="20"/>
      <c r="F1213" s="138"/>
      <c r="G1213" s="24"/>
      <c r="H1213" s="64"/>
      <c r="I1213" s="64"/>
      <c r="J1213" s="18">
        <f t="shared" si="63"/>
        <v>0</v>
      </c>
      <c r="K1213" s="19"/>
      <c r="L1213" s="19"/>
    </row>
    <row r="1214" spans="1:12" ht="15.75" customHeight="1">
      <c r="A1214" s="16"/>
      <c r="B1214" s="17"/>
      <c r="C1214" s="17"/>
      <c r="D1214" s="17"/>
      <c r="E1214" s="20"/>
      <c r="F1214" s="138"/>
      <c r="G1214" s="24"/>
      <c r="H1214" s="64"/>
      <c r="I1214" s="64"/>
      <c r="J1214" s="18">
        <f t="shared" si="63"/>
        <v>0</v>
      </c>
      <c r="K1214" s="19"/>
      <c r="L1214" s="19"/>
    </row>
    <row r="1215" spans="1:12" ht="15.75" customHeight="1">
      <c r="A1215" s="16"/>
      <c r="B1215" s="17"/>
      <c r="C1215" s="17"/>
      <c r="D1215" s="17"/>
      <c r="E1215" s="20"/>
      <c r="F1215" s="138"/>
      <c r="G1215" s="24"/>
      <c r="H1215" s="64"/>
      <c r="I1215" s="64"/>
      <c r="J1215" s="18">
        <f t="shared" si="63"/>
        <v>0</v>
      </c>
      <c r="K1215" s="19"/>
      <c r="L1215" s="19"/>
    </row>
    <row r="1216" spans="1:12" ht="15.75" customHeight="1">
      <c r="A1216" s="16"/>
      <c r="B1216" s="17"/>
      <c r="C1216" s="17"/>
      <c r="D1216" s="17"/>
      <c r="E1216" s="20"/>
      <c r="F1216" s="138"/>
      <c r="G1216" s="24"/>
      <c r="H1216" s="64"/>
      <c r="I1216" s="64"/>
      <c r="J1216" s="18">
        <f t="shared" ref="J1216:J1279" si="64">ROUND(H1216*I1216,0)</f>
        <v>0</v>
      </c>
      <c r="K1216" s="19"/>
      <c r="L1216" s="19"/>
    </row>
    <row r="1217" spans="1:12" ht="15.75" customHeight="1">
      <c r="A1217" s="16"/>
      <c r="B1217" s="17"/>
      <c r="C1217" s="17"/>
      <c r="D1217" s="17"/>
      <c r="E1217" s="20"/>
      <c r="F1217" s="138"/>
      <c r="G1217" s="24"/>
      <c r="H1217" s="64"/>
      <c r="I1217" s="64"/>
      <c r="J1217" s="18">
        <f t="shared" si="64"/>
        <v>0</v>
      </c>
      <c r="K1217" s="19"/>
      <c r="L1217" s="19"/>
    </row>
    <row r="1218" spans="1:12" ht="15.75" customHeight="1">
      <c r="A1218" s="16"/>
      <c r="B1218" s="17"/>
      <c r="C1218" s="17"/>
      <c r="D1218" s="17"/>
      <c r="E1218" s="20"/>
      <c r="F1218" s="138"/>
      <c r="G1218" s="24"/>
      <c r="H1218" s="64"/>
      <c r="I1218" s="64"/>
      <c r="J1218" s="18">
        <f t="shared" si="64"/>
        <v>0</v>
      </c>
      <c r="K1218" s="19"/>
      <c r="L1218" s="19"/>
    </row>
    <row r="1219" spans="1:12" ht="15.75" customHeight="1">
      <c r="A1219" s="16"/>
      <c r="B1219" s="17"/>
      <c r="C1219" s="17"/>
      <c r="D1219" s="17"/>
      <c r="E1219" s="20"/>
      <c r="F1219" s="138"/>
      <c r="G1219" s="24"/>
      <c r="H1219" s="64"/>
      <c r="I1219" s="64"/>
      <c r="J1219" s="18">
        <f t="shared" si="64"/>
        <v>0</v>
      </c>
      <c r="K1219" s="19"/>
      <c r="L1219" s="19"/>
    </row>
    <row r="1220" spans="1:12" ht="15.75" customHeight="1">
      <c r="A1220" s="16"/>
      <c r="B1220" s="17"/>
      <c r="C1220" s="17"/>
      <c r="D1220" s="17"/>
      <c r="E1220" s="20"/>
      <c r="F1220" s="138"/>
      <c r="G1220" s="24"/>
      <c r="H1220" s="64"/>
      <c r="I1220" s="64"/>
      <c r="J1220" s="18">
        <f t="shared" si="64"/>
        <v>0</v>
      </c>
      <c r="K1220" s="19"/>
      <c r="L1220" s="19"/>
    </row>
    <row r="1221" spans="1:12" ht="15.75" customHeight="1">
      <c r="A1221" s="16"/>
      <c r="B1221" s="17"/>
      <c r="C1221" s="17"/>
      <c r="D1221" s="17"/>
      <c r="E1221" s="20"/>
      <c r="F1221" s="138"/>
      <c r="G1221" s="24"/>
      <c r="H1221" s="64"/>
      <c r="I1221" s="64"/>
      <c r="J1221" s="18">
        <f t="shared" si="64"/>
        <v>0</v>
      </c>
      <c r="K1221" s="19"/>
      <c r="L1221" s="19"/>
    </row>
    <row r="1222" spans="1:12" ht="15.75" customHeight="1">
      <c r="A1222" s="16"/>
      <c r="B1222" s="17"/>
      <c r="C1222" s="17"/>
      <c r="D1222" s="17"/>
      <c r="E1222" s="20"/>
      <c r="F1222" s="138"/>
      <c r="G1222" s="24"/>
      <c r="H1222" s="64"/>
      <c r="I1222" s="64"/>
      <c r="J1222" s="18">
        <f t="shared" si="64"/>
        <v>0</v>
      </c>
      <c r="K1222" s="19"/>
      <c r="L1222" s="19"/>
    </row>
    <row r="1223" spans="1:12" ht="15.75" customHeight="1">
      <c r="A1223" s="16"/>
      <c r="B1223" s="17"/>
      <c r="C1223" s="17"/>
      <c r="D1223" s="17"/>
      <c r="E1223" s="20"/>
      <c r="F1223" s="138"/>
      <c r="G1223" s="24"/>
      <c r="H1223" s="64"/>
      <c r="I1223" s="64"/>
      <c r="J1223" s="18">
        <f t="shared" si="64"/>
        <v>0</v>
      </c>
      <c r="K1223" s="19"/>
      <c r="L1223" s="19"/>
    </row>
    <row r="1224" spans="1:12" ht="15.75" customHeight="1">
      <c r="A1224" s="16"/>
      <c r="B1224" s="17"/>
      <c r="C1224" s="17"/>
      <c r="D1224" s="17"/>
      <c r="E1224" s="20"/>
      <c r="F1224" s="138"/>
      <c r="G1224" s="24"/>
      <c r="H1224" s="64"/>
      <c r="I1224" s="64"/>
      <c r="J1224" s="18">
        <f t="shared" si="64"/>
        <v>0</v>
      </c>
      <c r="K1224" s="19"/>
      <c r="L1224" s="19"/>
    </row>
    <row r="1225" spans="1:12" ht="15.75" customHeight="1">
      <c r="A1225" s="16"/>
      <c r="B1225" s="17"/>
      <c r="C1225" s="17"/>
      <c r="D1225" s="17"/>
      <c r="E1225" s="20"/>
      <c r="F1225" s="138"/>
      <c r="G1225" s="24"/>
      <c r="H1225" s="64"/>
      <c r="I1225" s="64"/>
      <c r="J1225" s="18">
        <f t="shared" si="64"/>
        <v>0</v>
      </c>
      <c r="K1225" s="19"/>
      <c r="L1225" s="19"/>
    </row>
    <row r="1226" spans="1:12" ht="15.75" customHeight="1">
      <c r="A1226" s="16"/>
      <c r="B1226" s="17"/>
      <c r="C1226" s="17"/>
      <c r="D1226" s="17"/>
      <c r="E1226" s="20"/>
      <c r="F1226" s="138"/>
      <c r="G1226" s="24"/>
      <c r="H1226" s="64"/>
      <c r="I1226" s="64"/>
      <c r="J1226" s="18">
        <f t="shared" si="64"/>
        <v>0</v>
      </c>
      <c r="K1226" s="19"/>
      <c r="L1226" s="19"/>
    </row>
    <row r="1227" spans="1:12" ht="15.75" customHeight="1">
      <c r="A1227" s="16"/>
      <c r="B1227" s="17"/>
      <c r="C1227" s="17"/>
      <c r="D1227" s="17"/>
      <c r="E1227" s="20"/>
      <c r="F1227" s="138"/>
      <c r="G1227" s="24"/>
      <c r="H1227" s="64"/>
      <c r="I1227" s="64"/>
      <c r="J1227" s="18">
        <f t="shared" si="64"/>
        <v>0</v>
      </c>
      <c r="K1227" s="19"/>
      <c r="L1227" s="19"/>
    </row>
    <row r="1228" spans="1:12" ht="15.75" customHeight="1">
      <c r="A1228" s="16"/>
      <c r="B1228" s="17"/>
      <c r="C1228" s="17"/>
      <c r="D1228" s="17"/>
      <c r="E1228" s="20"/>
      <c r="F1228" s="138"/>
      <c r="G1228" s="24"/>
      <c r="H1228" s="64"/>
      <c r="I1228" s="64"/>
      <c r="J1228" s="18">
        <f t="shared" si="64"/>
        <v>0</v>
      </c>
      <c r="K1228" s="19"/>
      <c r="L1228" s="19"/>
    </row>
    <row r="1229" spans="1:12" ht="15.75" customHeight="1">
      <c r="A1229" s="16"/>
      <c r="B1229" s="17"/>
      <c r="C1229" s="17"/>
      <c r="D1229" s="17"/>
      <c r="E1229" s="20"/>
      <c r="F1229" s="138"/>
      <c r="G1229" s="24"/>
      <c r="H1229" s="64"/>
      <c r="I1229" s="64"/>
      <c r="J1229" s="18">
        <f t="shared" si="64"/>
        <v>0</v>
      </c>
      <c r="K1229" s="19"/>
      <c r="L1229" s="19"/>
    </row>
    <row r="1230" spans="1:12" ht="15.75" customHeight="1">
      <c r="A1230" s="16"/>
      <c r="B1230" s="17"/>
      <c r="C1230" s="17"/>
      <c r="D1230" s="17"/>
      <c r="E1230" s="20"/>
      <c r="F1230" s="138"/>
      <c r="G1230" s="24"/>
      <c r="H1230" s="64"/>
      <c r="I1230" s="64"/>
      <c r="J1230" s="18">
        <f t="shared" si="64"/>
        <v>0</v>
      </c>
      <c r="K1230" s="19"/>
      <c r="L1230" s="19"/>
    </row>
    <row r="1231" spans="1:12" ht="15.75" customHeight="1">
      <c r="A1231" s="16"/>
      <c r="B1231" s="17"/>
      <c r="C1231" s="17"/>
      <c r="D1231" s="17"/>
      <c r="E1231" s="20"/>
      <c r="F1231" s="138"/>
      <c r="G1231" s="24"/>
      <c r="H1231" s="64"/>
      <c r="I1231" s="64"/>
      <c r="J1231" s="18">
        <f t="shared" si="64"/>
        <v>0</v>
      </c>
      <c r="K1231" s="19"/>
      <c r="L1231" s="19"/>
    </row>
    <row r="1232" spans="1:12" ht="15.75" customHeight="1">
      <c r="A1232" s="16"/>
      <c r="B1232" s="17"/>
      <c r="C1232" s="17"/>
      <c r="D1232" s="17"/>
      <c r="E1232" s="20"/>
      <c r="F1232" s="138"/>
      <c r="G1232" s="24"/>
      <c r="H1232" s="64"/>
      <c r="I1232" s="64"/>
      <c r="J1232" s="18">
        <f t="shared" si="64"/>
        <v>0</v>
      </c>
      <c r="K1232" s="19"/>
      <c r="L1232" s="19"/>
    </row>
    <row r="1233" spans="1:12" ht="15.75" customHeight="1">
      <c r="A1233" s="16"/>
      <c r="B1233" s="17"/>
      <c r="C1233" s="17"/>
      <c r="D1233" s="17"/>
      <c r="E1233" s="20"/>
      <c r="F1233" s="138"/>
      <c r="G1233" s="24"/>
      <c r="H1233" s="64"/>
      <c r="I1233" s="64"/>
      <c r="J1233" s="18">
        <f t="shared" si="64"/>
        <v>0</v>
      </c>
      <c r="K1233" s="19"/>
      <c r="L1233" s="19"/>
    </row>
    <row r="1234" spans="1:12" ht="15.75" customHeight="1">
      <c r="A1234" s="16"/>
      <c r="B1234" s="17"/>
      <c r="C1234" s="17"/>
      <c r="D1234" s="17"/>
      <c r="E1234" s="20"/>
      <c r="F1234" s="138"/>
      <c r="G1234" s="24"/>
      <c r="H1234" s="64"/>
      <c r="I1234" s="64"/>
      <c r="J1234" s="18">
        <f t="shared" si="64"/>
        <v>0</v>
      </c>
      <c r="K1234" s="19"/>
      <c r="L1234" s="19"/>
    </row>
    <row r="1235" spans="1:12" ht="15.75" customHeight="1">
      <c r="A1235" s="16"/>
      <c r="B1235" s="17"/>
      <c r="C1235" s="17"/>
      <c r="D1235" s="17"/>
      <c r="E1235" s="20"/>
      <c r="F1235" s="138"/>
      <c r="G1235" s="24"/>
      <c r="H1235" s="64"/>
      <c r="I1235" s="64"/>
      <c r="J1235" s="18">
        <f t="shared" si="64"/>
        <v>0</v>
      </c>
      <c r="K1235" s="19"/>
      <c r="L1235" s="19"/>
    </row>
    <row r="1236" spans="1:12" ht="15.75" customHeight="1">
      <c r="A1236" s="16"/>
      <c r="B1236" s="17"/>
      <c r="C1236" s="17"/>
      <c r="D1236" s="17"/>
      <c r="E1236" s="20"/>
      <c r="F1236" s="138"/>
      <c r="G1236" s="24"/>
      <c r="H1236" s="64"/>
      <c r="I1236" s="64"/>
      <c r="J1236" s="18">
        <f t="shared" si="64"/>
        <v>0</v>
      </c>
      <c r="K1236" s="19"/>
      <c r="L1236" s="19"/>
    </row>
    <row r="1237" spans="1:12" ht="15.75" customHeight="1">
      <c r="A1237" s="16"/>
      <c r="B1237" s="17"/>
      <c r="C1237" s="17"/>
      <c r="D1237" s="17"/>
      <c r="E1237" s="20"/>
      <c r="F1237" s="138"/>
      <c r="G1237" s="24"/>
      <c r="H1237" s="64"/>
      <c r="I1237" s="64"/>
      <c r="J1237" s="18">
        <f t="shared" si="64"/>
        <v>0</v>
      </c>
      <c r="K1237" s="19"/>
      <c r="L1237" s="19"/>
    </row>
    <row r="1238" spans="1:12" ht="15.75" customHeight="1">
      <c r="A1238" s="16"/>
      <c r="B1238" s="17"/>
      <c r="C1238" s="17"/>
      <c r="D1238" s="17"/>
      <c r="E1238" s="20"/>
      <c r="F1238" s="138"/>
      <c r="G1238" s="24"/>
      <c r="H1238" s="64"/>
      <c r="I1238" s="64"/>
      <c r="J1238" s="18">
        <f t="shared" si="64"/>
        <v>0</v>
      </c>
      <c r="K1238" s="19"/>
      <c r="L1238" s="19"/>
    </row>
    <row r="1239" spans="1:12" ht="15.75" customHeight="1">
      <c r="A1239" s="16"/>
      <c r="B1239" s="17"/>
      <c r="C1239" s="17"/>
      <c r="D1239" s="17"/>
      <c r="E1239" s="20"/>
      <c r="F1239" s="138"/>
      <c r="G1239" s="24"/>
      <c r="H1239" s="64"/>
      <c r="I1239" s="64"/>
      <c r="J1239" s="18">
        <f t="shared" si="64"/>
        <v>0</v>
      </c>
      <c r="K1239" s="19"/>
      <c r="L1239" s="19"/>
    </row>
    <row r="1240" spans="1:12" ht="15.75" customHeight="1">
      <c r="A1240" s="16"/>
      <c r="B1240" s="17"/>
      <c r="C1240" s="17"/>
      <c r="D1240" s="17"/>
      <c r="E1240" s="20"/>
      <c r="F1240" s="138"/>
      <c r="G1240" s="24"/>
      <c r="H1240" s="64"/>
      <c r="I1240" s="64"/>
      <c r="J1240" s="18">
        <f t="shared" si="64"/>
        <v>0</v>
      </c>
      <c r="K1240" s="19"/>
      <c r="L1240" s="19"/>
    </row>
    <row r="1241" spans="1:12" ht="15.75" customHeight="1">
      <c r="A1241" s="16"/>
      <c r="B1241" s="17"/>
      <c r="C1241" s="17"/>
      <c r="D1241" s="17"/>
      <c r="E1241" s="20"/>
      <c r="F1241" s="138"/>
      <c r="G1241" s="24"/>
      <c r="H1241" s="64"/>
      <c r="I1241" s="64"/>
      <c r="J1241" s="18">
        <f t="shared" si="64"/>
        <v>0</v>
      </c>
      <c r="K1241" s="19"/>
      <c r="L1241" s="19"/>
    </row>
    <row r="1242" spans="1:12" ht="15.75" customHeight="1">
      <c r="A1242" s="16"/>
      <c r="B1242" s="17"/>
      <c r="C1242" s="17"/>
      <c r="D1242" s="17"/>
      <c r="E1242" s="20"/>
      <c r="F1242" s="138"/>
      <c r="G1242" s="24"/>
      <c r="H1242" s="64"/>
      <c r="I1242" s="64"/>
      <c r="J1242" s="18">
        <f t="shared" si="64"/>
        <v>0</v>
      </c>
      <c r="K1242" s="19"/>
      <c r="L1242" s="19"/>
    </row>
    <row r="1243" spans="1:12" ht="15.75" customHeight="1">
      <c r="A1243" s="16"/>
      <c r="B1243" s="17"/>
      <c r="C1243" s="17"/>
      <c r="D1243" s="17"/>
      <c r="E1243" s="20"/>
      <c r="F1243" s="138"/>
      <c r="G1243" s="24"/>
      <c r="H1243" s="64"/>
      <c r="I1243" s="64"/>
      <c r="J1243" s="18">
        <f t="shared" si="64"/>
        <v>0</v>
      </c>
      <c r="K1243" s="19"/>
      <c r="L1243" s="19"/>
    </row>
    <row r="1244" spans="1:12" ht="15.75" customHeight="1">
      <c r="A1244" s="16"/>
      <c r="B1244" s="17"/>
      <c r="C1244" s="17"/>
      <c r="D1244" s="17"/>
      <c r="E1244" s="20"/>
      <c r="F1244" s="138"/>
      <c r="G1244" s="24"/>
      <c r="H1244" s="64"/>
      <c r="I1244" s="64"/>
      <c r="J1244" s="18">
        <f t="shared" si="64"/>
        <v>0</v>
      </c>
      <c r="K1244" s="19"/>
      <c r="L1244" s="19"/>
    </row>
    <row r="1245" spans="1:12" ht="15.75" customHeight="1">
      <c r="A1245" s="16"/>
      <c r="B1245" s="17"/>
      <c r="C1245" s="17"/>
      <c r="D1245" s="17"/>
      <c r="E1245" s="20"/>
      <c r="F1245" s="138"/>
      <c r="G1245" s="24"/>
      <c r="H1245" s="64"/>
      <c r="I1245" s="64"/>
      <c r="J1245" s="18">
        <f t="shared" si="64"/>
        <v>0</v>
      </c>
      <c r="K1245" s="19"/>
      <c r="L1245" s="19"/>
    </row>
    <row r="1246" spans="1:12" ht="15.75" customHeight="1">
      <c r="A1246" s="16"/>
      <c r="B1246" s="17"/>
      <c r="C1246" s="17"/>
      <c r="D1246" s="17"/>
      <c r="E1246" s="20"/>
      <c r="F1246" s="138"/>
      <c r="G1246" s="24"/>
      <c r="H1246" s="64"/>
      <c r="I1246" s="64"/>
      <c r="J1246" s="18">
        <f t="shared" si="64"/>
        <v>0</v>
      </c>
      <c r="K1246" s="19"/>
      <c r="L1246" s="19"/>
    </row>
    <row r="1247" spans="1:12" ht="15.75" customHeight="1">
      <c r="A1247" s="16"/>
      <c r="B1247" s="17"/>
      <c r="C1247" s="17"/>
      <c r="D1247" s="17"/>
      <c r="E1247" s="20"/>
      <c r="F1247" s="138"/>
      <c r="G1247" s="24"/>
      <c r="H1247" s="64"/>
      <c r="I1247" s="64"/>
      <c r="J1247" s="18">
        <f t="shared" si="64"/>
        <v>0</v>
      </c>
      <c r="K1247" s="19"/>
      <c r="L1247" s="19"/>
    </row>
    <row r="1248" spans="1:12" ht="15.75" customHeight="1">
      <c r="A1248" s="16"/>
      <c r="B1248" s="17"/>
      <c r="C1248" s="17"/>
      <c r="D1248" s="17"/>
      <c r="E1248" s="20"/>
      <c r="F1248" s="138"/>
      <c r="G1248" s="24"/>
      <c r="H1248" s="64"/>
      <c r="I1248" s="64"/>
      <c r="J1248" s="18">
        <f t="shared" si="64"/>
        <v>0</v>
      </c>
      <c r="K1248" s="19"/>
      <c r="L1248" s="19"/>
    </row>
    <row r="1249" spans="1:12" ht="15.75" customHeight="1">
      <c r="A1249" s="16"/>
      <c r="B1249" s="17"/>
      <c r="C1249" s="17"/>
      <c r="D1249" s="17"/>
      <c r="E1249" s="20"/>
      <c r="F1249" s="138"/>
      <c r="G1249" s="24"/>
      <c r="H1249" s="64"/>
      <c r="I1249" s="64"/>
      <c r="J1249" s="18">
        <f t="shared" si="64"/>
        <v>0</v>
      </c>
      <c r="K1249" s="19"/>
      <c r="L1249" s="19"/>
    </row>
    <row r="1250" spans="1:12" ht="15.75" customHeight="1">
      <c r="A1250" s="16"/>
      <c r="B1250" s="17"/>
      <c r="C1250" s="17"/>
      <c r="D1250" s="17"/>
      <c r="E1250" s="20"/>
      <c r="F1250" s="138"/>
      <c r="G1250" s="24"/>
      <c r="H1250" s="64"/>
      <c r="I1250" s="64"/>
      <c r="J1250" s="18">
        <f t="shared" si="64"/>
        <v>0</v>
      </c>
      <c r="K1250" s="19"/>
      <c r="L1250" s="19"/>
    </row>
    <row r="1251" spans="1:12" ht="15.75" customHeight="1">
      <c r="A1251" s="16"/>
      <c r="B1251" s="17"/>
      <c r="C1251" s="17"/>
      <c r="D1251" s="17"/>
      <c r="E1251" s="20"/>
      <c r="F1251" s="138"/>
      <c r="G1251" s="24"/>
      <c r="H1251" s="64"/>
      <c r="I1251" s="64"/>
      <c r="J1251" s="18">
        <f t="shared" si="64"/>
        <v>0</v>
      </c>
      <c r="K1251" s="19"/>
      <c r="L1251" s="19"/>
    </row>
    <row r="1252" spans="1:12" ht="15.75" customHeight="1">
      <c r="A1252" s="16"/>
      <c r="B1252" s="17"/>
      <c r="C1252" s="17"/>
      <c r="D1252" s="17"/>
      <c r="E1252" s="20"/>
      <c r="F1252" s="138"/>
      <c r="G1252" s="24"/>
      <c r="H1252" s="64"/>
      <c r="I1252" s="64"/>
      <c r="J1252" s="18">
        <f t="shared" si="64"/>
        <v>0</v>
      </c>
      <c r="K1252" s="19"/>
      <c r="L1252" s="19"/>
    </row>
    <row r="1253" spans="1:12" ht="15.75" customHeight="1">
      <c r="A1253" s="16"/>
      <c r="B1253" s="17"/>
      <c r="C1253" s="17"/>
      <c r="D1253" s="17"/>
      <c r="E1253" s="20"/>
      <c r="F1253" s="138"/>
      <c r="G1253" s="24"/>
      <c r="H1253" s="64"/>
      <c r="I1253" s="64"/>
      <c r="J1253" s="18">
        <f t="shared" si="64"/>
        <v>0</v>
      </c>
      <c r="K1253" s="19"/>
      <c r="L1253" s="19"/>
    </row>
    <row r="1254" spans="1:12" ht="15.75" customHeight="1">
      <c r="A1254" s="16"/>
      <c r="B1254" s="17"/>
      <c r="C1254" s="17"/>
      <c r="D1254" s="17"/>
      <c r="E1254" s="20"/>
      <c r="F1254" s="138"/>
      <c r="G1254" s="24"/>
      <c r="H1254" s="64"/>
      <c r="I1254" s="64"/>
      <c r="J1254" s="18">
        <f t="shared" si="64"/>
        <v>0</v>
      </c>
      <c r="K1254" s="19"/>
      <c r="L1254" s="19"/>
    </row>
    <row r="1255" spans="1:12" ht="15.75" customHeight="1">
      <c r="A1255" s="16"/>
      <c r="B1255" s="17"/>
      <c r="C1255" s="17"/>
      <c r="D1255" s="17"/>
      <c r="E1255" s="20"/>
      <c r="F1255" s="138"/>
      <c r="G1255" s="24"/>
      <c r="H1255" s="64"/>
      <c r="I1255" s="64"/>
      <c r="J1255" s="18">
        <f t="shared" si="64"/>
        <v>0</v>
      </c>
      <c r="K1255" s="19"/>
      <c r="L1255" s="19"/>
    </row>
    <row r="1256" spans="1:12" ht="15.75" customHeight="1">
      <c r="A1256" s="16"/>
      <c r="B1256" s="17"/>
      <c r="C1256" s="17"/>
      <c r="D1256" s="17"/>
      <c r="E1256" s="20"/>
      <c r="F1256" s="138"/>
      <c r="G1256" s="24"/>
      <c r="H1256" s="64"/>
      <c r="I1256" s="64"/>
      <c r="J1256" s="18">
        <f t="shared" si="64"/>
        <v>0</v>
      </c>
      <c r="K1256" s="19"/>
      <c r="L1256" s="19"/>
    </row>
    <row r="1257" spans="1:12" ht="15.75" customHeight="1">
      <c r="A1257" s="16"/>
      <c r="B1257" s="17"/>
      <c r="C1257" s="17"/>
      <c r="D1257" s="17"/>
      <c r="E1257" s="20"/>
      <c r="F1257" s="138"/>
      <c r="G1257" s="24"/>
      <c r="H1257" s="64"/>
      <c r="I1257" s="64"/>
      <c r="J1257" s="18">
        <f t="shared" si="64"/>
        <v>0</v>
      </c>
      <c r="K1257" s="19"/>
      <c r="L1257" s="19"/>
    </row>
    <row r="1258" spans="1:12" ht="15.75" customHeight="1">
      <c r="A1258" s="16"/>
      <c r="B1258" s="17"/>
      <c r="C1258" s="17"/>
      <c r="D1258" s="17"/>
      <c r="E1258" s="20"/>
      <c r="F1258" s="138"/>
      <c r="G1258" s="24"/>
      <c r="H1258" s="64"/>
      <c r="I1258" s="64"/>
      <c r="J1258" s="18">
        <f t="shared" si="64"/>
        <v>0</v>
      </c>
      <c r="K1258" s="19"/>
      <c r="L1258" s="19"/>
    </row>
    <row r="1259" spans="1:12" ht="15.75" customHeight="1">
      <c r="A1259" s="16"/>
      <c r="B1259" s="17"/>
      <c r="C1259" s="17"/>
      <c r="D1259" s="17"/>
      <c r="E1259" s="20"/>
      <c r="F1259" s="138"/>
      <c r="G1259" s="24"/>
      <c r="H1259" s="64"/>
      <c r="I1259" s="64"/>
      <c r="J1259" s="18">
        <f t="shared" si="64"/>
        <v>0</v>
      </c>
      <c r="K1259" s="19"/>
      <c r="L1259" s="19"/>
    </row>
    <row r="1260" spans="1:12" ht="15.75" customHeight="1">
      <c r="A1260" s="16"/>
      <c r="B1260" s="17"/>
      <c r="C1260" s="17"/>
      <c r="D1260" s="17"/>
      <c r="E1260" s="20"/>
      <c r="F1260" s="138"/>
      <c r="G1260" s="24"/>
      <c r="H1260" s="64"/>
      <c r="I1260" s="64"/>
      <c r="J1260" s="18">
        <f t="shared" si="64"/>
        <v>0</v>
      </c>
      <c r="K1260" s="19"/>
      <c r="L1260" s="19"/>
    </row>
    <row r="1261" spans="1:12" ht="15.75" customHeight="1">
      <c r="A1261" s="16"/>
      <c r="B1261" s="17"/>
      <c r="C1261" s="17"/>
      <c r="D1261" s="17"/>
      <c r="E1261" s="20"/>
      <c r="F1261" s="138"/>
      <c r="G1261" s="24"/>
      <c r="H1261" s="64"/>
      <c r="I1261" s="64"/>
      <c r="J1261" s="18">
        <f t="shared" si="64"/>
        <v>0</v>
      </c>
      <c r="K1261" s="19"/>
      <c r="L1261" s="19"/>
    </row>
    <row r="1262" spans="1:12" ht="15.75" customHeight="1">
      <c r="A1262" s="16"/>
      <c r="B1262" s="17"/>
      <c r="C1262" s="17"/>
      <c r="D1262" s="17"/>
      <c r="E1262" s="20"/>
      <c r="F1262" s="138"/>
      <c r="G1262" s="24"/>
      <c r="H1262" s="64"/>
      <c r="I1262" s="64"/>
      <c r="J1262" s="18">
        <f t="shared" si="64"/>
        <v>0</v>
      </c>
      <c r="K1262" s="19"/>
      <c r="L1262" s="19"/>
    </row>
    <row r="1263" spans="1:12" ht="15.75" customHeight="1">
      <c r="A1263" s="16"/>
      <c r="B1263" s="17"/>
      <c r="C1263" s="17"/>
      <c r="D1263" s="17"/>
      <c r="E1263" s="20"/>
      <c r="F1263" s="138"/>
      <c r="G1263" s="24"/>
      <c r="H1263" s="64"/>
      <c r="I1263" s="64"/>
      <c r="J1263" s="18">
        <f t="shared" si="64"/>
        <v>0</v>
      </c>
      <c r="K1263" s="19"/>
      <c r="L1263" s="19"/>
    </row>
    <row r="1264" spans="1:12" ht="15.75" customHeight="1">
      <c r="A1264" s="16"/>
      <c r="B1264" s="17"/>
      <c r="C1264" s="17"/>
      <c r="D1264" s="17"/>
      <c r="E1264" s="20"/>
      <c r="F1264" s="138"/>
      <c r="G1264" s="24"/>
      <c r="H1264" s="64"/>
      <c r="I1264" s="64"/>
      <c r="J1264" s="18">
        <f t="shared" si="64"/>
        <v>0</v>
      </c>
      <c r="K1264" s="19"/>
      <c r="L1264" s="19"/>
    </row>
    <row r="1265" spans="1:12" ht="15.75" customHeight="1">
      <c r="A1265" s="16"/>
      <c r="B1265" s="17"/>
      <c r="C1265" s="17"/>
      <c r="D1265" s="17"/>
      <c r="E1265" s="20"/>
      <c r="F1265" s="138"/>
      <c r="G1265" s="24"/>
      <c r="H1265" s="64"/>
      <c r="I1265" s="64"/>
      <c r="J1265" s="18">
        <f t="shared" si="64"/>
        <v>0</v>
      </c>
      <c r="K1265" s="19"/>
      <c r="L1265" s="19"/>
    </row>
    <row r="1266" spans="1:12" ht="15.75" customHeight="1">
      <c r="A1266" s="16"/>
      <c r="B1266" s="17"/>
      <c r="C1266" s="17"/>
      <c r="D1266" s="17"/>
      <c r="E1266" s="20"/>
      <c r="F1266" s="138"/>
      <c r="G1266" s="24"/>
      <c r="H1266" s="64"/>
      <c r="I1266" s="64"/>
      <c r="J1266" s="18">
        <f t="shared" si="64"/>
        <v>0</v>
      </c>
      <c r="K1266" s="19"/>
      <c r="L1266" s="19"/>
    </row>
    <row r="1267" spans="1:12" ht="15.75" customHeight="1">
      <c r="A1267" s="16"/>
      <c r="B1267" s="17"/>
      <c r="C1267" s="17"/>
      <c r="D1267" s="17"/>
      <c r="E1267" s="20"/>
      <c r="F1267" s="138"/>
      <c r="G1267" s="24"/>
      <c r="H1267" s="64"/>
      <c r="I1267" s="64"/>
      <c r="J1267" s="18">
        <f t="shared" si="64"/>
        <v>0</v>
      </c>
      <c r="K1267" s="19"/>
      <c r="L1267" s="19"/>
    </row>
    <row r="1268" spans="1:12" ht="15.75" customHeight="1">
      <c r="A1268" s="16"/>
      <c r="B1268" s="17"/>
      <c r="C1268" s="17"/>
      <c r="D1268" s="17"/>
      <c r="E1268" s="20"/>
      <c r="F1268" s="138"/>
      <c r="G1268" s="24"/>
      <c r="H1268" s="64"/>
      <c r="I1268" s="64"/>
      <c r="J1268" s="18">
        <f t="shared" si="64"/>
        <v>0</v>
      </c>
      <c r="K1268" s="19"/>
      <c r="L1268" s="19"/>
    </row>
    <row r="1269" spans="1:12" ht="15.75" customHeight="1">
      <c r="A1269" s="16"/>
      <c r="B1269" s="17"/>
      <c r="C1269" s="17"/>
      <c r="D1269" s="17"/>
      <c r="E1269" s="20"/>
      <c r="F1269" s="138"/>
      <c r="G1269" s="24"/>
      <c r="H1269" s="64"/>
      <c r="I1269" s="64"/>
      <c r="J1269" s="18">
        <f t="shared" si="64"/>
        <v>0</v>
      </c>
      <c r="K1269" s="19"/>
      <c r="L1269" s="19"/>
    </row>
    <row r="1270" spans="1:12" ht="15.75" customHeight="1">
      <c r="A1270" s="16"/>
      <c r="B1270" s="17"/>
      <c r="C1270" s="17"/>
      <c r="D1270" s="17"/>
      <c r="E1270" s="20"/>
      <c r="F1270" s="138"/>
      <c r="G1270" s="24"/>
      <c r="H1270" s="64"/>
      <c r="I1270" s="64"/>
      <c r="J1270" s="18">
        <f t="shared" si="64"/>
        <v>0</v>
      </c>
      <c r="K1270" s="19"/>
      <c r="L1270" s="19"/>
    </row>
    <row r="1271" spans="1:12" ht="15.75" customHeight="1">
      <c r="A1271" s="16"/>
      <c r="B1271" s="17"/>
      <c r="C1271" s="17"/>
      <c r="D1271" s="17"/>
      <c r="E1271" s="20"/>
      <c r="F1271" s="138"/>
      <c r="G1271" s="24"/>
      <c r="H1271" s="64"/>
      <c r="I1271" s="64"/>
      <c r="J1271" s="18">
        <f t="shared" si="64"/>
        <v>0</v>
      </c>
      <c r="K1271" s="19"/>
      <c r="L1271" s="19"/>
    </row>
    <row r="1272" spans="1:12" ht="15.75" customHeight="1">
      <c r="A1272" s="16"/>
      <c r="B1272" s="17"/>
      <c r="C1272" s="17"/>
      <c r="D1272" s="17"/>
      <c r="E1272" s="20"/>
      <c r="F1272" s="138"/>
      <c r="G1272" s="24"/>
      <c r="H1272" s="64"/>
      <c r="I1272" s="64"/>
      <c r="J1272" s="18">
        <f t="shared" si="64"/>
        <v>0</v>
      </c>
      <c r="K1272" s="19"/>
      <c r="L1272" s="19"/>
    </row>
    <row r="1273" spans="1:12" ht="15.75" customHeight="1">
      <c r="A1273" s="16"/>
      <c r="B1273" s="17"/>
      <c r="C1273" s="17"/>
      <c r="D1273" s="17"/>
      <c r="E1273" s="20"/>
      <c r="F1273" s="138"/>
      <c r="G1273" s="24"/>
      <c r="H1273" s="64"/>
      <c r="I1273" s="64"/>
      <c r="J1273" s="18">
        <f t="shared" si="64"/>
        <v>0</v>
      </c>
      <c r="K1273" s="19"/>
      <c r="L1273" s="19"/>
    </row>
    <row r="1274" spans="1:12" ht="15.75" customHeight="1">
      <c r="A1274" s="16"/>
      <c r="B1274" s="17"/>
      <c r="C1274" s="17"/>
      <c r="D1274" s="17"/>
      <c r="E1274" s="20"/>
      <c r="F1274" s="138"/>
      <c r="G1274" s="24"/>
      <c r="H1274" s="64"/>
      <c r="I1274" s="64"/>
      <c r="J1274" s="18">
        <f t="shared" si="64"/>
        <v>0</v>
      </c>
      <c r="K1274" s="19"/>
      <c r="L1274" s="19"/>
    </row>
    <row r="1275" spans="1:12" ht="15.75" customHeight="1">
      <c r="A1275" s="16"/>
      <c r="B1275" s="17"/>
      <c r="C1275" s="17"/>
      <c r="D1275" s="17"/>
      <c r="E1275" s="20"/>
      <c r="F1275" s="138"/>
      <c r="G1275" s="24"/>
      <c r="H1275" s="64"/>
      <c r="I1275" s="64"/>
      <c r="J1275" s="18">
        <f t="shared" si="64"/>
        <v>0</v>
      </c>
      <c r="K1275" s="19"/>
      <c r="L1275" s="19"/>
    </row>
    <row r="1276" spans="1:12" ht="15.75" customHeight="1">
      <c r="A1276" s="16"/>
      <c r="B1276" s="17"/>
      <c r="C1276" s="17"/>
      <c r="D1276" s="17"/>
      <c r="E1276" s="20"/>
      <c r="F1276" s="138"/>
      <c r="G1276" s="24"/>
      <c r="H1276" s="64"/>
      <c r="I1276" s="64"/>
      <c r="J1276" s="18">
        <f t="shared" si="64"/>
        <v>0</v>
      </c>
      <c r="K1276" s="19"/>
      <c r="L1276" s="19"/>
    </row>
    <row r="1277" spans="1:12" ht="15.75" customHeight="1">
      <c r="A1277" s="16"/>
      <c r="B1277" s="17"/>
      <c r="C1277" s="17"/>
      <c r="D1277" s="17"/>
      <c r="E1277" s="20"/>
      <c r="F1277" s="138"/>
      <c r="G1277" s="24"/>
      <c r="H1277" s="64"/>
      <c r="I1277" s="64"/>
      <c r="J1277" s="18">
        <f t="shared" si="64"/>
        <v>0</v>
      </c>
      <c r="K1277" s="19"/>
      <c r="L1277" s="19"/>
    </row>
    <row r="1278" spans="1:12" ht="15.75" customHeight="1">
      <c r="A1278" s="16"/>
      <c r="B1278" s="17"/>
      <c r="C1278" s="17"/>
      <c r="D1278" s="17"/>
      <c r="E1278" s="20"/>
      <c r="F1278" s="138"/>
      <c r="G1278" s="24"/>
      <c r="H1278" s="64"/>
      <c r="I1278" s="64"/>
      <c r="J1278" s="18">
        <f t="shared" si="64"/>
        <v>0</v>
      </c>
      <c r="K1278" s="19"/>
      <c r="L1278" s="19"/>
    </row>
    <row r="1279" spans="1:12" ht="15.75" customHeight="1">
      <c r="A1279" s="16"/>
      <c r="B1279" s="17"/>
      <c r="C1279" s="17"/>
      <c r="D1279" s="17"/>
      <c r="E1279" s="20"/>
      <c r="F1279" s="138"/>
      <c r="G1279" s="24"/>
      <c r="H1279" s="64"/>
      <c r="I1279" s="64"/>
      <c r="J1279" s="18">
        <f t="shared" si="64"/>
        <v>0</v>
      </c>
      <c r="K1279" s="19"/>
      <c r="L1279" s="19"/>
    </row>
    <row r="1280" spans="1:12" ht="15.75" customHeight="1">
      <c r="A1280" s="16"/>
      <c r="B1280" s="17"/>
      <c r="C1280" s="17"/>
      <c r="D1280" s="17"/>
      <c r="E1280" s="20"/>
      <c r="F1280" s="138"/>
      <c r="G1280" s="24"/>
      <c r="H1280" s="64"/>
      <c r="I1280" s="64"/>
      <c r="J1280" s="18">
        <f t="shared" ref="J1280:J1343" si="65">ROUND(H1280*I1280,0)</f>
        <v>0</v>
      </c>
      <c r="K1280" s="19"/>
      <c r="L1280" s="19"/>
    </row>
    <row r="1281" spans="1:12" ht="15.75" customHeight="1">
      <c r="A1281" s="16"/>
      <c r="B1281" s="17"/>
      <c r="C1281" s="17"/>
      <c r="D1281" s="17"/>
      <c r="E1281" s="20"/>
      <c r="F1281" s="138"/>
      <c r="G1281" s="24"/>
      <c r="H1281" s="64"/>
      <c r="I1281" s="64"/>
      <c r="J1281" s="18">
        <f t="shared" si="65"/>
        <v>0</v>
      </c>
      <c r="K1281" s="19"/>
      <c r="L1281" s="19"/>
    </row>
    <row r="1282" spans="1:12" ht="15.75" customHeight="1">
      <c r="A1282" s="16"/>
      <c r="B1282" s="17"/>
      <c r="C1282" s="17"/>
      <c r="D1282" s="17"/>
      <c r="E1282" s="20"/>
      <c r="F1282" s="138"/>
      <c r="G1282" s="24"/>
      <c r="H1282" s="64"/>
      <c r="I1282" s="64"/>
      <c r="J1282" s="18">
        <f t="shared" si="65"/>
        <v>0</v>
      </c>
      <c r="K1282" s="19"/>
      <c r="L1282" s="19"/>
    </row>
    <row r="1283" spans="1:12" ht="15.75" customHeight="1">
      <c r="A1283" s="16"/>
      <c r="B1283" s="17"/>
      <c r="C1283" s="17"/>
      <c r="D1283" s="17"/>
      <c r="E1283" s="20"/>
      <c r="F1283" s="138"/>
      <c r="G1283" s="24"/>
      <c r="H1283" s="64"/>
      <c r="I1283" s="64"/>
      <c r="J1283" s="18">
        <f t="shared" si="65"/>
        <v>0</v>
      </c>
      <c r="K1283" s="19"/>
      <c r="L1283" s="19"/>
    </row>
    <row r="1284" spans="1:12" ht="15.75" customHeight="1">
      <c r="A1284" s="16"/>
      <c r="B1284" s="17"/>
      <c r="C1284" s="17"/>
      <c r="D1284" s="17"/>
      <c r="E1284" s="20"/>
      <c r="F1284" s="138"/>
      <c r="G1284" s="24"/>
      <c r="H1284" s="64"/>
      <c r="I1284" s="64"/>
      <c r="J1284" s="18">
        <f t="shared" si="65"/>
        <v>0</v>
      </c>
      <c r="K1284" s="19"/>
      <c r="L1284" s="19"/>
    </row>
    <row r="1285" spans="1:12" ht="15.75" customHeight="1">
      <c r="A1285" s="16"/>
      <c r="B1285" s="17"/>
      <c r="C1285" s="17"/>
      <c r="D1285" s="17"/>
      <c r="E1285" s="20"/>
      <c r="F1285" s="138"/>
      <c r="G1285" s="24"/>
      <c r="H1285" s="64"/>
      <c r="I1285" s="64"/>
      <c r="J1285" s="18">
        <f t="shared" si="65"/>
        <v>0</v>
      </c>
      <c r="K1285" s="19"/>
      <c r="L1285" s="19"/>
    </row>
    <row r="1286" spans="1:12" ht="15.75" customHeight="1">
      <c r="A1286" s="16"/>
      <c r="B1286" s="17"/>
      <c r="C1286" s="17"/>
      <c r="D1286" s="17"/>
      <c r="E1286" s="20"/>
      <c r="F1286" s="138"/>
      <c r="G1286" s="24"/>
      <c r="H1286" s="64"/>
      <c r="I1286" s="64"/>
      <c r="J1286" s="18">
        <f t="shared" si="65"/>
        <v>0</v>
      </c>
      <c r="K1286" s="19"/>
      <c r="L1286" s="19"/>
    </row>
    <row r="1287" spans="1:12" ht="15.75" customHeight="1">
      <c r="A1287" s="16"/>
      <c r="B1287" s="17"/>
      <c r="C1287" s="17"/>
      <c r="D1287" s="17"/>
      <c r="E1287" s="20"/>
      <c r="F1287" s="138"/>
      <c r="G1287" s="24"/>
      <c r="H1287" s="64"/>
      <c r="I1287" s="64"/>
      <c r="J1287" s="18">
        <f t="shared" si="65"/>
        <v>0</v>
      </c>
      <c r="K1287" s="19"/>
      <c r="L1287" s="19"/>
    </row>
    <row r="1288" spans="1:12" ht="15.75" customHeight="1">
      <c r="A1288" s="16"/>
      <c r="B1288" s="17"/>
      <c r="C1288" s="17"/>
      <c r="D1288" s="17"/>
      <c r="E1288" s="20"/>
      <c r="F1288" s="138"/>
      <c r="G1288" s="24"/>
      <c r="H1288" s="64"/>
      <c r="I1288" s="64"/>
      <c r="J1288" s="18">
        <f t="shared" si="65"/>
        <v>0</v>
      </c>
      <c r="K1288" s="19"/>
      <c r="L1288" s="19"/>
    </row>
    <row r="1289" spans="1:12" ht="15.75" customHeight="1">
      <c r="A1289" s="16"/>
      <c r="B1289" s="17"/>
      <c r="C1289" s="17"/>
      <c r="D1289" s="17"/>
      <c r="E1289" s="20"/>
      <c r="F1289" s="138"/>
      <c r="G1289" s="24"/>
      <c r="H1289" s="64"/>
      <c r="I1289" s="64"/>
      <c r="J1289" s="18">
        <f t="shared" si="65"/>
        <v>0</v>
      </c>
      <c r="K1289" s="19"/>
      <c r="L1289" s="19"/>
    </row>
    <row r="1290" spans="1:12" ht="15.75" customHeight="1">
      <c r="A1290" s="16"/>
      <c r="B1290" s="17"/>
      <c r="C1290" s="17"/>
      <c r="D1290" s="17"/>
      <c r="E1290" s="20"/>
      <c r="F1290" s="138"/>
      <c r="G1290" s="24"/>
      <c r="H1290" s="64"/>
      <c r="I1290" s="64"/>
      <c r="J1290" s="18">
        <f t="shared" si="65"/>
        <v>0</v>
      </c>
      <c r="K1290" s="19"/>
      <c r="L1290" s="19"/>
    </row>
    <row r="1291" spans="1:12" ht="15.75" customHeight="1">
      <c r="A1291" s="16"/>
      <c r="B1291" s="17"/>
      <c r="C1291" s="17"/>
      <c r="D1291" s="17"/>
      <c r="E1291" s="20"/>
      <c r="F1291" s="138"/>
      <c r="G1291" s="24"/>
      <c r="H1291" s="64"/>
      <c r="I1291" s="64"/>
      <c r="J1291" s="18">
        <f t="shared" si="65"/>
        <v>0</v>
      </c>
      <c r="K1291" s="19"/>
      <c r="L1291" s="19"/>
    </row>
    <row r="1292" spans="1:12" ht="15.75" customHeight="1">
      <c r="A1292" s="16"/>
      <c r="B1292" s="17"/>
      <c r="C1292" s="17"/>
      <c r="D1292" s="17"/>
      <c r="E1292" s="20"/>
      <c r="F1292" s="138"/>
      <c r="G1292" s="24"/>
      <c r="H1292" s="64"/>
      <c r="I1292" s="64"/>
      <c r="J1292" s="18">
        <f t="shared" si="65"/>
        <v>0</v>
      </c>
      <c r="K1292" s="19"/>
      <c r="L1292" s="19"/>
    </row>
    <row r="1293" spans="1:12" ht="15.75" customHeight="1">
      <c r="A1293" s="16"/>
      <c r="B1293" s="17"/>
      <c r="C1293" s="17"/>
      <c r="D1293" s="17"/>
      <c r="E1293" s="20"/>
      <c r="F1293" s="138"/>
      <c r="G1293" s="24"/>
      <c r="H1293" s="64"/>
      <c r="I1293" s="64"/>
      <c r="J1293" s="18">
        <f t="shared" si="65"/>
        <v>0</v>
      </c>
      <c r="K1293" s="19"/>
      <c r="L1293" s="19"/>
    </row>
    <row r="1294" spans="1:12" ht="15.75" customHeight="1">
      <c r="A1294" s="16"/>
      <c r="B1294" s="17"/>
      <c r="C1294" s="17"/>
      <c r="D1294" s="17"/>
      <c r="E1294" s="20"/>
      <c r="F1294" s="138"/>
      <c r="G1294" s="24"/>
      <c r="H1294" s="64"/>
      <c r="I1294" s="64"/>
      <c r="J1294" s="18">
        <f t="shared" si="65"/>
        <v>0</v>
      </c>
      <c r="K1294" s="19"/>
      <c r="L1294" s="19"/>
    </row>
    <row r="1295" spans="1:12" ht="15.75" customHeight="1">
      <c r="A1295" s="16"/>
      <c r="B1295" s="17"/>
      <c r="C1295" s="17"/>
      <c r="D1295" s="17"/>
      <c r="E1295" s="20"/>
      <c r="F1295" s="138"/>
      <c r="G1295" s="24"/>
      <c r="H1295" s="64"/>
      <c r="I1295" s="64"/>
      <c r="J1295" s="18">
        <f t="shared" si="65"/>
        <v>0</v>
      </c>
      <c r="K1295" s="19"/>
      <c r="L1295" s="19"/>
    </row>
    <row r="1296" spans="1:12" ht="15.75" customHeight="1">
      <c r="A1296" s="16"/>
      <c r="B1296" s="17"/>
      <c r="C1296" s="17"/>
      <c r="D1296" s="17"/>
      <c r="E1296" s="20"/>
      <c r="F1296" s="138"/>
      <c r="G1296" s="24"/>
      <c r="H1296" s="64"/>
      <c r="I1296" s="64"/>
      <c r="J1296" s="18">
        <f t="shared" si="65"/>
        <v>0</v>
      </c>
      <c r="K1296" s="19"/>
      <c r="L1296" s="19"/>
    </row>
    <row r="1297" spans="1:12" ht="15.75" customHeight="1">
      <c r="A1297" s="16"/>
      <c r="B1297" s="17"/>
      <c r="C1297" s="17"/>
      <c r="D1297" s="17"/>
      <c r="E1297" s="20"/>
      <c r="F1297" s="138"/>
      <c r="G1297" s="24"/>
      <c r="H1297" s="64"/>
      <c r="I1297" s="64"/>
      <c r="J1297" s="18">
        <f t="shared" si="65"/>
        <v>0</v>
      </c>
      <c r="K1297" s="19"/>
      <c r="L1297" s="19"/>
    </row>
    <row r="1298" spans="1:12" ht="15.75" customHeight="1">
      <c r="A1298" s="16"/>
      <c r="B1298" s="17"/>
      <c r="C1298" s="17"/>
      <c r="D1298" s="17"/>
      <c r="E1298" s="20"/>
      <c r="F1298" s="138"/>
      <c r="G1298" s="24"/>
      <c r="H1298" s="64"/>
      <c r="I1298" s="64"/>
      <c r="J1298" s="18">
        <f t="shared" si="65"/>
        <v>0</v>
      </c>
      <c r="K1298" s="19"/>
      <c r="L1298" s="19"/>
    </row>
    <row r="1299" spans="1:12" ht="15.75" customHeight="1">
      <c r="A1299" s="16"/>
      <c r="B1299" s="17"/>
      <c r="C1299" s="17"/>
      <c r="D1299" s="17"/>
      <c r="E1299" s="20"/>
      <c r="F1299" s="138"/>
      <c r="G1299" s="24"/>
      <c r="H1299" s="64"/>
      <c r="I1299" s="64"/>
      <c r="J1299" s="18">
        <f t="shared" si="65"/>
        <v>0</v>
      </c>
      <c r="K1299" s="19"/>
      <c r="L1299" s="19"/>
    </row>
    <row r="1300" spans="1:12" ht="15.75" customHeight="1">
      <c r="A1300" s="16"/>
      <c r="B1300" s="17"/>
      <c r="C1300" s="17"/>
      <c r="D1300" s="17"/>
      <c r="E1300" s="20"/>
      <c r="F1300" s="138"/>
      <c r="G1300" s="24"/>
      <c r="H1300" s="64"/>
      <c r="I1300" s="64"/>
      <c r="J1300" s="18">
        <f t="shared" si="65"/>
        <v>0</v>
      </c>
      <c r="K1300" s="19"/>
      <c r="L1300" s="19"/>
    </row>
    <row r="1301" spans="1:12" ht="15.75" customHeight="1">
      <c r="A1301" s="16"/>
      <c r="B1301" s="17"/>
      <c r="C1301" s="17"/>
      <c r="D1301" s="17"/>
      <c r="E1301" s="20"/>
      <c r="F1301" s="138"/>
      <c r="G1301" s="24"/>
      <c r="H1301" s="64"/>
      <c r="I1301" s="64"/>
      <c r="J1301" s="18">
        <f t="shared" si="65"/>
        <v>0</v>
      </c>
      <c r="K1301" s="19"/>
      <c r="L1301" s="19"/>
    </row>
    <row r="1302" spans="1:12" ht="15.75" customHeight="1">
      <c r="A1302" s="16"/>
      <c r="B1302" s="17"/>
      <c r="C1302" s="17"/>
      <c r="D1302" s="17"/>
      <c r="E1302" s="20"/>
      <c r="F1302" s="138"/>
      <c r="G1302" s="24"/>
      <c r="H1302" s="64"/>
      <c r="I1302" s="64"/>
      <c r="J1302" s="18">
        <f t="shared" si="65"/>
        <v>0</v>
      </c>
      <c r="K1302" s="19"/>
      <c r="L1302" s="19"/>
    </row>
    <row r="1303" spans="1:12" ht="15.75" customHeight="1">
      <c r="A1303" s="16"/>
      <c r="B1303" s="17"/>
      <c r="C1303" s="17"/>
      <c r="D1303" s="17"/>
      <c r="E1303" s="20"/>
      <c r="F1303" s="138"/>
      <c r="G1303" s="24"/>
      <c r="H1303" s="64"/>
      <c r="I1303" s="64"/>
      <c r="J1303" s="18">
        <f t="shared" si="65"/>
        <v>0</v>
      </c>
      <c r="K1303" s="19"/>
      <c r="L1303" s="19"/>
    </row>
    <row r="1304" spans="1:12" ht="15.75" customHeight="1">
      <c r="A1304" s="16"/>
      <c r="B1304" s="17"/>
      <c r="C1304" s="17"/>
      <c r="D1304" s="17"/>
      <c r="E1304" s="20"/>
      <c r="F1304" s="138"/>
      <c r="G1304" s="24"/>
      <c r="H1304" s="64"/>
      <c r="I1304" s="64"/>
      <c r="J1304" s="18">
        <f t="shared" si="65"/>
        <v>0</v>
      </c>
      <c r="K1304" s="19"/>
      <c r="L1304" s="19"/>
    </row>
    <row r="1305" spans="1:12" ht="15.75" customHeight="1">
      <c r="A1305" s="16"/>
      <c r="B1305" s="17"/>
      <c r="C1305" s="17"/>
      <c r="D1305" s="17"/>
      <c r="E1305" s="20"/>
      <c r="F1305" s="138"/>
      <c r="G1305" s="24"/>
      <c r="H1305" s="64"/>
      <c r="I1305" s="64"/>
      <c r="J1305" s="18">
        <f t="shared" si="65"/>
        <v>0</v>
      </c>
      <c r="K1305" s="19"/>
      <c r="L1305" s="19"/>
    </row>
    <row r="1306" spans="1:12" ht="15.75" customHeight="1">
      <c r="A1306" s="16"/>
      <c r="B1306" s="17"/>
      <c r="C1306" s="17"/>
      <c r="D1306" s="17"/>
      <c r="E1306" s="20"/>
      <c r="F1306" s="138"/>
      <c r="G1306" s="24"/>
      <c r="H1306" s="64"/>
      <c r="I1306" s="64"/>
      <c r="J1306" s="18">
        <f t="shared" si="65"/>
        <v>0</v>
      </c>
      <c r="K1306" s="19"/>
      <c r="L1306" s="19"/>
    </row>
    <row r="1307" spans="1:12" ht="15.75" customHeight="1">
      <c r="A1307" s="16"/>
      <c r="B1307" s="17"/>
      <c r="C1307" s="17"/>
      <c r="D1307" s="17"/>
      <c r="E1307" s="20"/>
      <c r="F1307" s="138"/>
      <c r="G1307" s="24"/>
      <c r="H1307" s="64"/>
      <c r="I1307" s="64"/>
      <c r="J1307" s="18">
        <f t="shared" si="65"/>
        <v>0</v>
      </c>
      <c r="K1307" s="19"/>
      <c r="L1307" s="19"/>
    </row>
    <row r="1308" spans="1:12" ht="15.75" customHeight="1">
      <c r="A1308" s="16"/>
      <c r="B1308" s="17"/>
      <c r="C1308" s="17"/>
      <c r="D1308" s="17"/>
      <c r="E1308" s="20"/>
      <c r="F1308" s="138"/>
      <c r="G1308" s="24"/>
      <c r="H1308" s="64"/>
      <c r="I1308" s="64"/>
      <c r="J1308" s="18">
        <f t="shared" si="65"/>
        <v>0</v>
      </c>
      <c r="K1308" s="19"/>
      <c r="L1308" s="19"/>
    </row>
    <row r="1309" spans="1:12" ht="15.75" customHeight="1">
      <c r="A1309" s="16"/>
      <c r="B1309" s="17"/>
      <c r="C1309" s="17"/>
      <c r="D1309" s="17"/>
      <c r="E1309" s="20"/>
      <c r="F1309" s="138"/>
      <c r="G1309" s="24"/>
      <c r="H1309" s="64"/>
      <c r="I1309" s="64"/>
      <c r="J1309" s="18">
        <f t="shared" si="65"/>
        <v>0</v>
      </c>
      <c r="K1309" s="19"/>
      <c r="L1309" s="19"/>
    </row>
    <row r="1310" spans="1:12" ht="15.75" customHeight="1">
      <c r="A1310" s="16"/>
      <c r="B1310" s="17"/>
      <c r="C1310" s="17"/>
      <c r="D1310" s="17"/>
      <c r="E1310" s="20"/>
      <c r="F1310" s="138"/>
      <c r="G1310" s="24"/>
      <c r="H1310" s="64"/>
      <c r="I1310" s="64"/>
      <c r="J1310" s="18">
        <f t="shared" si="65"/>
        <v>0</v>
      </c>
      <c r="K1310" s="19"/>
      <c r="L1310" s="19"/>
    </row>
    <row r="1311" spans="1:12" ht="15.75" customHeight="1">
      <c r="A1311" s="16"/>
      <c r="B1311" s="17"/>
      <c r="C1311" s="17"/>
      <c r="D1311" s="17"/>
      <c r="E1311" s="20"/>
      <c r="F1311" s="138"/>
      <c r="G1311" s="24"/>
      <c r="H1311" s="64"/>
      <c r="I1311" s="64"/>
      <c r="J1311" s="18">
        <f t="shared" si="65"/>
        <v>0</v>
      </c>
      <c r="K1311" s="19"/>
      <c r="L1311" s="19"/>
    </row>
    <row r="1312" spans="1:12" ht="15.75" customHeight="1">
      <c r="A1312" s="16"/>
      <c r="B1312" s="17"/>
      <c r="C1312" s="17"/>
      <c r="D1312" s="17"/>
      <c r="E1312" s="20"/>
      <c r="F1312" s="138"/>
      <c r="G1312" s="24"/>
      <c r="H1312" s="64"/>
      <c r="I1312" s="64"/>
      <c r="J1312" s="18">
        <f t="shared" si="65"/>
        <v>0</v>
      </c>
      <c r="K1312" s="19"/>
      <c r="L1312" s="19"/>
    </row>
    <row r="1313" spans="1:12" ht="15.75" customHeight="1">
      <c r="A1313" s="16"/>
      <c r="B1313" s="17"/>
      <c r="C1313" s="17"/>
      <c r="D1313" s="17"/>
      <c r="E1313" s="20"/>
      <c r="F1313" s="138"/>
      <c r="G1313" s="24"/>
      <c r="H1313" s="64"/>
      <c r="I1313" s="64"/>
      <c r="J1313" s="18">
        <f t="shared" si="65"/>
        <v>0</v>
      </c>
      <c r="K1313" s="19"/>
      <c r="L1313" s="19"/>
    </row>
    <row r="1314" spans="1:12" ht="15.75" customHeight="1">
      <c r="A1314" s="16"/>
      <c r="B1314" s="17"/>
      <c r="C1314" s="17"/>
      <c r="D1314" s="17"/>
      <c r="E1314" s="20"/>
      <c r="F1314" s="138"/>
      <c r="G1314" s="24"/>
      <c r="H1314" s="64"/>
      <c r="I1314" s="64"/>
      <c r="J1314" s="18">
        <f t="shared" si="65"/>
        <v>0</v>
      </c>
      <c r="K1314" s="19"/>
      <c r="L1314" s="19"/>
    </row>
    <row r="1315" spans="1:12" ht="15.75" customHeight="1">
      <c r="A1315" s="16"/>
      <c r="B1315" s="17"/>
      <c r="C1315" s="17"/>
      <c r="D1315" s="17"/>
      <c r="E1315" s="20"/>
      <c r="F1315" s="138"/>
      <c r="G1315" s="24"/>
      <c r="H1315" s="64"/>
      <c r="I1315" s="64"/>
      <c r="J1315" s="18">
        <f t="shared" si="65"/>
        <v>0</v>
      </c>
      <c r="K1315" s="19"/>
      <c r="L1315" s="19"/>
    </row>
    <row r="1316" spans="1:12" ht="15.75" customHeight="1">
      <c r="A1316" s="16"/>
      <c r="B1316" s="17"/>
      <c r="C1316" s="17"/>
      <c r="D1316" s="17"/>
      <c r="E1316" s="20"/>
      <c r="F1316" s="138"/>
      <c r="G1316" s="24"/>
      <c r="H1316" s="64"/>
      <c r="I1316" s="64"/>
      <c r="J1316" s="18">
        <f t="shared" si="65"/>
        <v>0</v>
      </c>
      <c r="K1316" s="19"/>
      <c r="L1316" s="19"/>
    </row>
    <row r="1317" spans="1:12" ht="15.75" customHeight="1">
      <c r="A1317" s="16"/>
      <c r="B1317" s="17"/>
      <c r="C1317" s="17"/>
      <c r="D1317" s="17"/>
      <c r="E1317" s="20"/>
      <c r="F1317" s="138"/>
      <c r="G1317" s="24"/>
      <c r="H1317" s="64"/>
      <c r="I1317" s="64"/>
      <c r="J1317" s="18">
        <f t="shared" si="65"/>
        <v>0</v>
      </c>
      <c r="K1317" s="19"/>
      <c r="L1317" s="19"/>
    </row>
    <row r="1318" spans="1:12" ht="15.75" customHeight="1">
      <c r="A1318" s="16"/>
      <c r="B1318" s="17"/>
      <c r="C1318" s="17"/>
      <c r="D1318" s="17"/>
      <c r="E1318" s="20"/>
      <c r="F1318" s="138"/>
      <c r="G1318" s="24"/>
      <c r="H1318" s="64"/>
      <c r="I1318" s="64"/>
      <c r="J1318" s="18">
        <f t="shared" si="65"/>
        <v>0</v>
      </c>
      <c r="K1318" s="19"/>
      <c r="L1318" s="19"/>
    </row>
    <row r="1319" spans="1:12" ht="15.75" customHeight="1">
      <c r="A1319" s="16"/>
      <c r="B1319" s="17"/>
      <c r="C1319" s="17"/>
      <c r="D1319" s="17"/>
      <c r="E1319" s="20"/>
      <c r="F1319" s="138"/>
      <c r="G1319" s="24"/>
      <c r="H1319" s="64"/>
      <c r="I1319" s="64"/>
      <c r="J1319" s="18">
        <f t="shared" si="65"/>
        <v>0</v>
      </c>
      <c r="K1319" s="19"/>
      <c r="L1319" s="19"/>
    </row>
    <row r="1320" spans="1:12" ht="15.75" customHeight="1">
      <c r="A1320" s="16"/>
      <c r="B1320" s="17"/>
      <c r="C1320" s="17"/>
      <c r="D1320" s="17"/>
      <c r="E1320" s="20"/>
      <c r="F1320" s="138"/>
      <c r="G1320" s="24"/>
      <c r="H1320" s="64"/>
      <c r="I1320" s="64"/>
      <c r="J1320" s="18">
        <f t="shared" si="65"/>
        <v>0</v>
      </c>
      <c r="K1320" s="19"/>
      <c r="L1320" s="19"/>
    </row>
    <row r="1321" spans="1:12" ht="15.75" customHeight="1">
      <c r="A1321" s="16"/>
      <c r="B1321" s="17"/>
      <c r="C1321" s="17"/>
      <c r="D1321" s="17"/>
      <c r="E1321" s="20"/>
      <c r="F1321" s="138"/>
      <c r="G1321" s="24"/>
      <c r="H1321" s="64"/>
      <c r="I1321" s="64"/>
      <c r="J1321" s="18">
        <f t="shared" si="65"/>
        <v>0</v>
      </c>
      <c r="K1321" s="19"/>
      <c r="L1321" s="19"/>
    </row>
    <row r="1322" spans="1:12" ht="15.75" customHeight="1">
      <c r="A1322" s="16"/>
      <c r="B1322" s="17"/>
      <c r="C1322" s="17"/>
      <c r="D1322" s="17"/>
      <c r="E1322" s="20"/>
      <c r="F1322" s="138"/>
      <c r="G1322" s="24"/>
      <c r="H1322" s="64"/>
      <c r="I1322" s="64"/>
      <c r="J1322" s="18">
        <f t="shared" si="65"/>
        <v>0</v>
      </c>
      <c r="K1322" s="19"/>
      <c r="L1322" s="19"/>
    </row>
    <row r="1323" spans="1:12" ht="15.75" customHeight="1">
      <c r="A1323" s="16"/>
      <c r="B1323" s="17"/>
      <c r="C1323" s="17"/>
      <c r="D1323" s="17"/>
      <c r="E1323" s="20"/>
      <c r="F1323" s="138"/>
      <c r="G1323" s="24"/>
      <c r="H1323" s="64"/>
      <c r="I1323" s="64"/>
      <c r="J1323" s="18">
        <f t="shared" si="65"/>
        <v>0</v>
      </c>
      <c r="K1323" s="19"/>
      <c r="L1323" s="19"/>
    </row>
    <row r="1324" spans="1:12" ht="15.75" customHeight="1">
      <c r="A1324" s="16"/>
      <c r="B1324" s="17"/>
      <c r="C1324" s="17"/>
      <c r="D1324" s="17"/>
      <c r="E1324" s="20"/>
      <c r="F1324" s="138"/>
      <c r="G1324" s="24"/>
      <c r="H1324" s="64"/>
      <c r="I1324" s="64"/>
      <c r="J1324" s="18">
        <f t="shared" si="65"/>
        <v>0</v>
      </c>
      <c r="K1324" s="19"/>
      <c r="L1324" s="19"/>
    </row>
    <row r="1325" spans="1:12" ht="15.75" customHeight="1">
      <c r="A1325" s="16"/>
      <c r="B1325" s="17"/>
      <c r="C1325" s="17"/>
      <c r="D1325" s="17"/>
      <c r="E1325" s="20"/>
      <c r="F1325" s="138"/>
      <c r="G1325" s="24"/>
      <c r="H1325" s="64"/>
      <c r="I1325" s="64"/>
      <c r="J1325" s="18">
        <f t="shared" si="65"/>
        <v>0</v>
      </c>
      <c r="K1325" s="19"/>
      <c r="L1325" s="19"/>
    </row>
    <row r="1326" spans="1:12" ht="15.75" customHeight="1">
      <c r="A1326" s="16"/>
      <c r="B1326" s="17"/>
      <c r="C1326" s="17"/>
      <c r="D1326" s="17"/>
      <c r="E1326" s="20"/>
      <c r="F1326" s="138"/>
      <c r="G1326" s="24"/>
      <c r="H1326" s="64"/>
      <c r="I1326" s="64"/>
      <c r="J1326" s="18">
        <f t="shared" si="65"/>
        <v>0</v>
      </c>
      <c r="K1326" s="19"/>
      <c r="L1326" s="19"/>
    </row>
    <row r="1327" spans="1:12" ht="15.75" customHeight="1">
      <c r="A1327" s="16"/>
      <c r="B1327" s="17"/>
      <c r="C1327" s="17"/>
      <c r="D1327" s="17"/>
      <c r="E1327" s="20"/>
      <c r="F1327" s="138"/>
      <c r="G1327" s="24"/>
      <c r="H1327" s="64"/>
      <c r="I1327" s="64"/>
      <c r="J1327" s="18">
        <f t="shared" si="65"/>
        <v>0</v>
      </c>
      <c r="K1327" s="19"/>
      <c r="L1327" s="19"/>
    </row>
    <row r="1328" spans="1:12" ht="15.75" customHeight="1">
      <c r="A1328" s="16"/>
      <c r="B1328" s="17"/>
      <c r="C1328" s="17"/>
      <c r="D1328" s="17"/>
      <c r="E1328" s="20"/>
      <c r="F1328" s="138"/>
      <c r="G1328" s="24"/>
      <c r="H1328" s="64"/>
      <c r="I1328" s="64"/>
      <c r="J1328" s="18">
        <f t="shared" si="65"/>
        <v>0</v>
      </c>
      <c r="K1328" s="19"/>
      <c r="L1328" s="19"/>
    </row>
    <row r="1329" spans="1:12" ht="15.75" customHeight="1">
      <c r="A1329" s="16"/>
      <c r="B1329" s="17"/>
      <c r="C1329" s="17"/>
      <c r="D1329" s="17"/>
      <c r="E1329" s="20"/>
      <c r="F1329" s="138"/>
      <c r="G1329" s="24"/>
      <c r="H1329" s="64"/>
      <c r="I1329" s="64"/>
      <c r="J1329" s="18">
        <f t="shared" si="65"/>
        <v>0</v>
      </c>
      <c r="K1329" s="19"/>
      <c r="L1329" s="19"/>
    </row>
    <row r="1330" spans="1:12" ht="15.75" customHeight="1">
      <c r="A1330" s="16"/>
      <c r="B1330" s="17"/>
      <c r="C1330" s="17"/>
      <c r="D1330" s="17"/>
      <c r="E1330" s="20"/>
      <c r="F1330" s="138"/>
      <c r="G1330" s="24"/>
      <c r="H1330" s="64"/>
      <c r="I1330" s="64"/>
      <c r="J1330" s="18">
        <f t="shared" si="65"/>
        <v>0</v>
      </c>
      <c r="K1330" s="19"/>
      <c r="L1330" s="19"/>
    </row>
    <row r="1331" spans="1:12" ht="15.75" customHeight="1">
      <c r="A1331" s="16"/>
      <c r="B1331" s="17"/>
      <c r="C1331" s="17"/>
      <c r="D1331" s="17"/>
      <c r="E1331" s="20"/>
      <c r="F1331" s="138"/>
      <c r="G1331" s="24"/>
      <c r="H1331" s="64"/>
      <c r="I1331" s="64"/>
      <c r="J1331" s="18">
        <f t="shared" si="65"/>
        <v>0</v>
      </c>
      <c r="K1331" s="19"/>
      <c r="L1331" s="19"/>
    </row>
    <row r="1332" spans="1:12" ht="15.75" customHeight="1">
      <c r="A1332" s="16"/>
      <c r="B1332" s="17"/>
      <c r="C1332" s="17"/>
      <c r="D1332" s="17"/>
      <c r="E1332" s="20"/>
      <c r="F1332" s="138"/>
      <c r="G1332" s="24"/>
      <c r="H1332" s="64"/>
      <c r="I1332" s="64"/>
      <c r="J1332" s="18">
        <f t="shared" si="65"/>
        <v>0</v>
      </c>
      <c r="K1332" s="19"/>
      <c r="L1332" s="19"/>
    </row>
    <row r="1333" spans="1:12" ht="15.75" customHeight="1">
      <c r="A1333" s="16"/>
      <c r="B1333" s="17"/>
      <c r="C1333" s="17"/>
      <c r="D1333" s="17"/>
      <c r="E1333" s="20"/>
      <c r="F1333" s="138"/>
      <c r="G1333" s="24"/>
      <c r="H1333" s="64"/>
      <c r="I1333" s="64"/>
      <c r="J1333" s="18">
        <f t="shared" si="65"/>
        <v>0</v>
      </c>
      <c r="K1333" s="19"/>
      <c r="L1333" s="19"/>
    </row>
    <row r="1334" spans="1:12" ht="15.75" customHeight="1">
      <c r="A1334" s="16"/>
      <c r="B1334" s="17"/>
      <c r="C1334" s="17"/>
      <c r="D1334" s="17"/>
      <c r="E1334" s="20"/>
      <c r="F1334" s="138"/>
      <c r="G1334" s="24"/>
      <c r="H1334" s="64"/>
      <c r="I1334" s="64"/>
      <c r="J1334" s="18">
        <f t="shared" si="65"/>
        <v>0</v>
      </c>
      <c r="K1334" s="19"/>
      <c r="L1334" s="19"/>
    </row>
    <row r="1335" spans="1:12" ht="15.75" customHeight="1">
      <c r="A1335" s="16"/>
      <c r="B1335" s="17"/>
      <c r="C1335" s="17"/>
      <c r="D1335" s="17"/>
      <c r="E1335" s="20"/>
      <c r="F1335" s="138"/>
      <c r="G1335" s="24"/>
      <c r="H1335" s="64"/>
      <c r="I1335" s="64"/>
      <c r="J1335" s="18">
        <f t="shared" si="65"/>
        <v>0</v>
      </c>
      <c r="K1335" s="19"/>
      <c r="L1335" s="19"/>
    </row>
    <row r="1336" spans="1:12" ht="15.75" customHeight="1">
      <c r="A1336" s="16"/>
      <c r="B1336" s="17"/>
      <c r="C1336" s="17"/>
      <c r="D1336" s="17"/>
      <c r="E1336" s="20"/>
      <c r="F1336" s="138"/>
      <c r="G1336" s="24"/>
      <c r="H1336" s="64"/>
      <c r="I1336" s="64"/>
      <c r="J1336" s="18">
        <f t="shared" si="65"/>
        <v>0</v>
      </c>
      <c r="K1336" s="19"/>
      <c r="L1336" s="19"/>
    </row>
    <row r="1337" spans="1:12" ht="15.75" customHeight="1">
      <c r="A1337" s="16"/>
      <c r="B1337" s="17"/>
      <c r="C1337" s="17"/>
      <c r="D1337" s="17"/>
      <c r="E1337" s="20"/>
      <c r="F1337" s="138"/>
      <c r="G1337" s="24"/>
      <c r="H1337" s="64"/>
      <c r="I1337" s="64"/>
      <c r="J1337" s="18">
        <f t="shared" si="65"/>
        <v>0</v>
      </c>
      <c r="K1337" s="19"/>
      <c r="L1337" s="19"/>
    </row>
    <row r="1338" spans="1:12" ht="15.75" customHeight="1">
      <c r="A1338" s="16"/>
      <c r="B1338" s="17"/>
      <c r="C1338" s="17"/>
      <c r="D1338" s="17"/>
      <c r="E1338" s="20"/>
      <c r="F1338" s="138"/>
      <c r="G1338" s="24"/>
      <c r="H1338" s="64"/>
      <c r="I1338" s="64"/>
      <c r="J1338" s="18">
        <f t="shared" si="65"/>
        <v>0</v>
      </c>
      <c r="K1338" s="19"/>
      <c r="L1338" s="19"/>
    </row>
    <row r="1339" spans="1:12" ht="15.75" customHeight="1">
      <c r="A1339" s="16"/>
      <c r="B1339" s="17"/>
      <c r="C1339" s="17"/>
      <c r="D1339" s="17"/>
      <c r="E1339" s="20"/>
      <c r="F1339" s="138"/>
      <c r="G1339" s="24"/>
      <c r="H1339" s="64"/>
      <c r="I1339" s="64"/>
      <c r="J1339" s="18">
        <f t="shared" si="65"/>
        <v>0</v>
      </c>
      <c r="K1339" s="19"/>
      <c r="L1339" s="19"/>
    </row>
    <row r="1340" spans="1:12" ht="15.75" customHeight="1">
      <c r="A1340" s="16"/>
      <c r="B1340" s="17"/>
      <c r="C1340" s="17"/>
      <c r="D1340" s="17"/>
      <c r="E1340" s="20"/>
      <c r="F1340" s="138"/>
      <c r="G1340" s="24"/>
      <c r="H1340" s="64"/>
      <c r="I1340" s="64"/>
      <c r="J1340" s="18">
        <f t="shared" si="65"/>
        <v>0</v>
      </c>
      <c r="K1340" s="19"/>
      <c r="L1340" s="19"/>
    </row>
    <row r="1341" spans="1:12" ht="15.75" customHeight="1">
      <c r="A1341" s="16"/>
      <c r="B1341" s="17"/>
      <c r="C1341" s="17"/>
      <c r="D1341" s="17"/>
      <c r="E1341" s="20"/>
      <c r="F1341" s="138"/>
      <c r="G1341" s="24"/>
      <c r="H1341" s="64"/>
      <c r="I1341" s="64"/>
      <c r="J1341" s="18">
        <f t="shared" si="65"/>
        <v>0</v>
      </c>
      <c r="K1341" s="19"/>
      <c r="L1341" s="19"/>
    </row>
    <row r="1342" spans="1:12" ht="15.75" customHeight="1">
      <c r="A1342" s="16"/>
      <c r="B1342" s="17"/>
      <c r="C1342" s="17"/>
      <c r="D1342" s="17"/>
      <c r="E1342" s="20"/>
      <c r="F1342" s="138"/>
      <c r="G1342" s="24"/>
      <c r="H1342" s="64"/>
      <c r="I1342" s="64"/>
      <c r="J1342" s="18">
        <f t="shared" si="65"/>
        <v>0</v>
      </c>
      <c r="K1342" s="19"/>
      <c r="L1342" s="19"/>
    </row>
    <row r="1343" spans="1:12" ht="15.75" customHeight="1">
      <c r="A1343" s="16"/>
      <c r="B1343" s="17"/>
      <c r="C1343" s="17"/>
      <c r="D1343" s="17"/>
      <c r="E1343" s="20"/>
      <c r="F1343" s="138"/>
      <c r="G1343" s="24"/>
      <c r="H1343" s="64"/>
      <c r="I1343" s="64"/>
      <c r="J1343" s="18">
        <f t="shared" si="65"/>
        <v>0</v>
      </c>
      <c r="K1343" s="19"/>
      <c r="L1343" s="19"/>
    </row>
    <row r="1344" spans="1:12" ht="15.75" customHeight="1">
      <c r="A1344" s="16"/>
      <c r="B1344" s="17"/>
      <c r="C1344" s="17"/>
      <c r="D1344" s="17"/>
      <c r="E1344" s="20"/>
      <c r="F1344" s="138"/>
      <c r="G1344" s="24"/>
      <c r="H1344" s="64"/>
      <c r="I1344" s="64"/>
      <c r="J1344" s="18">
        <f t="shared" ref="J1344:J1407" si="66">ROUND(H1344*I1344,0)</f>
        <v>0</v>
      </c>
      <c r="K1344" s="19"/>
      <c r="L1344" s="19"/>
    </row>
    <row r="1345" spans="1:12" ht="15.75" customHeight="1">
      <c r="A1345" s="16"/>
      <c r="B1345" s="17"/>
      <c r="C1345" s="17"/>
      <c r="D1345" s="17"/>
      <c r="E1345" s="20"/>
      <c r="F1345" s="138"/>
      <c r="G1345" s="24"/>
      <c r="H1345" s="64"/>
      <c r="I1345" s="64"/>
      <c r="J1345" s="18">
        <f t="shared" si="66"/>
        <v>0</v>
      </c>
      <c r="K1345" s="19"/>
      <c r="L1345" s="19"/>
    </row>
    <row r="1346" spans="1:12" ht="15.75" customHeight="1">
      <c r="A1346" s="16"/>
      <c r="B1346" s="17"/>
      <c r="C1346" s="17"/>
      <c r="D1346" s="17"/>
      <c r="E1346" s="20"/>
      <c r="F1346" s="138"/>
      <c r="G1346" s="24"/>
      <c r="H1346" s="64"/>
      <c r="I1346" s="64"/>
      <c r="J1346" s="18">
        <f t="shared" si="66"/>
        <v>0</v>
      </c>
      <c r="K1346" s="19"/>
      <c r="L1346" s="19"/>
    </row>
    <row r="1347" spans="1:12" ht="15.75" customHeight="1">
      <c r="A1347" s="16"/>
      <c r="B1347" s="17"/>
      <c r="C1347" s="17"/>
      <c r="D1347" s="17"/>
      <c r="E1347" s="20"/>
      <c r="F1347" s="138"/>
      <c r="G1347" s="24"/>
      <c r="H1347" s="64"/>
      <c r="I1347" s="64"/>
      <c r="J1347" s="18">
        <f t="shared" si="66"/>
        <v>0</v>
      </c>
      <c r="K1347" s="19"/>
      <c r="L1347" s="19"/>
    </row>
    <row r="1348" spans="1:12" ht="15.75" customHeight="1">
      <c r="A1348" s="16"/>
      <c r="B1348" s="17"/>
      <c r="C1348" s="17"/>
      <c r="D1348" s="17"/>
      <c r="E1348" s="20"/>
      <c r="F1348" s="138"/>
      <c r="G1348" s="24"/>
      <c r="H1348" s="64"/>
      <c r="I1348" s="64"/>
      <c r="J1348" s="18">
        <f t="shared" si="66"/>
        <v>0</v>
      </c>
      <c r="K1348" s="19"/>
      <c r="L1348" s="19"/>
    </row>
    <row r="1349" spans="1:12" ht="15.75" customHeight="1">
      <c r="A1349" s="16"/>
      <c r="B1349" s="17"/>
      <c r="C1349" s="17"/>
      <c r="D1349" s="17"/>
      <c r="E1349" s="20"/>
      <c r="F1349" s="138"/>
      <c r="G1349" s="24"/>
      <c r="H1349" s="64"/>
      <c r="I1349" s="64"/>
      <c r="J1349" s="18">
        <f t="shared" si="66"/>
        <v>0</v>
      </c>
      <c r="K1349" s="19"/>
      <c r="L1349" s="19"/>
    </row>
    <row r="1350" spans="1:12" ht="15.75" customHeight="1">
      <c r="A1350" s="16"/>
      <c r="B1350" s="17"/>
      <c r="C1350" s="17"/>
      <c r="D1350" s="17"/>
      <c r="E1350" s="20"/>
      <c r="F1350" s="138"/>
      <c r="G1350" s="24"/>
      <c r="H1350" s="64"/>
      <c r="I1350" s="64"/>
      <c r="J1350" s="18">
        <f t="shared" si="66"/>
        <v>0</v>
      </c>
      <c r="K1350" s="19"/>
      <c r="L1350" s="19"/>
    </row>
    <row r="1351" spans="1:12" ht="15.75" customHeight="1">
      <c r="A1351" s="16"/>
      <c r="B1351" s="17"/>
      <c r="C1351" s="17"/>
      <c r="D1351" s="17"/>
      <c r="E1351" s="20"/>
      <c r="F1351" s="138"/>
      <c r="G1351" s="24"/>
      <c r="H1351" s="64"/>
      <c r="I1351" s="64"/>
      <c r="J1351" s="18">
        <f t="shared" si="66"/>
        <v>0</v>
      </c>
      <c r="K1351" s="19"/>
      <c r="L1351" s="19"/>
    </row>
    <row r="1352" spans="1:12" ht="15.75" customHeight="1">
      <c r="A1352" s="16"/>
      <c r="B1352" s="17"/>
      <c r="C1352" s="17"/>
      <c r="D1352" s="17"/>
      <c r="E1352" s="20"/>
      <c r="F1352" s="138"/>
      <c r="G1352" s="24"/>
      <c r="H1352" s="64"/>
      <c r="I1352" s="64"/>
      <c r="J1352" s="18">
        <f t="shared" si="66"/>
        <v>0</v>
      </c>
      <c r="K1352" s="19"/>
      <c r="L1352" s="19"/>
    </row>
    <row r="1353" spans="1:12" ht="15.75" customHeight="1">
      <c r="A1353" s="16"/>
      <c r="B1353" s="17"/>
      <c r="C1353" s="17"/>
      <c r="D1353" s="17"/>
      <c r="E1353" s="20"/>
      <c r="F1353" s="138"/>
      <c r="G1353" s="24"/>
      <c r="H1353" s="64"/>
      <c r="I1353" s="64"/>
      <c r="J1353" s="18">
        <f t="shared" si="66"/>
        <v>0</v>
      </c>
      <c r="K1353" s="19"/>
      <c r="L1353" s="19"/>
    </row>
    <row r="1354" spans="1:12" ht="15.75" customHeight="1">
      <c r="A1354" s="16"/>
      <c r="B1354" s="17"/>
      <c r="C1354" s="17"/>
      <c r="D1354" s="17"/>
      <c r="E1354" s="20"/>
      <c r="F1354" s="138"/>
      <c r="G1354" s="24"/>
      <c r="H1354" s="64"/>
      <c r="I1354" s="64"/>
      <c r="J1354" s="18">
        <f t="shared" si="66"/>
        <v>0</v>
      </c>
      <c r="K1354" s="19"/>
      <c r="L1354" s="19"/>
    </row>
    <row r="1355" spans="1:12" ht="15.75" customHeight="1">
      <c r="A1355" s="16"/>
      <c r="B1355" s="17"/>
      <c r="C1355" s="17"/>
      <c r="D1355" s="17"/>
      <c r="E1355" s="20"/>
      <c r="F1355" s="138"/>
      <c r="G1355" s="24"/>
      <c r="H1355" s="64"/>
      <c r="I1355" s="64"/>
      <c r="J1355" s="18">
        <f t="shared" si="66"/>
        <v>0</v>
      </c>
      <c r="K1355" s="19"/>
      <c r="L1355" s="19"/>
    </row>
    <row r="1356" spans="1:12" ht="15.75" customHeight="1">
      <c r="A1356" s="16"/>
      <c r="B1356" s="17"/>
      <c r="C1356" s="17"/>
      <c r="D1356" s="17"/>
      <c r="E1356" s="20"/>
      <c r="F1356" s="138"/>
      <c r="G1356" s="24"/>
      <c r="H1356" s="64"/>
      <c r="I1356" s="64"/>
      <c r="J1356" s="18">
        <f t="shared" si="66"/>
        <v>0</v>
      </c>
      <c r="K1356" s="19"/>
      <c r="L1356" s="19"/>
    </row>
    <row r="1357" spans="1:12" ht="15.75" customHeight="1">
      <c r="A1357" s="16"/>
      <c r="B1357" s="17"/>
      <c r="C1357" s="17"/>
      <c r="D1357" s="17"/>
      <c r="E1357" s="20"/>
      <c r="F1357" s="138"/>
      <c r="G1357" s="24"/>
      <c r="H1357" s="64"/>
      <c r="I1357" s="64"/>
      <c r="J1357" s="18">
        <f t="shared" si="66"/>
        <v>0</v>
      </c>
      <c r="K1357" s="19"/>
      <c r="L1357" s="19"/>
    </row>
    <row r="1358" spans="1:12" ht="15.75" customHeight="1">
      <c r="A1358" s="16"/>
      <c r="B1358" s="17"/>
      <c r="C1358" s="17"/>
      <c r="D1358" s="17"/>
      <c r="E1358" s="20"/>
      <c r="F1358" s="138"/>
      <c r="G1358" s="24"/>
      <c r="H1358" s="64"/>
      <c r="I1358" s="64"/>
      <c r="J1358" s="18">
        <f t="shared" si="66"/>
        <v>0</v>
      </c>
      <c r="K1358" s="19"/>
      <c r="L1358" s="19"/>
    </row>
    <row r="1359" spans="1:12" ht="15.75" customHeight="1">
      <c r="A1359" s="16"/>
      <c r="B1359" s="17"/>
      <c r="C1359" s="17"/>
      <c r="D1359" s="17"/>
      <c r="E1359" s="20"/>
      <c r="F1359" s="138"/>
      <c r="G1359" s="24"/>
      <c r="H1359" s="64"/>
      <c r="I1359" s="64"/>
      <c r="J1359" s="18">
        <f t="shared" si="66"/>
        <v>0</v>
      </c>
      <c r="K1359" s="19"/>
      <c r="L1359" s="19"/>
    </row>
    <row r="1360" spans="1:12" ht="15.75" customHeight="1">
      <c r="A1360" s="16"/>
      <c r="B1360" s="17"/>
      <c r="C1360" s="17"/>
      <c r="D1360" s="17"/>
      <c r="E1360" s="20"/>
      <c r="F1360" s="138"/>
      <c r="G1360" s="24"/>
      <c r="H1360" s="64"/>
      <c r="I1360" s="64"/>
      <c r="J1360" s="18">
        <f t="shared" si="66"/>
        <v>0</v>
      </c>
      <c r="K1360" s="19"/>
      <c r="L1360" s="19"/>
    </row>
    <row r="1361" spans="1:12" ht="15.75" customHeight="1">
      <c r="A1361" s="16"/>
      <c r="B1361" s="17"/>
      <c r="C1361" s="17"/>
      <c r="D1361" s="17"/>
      <c r="E1361" s="20"/>
      <c r="F1361" s="138"/>
      <c r="G1361" s="24"/>
      <c r="H1361" s="64"/>
      <c r="I1361" s="64"/>
      <c r="J1361" s="18">
        <f t="shared" si="66"/>
        <v>0</v>
      </c>
      <c r="K1361" s="19"/>
      <c r="L1361" s="19"/>
    </row>
    <row r="1362" spans="1:12" ht="15.75" customHeight="1">
      <c r="A1362" s="16"/>
      <c r="B1362" s="17"/>
      <c r="C1362" s="17"/>
      <c r="D1362" s="17"/>
      <c r="E1362" s="20"/>
      <c r="F1362" s="138"/>
      <c r="G1362" s="24"/>
      <c r="H1362" s="64"/>
      <c r="I1362" s="64"/>
      <c r="J1362" s="18">
        <f t="shared" si="66"/>
        <v>0</v>
      </c>
      <c r="K1362" s="19"/>
      <c r="L1362" s="19"/>
    </row>
    <row r="1363" spans="1:12" ht="15.75" customHeight="1">
      <c r="A1363" s="16"/>
      <c r="B1363" s="17"/>
      <c r="C1363" s="17"/>
      <c r="D1363" s="17"/>
      <c r="E1363" s="20"/>
      <c r="F1363" s="138"/>
      <c r="G1363" s="24"/>
      <c r="H1363" s="64"/>
      <c r="I1363" s="64"/>
      <c r="J1363" s="18">
        <f t="shared" si="66"/>
        <v>0</v>
      </c>
      <c r="K1363" s="19"/>
      <c r="L1363" s="19"/>
    </row>
    <row r="1364" spans="1:12" ht="15.75" customHeight="1">
      <c r="A1364" s="16"/>
      <c r="B1364" s="17"/>
      <c r="C1364" s="17"/>
      <c r="D1364" s="17"/>
      <c r="E1364" s="20"/>
      <c r="F1364" s="138"/>
      <c r="G1364" s="24"/>
      <c r="H1364" s="64"/>
      <c r="I1364" s="64"/>
      <c r="J1364" s="18">
        <f t="shared" si="66"/>
        <v>0</v>
      </c>
      <c r="K1364" s="19"/>
      <c r="L1364" s="19"/>
    </row>
    <row r="1365" spans="1:12" ht="15.75" customHeight="1">
      <c r="A1365" s="16"/>
      <c r="B1365" s="17"/>
      <c r="C1365" s="17"/>
      <c r="D1365" s="17"/>
      <c r="E1365" s="20"/>
      <c r="F1365" s="138"/>
      <c r="G1365" s="24"/>
      <c r="H1365" s="64"/>
      <c r="I1365" s="64"/>
      <c r="J1365" s="18">
        <f t="shared" si="66"/>
        <v>0</v>
      </c>
      <c r="K1365" s="19"/>
      <c r="L1365" s="19"/>
    </row>
    <row r="1366" spans="1:12" ht="15.75" customHeight="1">
      <c r="A1366" s="16"/>
      <c r="B1366" s="17"/>
      <c r="C1366" s="17"/>
      <c r="D1366" s="17"/>
      <c r="E1366" s="20"/>
      <c r="F1366" s="138"/>
      <c r="G1366" s="24"/>
      <c r="H1366" s="64"/>
      <c r="I1366" s="64"/>
      <c r="J1366" s="18">
        <f t="shared" si="66"/>
        <v>0</v>
      </c>
      <c r="K1366" s="19"/>
      <c r="L1366" s="19"/>
    </row>
    <row r="1367" spans="1:12" ht="15.75" customHeight="1">
      <c r="A1367" s="16"/>
      <c r="B1367" s="17"/>
      <c r="C1367" s="17"/>
      <c r="D1367" s="17"/>
      <c r="E1367" s="20"/>
      <c r="F1367" s="138"/>
      <c r="G1367" s="24"/>
      <c r="H1367" s="64"/>
      <c r="I1367" s="64"/>
      <c r="J1367" s="18">
        <f t="shared" si="66"/>
        <v>0</v>
      </c>
      <c r="K1367" s="19"/>
      <c r="L1367" s="19"/>
    </row>
    <row r="1368" spans="1:12" ht="15.75" customHeight="1">
      <c r="A1368" s="16"/>
      <c r="B1368" s="17"/>
      <c r="C1368" s="17"/>
      <c r="D1368" s="17"/>
      <c r="E1368" s="20"/>
      <c r="F1368" s="138"/>
      <c r="G1368" s="24"/>
      <c r="H1368" s="64"/>
      <c r="I1368" s="64"/>
      <c r="J1368" s="18">
        <f t="shared" si="66"/>
        <v>0</v>
      </c>
      <c r="K1368" s="19"/>
      <c r="L1368" s="19"/>
    </row>
    <row r="1369" spans="1:12" ht="15.75" customHeight="1">
      <c r="A1369" s="16"/>
      <c r="B1369" s="17"/>
      <c r="C1369" s="17"/>
      <c r="D1369" s="17"/>
      <c r="E1369" s="20"/>
      <c r="F1369" s="138"/>
      <c r="G1369" s="24"/>
      <c r="H1369" s="64"/>
      <c r="I1369" s="64"/>
      <c r="J1369" s="18">
        <f t="shared" si="66"/>
        <v>0</v>
      </c>
      <c r="K1369" s="19"/>
      <c r="L1369" s="19"/>
    </row>
    <row r="1370" spans="1:12" ht="15.75" customHeight="1">
      <c r="A1370" s="16"/>
      <c r="B1370" s="17"/>
      <c r="C1370" s="17"/>
      <c r="D1370" s="17"/>
      <c r="E1370" s="20"/>
      <c r="F1370" s="138"/>
      <c r="G1370" s="24"/>
      <c r="H1370" s="64"/>
      <c r="I1370" s="64"/>
      <c r="J1370" s="18">
        <f t="shared" si="66"/>
        <v>0</v>
      </c>
      <c r="K1370" s="19"/>
      <c r="L1370" s="19"/>
    </row>
    <row r="1371" spans="1:12" ht="15.75" customHeight="1">
      <c r="A1371" s="16"/>
      <c r="B1371" s="17"/>
      <c r="C1371" s="17"/>
      <c r="D1371" s="17"/>
      <c r="E1371" s="20"/>
      <c r="F1371" s="138"/>
      <c r="G1371" s="24"/>
      <c r="H1371" s="64"/>
      <c r="I1371" s="64"/>
      <c r="J1371" s="18">
        <f t="shared" si="66"/>
        <v>0</v>
      </c>
      <c r="K1371" s="19"/>
      <c r="L1371" s="19"/>
    </row>
    <row r="1372" spans="1:12" ht="15.75" customHeight="1">
      <c r="A1372" s="16"/>
      <c r="B1372" s="17"/>
      <c r="C1372" s="17"/>
      <c r="D1372" s="17"/>
      <c r="E1372" s="20"/>
      <c r="F1372" s="138"/>
      <c r="G1372" s="24"/>
      <c r="H1372" s="64"/>
      <c r="I1372" s="64"/>
      <c r="J1372" s="18">
        <f t="shared" si="66"/>
        <v>0</v>
      </c>
      <c r="K1372" s="19"/>
      <c r="L1372" s="19"/>
    </row>
    <row r="1373" spans="1:12" ht="15.75" customHeight="1">
      <c r="A1373" s="16"/>
      <c r="B1373" s="17"/>
      <c r="C1373" s="17"/>
      <c r="D1373" s="17"/>
      <c r="E1373" s="20"/>
      <c r="F1373" s="138"/>
      <c r="G1373" s="24"/>
      <c r="H1373" s="64"/>
      <c r="I1373" s="64"/>
      <c r="J1373" s="18">
        <f t="shared" si="66"/>
        <v>0</v>
      </c>
      <c r="K1373" s="19"/>
      <c r="L1373" s="19"/>
    </row>
    <row r="1374" spans="1:12" ht="15.75" customHeight="1">
      <c r="A1374" s="16"/>
      <c r="B1374" s="17"/>
      <c r="C1374" s="17"/>
      <c r="D1374" s="17"/>
      <c r="E1374" s="20"/>
      <c r="F1374" s="138"/>
      <c r="G1374" s="24"/>
      <c r="H1374" s="64"/>
      <c r="I1374" s="64"/>
      <c r="J1374" s="18">
        <f t="shared" si="66"/>
        <v>0</v>
      </c>
      <c r="K1374" s="19"/>
      <c r="L1374" s="19"/>
    </row>
    <row r="1375" spans="1:12" ht="15.75" customHeight="1">
      <c r="A1375" s="16"/>
      <c r="B1375" s="17"/>
      <c r="C1375" s="17"/>
      <c r="D1375" s="17"/>
      <c r="E1375" s="20"/>
      <c r="F1375" s="138"/>
      <c r="G1375" s="24"/>
      <c r="H1375" s="64"/>
      <c r="I1375" s="64"/>
      <c r="J1375" s="18">
        <f t="shared" si="66"/>
        <v>0</v>
      </c>
      <c r="K1375" s="19"/>
      <c r="L1375" s="19"/>
    </row>
    <row r="1376" spans="1:12" ht="15.75" customHeight="1">
      <c r="A1376" s="16"/>
      <c r="B1376" s="17"/>
      <c r="C1376" s="17"/>
      <c r="D1376" s="17"/>
      <c r="E1376" s="20"/>
      <c r="F1376" s="138"/>
      <c r="G1376" s="24"/>
      <c r="H1376" s="64"/>
      <c r="I1376" s="64"/>
      <c r="J1376" s="18">
        <f t="shared" si="66"/>
        <v>0</v>
      </c>
      <c r="K1376" s="19"/>
      <c r="L1376" s="19"/>
    </row>
    <row r="1377" spans="1:12" ht="15.75" customHeight="1">
      <c r="A1377" s="16"/>
      <c r="B1377" s="17"/>
      <c r="C1377" s="17"/>
      <c r="D1377" s="17"/>
      <c r="E1377" s="20"/>
      <c r="F1377" s="138"/>
      <c r="G1377" s="24"/>
      <c r="H1377" s="64"/>
      <c r="I1377" s="64"/>
      <c r="J1377" s="18">
        <f t="shared" si="66"/>
        <v>0</v>
      </c>
      <c r="K1377" s="19"/>
      <c r="L1377" s="19"/>
    </row>
    <row r="1378" spans="1:12" ht="15.75" customHeight="1">
      <c r="A1378" s="16"/>
      <c r="B1378" s="17"/>
      <c r="C1378" s="17"/>
      <c r="D1378" s="17"/>
      <c r="E1378" s="20"/>
      <c r="F1378" s="138"/>
      <c r="G1378" s="24"/>
      <c r="H1378" s="64"/>
      <c r="I1378" s="64"/>
      <c r="J1378" s="18">
        <f t="shared" si="66"/>
        <v>0</v>
      </c>
      <c r="K1378" s="19"/>
      <c r="L1378" s="19"/>
    </row>
    <row r="1379" spans="1:12" ht="15.75" customHeight="1">
      <c r="A1379" s="16"/>
      <c r="B1379" s="17"/>
      <c r="C1379" s="17"/>
      <c r="D1379" s="17"/>
      <c r="E1379" s="20"/>
      <c r="F1379" s="138"/>
      <c r="G1379" s="24"/>
      <c r="H1379" s="64"/>
      <c r="I1379" s="64"/>
      <c r="J1379" s="18">
        <f t="shared" si="66"/>
        <v>0</v>
      </c>
      <c r="K1379" s="19"/>
      <c r="L1379" s="19"/>
    </row>
    <row r="1380" spans="1:12" ht="15.75" customHeight="1">
      <c r="A1380" s="16"/>
      <c r="B1380" s="17"/>
      <c r="C1380" s="17"/>
      <c r="D1380" s="17"/>
      <c r="E1380" s="20"/>
      <c r="F1380" s="138"/>
      <c r="G1380" s="24"/>
      <c r="H1380" s="64"/>
      <c r="I1380" s="64"/>
      <c r="J1380" s="18">
        <f t="shared" si="66"/>
        <v>0</v>
      </c>
      <c r="K1380" s="19"/>
      <c r="L1380" s="19"/>
    </row>
    <row r="1381" spans="1:12" ht="15.75" customHeight="1">
      <c r="A1381" s="16"/>
      <c r="B1381" s="17"/>
      <c r="C1381" s="17"/>
      <c r="D1381" s="17"/>
      <c r="E1381" s="20"/>
      <c r="F1381" s="138"/>
      <c r="G1381" s="24"/>
      <c r="H1381" s="64"/>
      <c r="I1381" s="64"/>
      <c r="J1381" s="18">
        <f t="shared" si="66"/>
        <v>0</v>
      </c>
      <c r="K1381" s="19"/>
      <c r="L1381" s="19"/>
    </row>
    <row r="1382" spans="1:12" ht="15.75" customHeight="1">
      <c r="A1382" s="16"/>
      <c r="B1382" s="17"/>
      <c r="C1382" s="17"/>
      <c r="D1382" s="17"/>
      <c r="E1382" s="20"/>
      <c r="F1382" s="138"/>
      <c r="G1382" s="24"/>
      <c r="H1382" s="64"/>
      <c r="I1382" s="64"/>
      <c r="J1382" s="18">
        <f t="shared" si="66"/>
        <v>0</v>
      </c>
      <c r="K1382" s="19"/>
      <c r="L1382" s="19"/>
    </row>
    <row r="1383" spans="1:12" ht="15.75" customHeight="1">
      <c r="A1383" s="16"/>
      <c r="B1383" s="17"/>
      <c r="C1383" s="17"/>
      <c r="D1383" s="17"/>
      <c r="E1383" s="20"/>
      <c r="F1383" s="138"/>
      <c r="G1383" s="24"/>
      <c r="H1383" s="64"/>
      <c r="I1383" s="64"/>
      <c r="J1383" s="18">
        <f t="shared" si="66"/>
        <v>0</v>
      </c>
      <c r="K1383" s="19"/>
      <c r="L1383" s="19"/>
    </row>
    <row r="1384" spans="1:12" ht="15.75" customHeight="1">
      <c r="A1384" s="16"/>
      <c r="B1384" s="17"/>
      <c r="C1384" s="17"/>
      <c r="D1384" s="17"/>
      <c r="E1384" s="20"/>
      <c r="F1384" s="138"/>
      <c r="G1384" s="24"/>
      <c r="H1384" s="64"/>
      <c r="I1384" s="64"/>
      <c r="J1384" s="18">
        <f t="shared" si="66"/>
        <v>0</v>
      </c>
      <c r="K1384" s="19"/>
      <c r="L1384" s="19"/>
    </row>
    <row r="1385" spans="1:12" ht="15.75" customHeight="1">
      <c r="A1385" s="16"/>
      <c r="B1385" s="17"/>
      <c r="C1385" s="17"/>
      <c r="D1385" s="17"/>
      <c r="E1385" s="20"/>
      <c r="F1385" s="138"/>
      <c r="G1385" s="24"/>
      <c r="H1385" s="64"/>
      <c r="I1385" s="64"/>
      <c r="J1385" s="18">
        <f t="shared" si="66"/>
        <v>0</v>
      </c>
      <c r="K1385" s="19"/>
      <c r="L1385" s="19"/>
    </row>
    <row r="1386" spans="1:12" ht="15.75" customHeight="1">
      <c r="A1386" s="16"/>
      <c r="B1386" s="17"/>
      <c r="C1386" s="17"/>
      <c r="D1386" s="17"/>
      <c r="E1386" s="20"/>
      <c r="F1386" s="138"/>
      <c r="G1386" s="24"/>
      <c r="H1386" s="64"/>
      <c r="I1386" s="64"/>
      <c r="J1386" s="18">
        <f t="shared" si="66"/>
        <v>0</v>
      </c>
      <c r="K1386" s="19"/>
      <c r="L1386" s="19"/>
    </row>
    <row r="1387" spans="1:12" ht="15.75" customHeight="1">
      <c r="A1387" s="16"/>
      <c r="B1387" s="17"/>
      <c r="C1387" s="17"/>
      <c r="D1387" s="17"/>
      <c r="E1387" s="20"/>
      <c r="F1387" s="138"/>
      <c r="G1387" s="24"/>
      <c r="H1387" s="64"/>
      <c r="I1387" s="64"/>
      <c r="J1387" s="18">
        <f t="shared" si="66"/>
        <v>0</v>
      </c>
      <c r="K1387" s="19"/>
      <c r="L1387" s="19"/>
    </row>
    <row r="1388" spans="1:12" ht="15.75" customHeight="1">
      <c r="A1388" s="16"/>
      <c r="B1388" s="17"/>
      <c r="C1388" s="17"/>
      <c r="D1388" s="17"/>
      <c r="E1388" s="20"/>
      <c r="F1388" s="138"/>
      <c r="G1388" s="24"/>
      <c r="H1388" s="64"/>
      <c r="I1388" s="64"/>
      <c r="J1388" s="18">
        <f t="shared" si="66"/>
        <v>0</v>
      </c>
      <c r="K1388" s="19"/>
      <c r="L1388" s="19"/>
    </row>
    <row r="1389" spans="1:12" ht="15.75" customHeight="1">
      <c r="A1389" s="16"/>
      <c r="B1389" s="17"/>
      <c r="C1389" s="17"/>
      <c r="D1389" s="17"/>
      <c r="E1389" s="20"/>
      <c r="F1389" s="138"/>
      <c r="G1389" s="24"/>
      <c r="H1389" s="64"/>
      <c r="I1389" s="64"/>
      <c r="J1389" s="18">
        <f t="shared" si="66"/>
        <v>0</v>
      </c>
      <c r="K1389" s="19"/>
      <c r="L1389" s="19"/>
    </row>
    <row r="1390" spans="1:12" ht="15.75" customHeight="1">
      <c r="A1390" s="16"/>
      <c r="B1390" s="17"/>
      <c r="C1390" s="17"/>
      <c r="D1390" s="17"/>
      <c r="E1390" s="20"/>
      <c r="F1390" s="138"/>
      <c r="G1390" s="24"/>
      <c r="H1390" s="64"/>
      <c r="I1390" s="64"/>
      <c r="J1390" s="18">
        <f t="shared" si="66"/>
        <v>0</v>
      </c>
      <c r="K1390" s="19"/>
      <c r="L1390" s="19"/>
    </row>
    <row r="1391" spans="1:12" ht="15.75" customHeight="1">
      <c r="A1391" s="16"/>
      <c r="B1391" s="17"/>
      <c r="C1391" s="17"/>
      <c r="D1391" s="17"/>
      <c r="E1391" s="20"/>
      <c r="F1391" s="138"/>
      <c r="G1391" s="24"/>
      <c r="H1391" s="64"/>
      <c r="I1391" s="64"/>
      <c r="J1391" s="18">
        <f t="shared" si="66"/>
        <v>0</v>
      </c>
      <c r="K1391" s="19"/>
      <c r="L1391" s="19"/>
    </row>
    <row r="1392" spans="1:12" ht="15.75" customHeight="1">
      <c r="A1392" s="16"/>
      <c r="B1392" s="17"/>
      <c r="C1392" s="17"/>
      <c r="D1392" s="17"/>
      <c r="E1392" s="20"/>
      <c r="F1392" s="138"/>
      <c r="G1392" s="24"/>
      <c r="H1392" s="64"/>
      <c r="I1392" s="64"/>
      <c r="J1392" s="18">
        <f t="shared" si="66"/>
        <v>0</v>
      </c>
      <c r="K1392" s="19"/>
      <c r="L1392" s="19"/>
    </row>
    <row r="1393" spans="1:12" ht="15.75" customHeight="1">
      <c r="A1393" s="16"/>
      <c r="B1393" s="17"/>
      <c r="C1393" s="17"/>
      <c r="D1393" s="17"/>
      <c r="E1393" s="20"/>
      <c r="F1393" s="138"/>
      <c r="G1393" s="24"/>
      <c r="H1393" s="64"/>
      <c r="I1393" s="64"/>
      <c r="J1393" s="18">
        <f t="shared" si="66"/>
        <v>0</v>
      </c>
      <c r="K1393" s="19"/>
      <c r="L1393" s="19"/>
    </row>
    <row r="1394" spans="1:12" ht="15.75" customHeight="1">
      <c r="A1394" s="16"/>
      <c r="B1394" s="17"/>
      <c r="C1394" s="17"/>
      <c r="D1394" s="17"/>
      <c r="E1394" s="20"/>
      <c r="F1394" s="138"/>
      <c r="G1394" s="24"/>
      <c r="H1394" s="64"/>
      <c r="I1394" s="64"/>
      <c r="J1394" s="18">
        <f t="shared" si="66"/>
        <v>0</v>
      </c>
      <c r="K1394" s="19"/>
      <c r="L1394" s="19"/>
    </row>
    <row r="1395" spans="1:12" ht="15.75" customHeight="1">
      <c r="A1395" s="16"/>
      <c r="B1395" s="17"/>
      <c r="C1395" s="17"/>
      <c r="D1395" s="17"/>
      <c r="E1395" s="20"/>
      <c r="F1395" s="138"/>
      <c r="G1395" s="24"/>
      <c r="H1395" s="64"/>
      <c r="I1395" s="64"/>
      <c r="J1395" s="18">
        <f t="shared" si="66"/>
        <v>0</v>
      </c>
      <c r="K1395" s="19"/>
      <c r="L1395" s="19"/>
    </row>
    <row r="1396" spans="1:12" ht="15.75" customHeight="1">
      <c r="A1396" s="16"/>
      <c r="B1396" s="17"/>
      <c r="C1396" s="17"/>
      <c r="D1396" s="17"/>
      <c r="E1396" s="20"/>
      <c r="F1396" s="138"/>
      <c r="G1396" s="24"/>
      <c r="H1396" s="64"/>
      <c r="I1396" s="64"/>
      <c r="J1396" s="18">
        <f t="shared" si="66"/>
        <v>0</v>
      </c>
      <c r="K1396" s="19"/>
      <c r="L1396" s="19"/>
    </row>
    <row r="1397" spans="1:12" ht="15.75" customHeight="1">
      <c r="A1397" s="16"/>
      <c r="B1397" s="17"/>
      <c r="C1397" s="17"/>
      <c r="D1397" s="17"/>
      <c r="E1397" s="20"/>
      <c r="F1397" s="138"/>
      <c r="G1397" s="24"/>
      <c r="H1397" s="64"/>
      <c r="I1397" s="64"/>
      <c r="J1397" s="18">
        <f t="shared" si="66"/>
        <v>0</v>
      </c>
      <c r="K1397" s="19"/>
      <c r="L1397" s="19"/>
    </row>
    <row r="1398" spans="1:12" ht="15.75" customHeight="1">
      <c r="A1398" s="16"/>
      <c r="B1398" s="17"/>
      <c r="C1398" s="17"/>
      <c r="D1398" s="17"/>
      <c r="E1398" s="20"/>
      <c r="F1398" s="138"/>
      <c r="G1398" s="24"/>
      <c r="H1398" s="64"/>
      <c r="I1398" s="64"/>
      <c r="J1398" s="18">
        <f t="shared" si="66"/>
        <v>0</v>
      </c>
      <c r="K1398" s="19"/>
      <c r="L1398" s="19"/>
    </row>
    <row r="1399" spans="1:12" ht="15.75" customHeight="1">
      <c r="A1399" s="16"/>
      <c r="B1399" s="17"/>
      <c r="C1399" s="17"/>
      <c r="D1399" s="17"/>
      <c r="E1399" s="20"/>
      <c r="F1399" s="138"/>
      <c r="G1399" s="24"/>
      <c r="H1399" s="64"/>
      <c r="I1399" s="64"/>
      <c r="J1399" s="18">
        <f t="shared" si="66"/>
        <v>0</v>
      </c>
      <c r="K1399" s="19"/>
      <c r="L1399" s="19"/>
    </row>
    <row r="1400" spans="1:12" ht="15.75" customHeight="1">
      <c r="A1400" s="16"/>
      <c r="B1400" s="17"/>
      <c r="C1400" s="17"/>
      <c r="D1400" s="17"/>
      <c r="E1400" s="20"/>
      <c r="F1400" s="138"/>
      <c r="G1400" s="24"/>
      <c r="H1400" s="64"/>
      <c r="I1400" s="64"/>
      <c r="J1400" s="18">
        <f t="shared" si="66"/>
        <v>0</v>
      </c>
      <c r="K1400" s="19"/>
      <c r="L1400" s="19"/>
    </row>
    <row r="1401" spans="1:12" ht="15.75" customHeight="1">
      <c r="A1401" s="16"/>
      <c r="B1401" s="17"/>
      <c r="C1401" s="17"/>
      <c r="D1401" s="17"/>
      <c r="E1401" s="20"/>
      <c r="F1401" s="138"/>
      <c r="G1401" s="24"/>
      <c r="H1401" s="64"/>
      <c r="I1401" s="64"/>
      <c r="J1401" s="18">
        <f t="shared" si="66"/>
        <v>0</v>
      </c>
      <c r="K1401" s="19"/>
      <c r="L1401" s="19"/>
    </row>
    <row r="1402" spans="1:12" ht="15.75" customHeight="1">
      <c r="A1402" s="16"/>
      <c r="B1402" s="17"/>
      <c r="C1402" s="17"/>
      <c r="D1402" s="17"/>
      <c r="E1402" s="20"/>
      <c r="F1402" s="138"/>
      <c r="G1402" s="24"/>
      <c r="H1402" s="64"/>
      <c r="I1402" s="64"/>
      <c r="J1402" s="18">
        <f t="shared" si="66"/>
        <v>0</v>
      </c>
      <c r="K1402" s="19"/>
      <c r="L1402" s="19"/>
    </row>
    <row r="1403" spans="1:12" ht="15.75" customHeight="1">
      <c r="A1403" s="16"/>
      <c r="B1403" s="17"/>
      <c r="C1403" s="17"/>
      <c r="D1403" s="17"/>
      <c r="E1403" s="20"/>
      <c r="F1403" s="138"/>
      <c r="G1403" s="24"/>
      <c r="H1403" s="64"/>
      <c r="I1403" s="64"/>
      <c r="J1403" s="18">
        <f t="shared" si="66"/>
        <v>0</v>
      </c>
      <c r="K1403" s="19"/>
      <c r="L1403" s="19"/>
    </row>
    <row r="1404" spans="1:12" ht="15.75" customHeight="1">
      <c r="A1404" s="16"/>
      <c r="B1404" s="17"/>
      <c r="C1404" s="17"/>
      <c r="D1404" s="17"/>
      <c r="E1404" s="20"/>
      <c r="F1404" s="138"/>
      <c r="G1404" s="24"/>
      <c r="H1404" s="64"/>
      <c r="I1404" s="64"/>
      <c r="J1404" s="18">
        <f t="shared" si="66"/>
        <v>0</v>
      </c>
      <c r="K1404" s="19"/>
      <c r="L1404" s="19"/>
    </row>
    <row r="1405" spans="1:12" ht="15.75" customHeight="1">
      <c r="A1405" s="16"/>
      <c r="B1405" s="17"/>
      <c r="C1405" s="17"/>
      <c r="D1405" s="17"/>
      <c r="E1405" s="20"/>
      <c r="F1405" s="138"/>
      <c r="G1405" s="24"/>
      <c r="H1405" s="64"/>
      <c r="I1405" s="64"/>
      <c r="J1405" s="18">
        <f t="shared" si="66"/>
        <v>0</v>
      </c>
      <c r="K1405" s="19"/>
      <c r="L1405" s="19"/>
    </row>
    <row r="1406" spans="1:12" ht="15.75" customHeight="1">
      <c r="A1406" s="16"/>
      <c r="B1406" s="17"/>
      <c r="C1406" s="17"/>
      <c r="D1406" s="17"/>
      <c r="E1406" s="20"/>
      <c r="F1406" s="138"/>
      <c r="G1406" s="24"/>
      <c r="H1406" s="64"/>
      <c r="I1406" s="64"/>
      <c r="J1406" s="18">
        <f t="shared" si="66"/>
        <v>0</v>
      </c>
      <c r="K1406" s="19"/>
      <c r="L1406" s="19"/>
    </row>
    <row r="1407" spans="1:12" ht="15.75" customHeight="1">
      <c r="A1407" s="16"/>
      <c r="B1407" s="17"/>
      <c r="C1407" s="17"/>
      <c r="D1407" s="17"/>
      <c r="E1407" s="20"/>
      <c r="F1407" s="138"/>
      <c r="G1407" s="24"/>
      <c r="H1407" s="64"/>
      <c r="I1407" s="64"/>
      <c r="J1407" s="18">
        <f t="shared" si="66"/>
        <v>0</v>
      </c>
      <c r="K1407" s="19"/>
      <c r="L1407" s="19"/>
    </row>
    <row r="1408" spans="1:12" ht="15.75" customHeight="1">
      <c r="A1408" s="16"/>
      <c r="B1408" s="17"/>
      <c r="C1408" s="17"/>
      <c r="D1408" s="17"/>
      <c r="E1408" s="20"/>
      <c r="F1408" s="138"/>
      <c r="G1408" s="24"/>
      <c r="H1408" s="64"/>
      <c r="I1408" s="64"/>
      <c r="J1408" s="18">
        <f t="shared" ref="J1408:J1471" si="67">ROUND(H1408*I1408,0)</f>
        <v>0</v>
      </c>
      <c r="K1408" s="19"/>
      <c r="L1408" s="19"/>
    </row>
    <row r="1409" spans="1:12" ht="15.75" customHeight="1">
      <c r="A1409" s="16"/>
      <c r="B1409" s="17"/>
      <c r="C1409" s="17"/>
      <c r="D1409" s="17"/>
      <c r="E1409" s="20"/>
      <c r="F1409" s="138"/>
      <c r="G1409" s="24"/>
      <c r="H1409" s="64"/>
      <c r="I1409" s="64"/>
      <c r="J1409" s="18">
        <f t="shared" si="67"/>
        <v>0</v>
      </c>
      <c r="K1409" s="19"/>
      <c r="L1409" s="19"/>
    </row>
    <row r="1410" spans="1:12" ht="15.75" customHeight="1">
      <c r="A1410" s="16"/>
      <c r="B1410" s="17"/>
      <c r="C1410" s="17"/>
      <c r="D1410" s="17"/>
      <c r="E1410" s="20"/>
      <c r="F1410" s="138"/>
      <c r="G1410" s="24"/>
      <c r="H1410" s="64"/>
      <c r="I1410" s="64"/>
      <c r="J1410" s="18">
        <f t="shared" si="67"/>
        <v>0</v>
      </c>
      <c r="K1410" s="19"/>
      <c r="L1410" s="19"/>
    </row>
    <row r="1411" spans="1:12" ht="15.75" customHeight="1">
      <c r="A1411" s="16"/>
      <c r="B1411" s="17"/>
      <c r="C1411" s="17"/>
      <c r="D1411" s="17"/>
      <c r="E1411" s="20"/>
      <c r="F1411" s="138"/>
      <c r="G1411" s="24"/>
      <c r="H1411" s="64"/>
      <c r="I1411" s="64"/>
      <c r="J1411" s="18">
        <f t="shared" si="67"/>
        <v>0</v>
      </c>
      <c r="K1411" s="19"/>
      <c r="L1411" s="19"/>
    </row>
    <row r="1412" spans="1:12" ht="15.75" customHeight="1">
      <c r="A1412" s="16"/>
      <c r="B1412" s="17"/>
      <c r="C1412" s="17"/>
      <c r="D1412" s="17"/>
      <c r="E1412" s="20"/>
      <c r="F1412" s="138"/>
      <c r="G1412" s="24"/>
      <c r="H1412" s="64"/>
      <c r="I1412" s="64"/>
      <c r="J1412" s="18">
        <f t="shared" si="67"/>
        <v>0</v>
      </c>
      <c r="K1412" s="19"/>
      <c r="L1412" s="19"/>
    </row>
    <row r="1413" spans="1:12" ht="15.75" customHeight="1">
      <c r="A1413" s="16"/>
      <c r="B1413" s="17"/>
      <c r="C1413" s="17"/>
      <c r="D1413" s="17"/>
      <c r="E1413" s="20"/>
      <c r="F1413" s="138"/>
      <c r="G1413" s="24"/>
      <c r="H1413" s="64"/>
      <c r="I1413" s="64"/>
      <c r="J1413" s="18">
        <f t="shared" si="67"/>
        <v>0</v>
      </c>
      <c r="K1413" s="19"/>
      <c r="L1413" s="19"/>
    </row>
    <row r="1414" spans="1:12" ht="15.75" customHeight="1">
      <c r="A1414" s="16"/>
      <c r="B1414" s="17"/>
      <c r="C1414" s="17"/>
      <c r="D1414" s="17"/>
      <c r="E1414" s="20"/>
      <c r="F1414" s="138"/>
      <c r="G1414" s="24"/>
      <c r="H1414" s="64"/>
      <c r="I1414" s="64"/>
      <c r="J1414" s="18">
        <f t="shared" si="67"/>
        <v>0</v>
      </c>
      <c r="K1414" s="19"/>
      <c r="L1414" s="19"/>
    </row>
    <row r="1415" spans="1:12" ht="15.75" customHeight="1">
      <c r="A1415" s="16"/>
      <c r="B1415" s="17"/>
      <c r="C1415" s="17"/>
      <c r="D1415" s="17"/>
      <c r="E1415" s="20"/>
      <c r="F1415" s="138"/>
      <c r="G1415" s="24"/>
      <c r="H1415" s="64"/>
      <c r="I1415" s="64"/>
      <c r="J1415" s="18">
        <f t="shared" si="67"/>
        <v>0</v>
      </c>
      <c r="K1415" s="19"/>
      <c r="L1415" s="19"/>
    </row>
    <row r="1416" spans="1:12" ht="15.75" customHeight="1">
      <c r="A1416" s="16"/>
      <c r="B1416" s="17"/>
      <c r="C1416" s="17"/>
      <c r="D1416" s="17"/>
      <c r="E1416" s="20"/>
      <c r="F1416" s="138"/>
      <c r="G1416" s="24"/>
      <c r="H1416" s="64"/>
      <c r="I1416" s="64"/>
      <c r="J1416" s="18">
        <f t="shared" si="67"/>
        <v>0</v>
      </c>
      <c r="K1416" s="19"/>
      <c r="L1416" s="19"/>
    </row>
    <row r="1417" spans="1:12" ht="15.75" customHeight="1">
      <c r="A1417" s="16"/>
      <c r="B1417" s="17"/>
      <c r="C1417" s="17"/>
      <c r="D1417" s="17"/>
      <c r="E1417" s="20"/>
      <c r="F1417" s="138"/>
      <c r="G1417" s="24"/>
      <c r="H1417" s="64"/>
      <c r="I1417" s="64"/>
      <c r="J1417" s="18">
        <f t="shared" si="67"/>
        <v>0</v>
      </c>
      <c r="K1417" s="19"/>
      <c r="L1417" s="19"/>
    </row>
    <row r="1418" spans="1:12" ht="15.75" customHeight="1">
      <c r="A1418" s="16"/>
      <c r="B1418" s="17"/>
      <c r="C1418" s="17"/>
      <c r="D1418" s="17"/>
      <c r="E1418" s="20"/>
      <c r="F1418" s="138"/>
      <c r="G1418" s="24"/>
      <c r="H1418" s="64"/>
      <c r="I1418" s="64"/>
      <c r="J1418" s="18">
        <f t="shared" si="67"/>
        <v>0</v>
      </c>
      <c r="K1418" s="19"/>
      <c r="L1418" s="19"/>
    </row>
    <row r="1419" spans="1:12" ht="15.75" customHeight="1">
      <c r="A1419" s="16"/>
      <c r="B1419" s="17"/>
      <c r="C1419" s="17"/>
      <c r="D1419" s="17"/>
      <c r="E1419" s="20"/>
      <c r="F1419" s="138"/>
      <c r="G1419" s="24"/>
      <c r="H1419" s="64"/>
      <c r="I1419" s="64"/>
      <c r="J1419" s="18">
        <f t="shared" si="67"/>
        <v>0</v>
      </c>
      <c r="K1419" s="19"/>
      <c r="L1419" s="19"/>
    </row>
    <row r="1420" spans="1:12" ht="15.75" customHeight="1">
      <c r="A1420" s="16"/>
      <c r="B1420" s="17"/>
      <c r="C1420" s="17"/>
      <c r="D1420" s="17"/>
      <c r="E1420" s="20"/>
      <c r="F1420" s="138"/>
      <c r="G1420" s="24"/>
      <c r="H1420" s="64"/>
      <c r="I1420" s="64"/>
      <c r="J1420" s="18">
        <f t="shared" si="67"/>
        <v>0</v>
      </c>
      <c r="K1420" s="19"/>
      <c r="L1420" s="19"/>
    </row>
    <row r="1421" spans="1:12" ht="15.75" customHeight="1">
      <c r="A1421" s="16"/>
      <c r="B1421" s="17"/>
      <c r="C1421" s="17"/>
      <c r="D1421" s="17"/>
      <c r="E1421" s="20"/>
      <c r="F1421" s="138"/>
      <c r="G1421" s="24"/>
      <c r="H1421" s="64"/>
      <c r="I1421" s="64"/>
      <c r="J1421" s="18">
        <f t="shared" si="67"/>
        <v>0</v>
      </c>
      <c r="K1421" s="19"/>
      <c r="L1421" s="19"/>
    </row>
    <row r="1422" spans="1:12" ht="15.75" customHeight="1">
      <c r="A1422" s="16"/>
      <c r="B1422" s="17"/>
      <c r="C1422" s="17"/>
      <c r="D1422" s="17"/>
      <c r="E1422" s="20"/>
      <c r="F1422" s="138"/>
      <c r="G1422" s="24"/>
      <c r="H1422" s="64"/>
      <c r="I1422" s="64"/>
      <c r="J1422" s="18">
        <f t="shared" si="67"/>
        <v>0</v>
      </c>
      <c r="K1422" s="19"/>
      <c r="L1422" s="19"/>
    </row>
    <row r="1423" spans="1:12" ht="15.75" customHeight="1">
      <c r="A1423" s="16"/>
      <c r="B1423" s="17"/>
      <c r="C1423" s="17"/>
      <c r="D1423" s="17"/>
      <c r="E1423" s="20"/>
      <c r="F1423" s="138"/>
      <c r="G1423" s="24"/>
      <c r="H1423" s="64"/>
      <c r="I1423" s="64"/>
      <c r="J1423" s="18">
        <f t="shared" si="67"/>
        <v>0</v>
      </c>
      <c r="K1423" s="19"/>
      <c r="L1423" s="19"/>
    </row>
    <row r="1424" spans="1:12" ht="15.75" customHeight="1">
      <c r="A1424" s="16"/>
      <c r="B1424" s="17"/>
      <c r="C1424" s="17"/>
      <c r="D1424" s="17"/>
      <c r="E1424" s="20"/>
      <c r="F1424" s="138"/>
      <c r="G1424" s="24"/>
      <c r="H1424" s="64"/>
      <c r="I1424" s="64"/>
      <c r="J1424" s="18">
        <f t="shared" si="67"/>
        <v>0</v>
      </c>
      <c r="K1424" s="19"/>
      <c r="L1424" s="19"/>
    </row>
    <row r="1425" spans="1:12" ht="15.75" customHeight="1">
      <c r="A1425" s="16"/>
      <c r="B1425" s="17"/>
      <c r="C1425" s="17"/>
      <c r="D1425" s="17"/>
      <c r="E1425" s="20"/>
      <c r="F1425" s="138"/>
      <c r="G1425" s="24"/>
      <c r="H1425" s="64"/>
      <c r="I1425" s="64"/>
      <c r="J1425" s="18">
        <f t="shared" si="67"/>
        <v>0</v>
      </c>
      <c r="K1425" s="19"/>
      <c r="L1425" s="19"/>
    </row>
    <row r="1426" spans="1:12" ht="15.75" customHeight="1">
      <c r="A1426" s="16"/>
      <c r="B1426" s="17"/>
      <c r="C1426" s="17"/>
      <c r="D1426" s="17"/>
      <c r="E1426" s="20"/>
      <c r="F1426" s="138"/>
      <c r="G1426" s="24"/>
      <c r="H1426" s="64"/>
      <c r="I1426" s="64"/>
      <c r="J1426" s="18">
        <f t="shared" si="67"/>
        <v>0</v>
      </c>
      <c r="K1426" s="19"/>
      <c r="L1426" s="19"/>
    </row>
    <row r="1427" spans="1:12" ht="15.75" customHeight="1">
      <c r="A1427" s="16"/>
      <c r="B1427" s="17"/>
      <c r="C1427" s="17"/>
      <c r="D1427" s="17"/>
      <c r="E1427" s="20"/>
      <c r="F1427" s="138"/>
      <c r="G1427" s="24"/>
      <c r="H1427" s="64"/>
      <c r="I1427" s="64"/>
      <c r="J1427" s="18">
        <f t="shared" si="67"/>
        <v>0</v>
      </c>
      <c r="K1427" s="19"/>
      <c r="L1427" s="19"/>
    </row>
    <row r="1428" spans="1:12" ht="15.75" customHeight="1">
      <c r="A1428" s="16"/>
      <c r="B1428" s="17"/>
      <c r="C1428" s="17"/>
      <c r="D1428" s="17"/>
      <c r="E1428" s="20"/>
      <c r="F1428" s="138"/>
      <c r="G1428" s="24"/>
      <c r="H1428" s="64"/>
      <c r="I1428" s="64"/>
      <c r="J1428" s="18">
        <f t="shared" si="67"/>
        <v>0</v>
      </c>
      <c r="K1428" s="19"/>
      <c r="L1428" s="19"/>
    </row>
    <row r="1429" spans="1:12" ht="15.75" customHeight="1">
      <c r="A1429" s="16"/>
      <c r="B1429" s="17"/>
      <c r="C1429" s="17"/>
      <c r="D1429" s="17"/>
      <c r="E1429" s="20"/>
      <c r="F1429" s="138"/>
      <c r="G1429" s="24"/>
      <c r="H1429" s="64"/>
      <c r="I1429" s="64"/>
      <c r="J1429" s="18">
        <f t="shared" si="67"/>
        <v>0</v>
      </c>
      <c r="K1429" s="19"/>
      <c r="L1429" s="19"/>
    </row>
    <row r="1430" spans="1:12" ht="15.75" customHeight="1">
      <c r="A1430" s="16"/>
      <c r="B1430" s="17"/>
      <c r="C1430" s="17"/>
      <c r="D1430" s="17"/>
      <c r="E1430" s="20"/>
      <c r="F1430" s="138"/>
      <c r="G1430" s="24"/>
      <c r="H1430" s="64"/>
      <c r="I1430" s="64"/>
      <c r="J1430" s="18">
        <f t="shared" si="67"/>
        <v>0</v>
      </c>
      <c r="K1430" s="19"/>
      <c r="L1430" s="19"/>
    </row>
    <row r="1431" spans="1:12" ht="15.75" customHeight="1">
      <c r="A1431" s="16"/>
      <c r="B1431" s="17"/>
      <c r="C1431" s="17"/>
      <c r="D1431" s="17"/>
      <c r="E1431" s="20"/>
      <c r="F1431" s="138"/>
      <c r="G1431" s="24"/>
      <c r="H1431" s="64"/>
      <c r="I1431" s="64"/>
      <c r="J1431" s="18">
        <f t="shared" si="67"/>
        <v>0</v>
      </c>
      <c r="K1431" s="19"/>
      <c r="L1431" s="19"/>
    </row>
    <row r="1432" spans="1:12" ht="15.75" customHeight="1">
      <c r="A1432" s="16"/>
      <c r="B1432" s="17"/>
      <c r="C1432" s="17"/>
      <c r="D1432" s="17"/>
      <c r="E1432" s="20"/>
      <c r="F1432" s="138"/>
      <c r="G1432" s="24"/>
      <c r="H1432" s="64"/>
      <c r="I1432" s="64"/>
      <c r="J1432" s="18">
        <f t="shared" si="67"/>
        <v>0</v>
      </c>
      <c r="K1432" s="19"/>
      <c r="L1432" s="19"/>
    </row>
    <row r="1433" spans="1:12" ht="15.75" customHeight="1">
      <c r="A1433" s="16"/>
      <c r="B1433" s="17"/>
      <c r="C1433" s="17"/>
      <c r="D1433" s="17"/>
      <c r="E1433" s="20"/>
      <c r="F1433" s="138"/>
      <c r="G1433" s="24"/>
      <c r="H1433" s="64"/>
      <c r="I1433" s="64"/>
      <c r="J1433" s="18">
        <f t="shared" si="67"/>
        <v>0</v>
      </c>
      <c r="K1433" s="19"/>
      <c r="L1433" s="19"/>
    </row>
    <row r="1434" spans="1:12" ht="15.75" customHeight="1">
      <c r="A1434" s="16"/>
      <c r="B1434" s="17"/>
      <c r="C1434" s="17"/>
      <c r="D1434" s="17"/>
      <c r="E1434" s="20"/>
      <c r="F1434" s="138"/>
      <c r="G1434" s="24"/>
      <c r="H1434" s="64"/>
      <c r="I1434" s="64"/>
      <c r="J1434" s="18">
        <f t="shared" si="67"/>
        <v>0</v>
      </c>
      <c r="K1434" s="19"/>
      <c r="L1434" s="19"/>
    </row>
    <row r="1435" spans="1:12" ht="15.75" customHeight="1">
      <c r="A1435" s="16"/>
      <c r="B1435" s="17"/>
      <c r="C1435" s="17"/>
      <c r="D1435" s="17"/>
      <c r="E1435" s="20"/>
      <c r="F1435" s="138"/>
      <c r="G1435" s="24"/>
      <c r="H1435" s="64"/>
      <c r="I1435" s="64"/>
      <c r="J1435" s="18">
        <f t="shared" si="67"/>
        <v>0</v>
      </c>
      <c r="K1435" s="19"/>
      <c r="L1435" s="19"/>
    </row>
    <row r="1436" spans="1:12" ht="15.75" customHeight="1">
      <c r="A1436" s="16"/>
      <c r="B1436" s="17"/>
      <c r="C1436" s="17"/>
      <c r="D1436" s="17"/>
      <c r="E1436" s="20"/>
      <c r="F1436" s="138"/>
      <c r="G1436" s="24"/>
      <c r="H1436" s="64"/>
      <c r="I1436" s="64"/>
      <c r="J1436" s="18">
        <f t="shared" si="67"/>
        <v>0</v>
      </c>
      <c r="K1436" s="19"/>
      <c r="L1436" s="19"/>
    </row>
    <row r="1437" spans="1:12" ht="15.75" customHeight="1">
      <c r="A1437" s="16"/>
      <c r="B1437" s="17"/>
      <c r="C1437" s="17"/>
      <c r="D1437" s="17"/>
      <c r="E1437" s="20"/>
      <c r="F1437" s="138"/>
      <c r="G1437" s="24"/>
      <c r="H1437" s="64"/>
      <c r="I1437" s="64"/>
      <c r="J1437" s="18">
        <f t="shared" si="67"/>
        <v>0</v>
      </c>
      <c r="K1437" s="19"/>
      <c r="L1437" s="19"/>
    </row>
    <row r="1438" spans="1:12" ht="15.75" customHeight="1">
      <c r="A1438" s="16"/>
      <c r="B1438" s="17"/>
      <c r="C1438" s="17"/>
      <c r="D1438" s="17"/>
      <c r="E1438" s="20"/>
      <c r="F1438" s="138"/>
      <c r="G1438" s="24"/>
      <c r="H1438" s="64"/>
      <c r="I1438" s="64"/>
      <c r="J1438" s="18">
        <f t="shared" si="67"/>
        <v>0</v>
      </c>
      <c r="K1438" s="19"/>
      <c r="L1438" s="19"/>
    </row>
    <row r="1439" spans="1:12" ht="15.75" customHeight="1">
      <c r="A1439" s="16"/>
      <c r="B1439" s="17"/>
      <c r="C1439" s="17"/>
      <c r="D1439" s="17"/>
      <c r="E1439" s="20"/>
      <c r="F1439" s="138"/>
      <c r="G1439" s="24"/>
      <c r="H1439" s="64"/>
      <c r="I1439" s="64"/>
      <c r="J1439" s="18">
        <f t="shared" si="67"/>
        <v>0</v>
      </c>
      <c r="K1439" s="19"/>
      <c r="L1439" s="19"/>
    </row>
    <row r="1440" spans="1:12" ht="15.75" customHeight="1">
      <c r="A1440" s="16"/>
      <c r="B1440" s="17"/>
      <c r="C1440" s="17"/>
      <c r="D1440" s="17"/>
      <c r="E1440" s="20"/>
      <c r="F1440" s="138"/>
      <c r="G1440" s="24"/>
      <c r="H1440" s="64"/>
      <c r="I1440" s="64"/>
      <c r="J1440" s="18">
        <f t="shared" si="67"/>
        <v>0</v>
      </c>
      <c r="K1440" s="19"/>
      <c r="L1440" s="19"/>
    </row>
    <row r="1441" spans="1:12" ht="15.75" customHeight="1">
      <c r="A1441" s="16"/>
      <c r="B1441" s="17"/>
      <c r="C1441" s="17"/>
      <c r="D1441" s="17"/>
      <c r="E1441" s="20"/>
      <c r="F1441" s="138"/>
      <c r="G1441" s="24"/>
      <c r="H1441" s="64"/>
      <c r="I1441" s="64"/>
      <c r="J1441" s="18">
        <f t="shared" si="67"/>
        <v>0</v>
      </c>
      <c r="K1441" s="19"/>
      <c r="L1441" s="19"/>
    </row>
    <row r="1442" spans="1:12" ht="15.75" customHeight="1">
      <c r="A1442" s="16"/>
      <c r="B1442" s="17"/>
      <c r="C1442" s="17"/>
      <c r="D1442" s="17"/>
      <c r="E1442" s="20"/>
      <c r="F1442" s="138"/>
      <c r="G1442" s="24"/>
      <c r="H1442" s="64"/>
      <c r="I1442" s="64"/>
      <c r="J1442" s="18">
        <f t="shared" si="67"/>
        <v>0</v>
      </c>
      <c r="K1442" s="19"/>
      <c r="L1442" s="19"/>
    </row>
    <row r="1443" spans="1:12" ht="15.75" customHeight="1">
      <c r="A1443" s="16"/>
      <c r="B1443" s="17"/>
      <c r="C1443" s="17"/>
      <c r="D1443" s="17"/>
      <c r="E1443" s="20"/>
      <c r="F1443" s="138"/>
      <c r="G1443" s="24"/>
      <c r="H1443" s="64"/>
      <c r="I1443" s="64"/>
      <c r="J1443" s="18">
        <f t="shared" si="67"/>
        <v>0</v>
      </c>
      <c r="K1443" s="19"/>
      <c r="L1443" s="19"/>
    </row>
    <row r="1444" spans="1:12" ht="15.75" customHeight="1">
      <c r="A1444" s="16"/>
      <c r="B1444" s="17"/>
      <c r="C1444" s="17"/>
      <c r="D1444" s="17"/>
      <c r="E1444" s="20"/>
      <c r="F1444" s="138"/>
      <c r="G1444" s="24"/>
      <c r="H1444" s="64"/>
      <c r="I1444" s="64"/>
      <c r="J1444" s="18">
        <f t="shared" si="67"/>
        <v>0</v>
      </c>
      <c r="K1444" s="19"/>
      <c r="L1444" s="19"/>
    </row>
    <row r="1445" spans="1:12" ht="15.75" customHeight="1">
      <c r="A1445" s="16"/>
      <c r="B1445" s="17"/>
      <c r="C1445" s="17"/>
      <c r="D1445" s="17"/>
      <c r="E1445" s="20"/>
      <c r="F1445" s="138"/>
      <c r="G1445" s="24"/>
      <c r="H1445" s="64"/>
      <c r="I1445" s="64"/>
      <c r="J1445" s="18">
        <f t="shared" si="67"/>
        <v>0</v>
      </c>
      <c r="K1445" s="19"/>
      <c r="L1445" s="19"/>
    </row>
    <row r="1446" spans="1:12" ht="15.75" customHeight="1">
      <c r="A1446" s="16"/>
      <c r="B1446" s="17"/>
      <c r="C1446" s="17"/>
      <c r="D1446" s="17"/>
      <c r="E1446" s="20"/>
      <c r="F1446" s="138"/>
      <c r="G1446" s="24"/>
      <c r="H1446" s="64"/>
      <c r="I1446" s="64"/>
      <c r="J1446" s="18">
        <f t="shared" si="67"/>
        <v>0</v>
      </c>
      <c r="K1446" s="19"/>
      <c r="L1446" s="19"/>
    </row>
    <row r="1447" spans="1:12" ht="15.75" customHeight="1">
      <c r="A1447" s="16"/>
      <c r="B1447" s="17"/>
      <c r="C1447" s="17"/>
      <c r="D1447" s="17"/>
      <c r="E1447" s="20"/>
      <c r="F1447" s="138"/>
      <c r="G1447" s="24"/>
      <c r="H1447" s="64"/>
      <c r="I1447" s="64"/>
      <c r="J1447" s="18">
        <f t="shared" si="67"/>
        <v>0</v>
      </c>
      <c r="K1447" s="19"/>
      <c r="L1447" s="19"/>
    </row>
    <row r="1448" spans="1:12" ht="15.75" customHeight="1">
      <c r="A1448" s="16"/>
      <c r="B1448" s="17"/>
      <c r="C1448" s="17"/>
      <c r="D1448" s="17"/>
      <c r="E1448" s="20"/>
      <c r="F1448" s="138"/>
      <c r="G1448" s="24"/>
      <c r="H1448" s="64"/>
      <c r="I1448" s="64"/>
      <c r="J1448" s="18">
        <f t="shared" si="67"/>
        <v>0</v>
      </c>
      <c r="K1448" s="19"/>
      <c r="L1448" s="19"/>
    </row>
    <row r="1449" spans="1:12" ht="15.75" customHeight="1">
      <c r="A1449" s="16"/>
      <c r="B1449" s="17"/>
      <c r="C1449" s="17"/>
      <c r="D1449" s="17"/>
      <c r="E1449" s="20"/>
      <c r="F1449" s="138"/>
      <c r="G1449" s="24"/>
      <c r="H1449" s="64"/>
      <c r="I1449" s="64"/>
      <c r="J1449" s="18">
        <f t="shared" si="67"/>
        <v>0</v>
      </c>
      <c r="K1449" s="19"/>
      <c r="L1449" s="19"/>
    </row>
    <row r="1450" spans="1:12" ht="15.75" customHeight="1">
      <c r="A1450" s="16"/>
      <c r="B1450" s="17"/>
      <c r="C1450" s="17"/>
      <c r="D1450" s="17"/>
      <c r="E1450" s="20"/>
      <c r="F1450" s="138"/>
      <c r="G1450" s="24"/>
      <c r="H1450" s="64"/>
      <c r="I1450" s="64"/>
      <c r="J1450" s="18">
        <f t="shared" si="67"/>
        <v>0</v>
      </c>
      <c r="K1450" s="19"/>
      <c r="L1450" s="19"/>
    </row>
    <row r="1451" spans="1:12" ht="15.75" customHeight="1">
      <c r="A1451" s="16"/>
      <c r="B1451" s="17"/>
      <c r="C1451" s="17"/>
      <c r="D1451" s="17"/>
      <c r="E1451" s="20"/>
      <c r="F1451" s="138"/>
      <c r="G1451" s="24"/>
      <c r="H1451" s="64"/>
      <c r="I1451" s="64"/>
      <c r="J1451" s="18">
        <f t="shared" si="67"/>
        <v>0</v>
      </c>
      <c r="K1451" s="19"/>
      <c r="L1451" s="19"/>
    </row>
    <row r="1452" spans="1:12" ht="15.75" customHeight="1">
      <c r="A1452" s="16"/>
      <c r="B1452" s="17"/>
      <c r="C1452" s="17"/>
      <c r="D1452" s="17"/>
      <c r="E1452" s="20"/>
      <c r="F1452" s="138"/>
      <c r="G1452" s="24"/>
      <c r="H1452" s="64"/>
      <c r="I1452" s="64"/>
      <c r="J1452" s="18">
        <f t="shared" si="67"/>
        <v>0</v>
      </c>
      <c r="K1452" s="19"/>
      <c r="L1452" s="19"/>
    </row>
    <row r="1453" spans="1:12" ht="15.75" customHeight="1">
      <c r="A1453" s="16"/>
      <c r="B1453" s="17"/>
      <c r="C1453" s="17"/>
      <c r="D1453" s="17"/>
      <c r="E1453" s="20"/>
      <c r="F1453" s="138"/>
      <c r="G1453" s="24"/>
      <c r="H1453" s="64"/>
      <c r="I1453" s="64"/>
      <c r="J1453" s="18">
        <f t="shared" si="67"/>
        <v>0</v>
      </c>
      <c r="K1453" s="19"/>
      <c r="L1453" s="19"/>
    </row>
    <row r="1454" spans="1:12" ht="15.75" customHeight="1">
      <c r="A1454" s="16"/>
      <c r="B1454" s="17"/>
      <c r="C1454" s="17"/>
      <c r="D1454" s="17"/>
      <c r="E1454" s="20"/>
      <c r="F1454" s="138"/>
      <c r="G1454" s="24"/>
      <c r="H1454" s="64"/>
      <c r="I1454" s="64"/>
      <c r="J1454" s="18">
        <f t="shared" si="67"/>
        <v>0</v>
      </c>
      <c r="K1454" s="19"/>
      <c r="L1454" s="19"/>
    </row>
    <row r="1455" spans="1:12" ht="15.75" customHeight="1">
      <c r="A1455" s="16"/>
      <c r="B1455" s="17"/>
      <c r="C1455" s="17"/>
      <c r="D1455" s="17"/>
      <c r="E1455" s="20"/>
      <c r="F1455" s="138"/>
      <c r="G1455" s="24"/>
      <c r="H1455" s="64"/>
      <c r="I1455" s="64"/>
      <c r="J1455" s="18">
        <f t="shared" si="67"/>
        <v>0</v>
      </c>
      <c r="K1455" s="19"/>
      <c r="L1455" s="19"/>
    </row>
    <row r="1456" spans="1:12" ht="15.75" customHeight="1">
      <c r="A1456" s="16"/>
      <c r="B1456" s="17"/>
      <c r="C1456" s="17"/>
      <c r="D1456" s="17"/>
      <c r="E1456" s="20"/>
      <c r="F1456" s="138"/>
      <c r="G1456" s="24"/>
      <c r="H1456" s="64"/>
      <c r="I1456" s="64"/>
      <c r="J1456" s="18">
        <f t="shared" si="67"/>
        <v>0</v>
      </c>
      <c r="K1456" s="19"/>
      <c r="L1456" s="19"/>
    </row>
    <row r="1457" spans="1:12" ht="15.75" customHeight="1">
      <c r="A1457" s="16"/>
      <c r="B1457" s="17"/>
      <c r="C1457" s="17"/>
      <c r="D1457" s="17"/>
      <c r="E1457" s="20"/>
      <c r="F1457" s="138"/>
      <c r="G1457" s="24"/>
      <c r="H1457" s="64"/>
      <c r="I1457" s="64"/>
      <c r="J1457" s="18">
        <f t="shared" si="67"/>
        <v>0</v>
      </c>
      <c r="K1457" s="19"/>
      <c r="L1457" s="19"/>
    </row>
    <row r="1458" spans="1:12" ht="15.75" customHeight="1">
      <c r="A1458" s="16"/>
      <c r="B1458" s="17"/>
      <c r="C1458" s="17"/>
      <c r="D1458" s="17"/>
      <c r="E1458" s="20"/>
      <c r="F1458" s="138"/>
      <c r="G1458" s="24"/>
      <c r="H1458" s="64"/>
      <c r="I1458" s="64"/>
      <c r="J1458" s="18">
        <f t="shared" si="67"/>
        <v>0</v>
      </c>
      <c r="K1458" s="19"/>
      <c r="L1458" s="19"/>
    </row>
    <row r="1459" spans="1:12" ht="15.75" customHeight="1">
      <c r="A1459" s="16"/>
      <c r="B1459" s="17"/>
      <c r="C1459" s="17"/>
      <c r="D1459" s="17"/>
      <c r="E1459" s="20"/>
      <c r="F1459" s="138"/>
      <c r="G1459" s="24"/>
      <c r="H1459" s="64"/>
      <c r="I1459" s="64"/>
      <c r="J1459" s="18">
        <f t="shared" si="67"/>
        <v>0</v>
      </c>
      <c r="K1459" s="19"/>
      <c r="L1459" s="19"/>
    </row>
    <row r="1460" spans="1:12" ht="15.75" customHeight="1">
      <c r="A1460" s="16"/>
      <c r="B1460" s="17"/>
      <c r="C1460" s="17"/>
      <c r="D1460" s="17"/>
      <c r="E1460" s="20"/>
      <c r="F1460" s="138"/>
      <c r="G1460" s="24"/>
      <c r="H1460" s="64"/>
      <c r="I1460" s="64"/>
      <c r="J1460" s="18">
        <f t="shared" si="67"/>
        <v>0</v>
      </c>
      <c r="K1460" s="19"/>
      <c r="L1460" s="19"/>
    </row>
    <row r="1461" spans="1:12" ht="15.75" customHeight="1">
      <c r="A1461" s="16"/>
      <c r="B1461" s="17"/>
      <c r="C1461" s="17"/>
      <c r="D1461" s="17"/>
      <c r="E1461" s="20"/>
      <c r="F1461" s="138"/>
      <c r="G1461" s="24"/>
      <c r="H1461" s="64"/>
      <c r="I1461" s="64"/>
      <c r="J1461" s="18">
        <f t="shared" si="67"/>
        <v>0</v>
      </c>
      <c r="K1461" s="19"/>
      <c r="L1461" s="19"/>
    </row>
    <row r="1462" spans="1:12" ht="15.75" customHeight="1">
      <c r="A1462" s="16"/>
      <c r="B1462" s="17"/>
      <c r="C1462" s="17"/>
      <c r="D1462" s="17"/>
      <c r="E1462" s="20"/>
      <c r="F1462" s="138"/>
      <c r="G1462" s="24"/>
      <c r="H1462" s="64"/>
      <c r="I1462" s="64"/>
      <c r="J1462" s="18">
        <f t="shared" si="67"/>
        <v>0</v>
      </c>
      <c r="K1462" s="19"/>
      <c r="L1462" s="19"/>
    </row>
    <row r="1463" spans="1:12" ht="15.75" customHeight="1">
      <c r="A1463" s="16"/>
      <c r="B1463" s="17"/>
      <c r="C1463" s="17"/>
      <c r="D1463" s="17"/>
      <c r="E1463" s="20"/>
      <c r="F1463" s="138"/>
      <c r="G1463" s="24"/>
      <c r="H1463" s="64"/>
      <c r="I1463" s="64"/>
      <c r="J1463" s="18">
        <f t="shared" si="67"/>
        <v>0</v>
      </c>
      <c r="K1463" s="19"/>
      <c r="L1463" s="19"/>
    </row>
    <row r="1464" spans="1:12" ht="15.75" customHeight="1">
      <c r="A1464" s="16"/>
      <c r="B1464" s="17"/>
      <c r="C1464" s="17"/>
      <c r="D1464" s="17"/>
      <c r="E1464" s="20"/>
      <c r="F1464" s="138"/>
      <c r="G1464" s="24"/>
      <c r="H1464" s="64"/>
      <c r="I1464" s="64"/>
      <c r="J1464" s="18">
        <f t="shared" si="67"/>
        <v>0</v>
      </c>
      <c r="K1464" s="19"/>
      <c r="L1464" s="19"/>
    </row>
    <row r="1465" spans="1:12" ht="15.75" customHeight="1">
      <c r="A1465" s="16"/>
      <c r="B1465" s="17"/>
      <c r="C1465" s="17"/>
      <c r="D1465" s="17"/>
      <c r="E1465" s="20"/>
      <c r="F1465" s="138"/>
      <c r="G1465" s="24"/>
      <c r="H1465" s="64"/>
      <c r="I1465" s="64"/>
      <c r="J1465" s="18">
        <f t="shared" si="67"/>
        <v>0</v>
      </c>
      <c r="K1465" s="19"/>
      <c r="L1465" s="19"/>
    </row>
    <row r="1466" spans="1:12" ht="15.75" customHeight="1">
      <c r="A1466" s="16"/>
      <c r="B1466" s="17"/>
      <c r="C1466" s="17"/>
      <c r="D1466" s="17"/>
      <c r="E1466" s="20"/>
      <c r="F1466" s="138"/>
      <c r="G1466" s="24"/>
      <c r="H1466" s="64"/>
      <c r="I1466" s="64"/>
      <c r="J1466" s="18">
        <f t="shared" si="67"/>
        <v>0</v>
      </c>
      <c r="K1466" s="19"/>
      <c r="L1466" s="19"/>
    </row>
    <row r="1467" spans="1:12" ht="15.75" customHeight="1">
      <c r="A1467" s="16"/>
      <c r="B1467" s="17"/>
      <c r="C1467" s="17"/>
      <c r="D1467" s="17"/>
      <c r="E1467" s="20"/>
      <c r="F1467" s="138"/>
      <c r="G1467" s="24"/>
      <c r="H1467" s="64"/>
      <c r="I1467" s="64"/>
      <c r="J1467" s="18">
        <f t="shared" si="67"/>
        <v>0</v>
      </c>
      <c r="K1467" s="19"/>
      <c r="L1467" s="19"/>
    </row>
    <row r="1468" spans="1:12" ht="15.75" customHeight="1">
      <c r="A1468" s="16"/>
      <c r="B1468" s="17"/>
      <c r="C1468" s="17"/>
      <c r="D1468" s="17"/>
      <c r="E1468" s="20"/>
      <c r="F1468" s="138"/>
      <c r="G1468" s="24"/>
      <c r="H1468" s="64"/>
      <c r="I1468" s="64"/>
      <c r="J1468" s="18">
        <f t="shared" si="67"/>
        <v>0</v>
      </c>
      <c r="K1468" s="19"/>
      <c r="L1468" s="19"/>
    </row>
    <row r="1469" spans="1:12" ht="15.75" customHeight="1">
      <c r="A1469" s="16"/>
      <c r="B1469" s="17"/>
      <c r="C1469" s="17"/>
      <c r="D1469" s="17"/>
      <c r="E1469" s="20"/>
      <c r="F1469" s="138"/>
      <c r="G1469" s="24"/>
      <c r="H1469" s="64"/>
      <c r="I1469" s="64"/>
      <c r="J1469" s="18">
        <f t="shared" si="67"/>
        <v>0</v>
      </c>
      <c r="K1469" s="19"/>
      <c r="L1469" s="19"/>
    </row>
    <row r="1470" spans="1:12" ht="15.75" customHeight="1">
      <c r="A1470" s="16"/>
      <c r="B1470" s="17"/>
      <c r="C1470" s="17"/>
      <c r="D1470" s="17"/>
      <c r="E1470" s="20"/>
      <c r="F1470" s="138"/>
      <c r="G1470" s="24"/>
      <c r="H1470" s="64"/>
      <c r="I1470" s="64"/>
      <c r="J1470" s="18">
        <f t="shared" si="67"/>
        <v>0</v>
      </c>
      <c r="K1470" s="19"/>
      <c r="L1470" s="19"/>
    </row>
    <row r="1471" spans="1:12" ht="15.75" customHeight="1">
      <c r="A1471" s="16"/>
      <c r="B1471" s="17"/>
      <c r="C1471" s="17"/>
      <c r="D1471" s="17"/>
      <c r="E1471" s="20"/>
      <c r="F1471" s="138"/>
      <c r="G1471" s="24"/>
      <c r="H1471" s="64"/>
      <c r="I1471" s="64"/>
      <c r="J1471" s="18">
        <f t="shared" si="67"/>
        <v>0</v>
      </c>
      <c r="K1471" s="19"/>
      <c r="L1471" s="19"/>
    </row>
    <row r="1472" spans="1:12" ht="15.75" customHeight="1">
      <c r="A1472" s="16"/>
      <c r="B1472" s="17"/>
      <c r="C1472" s="17"/>
      <c r="D1472" s="17"/>
      <c r="E1472" s="20"/>
      <c r="F1472" s="138"/>
      <c r="G1472" s="24"/>
      <c r="H1472" s="64"/>
      <c r="I1472" s="64"/>
      <c r="J1472" s="18">
        <f t="shared" ref="J1472:J1535" si="68">ROUND(H1472*I1472,0)</f>
        <v>0</v>
      </c>
      <c r="K1472" s="19"/>
      <c r="L1472" s="19"/>
    </row>
    <row r="1473" spans="1:12" ht="15.75" customHeight="1">
      <c r="A1473" s="16"/>
      <c r="B1473" s="17"/>
      <c r="C1473" s="17"/>
      <c r="D1473" s="17"/>
      <c r="E1473" s="20"/>
      <c r="F1473" s="138"/>
      <c r="G1473" s="24"/>
      <c r="H1473" s="64"/>
      <c r="I1473" s="64"/>
      <c r="J1473" s="18">
        <f t="shared" si="68"/>
        <v>0</v>
      </c>
      <c r="K1473" s="19"/>
      <c r="L1473" s="19"/>
    </row>
    <row r="1474" spans="1:12" ht="15.75" customHeight="1">
      <c r="A1474" s="16"/>
      <c r="B1474" s="17"/>
      <c r="C1474" s="17"/>
      <c r="D1474" s="17"/>
      <c r="E1474" s="20"/>
      <c r="F1474" s="138"/>
      <c r="G1474" s="24"/>
      <c r="H1474" s="64"/>
      <c r="I1474" s="64"/>
      <c r="J1474" s="18">
        <f t="shared" si="68"/>
        <v>0</v>
      </c>
      <c r="K1474" s="19"/>
      <c r="L1474" s="19"/>
    </row>
    <row r="1475" spans="1:12" ht="15.75" customHeight="1">
      <c r="A1475" s="16"/>
      <c r="B1475" s="17"/>
      <c r="C1475" s="17"/>
      <c r="D1475" s="17"/>
      <c r="E1475" s="20"/>
      <c r="F1475" s="138"/>
      <c r="G1475" s="24"/>
      <c r="H1475" s="64"/>
      <c r="I1475" s="64"/>
      <c r="J1475" s="18">
        <f t="shared" si="68"/>
        <v>0</v>
      </c>
      <c r="K1475" s="19"/>
      <c r="L1475" s="19"/>
    </row>
    <row r="1476" spans="1:12" ht="15.75" customHeight="1">
      <c r="A1476" s="16"/>
      <c r="B1476" s="17"/>
      <c r="C1476" s="17"/>
      <c r="D1476" s="17"/>
      <c r="E1476" s="20"/>
      <c r="F1476" s="138"/>
      <c r="G1476" s="24"/>
      <c r="H1476" s="64"/>
      <c r="I1476" s="64"/>
      <c r="J1476" s="18">
        <f t="shared" si="68"/>
        <v>0</v>
      </c>
      <c r="K1476" s="19"/>
      <c r="L1476" s="19"/>
    </row>
    <row r="1477" spans="1:12" ht="15.75" customHeight="1">
      <c r="A1477" s="16"/>
      <c r="B1477" s="17"/>
      <c r="C1477" s="17"/>
      <c r="D1477" s="17"/>
      <c r="E1477" s="20"/>
      <c r="F1477" s="138"/>
      <c r="G1477" s="24"/>
      <c r="H1477" s="64"/>
      <c r="I1477" s="64"/>
      <c r="J1477" s="18">
        <f t="shared" si="68"/>
        <v>0</v>
      </c>
      <c r="K1477" s="19"/>
      <c r="L1477" s="19"/>
    </row>
    <row r="1478" spans="1:12" ht="15.75" customHeight="1">
      <c r="A1478" s="16"/>
      <c r="B1478" s="17"/>
      <c r="C1478" s="17"/>
      <c r="D1478" s="17"/>
      <c r="E1478" s="20"/>
      <c r="F1478" s="138"/>
      <c r="G1478" s="24"/>
      <c r="H1478" s="64"/>
      <c r="I1478" s="64"/>
      <c r="J1478" s="18">
        <f t="shared" si="68"/>
        <v>0</v>
      </c>
      <c r="K1478" s="19"/>
      <c r="L1478" s="19"/>
    </row>
    <row r="1479" spans="1:12" ht="15.75" customHeight="1">
      <c r="A1479" s="16"/>
      <c r="B1479" s="17"/>
      <c r="C1479" s="17"/>
      <c r="D1479" s="17"/>
      <c r="E1479" s="20"/>
      <c r="F1479" s="138"/>
      <c r="G1479" s="24"/>
      <c r="H1479" s="64"/>
      <c r="I1479" s="64"/>
      <c r="J1479" s="18">
        <f t="shared" si="68"/>
        <v>0</v>
      </c>
      <c r="K1479" s="19"/>
      <c r="L1479" s="19"/>
    </row>
    <row r="1480" spans="1:12" ht="15.75" customHeight="1">
      <c r="A1480" s="16"/>
      <c r="B1480" s="17"/>
      <c r="C1480" s="17"/>
      <c r="D1480" s="17"/>
      <c r="E1480" s="20"/>
      <c r="F1480" s="138"/>
      <c r="G1480" s="24"/>
      <c r="H1480" s="64"/>
      <c r="I1480" s="64"/>
      <c r="J1480" s="18">
        <f t="shared" si="68"/>
        <v>0</v>
      </c>
      <c r="K1480" s="19"/>
      <c r="L1480" s="19"/>
    </row>
    <row r="1481" spans="1:12" ht="15.75" customHeight="1">
      <c r="A1481" s="16"/>
      <c r="B1481" s="17"/>
      <c r="C1481" s="17"/>
      <c r="D1481" s="17"/>
      <c r="E1481" s="20"/>
      <c r="F1481" s="138"/>
      <c r="G1481" s="24"/>
      <c r="H1481" s="64"/>
      <c r="I1481" s="64"/>
      <c r="J1481" s="18">
        <f t="shared" si="68"/>
        <v>0</v>
      </c>
      <c r="K1481" s="19"/>
      <c r="L1481" s="19"/>
    </row>
    <row r="1482" spans="1:12" ht="15.75" customHeight="1">
      <c r="A1482" s="16"/>
      <c r="B1482" s="17"/>
      <c r="C1482" s="17"/>
      <c r="D1482" s="17"/>
      <c r="E1482" s="20"/>
      <c r="F1482" s="138"/>
      <c r="G1482" s="24"/>
      <c r="H1482" s="64"/>
      <c r="I1482" s="64"/>
      <c r="J1482" s="18">
        <f t="shared" si="68"/>
        <v>0</v>
      </c>
      <c r="K1482" s="19"/>
      <c r="L1482" s="19"/>
    </row>
    <row r="1483" spans="1:12" ht="15.75" customHeight="1">
      <c r="A1483" s="16"/>
      <c r="B1483" s="17"/>
      <c r="C1483" s="17"/>
      <c r="D1483" s="17"/>
      <c r="E1483" s="20"/>
      <c r="F1483" s="138"/>
      <c r="G1483" s="24"/>
      <c r="H1483" s="64"/>
      <c r="I1483" s="64"/>
      <c r="J1483" s="18">
        <f t="shared" si="68"/>
        <v>0</v>
      </c>
      <c r="K1483" s="19"/>
      <c r="L1483" s="19"/>
    </row>
    <row r="1484" spans="1:12" ht="15.75" customHeight="1">
      <c r="A1484" s="16"/>
      <c r="B1484" s="17"/>
      <c r="C1484" s="17"/>
      <c r="D1484" s="17"/>
      <c r="E1484" s="20"/>
      <c r="F1484" s="138"/>
      <c r="G1484" s="24"/>
      <c r="H1484" s="64"/>
      <c r="I1484" s="64"/>
      <c r="J1484" s="18">
        <f t="shared" si="68"/>
        <v>0</v>
      </c>
      <c r="K1484" s="19"/>
      <c r="L1484" s="19"/>
    </row>
    <row r="1485" spans="1:12" ht="15.75" customHeight="1">
      <c r="A1485" s="16"/>
      <c r="B1485" s="17"/>
      <c r="C1485" s="17"/>
      <c r="D1485" s="17"/>
      <c r="E1485" s="20"/>
      <c r="F1485" s="138"/>
      <c r="G1485" s="24"/>
      <c r="H1485" s="64"/>
      <c r="I1485" s="64"/>
      <c r="J1485" s="18">
        <f t="shared" si="68"/>
        <v>0</v>
      </c>
      <c r="K1485" s="19"/>
      <c r="L1485" s="19"/>
    </row>
    <row r="1486" spans="1:12" ht="15.75" customHeight="1">
      <c r="A1486" s="16"/>
      <c r="B1486" s="17"/>
      <c r="C1486" s="17"/>
      <c r="D1486" s="17"/>
      <c r="E1486" s="20"/>
      <c r="F1486" s="138"/>
      <c r="G1486" s="24"/>
      <c r="H1486" s="64"/>
      <c r="I1486" s="64"/>
      <c r="J1486" s="18">
        <f t="shared" si="68"/>
        <v>0</v>
      </c>
      <c r="K1486" s="19"/>
      <c r="L1486" s="19"/>
    </row>
    <row r="1487" spans="1:12" ht="15.75" customHeight="1">
      <c r="A1487" s="16"/>
      <c r="B1487" s="17"/>
      <c r="C1487" s="17"/>
      <c r="D1487" s="17"/>
      <c r="E1487" s="20"/>
      <c r="F1487" s="138"/>
      <c r="G1487" s="24"/>
      <c r="H1487" s="64"/>
      <c r="I1487" s="64"/>
      <c r="J1487" s="18">
        <f t="shared" si="68"/>
        <v>0</v>
      </c>
      <c r="K1487" s="19"/>
      <c r="L1487" s="19"/>
    </row>
    <row r="1488" spans="1:12" ht="15.75" customHeight="1">
      <c r="A1488" s="16"/>
      <c r="B1488" s="17"/>
      <c r="C1488" s="17"/>
      <c r="D1488" s="17"/>
      <c r="E1488" s="20"/>
      <c r="F1488" s="138"/>
      <c r="G1488" s="24"/>
      <c r="H1488" s="64"/>
      <c r="I1488" s="64"/>
      <c r="J1488" s="18">
        <f t="shared" si="68"/>
        <v>0</v>
      </c>
      <c r="K1488" s="19"/>
      <c r="L1488" s="19"/>
    </row>
    <row r="1489" spans="1:12" ht="15.75" customHeight="1">
      <c r="A1489" s="16"/>
      <c r="B1489" s="17"/>
      <c r="C1489" s="17"/>
      <c r="D1489" s="17"/>
      <c r="E1489" s="20"/>
      <c r="F1489" s="138"/>
      <c r="G1489" s="24"/>
      <c r="H1489" s="64"/>
      <c r="I1489" s="64"/>
      <c r="J1489" s="18">
        <f t="shared" si="68"/>
        <v>0</v>
      </c>
      <c r="K1489" s="19"/>
      <c r="L1489" s="19"/>
    </row>
    <row r="1490" spans="1:12" ht="15.75" customHeight="1">
      <c r="A1490" s="16"/>
      <c r="B1490" s="17"/>
      <c r="C1490" s="17"/>
      <c r="D1490" s="17"/>
      <c r="E1490" s="20"/>
      <c r="F1490" s="138"/>
      <c r="G1490" s="24"/>
      <c r="H1490" s="64"/>
      <c r="I1490" s="64"/>
      <c r="J1490" s="18">
        <f t="shared" si="68"/>
        <v>0</v>
      </c>
      <c r="K1490" s="19"/>
      <c r="L1490" s="19"/>
    </row>
    <row r="1491" spans="1:12" ht="15.75" customHeight="1">
      <c r="A1491" s="16"/>
      <c r="B1491" s="17"/>
      <c r="C1491" s="17"/>
      <c r="D1491" s="17"/>
      <c r="E1491" s="20"/>
      <c r="F1491" s="138"/>
      <c r="G1491" s="24"/>
      <c r="H1491" s="64"/>
      <c r="I1491" s="64"/>
      <c r="J1491" s="18">
        <f t="shared" si="68"/>
        <v>0</v>
      </c>
      <c r="K1491" s="19"/>
      <c r="L1491" s="19"/>
    </row>
    <row r="1492" spans="1:12" ht="15.75" customHeight="1">
      <c r="A1492" s="16"/>
      <c r="B1492" s="17"/>
      <c r="C1492" s="17"/>
      <c r="D1492" s="17"/>
      <c r="E1492" s="20"/>
      <c r="F1492" s="138"/>
      <c r="G1492" s="24"/>
      <c r="H1492" s="64"/>
      <c r="I1492" s="64"/>
      <c r="J1492" s="18">
        <f t="shared" si="68"/>
        <v>0</v>
      </c>
      <c r="K1492" s="19"/>
      <c r="L1492" s="19"/>
    </row>
    <row r="1493" spans="1:12" ht="15.75" customHeight="1">
      <c r="A1493" s="16"/>
      <c r="B1493" s="17"/>
      <c r="C1493" s="17"/>
      <c r="D1493" s="17"/>
      <c r="E1493" s="20"/>
      <c r="F1493" s="138"/>
      <c r="G1493" s="24"/>
      <c r="H1493" s="64"/>
      <c r="I1493" s="64"/>
      <c r="J1493" s="18">
        <f t="shared" si="68"/>
        <v>0</v>
      </c>
      <c r="K1493" s="19"/>
      <c r="L1493" s="19"/>
    </row>
    <row r="1494" spans="1:12" ht="15.75" customHeight="1">
      <c r="A1494" s="16"/>
      <c r="B1494" s="17"/>
      <c r="C1494" s="17"/>
      <c r="D1494" s="17"/>
      <c r="E1494" s="20"/>
      <c r="F1494" s="138"/>
      <c r="G1494" s="24"/>
      <c r="H1494" s="64"/>
      <c r="I1494" s="64"/>
      <c r="J1494" s="18">
        <f t="shared" si="68"/>
        <v>0</v>
      </c>
      <c r="K1494" s="19"/>
      <c r="L1494" s="19"/>
    </row>
    <row r="1495" spans="1:12" ht="15.75" customHeight="1">
      <c r="A1495" s="16"/>
      <c r="B1495" s="17"/>
      <c r="C1495" s="17"/>
      <c r="D1495" s="17"/>
      <c r="E1495" s="20"/>
      <c r="F1495" s="138"/>
      <c r="G1495" s="24"/>
      <c r="H1495" s="64"/>
      <c r="I1495" s="64"/>
      <c r="J1495" s="18">
        <f t="shared" si="68"/>
        <v>0</v>
      </c>
      <c r="K1495" s="19"/>
      <c r="L1495" s="19"/>
    </row>
    <row r="1496" spans="1:12" ht="15.75" customHeight="1">
      <c r="A1496" s="16"/>
      <c r="B1496" s="17"/>
      <c r="C1496" s="17"/>
      <c r="D1496" s="17"/>
      <c r="E1496" s="20"/>
      <c r="F1496" s="138"/>
      <c r="G1496" s="24"/>
      <c r="H1496" s="64"/>
      <c r="I1496" s="64"/>
      <c r="J1496" s="18">
        <f t="shared" si="68"/>
        <v>0</v>
      </c>
      <c r="K1496" s="19"/>
      <c r="L1496" s="19"/>
    </row>
    <row r="1497" spans="1:12" ht="15.75" customHeight="1">
      <c r="A1497" s="16"/>
      <c r="B1497" s="17"/>
      <c r="C1497" s="17"/>
      <c r="D1497" s="17"/>
      <c r="E1497" s="20"/>
      <c r="F1497" s="138"/>
      <c r="G1497" s="24"/>
      <c r="H1497" s="64"/>
      <c r="I1497" s="64"/>
      <c r="J1497" s="18">
        <f t="shared" si="68"/>
        <v>0</v>
      </c>
      <c r="K1497" s="19"/>
      <c r="L1497" s="19"/>
    </row>
    <row r="1498" spans="1:12" ht="15.75" customHeight="1">
      <c r="A1498" s="16"/>
      <c r="B1498" s="17"/>
      <c r="C1498" s="17"/>
      <c r="D1498" s="17"/>
      <c r="E1498" s="20"/>
      <c r="F1498" s="138"/>
      <c r="G1498" s="24"/>
      <c r="H1498" s="64"/>
      <c r="I1498" s="64"/>
      <c r="J1498" s="18">
        <f t="shared" si="68"/>
        <v>0</v>
      </c>
      <c r="K1498" s="19"/>
      <c r="L1498" s="19"/>
    </row>
    <row r="1499" spans="1:12" ht="15.75" customHeight="1">
      <c r="A1499" s="16"/>
      <c r="B1499" s="17"/>
      <c r="C1499" s="17"/>
      <c r="D1499" s="17"/>
      <c r="E1499" s="20"/>
      <c r="F1499" s="138"/>
      <c r="G1499" s="24"/>
      <c r="H1499" s="64"/>
      <c r="I1499" s="64"/>
      <c r="J1499" s="18">
        <f t="shared" si="68"/>
        <v>0</v>
      </c>
      <c r="K1499" s="19"/>
      <c r="L1499" s="19"/>
    </row>
    <row r="1500" spans="1:12" ht="15.75" customHeight="1">
      <c r="A1500" s="16"/>
      <c r="B1500" s="17"/>
      <c r="C1500" s="17"/>
      <c r="D1500" s="17"/>
      <c r="E1500" s="20"/>
      <c r="F1500" s="138"/>
      <c r="G1500" s="24"/>
      <c r="H1500" s="64"/>
      <c r="I1500" s="64"/>
      <c r="J1500" s="18">
        <f t="shared" si="68"/>
        <v>0</v>
      </c>
      <c r="K1500" s="19"/>
      <c r="L1500" s="19"/>
    </row>
    <row r="1501" spans="1:12" ht="15.75" customHeight="1">
      <c r="A1501" s="16"/>
      <c r="B1501" s="17"/>
      <c r="C1501" s="17"/>
      <c r="D1501" s="17"/>
      <c r="E1501" s="20"/>
      <c r="F1501" s="138"/>
      <c r="G1501" s="24"/>
      <c r="H1501" s="64"/>
      <c r="I1501" s="64"/>
      <c r="J1501" s="18">
        <f t="shared" si="68"/>
        <v>0</v>
      </c>
      <c r="K1501" s="19"/>
      <c r="L1501" s="19"/>
    </row>
    <row r="1502" spans="1:12" ht="15.75" customHeight="1">
      <c r="A1502" s="16"/>
      <c r="B1502" s="17"/>
      <c r="C1502" s="17"/>
      <c r="D1502" s="17"/>
      <c r="E1502" s="20"/>
      <c r="F1502" s="138"/>
      <c r="G1502" s="24"/>
      <c r="H1502" s="64"/>
      <c r="I1502" s="64"/>
      <c r="J1502" s="18">
        <f t="shared" si="68"/>
        <v>0</v>
      </c>
      <c r="K1502" s="19"/>
      <c r="L1502" s="19"/>
    </row>
    <row r="1503" spans="1:12" ht="15.75" customHeight="1">
      <c r="A1503" s="16"/>
      <c r="B1503" s="17"/>
      <c r="C1503" s="17"/>
      <c r="D1503" s="17"/>
      <c r="E1503" s="20"/>
      <c r="F1503" s="138"/>
      <c r="G1503" s="24"/>
      <c r="H1503" s="64"/>
      <c r="I1503" s="64"/>
      <c r="J1503" s="18">
        <f t="shared" si="68"/>
        <v>0</v>
      </c>
      <c r="K1503" s="19"/>
      <c r="L1503" s="19"/>
    </row>
    <row r="1504" spans="1:12" ht="15.75" customHeight="1">
      <c r="A1504" s="16"/>
      <c r="B1504" s="17"/>
      <c r="C1504" s="17"/>
      <c r="D1504" s="17"/>
      <c r="E1504" s="20"/>
      <c r="F1504" s="138"/>
      <c r="G1504" s="24"/>
      <c r="H1504" s="64"/>
      <c r="I1504" s="64"/>
      <c r="J1504" s="18">
        <f t="shared" si="68"/>
        <v>0</v>
      </c>
      <c r="K1504" s="19"/>
      <c r="L1504" s="19"/>
    </row>
    <row r="1505" spans="1:12" ht="15.75" customHeight="1">
      <c r="A1505" s="16"/>
      <c r="B1505" s="17"/>
      <c r="C1505" s="17"/>
      <c r="D1505" s="17"/>
      <c r="E1505" s="20"/>
      <c r="F1505" s="138"/>
      <c r="G1505" s="24"/>
      <c r="H1505" s="64"/>
      <c r="I1505" s="64"/>
      <c r="J1505" s="18">
        <f t="shared" si="68"/>
        <v>0</v>
      </c>
      <c r="K1505" s="19"/>
      <c r="L1505" s="19"/>
    </row>
    <row r="1506" spans="1:12" ht="15.75" customHeight="1">
      <c r="A1506" s="16"/>
      <c r="B1506" s="17"/>
      <c r="C1506" s="17"/>
      <c r="D1506" s="17"/>
      <c r="E1506" s="20"/>
      <c r="F1506" s="138"/>
      <c r="G1506" s="24"/>
      <c r="H1506" s="64"/>
      <c r="I1506" s="64"/>
      <c r="J1506" s="18">
        <f t="shared" si="68"/>
        <v>0</v>
      </c>
      <c r="K1506" s="19"/>
      <c r="L1506" s="19"/>
    </row>
    <row r="1507" spans="1:12" ht="15.75" customHeight="1">
      <c r="A1507" s="16"/>
      <c r="B1507" s="17"/>
      <c r="C1507" s="17"/>
      <c r="D1507" s="17"/>
      <c r="E1507" s="20"/>
      <c r="F1507" s="138"/>
      <c r="G1507" s="24"/>
      <c r="H1507" s="64"/>
      <c r="I1507" s="64"/>
      <c r="J1507" s="18">
        <f t="shared" si="68"/>
        <v>0</v>
      </c>
      <c r="K1507" s="19"/>
      <c r="L1507" s="19"/>
    </row>
    <row r="1508" spans="1:12" ht="15.75" customHeight="1">
      <c r="A1508" s="16"/>
      <c r="B1508" s="17"/>
      <c r="C1508" s="17"/>
      <c r="D1508" s="17"/>
      <c r="E1508" s="20"/>
      <c r="F1508" s="138"/>
      <c r="G1508" s="24"/>
      <c r="H1508" s="64"/>
      <c r="I1508" s="64"/>
      <c r="J1508" s="18">
        <f t="shared" si="68"/>
        <v>0</v>
      </c>
      <c r="K1508" s="19"/>
      <c r="L1508" s="19"/>
    </row>
    <row r="1509" spans="1:12" ht="15.75" customHeight="1">
      <c r="A1509" s="16"/>
      <c r="B1509" s="17"/>
      <c r="C1509" s="17"/>
      <c r="D1509" s="17"/>
      <c r="E1509" s="20"/>
      <c r="F1509" s="138"/>
      <c r="G1509" s="24"/>
      <c r="H1509" s="64"/>
      <c r="I1509" s="64"/>
      <c r="J1509" s="18">
        <f t="shared" si="68"/>
        <v>0</v>
      </c>
      <c r="K1509" s="19"/>
      <c r="L1509" s="19"/>
    </row>
    <row r="1510" spans="1:12" ht="15.75" customHeight="1">
      <c r="A1510" s="16"/>
      <c r="B1510" s="17"/>
      <c r="C1510" s="17"/>
      <c r="D1510" s="17"/>
      <c r="E1510" s="20"/>
      <c r="F1510" s="138"/>
      <c r="G1510" s="24"/>
      <c r="H1510" s="64"/>
      <c r="I1510" s="64"/>
      <c r="J1510" s="18">
        <f t="shared" si="68"/>
        <v>0</v>
      </c>
      <c r="K1510" s="19"/>
      <c r="L1510" s="19"/>
    </row>
    <row r="1511" spans="1:12" ht="15.75" customHeight="1">
      <c r="A1511" s="16"/>
      <c r="B1511" s="17"/>
      <c r="C1511" s="17"/>
      <c r="D1511" s="17"/>
      <c r="E1511" s="20"/>
      <c r="F1511" s="138"/>
      <c r="G1511" s="24"/>
      <c r="H1511" s="64"/>
      <c r="I1511" s="64"/>
      <c r="J1511" s="18">
        <f t="shared" si="68"/>
        <v>0</v>
      </c>
      <c r="K1511" s="19"/>
      <c r="L1511" s="19"/>
    </row>
    <row r="1512" spans="1:12" ht="15.75" customHeight="1">
      <c r="A1512" s="16"/>
      <c r="B1512" s="17"/>
      <c r="C1512" s="17"/>
      <c r="D1512" s="17"/>
      <c r="E1512" s="20"/>
      <c r="F1512" s="138"/>
      <c r="G1512" s="24"/>
      <c r="H1512" s="64"/>
      <c r="I1512" s="64"/>
      <c r="J1512" s="18">
        <f t="shared" si="68"/>
        <v>0</v>
      </c>
      <c r="K1512" s="19"/>
      <c r="L1512" s="19"/>
    </row>
    <row r="1513" spans="1:12" ht="15.75" customHeight="1">
      <c r="A1513" s="16"/>
      <c r="B1513" s="17"/>
      <c r="C1513" s="17"/>
      <c r="D1513" s="17"/>
      <c r="E1513" s="20"/>
      <c r="F1513" s="138"/>
      <c r="G1513" s="24"/>
      <c r="H1513" s="64"/>
      <c r="I1513" s="64"/>
      <c r="J1513" s="18">
        <f t="shared" si="68"/>
        <v>0</v>
      </c>
      <c r="K1513" s="19"/>
      <c r="L1513" s="19"/>
    </row>
    <row r="1514" spans="1:12" ht="15.75" customHeight="1">
      <c r="A1514" s="16"/>
      <c r="B1514" s="17"/>
      <c r="C1514" s="17"/>
      <c r="D1514" s="17"/>
      <c r="E1514" s="20"/>
      <c r="F1514" s="138"/>
      <c r="G1514" s="24"/>
      <c r="H1514" s="64"/>
      <c r="I1514" s="64"/>
      <c r="J1514" s="18">
        <f t="shared" si="68"/>
        <v>0</v>
      </c>
      <c r="K1514" s="19"/>
      <c r="L1514" s="19"/>
    </row>
    <row r="1515" spans="1:12" ht="15.75" customHeight="1">
      <c r="A1515" s="16"/>
      <c r="B1515" s="17"/>
      <c r="C1515" s="17"/>
      <c r="D1515" s="17"/>
      <c r="E1515" s="20"/>
      <c r="F1515" s="138"/>
      <c r="G1515" s="24"/>
      <c r="H1515" s="64"/>
      <c r="I1515" s="64"/>
      <c r="J1515" s="18">
        <f t="shared" si="68"/>
        <v>0</v>
      </c>
      <c r="K1515" s="19"/>
      <c r="L1515" s="19"/>
    </row>
    <row r="1516" spans="1:12" ht="15.75" customHeight="1">
      <c r="A1516" s="16"/>
      <c r="B1516" s="17"/>
      <c r="C1516" s="17"/>
      <c r="D1516" s="17"/>
      <c r="E1516" s="20"/>
      <c r="F1516" s="138"/>
      <c r="G1516" s="24"/>
      <c r="H1516" s="64"/>
      <c r="I1516" s="64"/>
      <c r="J1516" s="18">
        <f t="shared" si="68"/>
        <v>0</v>
      </c>
      <c r="K1516" s="19"/>
      <c r="L1516" s="19"/>
    </row>
    <row r="1517" spans="1:12" ht="15.75" customHeight="1">
      <c r="A1517" s="16"/>
      <c r="B1517" s="17"/>
      <c r="C1517" s="17"/>
      <c r="D1517" s="17"/>
      <c r="E1517" s="20"/>
      <c r="F1517" s="138"/>
      <c r="G1517" s="24"/>
      <c r="H1517" s="64"/>
      <c r="I1517" s="64"/>
      <c r="J1517" s="18">
        <f t="shared" si="68"/>
        <v>0</v>
      </c>
      <c r="K1517" s="19"/>
      <c r="L1517" s="19"/>
    </row>
    <row r="1518" spans="1:12" ht="15.75" customHeight="1">
      <c r="A1518" s="16"/>
      <c r="B1518" s="17"/>
      <c r="C1518" s="17"/>
      <c r="D1518" s="17"/>
      <c r="E1518" s="20"/>
      <c r="F1518" s="138"/>
      <c r="G1518" s="24"/>
      <c r="H1518" s="64"/>
      <c r="I1518" s="64"/>
      <c r="J1518" s="18">
        <f t="shared" si="68"/>
        <v>0</v>
      </c>
      <c r="K1518" s="19"/>
      <c r="L1518" s="19"/>
    </row>
    <row r="1519" spans="1:12" ht="15.75" customHeight="1">
      <c r="A1519" s="16"/>
      <c r="B1519" s="17"/>
      <c r="C1519" s="17"/>
      <c r="D1519" s="17"/>
      <c r="E1519" s="20"/>
      <c r="F1519" s="138"/>
      <c r="G1519" s="24"/>
      <c r="H1519" s="64"/>
      <c r="I1519" s="64"/>
      <c r="J1519" s="18">
        <f t="shared" si="68"/>
        <v>0</v>
      </c>
      <c r="K1519" s="19"/>
      <c r="L1519" s="19"/>
    </row>
    <row r="1520" spans="1:12" ht="15.75" customHeight="1">
      <c r="A1520" s="16"/>
      <c r="B1520" s="17"/>
      <c r="C1520" s="17"/>
      <c r="D1520" s="17"/>
      <c r="E1520" s="20"/>
      <c r="F1520" s="138"/>
      <c r="G1520" s="24"/>
      <c r="H1520" s="64"/>
      <c r="I1520" s="64"/>
      <c r="J1520" s="18">
        <f t="shared" si="68"/>
        <v>0</v>
      </c>
      <c r="K1520" s="19"/>
      <c r="L1520" s="19"/>
    </row>
    <row r="1521" spans="1:12" ht="15.75" customHeight="1">
      <c r="A1521" s="16"/>
      <c r="B1521" s="17"/>
      <c r="C1521" s="17"/>
      <c r="D1521" s="17"/>
      <c r="E1521" s="20"/>
      <c r="F1521" s="138"/>
      <c r="G1521" s="24"/>
      <c r="H1521" s="64"/>
      <c r="I1521" s="64"/>
      <c r="J1521" s="18">
        <f t="shared" si="68"/>
        <v>0</v>
      </c>
      <c r="K1521" s="19"/>
      <c r="L1521" s="19"/>
    </row>
    <row r="1522" spans="1:12" ht="15.75" customHeight="1">
      <c r="A1522" s="16"/>
      <c r="B1522" s="17"/>
      <c r="C1522" s="17"/>
      <c r="D1522" s="17"/>
      <c r="E1522" s="20"/>
      <c r="F1522" s="138"/>
      <c r="G1522" s="24"/>
      <c r="H1522" s="64"/>
      <c r="I1522" s="64"/>
      <c r="J1522" s="18">
        <f t="shared" si="68"/>
        <v>0</v>
      </c>
      <c r="K1522" s="19"/>
      <c r="L1522" s="19"/>
    </row>
    <row r="1523" spans="1:12" ht="15.75" customHeight="1">
      <c r="A1523" s="16"/>
      <c r="B1523" s="17"/>
      <c r="C1523" s="17"/>
      <c r="D1523" s="17"/>
      <c r="E1523" s="20"/>
      <c r="F1523" s="138"/>
      <c r="G1523" s="24"/>
      <c r="H1523" s="64"/>
      <c r="I1523" s="64"/>
      <c r="J1523" s="18">
        <f t="shared" si="68"/>
        <v>0</v>
      </c>
      <c r="K1523" s="19"/>
      <c r="L1523" s="19"/>
    </row>
    <row r="1524" spans="1:12" ht="15.75" customHeight="1">
      <c r="A1524" s="16"/>
      <c r="B1524" s="17"/>
      <c r="C1524" s="17"/>
      <c r="D1524" s="17"/>
      <c r="E1524" s="20"/>
      <c r="F1524" s="138"/>
      <c r="G1524" s="24"/>
      <c r="H1524" s="64"/>
      <c r="I1524" s="64"/>
      <c r="J1524" s="18">
        <f t="shared" si="68"/>
        <v>0</v>
      </c>
      <c r="K1524" s="19"/>
      <c r="L1524" s="19"/>
    </row>
    <row r="1525" spans="1:12" ht="15.75" customHeight="1">
      <c r="A1525" s="16"/>
      <c r="B1525" s="17"/>
      <c r="C1525" s="17"/>
      <c r="D1525" s="17"/>
      <c r="E1525" s="20"/>
      <c r="F1525" s="138"/>
      <c r="G1525" s="24"/>
      <c r="H1525" s="64"/>
      <c r="I1525" s="64"/>
      <c r="J1525" s="18">
        <f t="shared" si="68"/>
        <v>0</v>
      </c>
      <c r="K1525" s="19"/>
      <c r="L1525" s="19"/>
    </row>
    <row r="1526" spans="1:12" ht="15.75" customHeight="1">
      <c r="A1526" s="16"/>
      <c r="B1526" s="17"/>
      <c r="C1526" s="17"/>
      <c r="D1526" s="17"/>
      <c r="E1526" s="20"/>
      <c r="F1526" s="138"/>
      <c r="G1526" s="24"/>
      <c r="H1526" s="64"/>
      <c r="I1526" s="64"/>
      <c r="J1526" s="18">
        <f t="shared" si="68"/>
        <v>0</v>
      </c>
      <c r="K1526" s="19"/>
      <c r="L1526" s="19"/>
    </row>
    <row r="1527" spans="1:12" ht="15.75" customHeight="1">
      <c r="A1527" s="16"/>
      <c r="B1527" s="17"/>
      <c r="C1527" s="17"/>
      <c r="D1527" s="17"/>
      <c r="E1527" s="20"/>
      <c r="F1527" s="138"/>
      <c r="G1527" s="24"/>
      <c r="H1527" s="64"/>
      <c r="I1527" s="64"/>
      <c r="J1527" s="18">
        <f t="shared" si="68"/>
        <v>0</v>
      </c>
      <c r="K1527" s="19"/>
      <c r="L1527" s="19"/>
    </row>
    <row r="1528" spans="1:12" ht="15.75" customHeight="1">
      <c r="A1528" s="16"/>
      <c r="B1528" s="17"/>
      <c r="C1528" s="17"/>
      <c r="D1528" s="17"/>
      <c r="E1528" s="20"/>
      <c r="F1528" s="138"/>
      <c r="G1528" s="24"/>
      <c r="H1528" s="64"/>
      <c r="I1528" s="64"/>
      <c r="J1528" s="18">
        <f t="shared" si="68"/>
        <v>0</v>
      </c>
      <c r="K1528" s="19"/>
      <c r="L1528" s="19"/>
    </row>
    <row r="1529" spans="1:12" ht="15.75" customHeight="1">
      <c r="A1529" s="16"/>
      <c r="B1529" s="17"/>
      <c r="C1529" s="17"/>
      <c r="D1529" s="17"/>
      <c r="E1529" s="20"/>
      <c r="F1529" s="138"/>
      <c r="G1529" s="24"/>
      <c r="H1529" s="64"/>
      <c r="I1529" s="64"/>
      <c r="J1529" s="18">
        <f t="shared" si="68"/>
        <v>0</v>
      </c>
      <c r="K1529" s="19"/>
      <c r="L1529" s="19"/>
    </row>
    <row r="1530" spans="1:12" ht="15.75" customHeight="1">
      <c r="A1530" s="16"/>
      <c r="B1530" s="17"/>
      <c r="C1530" s="17"/>
      <c r="D1530" s="17"/>
      <c r="E1530" s="20"/>
      <c r="F1530" s="138"/>
      <c r="G1530" s="24"/>
      <c r="H1530" s="64"/>
      <c r="I1530" s="64"/>
      <c r="J1530" s="18">
        <f t="shared" si="68"/>
        <v>0</v>
      </c>
      <c r="K1530" s="19"/>
      <c r="L1530" s="19"/>
    </row>
    <row r="1531" spans="1:12" ht="15.75" customHeight="1">
      <c r="A1531" s="16"/>
      <c r="B1531" s="17"/>
      <c r="C1531" s="17"/>
      <c r="D1531" s="17"/>
      <c r="E1531" s="20"/>
      <c r="F1531" s="138"/>
      <c r="G1531" s="24"/>
      <c r="H1531" s="64"/>
      <c r="I1531" s="64"/>
      <c r="J1531" s="18">
        <f t="shared" si="68"/>
        <v>0</v>
      </c>
      <c r="K1531" s="19"/>
      <c r="L1531" s="19"/>
    </row>
    <row r="1532" spans="1:12" ht="15.75" customHeight="1">
      <c r="A1532" s="16"/>
      <c r="B1532" s="17"/>
      <c r="C1532" s="17"/>
      <c r="D1532" s="17"/>
      <c r="E1532" s="20"/>
      <c r="F1532" s="138"/>
      <c r="G1532" s="24"/>
      <c r="H1532" s="64"/>
      <c r="I1532" s="64"/>
      <c r="J1532" s="18">
        <f t="shared" si="68"/>
        <v>0</v>
      </c>
      <c r="K1532" s="19"/>
      <c r="L1532" s="19"/>
    </row>
    <row r="1533" spans="1:12" ht="15.75" customHeight="1">
      <c r="A1533" s="16"/>
      <c r="B1533" s="17"/>
      <c r="C1533" s="17"/>
      <c r="D1533" s="17"/>
      <c r="E1533" s="20"/>
      <c r="F1533" s="138"/>
      <c r="G1533" s="24"/>
      <c r="H1533" s="64"/>
      <c r="I1533" s="64"/>
      <c r="J1533" s="18">
        <f t="shared" si="68"/>
        <v>0</v>
      </c>
      <c r="K1533" s="19"/>
      <c r="L1533" s="19"/>
    </row>
    <row r="1534" spans="1:12" ht="15.75" customHeight="1">
      <c r="A1534" s="16"/>
      <c r="B1534" s="17"/>
      <c r="C1534" s="17"/>
      <c r="D1534" s="17"/>
      <c r="E1534" s="20"/>
      <c r="F1534" s="138"/>
      <c r="G1534" s="24"/>
      <c r="H1534" s="64"/>
      <c r="I1534" s="64"/>
      <c r="J1534" s="18">
        <f t="shared" si="68"/>
        <v>0</v>
      </c>
      <c r="K1534" s="19"/>
      <c r="L1534" s="19"/>
    </row>
    <row r="1535" spans="1:12" ht="15.75" customHeight="1">
      <c r="A1535" s="16"/>
      <c r="B1535" s="17"/>
      <c r="C1535" s="17"/>
      <c r="D1535" s="17"/>
      <c r="E1535" s="20"/>
      <c r="F1535" s="138"/>
      <c r="G1535" s="24"/>
      <c r="H1535" s="64"/>
      <c r="I1535" s="64"/>
      <c r="J1535" s="18">
        <f t="shared" si="68"/>
        <v>0</v>
      </c>
      <c r="K1535" s="19"/>
      <c r="L1535" s="19"/>
    </row>
    <row r="1536" spans="1:12" ht="15.75" customHeight="1">
      <c r="A1536" s="16"/>
      <c r="B1536" s="17"/>
      <c r="C1536" s="17"/>
      <c r="D1536" s="17"/>
      <c r="E1536" s="20"/>
      <c r="F1536" s="138"/>
      <c r="G1536" s="24"/>
      <c r="H1536" s="64"/>
      <c r="I1536" s="64"/>
      <c r="J1536" s="18">
        <f t="shared" ref="J1536:J1599" si="69">ROUND(H1536*I1536,0)</f>
        <v>0</v>
      </c>
      <c r="K1536" s="19"/>
      <c r="L1536" s="19"/>
    </row>
    <row r="1537" spans="1:12" ht="15.75" customHeight="1">
      <c r="A1537" s="16"/>
      <c r="B1537" s="17"/>
      <c r="C1537" s="17"/>
      <c r="D1537" s="17"/>
      <c r="E1537" s="20"/>
      <c r="F1537" s="138"/>
      <c r="G1537" s="24"/>
      <c r="H1537" s="64"/>
      <c r="I1537" s="64"/>
      <c r="J1537" s="18">
        <f t="shared" si="69"/>
        <v>0</v>
      </c>
      <c r="K1537" s="19"/>
      <c r="L1537" s="19"/>
    </row>
    <row r="1538" spans="1:12" ht="15.75" customHeight="1">
      <c r="A1538" s="16"/>
      <c r="B1538" s="17"/>
      <c r="C1538" s="17"/>
      <c r="D1538" s="17"/>
      <c r="E1538" s="20"/>
      <c r="F1538" s="138"/>
      <c r="G1538" s="24"/>
      <c r="H1538" s="64"/>
      <c r="I1538" s="64"/>
      <c r="J1538" s="18">
        <f t="shared" si="69"/>
        <v>0</v>
      </c>
      <c r="K1538" s="19"/>
      <c r="L1538" s="19"/>
    </row>
    <row r="1539" spans="1:12" ht="15.75" customHeight="1">
      <c r="A1539" s="16"/>
      <c r="B1539" s="17"/>
      <c r="C1539" s="17"/>
      <c r="D1539" s="17"/>
      <c r="E1539" s="20"/>
      <c r="F1539" s="138"/>
      <c r="G1539" s="24"/>
      <c r="H1539" s="64"/>
      <c r="I1539" s="64"/>
      <c r="J1539" s="18">
        <f t="shared" si="69"/>
        <v>0</v>
      </c>
      <c r="K1539" s="19"/>
      <c r="L1539" s="19"/>
    </row>
    <row r="1540" spans="1:12" ht="15.75" customHeight="1">
      <c r="A1540" s="16"/>
      <c r="B1540" s="17"/>
      <c r="C1540" s="17"/>
      <c r="D1540" s="17"/>
      <c r="E1540" s="20"/>
      <c r="F1540" s="138"/>
      <c r="G1540" s="24"/>
      <c r="H1540" s="64"/>
      <c r="I1540" s="64"/>
      <c r="J1540" s="18">
        <f t="shared" si="69"/>
        <v>0</v>
      </c>
      <c r="K1540" s="19"/>
      <c r="L1540" s="19"/>
    </row>
    <row r="1541" spans="1:12" ht="15.75" customHeight="1">
      <c r="A1541" s="16"/>
      <c r="B1541" s="17"/>
      <c r="C1541" s="17"/>
      <c r="D1541" s="17"/>
      <c r="E1541" s="20"/>
      <c r="F1541" s="138"/>
      <c r="G1541" s="24"/>
      <c r="H1541" s="64"/>
      <c r="I1541" s="64"/>
      <c r="J1541" s="18">
        <f t="shared" si="69"/>
        <v>0</v>
      </c>
      <c r="K1541" s="19"/>
      <c r="L1541" s="19"/>
    </row>
    <row r="1542" spans="1:12" ht="15.75" customHeight="1">
      <c r="A1542" s="16"/>
      <c r="B1542" s="17"/>
      <c r="C1542" s="17"/>
      <c r="D1542" s="17"/>
      <c r="E1542" s="20"/>
      <c r="F1542" s="138"/>
      <c r="G1542" s="24"/>
      <c r="H1542" s="64"/>
      <c r="I1542" s="64"/>
      <c r="J1542" s="18">
        <f t="shared" si="69"/>
        <v>0</v>
      </c>
      <c r="K1542" s="19"/>
      <c r="L1542" s="19"/>
    </row>
    <row r="1543" spans="1:12" ht="15.75" customHeight="1">
      <c r="A1543" s="16"/>
      <c r="B1543" s="17"/>
      <c r="C1543" s="17"/>
      <c r="D1543" s="17"/>
      <c r="E1543" s="20"/>
      <c r="F1543" s="138"/>
      <c r="G1543" s="24"/>
      <c r="H1543" s="64"/>
      <c r="I1543" s="64"/>
      <c r="J1543" s="18">
        <f t="shared" si="69"/>
        <v>0</v>
      </c>
      <c r="K1543" s="19"/>
      <c r="L1543" s="19"/>
    </row>
    <row r="1544" spans="1:12" ht="15.75" customHeight="1">
      <c r="A1544" s="16"/>
      <c r="B1544" s="17"/>
      <c r="C1544" s="17"/>
      <c r="D1544" s="17"/>
      <c r="E1544" s="20"/>
      <c r="F1544" s="138"/>
      <c r="G1544" s="24"/>
      <c r="H1544" s="64"/>
      <c r="I1544" s="64"/>
      <c r="J1544" s="18">
        <f t="shared" si="69"/>
        <v>0</v>
      </c>
      <c r="K1544" s="19"/>
      <c r="L1544" s="19"/>
    </row>
    <row r="1545" spans="1:12" ht="15.75" customHeight="1">
      <c r="A1545" s="16"/>
      <c r="B1545" s="17"/>
      <c r="C1545" s="17"/>
      <c r="D1545" s="17"/>
      <c r="E1545" s="20"/>
      <c r="F1545" s="138"/>
      <c r="G1545" s="24"/>
      <c r="H1545" s="64"/>
      <c r="I1545" s="64"/>
      <c r="J1545" s="18">
        <f t="shared" si="69"/>
        <v>0</v>
      </c>
      <c r="K1545" s="19"/>
      <c r="L1545" s="19"/>
    </row>
    <row r="1546" spans="1:12" ht="15.75" customHeight="1">
      <c r="A1546" s="16"/>
      <c r="B1546" s="17"/>
      <c r="C1546" s="17"/>
      <c r="D1546" s="17"/>
      <c r="E1546" s="20"/>
      <c r="F1546" s="138"/>
      <c r="G1546" s="24"/>
      <c r="H1546" s="64"/>
      <c r="I1546" s="64"/>
      <c r="J1546" s="18">
        <f t="shared" si="69"/>
        <v>0</v>
      </c>
      <c r="K1546" s="19"/>
      <c r="L1546" s="19"/>
    </row>
    <row r="1547" spans="1:12" ht="15.75" customHeight="1">
      <c r="A1547" s="16"/>
      <c r="B1547" s="17"/>
      <c r="C1547" s="17"/>
      <c r="D1547" s="17"/>
      <c r="E1547" s="20"/>
      <c r="F1547" s="138"/>
      <c r="G1547" s="24"/>
      <c r="H1547" s="64"/>
      <c r="I1547" s="64"/>
      <c r="J1547" s="18">
        <f t="shared" si="69"/>
        <v>0</v>
      </c>
      <c r="K1547" s="19"/>
      <c r="L1547" s="19"/>
    </row>
    <row r="1548" spans="1:12" ht="15.75" customHeight="1">
      <c r="A1548" s="16"/>
      <c r="B1548" s="17"/>
      <c r="C1548" s="17"/>
      <c r="D1548" s="17"/>
      <c r="E1548" s="20"/>
      <c r="F1548" s="138"/>
      <c r="G1548" s="24"/>
      <c r="H1548" s="64"/>
      <c r="I1548" s="64"/>
      <c r="J1548" s="18">
        <f t="shared" si="69"/>
        <v>0</v>
      </c>
      <c r="K1548" s="19"/>
      <c r="L1548" s="19"/>
    </row>
    <row r="1549" spans="1:12" ht="15.75" customHeight="1">
      <c r="A1549" s="16"/>
      <c r="B1549" s="17"/>
      <c r="C1549" s="17"/>
      <c r="D1549" s="17"/>
      <c r="E1549" s="20"/>
      <c r="F1549" s="138"/>
      <c r="G1549" s="24"/>
      <c r="H1549" s="64"/>
      <c r="I1549" s="64"/>
      <c r="J1549" s="18">
        <f t="shared" si="69"/>
        <v>0</v>
      </c>
      <c r="K1549" s="19"/>
      <c r="L1549" s="19"/>
    </row>
    <row r="1550" spans="1:12" ht="15.75" customHeight="1">
      <c r="A1550" s="16"/>
      <c r="B1550" s="17"/>
      <c r="C1550" s="17"/>
      <c r="D1550" s="17"/>
      <c r="E1550" s="20"/>
      <c r="F1550" s="138"/>
      <c r="G1550" s="24"/>
      <c r="H1550" s="64"/>
      <c r="I1550" s="64"/>
      <c r="J1550" s="18">
        <f t="shared" si="69"/>
        <v>0</v>
      </c>
      <c r="K1550" s="19"/>
      <c r="L1550" s="19"/>
    </row>
    <row r="1551" spans="1:12" ht="15.75" customHeight="1">
      <c r="A1551" s="16"/>
      <c r="B1551" s="17"/>
      <c r="C1551" s="17"/>
      <c r="D1551" s="17"/>
      <c r="E1551" s="20"/>
      <c r="F1551" s="138"/>
      <c r="G1551" s="24"/>
      <c r="H1551" s="64"/>
      <c r="I1551" s="64"/>
      <c r="J1551" s="18">
        <f t="shared" si="69"/>
        <v>0</v>
      </c>
      <c r="K1551" s="19"/>
      <c r="L1551" s="19"/>
    </row>
    <row r="1552" spans="1:12" ht="15.75" customHeight="1">
      <c r="A1552" s="16"/>
      <c r="B1552" s="17"/>
      <c r="C1552" s="17"/>
      <c r="D1552" s="17"/>
      <c r="E1552" s="20"/>
      <c r="F1552" s="138"/>
      <c r="G1552" s="24"/>
      <c r="H1552" s="64"/>
      <c r="I1552" s="64"/>
      <c r="J1552" s="18">
        <f t="shared" si="69"/>
        <v>0</v>
      </c>
      <c r="K1552" s="19"/>
      <c r="L1552" s="19"/>
    </row>
    <row r="1553" spans="1:12" ht="15.75" customHeight="1">
      <c r="A1553" s="16"/>
      <c r="B1553" s="17"/>
      <c r="C1553" s="17"/>
      <c r="D1553" s="17"/>
      <c r="E1553" s="20"/>
      <c r="F1553" s="138"/>
      <c r="G1553" s="24"/>
      <c r="H1553" s="64"/>
      <c r="I1553" s="64"/>
      <c r="J1553" s="18">
        <f t="shared" si="69"/>
        <v>0</v>
      </c>
      <c r="K1553" s="19"/>
      <c r="L1553" s="19"/>
    </row>
    <row r="1554" spans="1:12" ht="15.75" customHeight="1">
      <c r="A1554" s="16"/>
      <c r="B1554" s="17"/>
      <c r="C1554" s="17"/>
      <c r="D1554" s="17"/>
      <c r="E1554" s="20"/>
      <c r="F1554" s="138"/>
      <c r="G1554" s="24"/>
      <c r="H1554" s="64"/>
      <c r="I1554" s="64"/>
      <c r="J1554" s="18">
        <f t="shared" si="69"/>
        <v>0</v>
      </c>
      <c r="K1554" s="19"/>
      <c r="L1554" s="19"/>
    </row>
    <row r="1555" spans="1:12" ht="15.75" customHeight="1">
      <c r="A1555" s="16"/>
      <c r="B1555" s="17"/>
      <c r="C1555" s="17"/>
      <c r="D1555" s="17"/>
      <c r="E1555" s="20"/>
      <c r="F1555" s="138"/>
      <c r="G1555" s="24"/>
      <c r="H1555" s="64"/>
      <c r="I1555" s="64"/>
      <c r="J1555" s="18">
        <f t="shared" si="69"/>
        <v>0</v>
      </c>
      <c r="K1555" s="19"/>
      <c r="L1555" s="19"/>
    </row>
    <row r="1556" spans="1:12" ht="15.75" customHeight="1">
      <c r="A1556" s="16"/>
      <c r="B1556" s="17"/>
      <c r="C1556" s="17"/>
      <c r="D1556" s="17"/>
      <c r="E1556" s="20"/>
      <c r="F1556" s="138"/>
      <c r="G1556" s="24"/>
      <c r="H1556" s="64"/>
      <c r="I1556" s="64"/>
      <c r="J1556" s="18">
        <f t="shared" si="69"/>
        <v>0</v>
      </c>
      <c r="K1556" s="19"/>
      <c r="L1556" s="19"/>
    </row>
    <row r="1557" spans="1:12" ht="15.75" customHeight="1">
      <c r="A1557" s="16"/>
      <c r="B1557" s="17"/>
      <c r="C1557" s="17"/>
      <c r="D1557" s="17"/>
      <c r="E1557" s="20"/>
      <c r="F1557" s="138"/>
      <c r="G1557" s="24"/>
      <c r="H1557" s="64"/>
      <c r="I1557" s="64"/>
      <c r="J1557" s="18">
        <f t="shared" si="69"/>
        <v>0</v>
      </c>
      <c r="K1557" s="19"/>
      <c r="L1557" s="19"/>
    </row>
    <row r="1558" spans="1:12" ht="15.75" customHeight="1">
      <c r="A1558" s="16"/>
      <c r="B1558" s="17"/>
      <c r="C1558" s="17"/>
      <c r="D1558" s="17"/>
      <c r="E1558" s="20"/>
      <c r="F1558" s="138"/>
      <c r="G1558" s="24"/>
      <c r="H1558" s="64"/>
      <c r="I1558" s="64"/>
      <c r="J1558" s="18">
        <f t="shared" si="69"/>
        <v>0</v>
      </c>
      <c r="K1558" s="19"/>
      <c r="L1558" s="19"/>
    </row>
    <row r="1559" spans="1:12" ht="15.75" customHeight="1">
      <c r="A1559" s="16"/>
      <c r="B1559" s="17"/>
      <c r="C1559" s="17"/>
      <c r="D1559" s="17"/>
      <c r="E1559" s="20"/>
      <c r="F1559" s="138"/>
      <c r="G1559" s="24"/>
      <c r="H1559" s="64"/>
      <c r="I1559" s="64"/>
      <c r="J1559" s="18">
        <f t="shared" si="69"/>
        <v>0</v>
      </c>
      <c r="K1559" s="19"/>
      <c r="L1559" s="19"/>
    </row>
    <row r="1560" spans="1:12" ht="15.75" customHeight="1">
      <c r="A1560" s="16"/>
      <c r="B1560" s="17"/>
      <c r="C1560" s="17"/>
      <c r="D1560" s="17"/>
      <c r="E1560" s="20"/>
      <c r="F1560" s="138"/>
      <c r="G1560" s="24"/>
      <c r="H1560" s="64"/>
      <c r="I1560" s="64"/>
      <c r="J1560" s="18">
        <f t="shared" si="69"/>
        <v>0</v>
      </c>
      <c r="K1560" s="19"/>
      <c r="L1560" s="19"/>
    </row>
    <row r="1561" spans="1:12" ht="15.75" customHeight="1">
      <c r="A1561" s="16"/>
      <c r="B1561" s="17"/>
      <c r="C1561" s="17"/>
      <c r="D1561" s="17"/>
      <c r="E1561" s="20"/>
      <c r="F1561" s="138"/>
      <c r="G1561" s="24"/>
      <c r="H1561" s="64"/>
      <c r="I1561" s="64"/>
      <c r="J1561" s="18">
        <f t="shared" si="69"/>
        <v>0</v>
      </c>
      <c r="K1561" s="19"/>
      <c r="L1561" s="19"/>
    </row>
    <row r="1562" spans="1:12" ht="15.75" customHeight="1">
      <c r="A1562" s="16"/>
      <c r="B1562" s="17"/>
      <c r="C1562" s="17"/>
      <c r="D1562" s="17"/>
      <c r="E1562" s="20"/>
      <c r="F1562" s="138"/>
      <c r="G1562" s="24"/>
      <c r="H1562" s="64"/>
      <c r="I1562" s="64"/>
      <c r="J1562" s="18">
        <f t="shared" si="69"/>
        <v>0</v>
      </c>
      <c r="K1562" s="19"/>
      <c r="L1562" s="19"/>
    </row>
    <row r="1563" spans="1:12" ht="15.75" customHeight="1">
      <c r="A1563" s="16"/>
      <c r="B1563" s="17"/>
      <c r="C1563" s="17"/>
      <c r="D1563" s="17"/>
      <c r="E1563" s="20"/>
      <c r="F1563" s="138"/>
      <c r="G1563" s="24"/>
      <c r="H1563" s="64"/>
      <c r="I1563" s="64"/>
      <c r="J1563" s="18">
        <f t="shared" si="69"/>
        <v>0</v>
      </c>
      <c r="K1563" s="19"/>
      <c r="L1563" s="19"/>
    </row>
    <row r="1564" spans="1:12" ht="15.75" customHeight="1">
      <c r="A1564" s="16"/>
      <c r="B1564" s="17"/>
      <c r="C1564" s="17"/>
      <c r="D1564" s="17"/>
      <c r="E1564" s="20"/>
      <c r="F1564" s="138"/>
      <c r="G1564" s="24"/>
      <c r="H1564" s="64"/>
      <c r="I1564" s="64"/>
      <c r="J1564" s="18">
        <f t="shared" si="69"/>
        <v>0</v>
      </c>
      <c r="K1564" s="19"/>
      <c r="L1564" s="19"/>
    </row>
    <row r="1565" spans="1:12" ht="15.75" customHeight="1">
      <c r="A1565" s="16"/>
      <c r="B1565" s="17"/>
      <c r="C1565" s="17"/>
      <c r="D1565" s="17"/>
      <c r="E1565" s="20"/>
      <c r="F1565" s="138"/>
      <c r="G1565" s="24"/>
      <c r="H1565" s="64"/>
      <c r="I1565" s="64"/>
      <c r="J1565" s="18">
        <f t="shared" si="69"/>
        <v>0</v>
      </c>
      <c r="K1565" s="19"/>
      <c r="L1565" s="19"/>
    </row>
    <row r="1566" spans="1:12" ht="15.75" customHeight="1">
      <c r="A1566" s="16"/>
      <c r="B1566" s="17"/>
      <c r="C1566" s="17"/>
      <c r="D1566" s="17"/>
      <c r="E1566" s="20"/>
      <c r="F1566" s="138"/>
      <c r="G1566" s="24"/>
      <c r="H1566" s="64"/>
      <c r="I1566" s="64"/>
      <c r="J1566" s="18">
        <f t="shared" si="69"/>
        <v>0</v>
      </c>
      <c r="K1566" s="19"/>
      <c r="L1566" s="19"/>
    </row>
    <row r="1567" spans="1:12" ht="15.75" customHeight="1">
      <c r="A1567" s="16"/>
      <c r="B1567" s="17"/>
      <c r="C1567" s="17"/>
      <c r="D1567" s="17"/>
      <c r="E1567" s="20"/>
      <c r="F1567" s="138"/>
      <c r="G1567" s="24"/>
      <c r="H1567" s="64"/>
      <c r="I1567" s="64"/>
      <c r="J1567" s="18">
        <f t="shared" si="69"/>
        <v>0</v>
      </c>
      <c r="K1567" s="19"/>
      <c r="L1567" s="19"/>
    </row>
    <row r="1568" spans="1:12" ht="15.75" customHeight="1">
      <c r="A1568" s="16"/>
      <c r="B1568" s="17"/>
      <c r="C1568" s="17"/>
      <c r="D1568" s="17"/>
      <c r="E1568" s="20"/>
      <c r="F1568" s="138"/>
      <c r="G1568" s="24"/>
      <c r="H1568" s="64"/>
      <c r="I1568" s="64"/>
      <c r="J1568" s="18">
        <f t="shared" si="69"/>
        <v>0</v>
      </c>
      <c r="K1568" s="19"/>
      <c r="L1568" s="19"/>
    </row>
    <row r="1569" spans="1:12" ht="15.75" customHeight="1">
      <c r="A1569" s="16"/>
      <c r="B1569" s="17"/>
      <c r="C1569" s="17"/>
      <c r="D1569" s="17"/>
      <c r="E1569" s="20"/>
      <c r="F1569" s="138"/>
      <c r="G1569" s="24"/>
      <c r="H1569" s="64"/>
      <c r="I1569" s="64"/>
      <c r="J1569" s="18">
        <f t="shared" si="69"/>
        <v>0</v>
      </c>
      <c r="K1569" s="19"/>
      <c r="L1569" s="19"/>
    </row>
    <row r="1570" spans="1:12" ht="15.75" customHeight="1">
      <c r="A1570" s="16"/>
      <c r="B1570" s="17"/>
      <c r="C1570" s="17"/>
      <c r="D1570" s="17"/>
      <c r="E1570" s="20"/>
      <c r="F1570" s="138"/>
      <c r="G1570" s="24"/>
      <c r="H1570" s="64"/>
      <c r="I1570" s="64"/>
      <c r="J1570" s="18">
        <f t="shared" si="69"/>
        <v>0</v>
      </c>
      <c r="K1570" s="19"/>
      <c r="L1570" s="19"/>
    </row>
    <row r="1571" spans="1:12" ht="15.75" customHeight="1">
      <c r="A1571" s="16"/>
      <c r="B1571" s="17"/>
      <c r="C1571" s="17"/>
      <c r="D1571" s="17"/>
      <c r="E1571" s="20"/>
      <c r="F1571" s="138"/>
      <c r="G1571" s="24"/>
      <c r="H1571" s="64"/>
      <c r="I1571" s="64"/>
      <c r="J1571" s="18">
        <f t="shared" si="69"/>
        <v>0</v>
      </c>
      <c r="K1571" s="19"/>
      <c r="L1571" s="19"/>
    </row>
    <row r="1572" spans="1:12" ht="15.75" customHeight="1">
      <c r="A1572" s="16"/>
      <c r="B1572" s="17"/>
      <c r="C1572" s="17"/>
      <c r="D1572" s="17"/>
      <c r="E1572" s="20"/>
      <c r="F1572" s="138"/>
      <c r="G1572" s="24"/>
      <c r="H1572" s="64"/>
      <c r="I1572" s="64"/>
      <c r="J1572" s="18">
        <f t="shared" si="69"/>
        <v>0</v>
      </c>
      <c r="K1572" s="19"/>
      <c r="L1572" s="19"/>
    </row>
    <row r="1573" spans="1:12" ht="15.75" customHeight="1">
      <c r="A1573" s="16"/>
      <c r="B1573" s="17"/>
      <c r="C1573" s="17"/>
      <c r="D1573" s="17"/>
      <c r="E1573" s="20"/>
      <c r="F1573" s="138"/>
      <c r="G1573" s="24"/>
      <c r="H1573" s="64"/>
      <c r="I1573" s="64"/>
      <c r="J1573" s="18">
        <f t="shared" si="69"/>
        <v>0</v>
      </c>
      <c r="K1573" s="19"/>
      <c r="L1573" s="19"/>
    </row>
    <row r="1574" spans="1:12" ht="15.75" customHeight="1">
      <c r="A1574" s="16"/>
      <c r="B1574" s="17"/>
      <c r="C1574" s="17"/>
      <c r="D1574" s="17"/>
      <c r="E1574" s="20"/>
      <c r="F1574" s="138"/>
      <c r="G1574" s="24"/>
      <c r="H1574" s="64"/>
      <c r="I1574" s="64"/>
      <c r="J1574" s="18">
        <f t="shared" si="69"/>
        <v>0</v>
      </c>
      <c r="K1574" s="19"/>
      <c r="L1574" s="19"/>
    </row>
    <row r="1575" spans="1:12" ht="15.75" customHeight="1">
      <c r="A1575" s="16"/>
      <c r="B1575" s="17"/>
      <c r="C1575" s="17"/>
      <c r="D1575" s="17"/>
      <c r="E1575" s="20"/>
      <c r="F1575" s="138"/>
      <c r="G1575" s="24"/>
      <c r="H1575" s="64"/>
      <c r="I1575" s="64"/>
      <c r="J1575" s="18">
        <f t="shared" si="69"/>
        <v>0</v>
      </c>
      <c r="K1575" s="19"/>
      <c r="L1575" s="19"/>
    </row>
    <row r="1576" spans="1:12" ht="15.75" customHeight="1">
      <c r="A1576" s="16"/>
      <c r="B1576" s="17"/>
      <c r="C1576" s="17"/>
      <c r="D1576" s="17"/>
      <c r="E1576" s="20"/>
      <c r="F1576" s="138"/>
      <c r="G1576" s="24"/>
      <c r="H1576" s="64"/>
      <c r="I1576" s="64"/>
      <c r="J1576" s="18">
        <f t="shared" si="69"/>
        <v>0</v>
      </c>
      <c r="K1576" s="19"/>
      <c r="L1576" s="19"/>
    </row>
    <row r="1577" spans="1:12" ht="15.75" customHeight="1">
      <c r="A1577" s="16"/>
      <c r="B1577" s="17"/>
      <c r="C1577" s="17"/>
      <c r="D1577" s="17"/>
      <c r="E1577" s="20"/>
      <c r="F1577" s="138"/>
      <c r="G1577" s="24"/>
      <c r="H1577" s="64"/>
      <c r="I1577" s="64"/>
      <c r="J1577" s="18">
        <f t="shared" si="69"/>
        <v>0</v>
      </c>
      <c r="K1577" s="19"/>
      <c r="L1577" s="19"/>
    </row>
    <row r="1578" spans="1:12" ht="15.75" customHeight="1">
      <c r="A1578" s="16"/>
      <c r="B1578" s="17"/>
      <c r="C1578" s="17"/>
      <c r="D1578" s="17"/>
      <c r="E1578" s="20"/>
      <c r="F1578" s="138"/>
      <c r="G1578" s="24"/>
      <c r="H1578" s="64"/>
      <c r="I1578" s="64"/>
      <c r="J1578" s="18">
        <f t="shared" si="69"/>
        <v>0</v>
      </c>
      <c r="K1578" s="19"/>
      <c r="L1578" s="19"/>
    </row>
    <row r="1579" spans="1:12" ht="15.75" customHeight="1">
      <c r="A1579" s="16"/>
      <c r="B1579" s="17"/>
      <c r="C1579" s="17"/>
      <c r="D1579" s="17"/>
      <c r="E1579" s="20"/>
      <c r="F1579" s="138"/>
      <c r="G1579" s="24"/>
      <c r="H1579" s="64"/>
      <c r="I1579" s="64"/>
      <c r="J1579" s="18">
        <f t="shared" si="69"/>
        <v>0</v>
      </c>
      <c r="K1579" s="19"/>
      <c r="L1579" s="19"/>
    </row>
    <row r="1580" spans="1:12" ht="15.75" customHeight="1">
      <c r="A1580" s="16"/>
      <c r="B1580" s="17"/>
      <c r="C1580" s="17"/>
      <c r="D1580" s="17"/>
      <c r="E1580" s="20"/>
      <c r="F1580" s="138"/>
      <c r="G1580" s="24"/>
      <c r="H1580" s="64"/>
      <c r="I1580" s="64"/>
      <c r="J1580" s="18">
        <f t="shared" si="69"/>
        <v>0</v>
      </c>
      <c r="K1580" s="19"/>
      <c r="L1580" s="19"/>
    </row>
    <row r="1581" spans="1:12" ht="15.75" customHeight="1">
      <c r="A1581" s="16"/>
      <c r="B1581" s="17"/>
      <c r="C1581" s="17"/>
      <c r="D1581" s="17"/>
      <c r="E1581" s="20"/>
      <c r="F1581" s="138"/>
      <c r="G1581" s="24"/>
      <c r="H1581" s="64"/>
      <c r="I1581" s="64"/>
      <c r="J1581" s="18">
        <f t="shared" si="69"/>
        <v>0</v>
      </c>
      <c r="K1581" s="19"/>
      <c r="L1581" s="19"/>
    </row>
    <row r="1582" spans="1:12" ht="15.75" customHeight="1">
      <c r="A1582" s="16"/>
      <c r="B1582" s="17"/>
      <c r="C1582" s="17"/>
      <c r="D1582" s="17"/>
      <c r="E1582" s="20"/>
      <c r="F1582" s="138"/>
      <c r="G1582" s="24"/>
      <c r="H1582" s="64"/>
      <c r="I1582" s="64"/>
      <c r="J1582" s="18">
        <f t="shared" si="69"/>
        <v>0</v>
      </c>
      <c r="K1582" s="19"/>
      <c r="L1582" s="19"/>
    </row>
    <row r="1583" spans="1:12" ht="15.75" customHeight="1">
      <c r="A1583" s="16"/>
      <c r="B1583" s="17"/>
      <c r="C1583" s="17"/>
      <c r="D1583" s="17"/>
      <c r="E1583" s="20"/>
      <c r="F1583" s="138"/>
      <c r="G1583" s="24"/>
      <c r="H1583" s="64"/>
      <c r="I1583" s="64"/>
      <c r="J1583" s="18">
        <f t="shared" si="69"/>
        <v>0</v>
      </c>
      <c r="K1583" s="19"/>
      <c r="L1583" s="19"/>
    </row>
    <row r="1584" spans="1:12" ht="15.75" customHeight="1">
      <c r="A1584" s="16"/>
      <c r="B1584" s="17"/>
      <c r="C1584" s="17"/>
      <c r="D1584" s="17"/>
      <c r="E1584" s="20"/>
      <c r="F1584" s="138"/>
      <c r="G1584" s="24"/>
      <c r="H1584" s="64"/>
      <c r="I1584" s="64"/>
      <c r="J1584" s="18">
        <f t="shared" si="69"/>
        <v>0</v>
      </c>
      <c r="K1584" s="19"/>
      <c r="L1584" s="19"/>
    </row>
    <row r="1585" spans="1:12" ht="15.75" customHeight="1">
      <c r="A1585" s="16"/>
      <c r="B1585" s="17"/>
      <c r="C1585" s="17"/>
      <c r="D1585" s="17"/>
      <c r="E1585" s="20"/>
      <c r="F1585" s="138"/>
      <c r="G1585" s="24"/>
      <c r="H1585" s="64"/>
      <c r="I1585" s="64"/>
      <c r="J1585" s="18">
        <f t="shared" si="69"/>
        <v>0</v>
      </c>
      <c r="K1585" s="19"/>
      <c r="L1585" s="19"/>
    </row>
    <row r="1586" spans="1:12" ht="15.75" customHeight="1">
      <c r="A1586" s="16"/>
      <c r="B1586" s="17"/>
      <c r="C1586" s="17"/>
      <c r="D1586" s="17"/>
      <c r="E1586" s="20"/>
      <c r="F1586" s="138"/>
      <c r="G1586" s="24"/>
      <c r="H1586" s="64"/>
      <c r="I1586" s="64"/>
      <c r="J1586" s="18">
        <f t="shared" si="69"/>
        <v>0</v>
      </c>
      <c r="K1586" s="19"/>
      <c r="L1586" s="19"/>
    </row>
    <row r="1587" spans="1:12" ht="15.75" customHeight="1">
      <c r="A1587" s="16"/>
      <c r="B1587" s="17"/>
      <c r="C1587" s="17"/>
      <c r="D1587" s="17"/>
      <c r="E1587" s="20"/>
      <c r="F1587" s="138"/>
      <c r="G1587" s="24"/>
      <c r="H1587" s="64"/>
      <c r="I1587" s="64"/>
      <c r="J1587" s="18">
        <f t="shared" si="69"/>
        <v>0</v>
      </c>
      <c r="K1587" s="19"/>
      <c r="L1587" s="19"/>
    </row>
    <row r="1588" spans="1:12" ht="15.75" customHeight="1">
      <c r="A1588" s="16"/>
      <c r="B1588" s="17"/>
      <c r="C1588" s="17"/>
      <c r="D1588" s="17"/>
      <c r="E1588" s="20"/>
      <c r="F1588" s="138"/>
      <c r="G1588" s="24"/>
      <c r="H1588" s="64"/>
      <c r="I1588" s="64"/>
      <c r="J1588" s="18">
        <f t="shared" si="69"/>
        <v>0</v>
      </c>
      <c r="K1588" s="19"/>
      <c r="L1588" s="19"/>
    </row>
    <row r="1589" spans="1:12" ht="15.75" customHeight="1">
      <c r="A1589" s="16"/>
      <c r="B1589" s="17"/>
      <c r="C1589" s="17"/>
      <c r="D1589" s="17"/>
      <c r="E1589" s="20"/>
      <c r="F1589" s="138"/>
      <c r="G1589" s="24"/>
      <c r="H1589" s="64"/>
      <c r="I1589" s="64"/>
      <c r="J1589" s="18">
        <f t="shared" si="69"/>
        <v>0</v>
      </c>
      <c r="K1589" s="19"/>
      <c r="L1589" s="19"/>
    </row>
    <row r="1590" spans="1:12" ht="15.75" customHeight="1">
      <c r="A1590" s="16"/>
      <c r="B1590" s="17"/>
      <c r="C1590" s="17"/>
      <c r="D1590" s="17"/>
      <c r="E1590" s="20"/>
      <c r="F1590" s="138"/>
      <c r="G1590" s="24"/>
      <c r="H1590" s="64"/>
      <c r="I1590" s="64"/>
      <c r="J1590" s="18">
        <f t="shared" si="69"/>
        <v>0</v>
      </c>
      <c r="K1590" s="19"/>
      <c r="L1590" s="19"/>
    </row>
    <row r="1591" spans="1:12" ht="15.75" customHeight="1">
      <c r="A1591" s="16"/>
      <c r="B1591" s="17"/>
      <c r="C1591" s="17"/>
      <c r="D1591" s="17"/>
      <c r="E1591" s="20"/>
      <c r="F1591" s="138"/>
      <c r="G1591" s="24"/>
      <c r="H1591" s="64"/>
      <c r="I1591" s="64"/>
      <c r="J1591" s="18">
        <f t="shared" si="69"/>
        <v>0</v>
      </c>
      <c r="K1591" s="19"/>
      <c r="L1591" s="19"/>
    </row>
    <row r="1592" spans="1:12" ht="15.75" customHeight="1">
      <c r="A1592" s="16"/>
      <c r="B1592" s="17"/>
      <c r="C1592" s="17"/>
      <c r="D1592" s="17"/>
      <c r="E1592" s="20"/>
      <c r="F1592" s="138"/>
      <c r="G1592" s="24"/>
      <c r="H1592" s="64"/>
      <c r="I1592" s="64"/>
      <c r="J1592" s="18">
        <f t="shared" si="69"/>
        <v>0</v>
      </c>
      <c r="K1592" s="19"/>
      <c r="L1592" s="19"/>
    </row>
    <row r="1593" spans="1:12" ht="15.75" customHeight="1">
      <c r="A1593" s="16"/>
      <c r="B1593" s="17"/>
      <c r="C1593" s="17"/>
      <c r="D1593" s="17"/>
      <c r="E1593" s="20"/>
      <c r="F1593" s="138"/>
      <c r="G1593" s="24"/>
      <c r="H1593" s="64"/>
      <c r="I1593" s="64"/>
      <c r="J1593" s="18">
        <f t="shared" si="69"/>
        <v>0</v>
      </c>
      <c r="K1593" s="19"/>
      <c r="L1593" s="19"/>
    </row>
    <row r="1594" spans="1:12" ht="15.75" customHeight="1">
      <c r="A1594" s="16"/>
      <c r="B1594" s="17"/>
      <c r="C1594" s="17"/>
      <c r="D1594" s="17"/>
      <c r="E1594" s="20"/>
      <c r="F1594" s="138"/>
      <c r="G1594" s="24"/>
      <c r="H1594" s="64"/>
      <c r="I1594" s="64"/>
      <c r="J1594" s="18">
        <f t="shared" si="69"/>
        <v>0</v>
      </c>
      <c r="K1594" s="19"/>
      <c r="L1594" s="19"/>
    </row>
    <row r="1595" spans="1:12" ht="15.75" customHeight="1">
      <c r="A1595" s="16"/>
      <c r="B1595" s="17"/>
      <c r="C1595" s="17"/>
      <c r="D1595" s="17"/>
      <c r="E1595" s="20"/>
      <c r="F1595" s="138"/>
      <c r="G1595" s="24"/>
      <c r="H1595" s="64"/>
      <c r="I1595" s="64"/>
      <c r="J1595" s="18">
        <f t="shared" si="69"/>
        <v>0</v>
      </c>
      <c r="K1595" s="19"/>
      <c r="L1595" s="19"/>
    </row>
    <row r="1596" spans="1:12" ht="15.75" customHeight="1">
      <c r="A1596" s="16"/>
      <c r="B1596" s="17"/>
      <c r="C1596" s="17"/>
      <c r="D1596" s="17"/>
      <c r="E1596" s="20"/>
      <c r="F1596" s="138"/>
      <c r="G1596" s="24"/>
      <c r="H1596" s="64"/>
      <c r="I1596" s="64"/>
      <c r="J1596" s="18">
        <f t="shared" si="69"/>
        <v>0</v>
      </c>
      <c r="K1596" s="19"/>
      <c r="L1596" s="19"/>
    </row>
    <row r="1597" spans="1:12" ht="15.75" customHeight="1">
      <c r="A1597" s="16"/>
      <c r="B1597" s="17"/>
      <c r="C1597" s="17"/>
      <c r="D1597" s="17"/>
      <c r="E1597" s="20"/>
      <c r="F1597" s="138"/>
      <c r="G1597" s="24"/>
      <c r="H1597" s="64"/>
      <c r="I1597" s="64"/>
      <c r="J1597" s="18">
        <f t="shared" si="69"/>
        <v>0</v>
      </c>
      <c r="K1597" s="19"/>
      <c r="L1597" s="19"/>
    </row>
    <row r="1598" spans="1:12" ht="15.75" customHeight="1">
      <c r="A1598" s="16"/>
      <c r="B1598" s="17"/>
      <c r="C1598" s="17"/>
      <c r="D1598" s="17"/>
      <c r="E1598" s="20"/>
      <c r="F1598" s="138"/>
      <c r="G1598" s="24"/>
      <c r="H1598" s="64"/>
      <c r="I1598" s="64"/>
      <c r="J1598" s="18">
        <f t="shared" si="69"/>
        <v>0</v>
      </c>
      <c r="K1598" s="19"/>
      <c r="L1598" s="19"/>
    </row>
    <row r="1599" spans="1:12" ht="15.75" customHeight="1">
      <c r="A1599" s="16"/>
      <c r="B1599" s="17"/>
      <c r="C1599" s="17"/>
      <c r="D1599" s="17"/>
      <c r="E1599" s="20"/>
      <c r="F1599" s="138"/>
      <c r="G1599" s="24"/>
      <c r="H1599" s="64"/>
      <c r="I1599" s="64"/>
      <c r="J1599" s="18">
        <f t="shared" si="69"/>
        <v>0</v>
      </c>
      <c r="K1599" s="19"/>
      <c r="L1599" s="19"/>
    </row>
    <row r="1600" spans="1:12" ht="15.75" customHeight="1">
      <c r="A1600" s="16"/>
      <c r="B1600" s="17"/>
      <c r="C1600" s="17"/>
      <c r="D1600" s="17"/>
      <c r="E1600" s="20"/>
      <c r="F1600" s="138"/>
      <c r="G1600" s="24"/>
      <c r="H1600" s="64"/>
      <c r="I1600" s="64"/>
      <c r="J1600" s="18">
        <f t="shared" ref="J1600:J1663" si="70">ROUND(H1600*I1600,0)</f>
        <v>0</v>
      </c>
      <c r="K1600" s="19"/>
      <c r="L1600" s="19"/>
    </row>
    <row r="1601" spans="1:12" ht="15.75" customHeight="1">
      <c r="A1601" s="16"/>
      <c r="B1601" s="17"/>
      <c r="C1601" s="17"/>
      <c r="D1601" s="17"/>
      <c r="E1601" s="20"/>
      <c r="F1601" s="138"/>
      <c r="G1601" s="24"/>
      <c r="H1601" s="64"/>
      <c r="I1601" s="64"/>
      <c r="J1601" s="18">
        <f t="shared" si="70"/>
        <v>0</v>
      </c>
      <c r="K1601" s="19"/>
      <c r="L1601" s="19"/>
    </row>
    <row r="1602" spans="1:12" ht="15.75" customHeight="1">
      <c r="A1602" s="16"/>
      <c r="B1602" s="17"/>
      <c r="C1602" s="17"/>
      <c r="D1602" s="17"/>
      <c r="E1602" s="20"/>
      <c r="F1602" s="138"/>
      <c r="G1602" s="24"/>
      <c r="H1602" s="64"/>
      <c r="I1602" s="64"/>
      <c r="J1602" s="18">
        <f t="shared" si="70"/>
        <v>0</v>
      </c>
      <c r="K1602" s="19"/>
      <c r="L1602" s="19"/>
    </row>
    <row r="1603" spans="1:12" ht="15.75" customHeight="1">
      <c r="A1603" s="16"/>
      <c r="B1603" s="17"/>
      <c r="C1603" s="17"/>
      <c r="D1603" s="17"/>
      <c r="E1603" s="20"/>
      <c r="F1603" s="138"/>
      <c r="G1603" s="24"/>
      <c r="H1603" s="64"/>
      <c r="I1603" s="64"/>
      <c r="J1603" s="18">
        <f t="shared" si="70"/>
        <v>0</v>
      </c>
      <c r="K1603" s="19"/>
      <c r="L1603" s="19"/>
    </row>
    <row r="1604" spans="1:12" ht="15.75" customHeight="1">
      <c r="A1604" s="16"/>
      <c r="B1604" s="17"/>
      <c r="C1604" s="17"/>
      <c r="D1604" s="17"/>
      <c r="E1604" s="20"/>
      <c r="F1604" s="138"/>
      <c r="G1604" s="24"/>
      <c r="H1604" s="64"/>
      <c r="I1604" s="64"/>
      <c r="J1604" s="18">
        <f t="shared" si="70"/>
        <v>0</v>
      </c>
      <c r="K1604" s="19"/>
      <c r="L1604" s="19"/>
    </row>
    <row r="1605" spans="1:12" ht="15.75" customHeight="1">
      <c r="A1605" s="16"/>
      <c r="B1605" s="17"/>
      <c r="C1605" s="17"/>
      <c r="D1605" s="17"/>
      <c r="E1605" s="20"/>
      <c r="F1605" s="138"/>
      <c r="G1605" s="24"/>
      <c r="H1605" s="64"/>
      <c r="I1605" s="64"/>
      <c r="J1605" s="18">
        <f t="shared" si="70"/>
        <v>0</v>
      </c>
      <c r="K1605" s="19"/>
      <c r="L1605" s="19"/>
    </row>
    <row r="1606" spans="1:12" ht="15.75" customHeight="1">
      <c r="A1606" s="16"/>
      <c r="B1606" s="17"/>
      <c r="C1606" s="17"/>
      <c r="D1606" s="17"/>
      <c r="E1606" s="20"/>
      <c r="F1606" s="138"/>
      <c r="G1606" s="24"/>
      <c r="H1606" s="64"/>
      <c r="I1606" s="64"/>
      <c r="J1606" s="18">
        <f t="shared" si="70"/>
        <v>0</v>
      </c>
      <c r="K1606" s="19"/>
      <c r="L1606" s="19"/>
    </row>
    <row r="1607" spans="1:12" ht="15.75" customHeight="1">
      <c r="A1607" s="16"/>
      <c r="B1607" s="17"/>
      <c r="C1607" s="17"/>
      <c r="D1607" s="17"/>
      <c r="E1607" s="20"/>
      <c r="F1607" s="138"/>
      <c r="G1607" s="24"/>
      <c r="H1607" s="64"/>
      <c r="I1607" s="64"/>
      <c r="J1607" s="18">
        <f t="shared" si="70"/>
        <v>0</v>
      </c>
      <c r="K1607" s="19"/>
      <c r="L1607" s="19"/>
    </row>
    <row r="1608" spans="1:12" ht="15.75" customHeight="1">
      <c r="A1608" s="16"/>
      <c r="B1608" s="17"/>
      <c r="C1608" s="17"/>
      <c r="D1608" s="17"/>
      <c r="E1608" s="20"/>
      <c r="F1608" s="138"/>
      <c r="G1608" s="24"/>
      <c r="H1608" s="64"/>
      <c r="I1608" s="64"/>
      <c r="J1608" s="18">
        <f t="shared" si="70"/>
        <v>0</v>
      </c>
      <c r="K1608" s="19"/>
      <c r="L1608" s="19"/>
    </row>
    <row r="1609" spans="1:12" ht="15.75" customHeight="1">
      <c r="A1609" s="16"/>
      <c r="B1609" s="17"/>
      <c r="C1609" s="17"/>
      <c r="D1609" s="17"/>
      <c r="E1609" s="20"/>
      <c r="F1609" s="138"/>
      <c r="G1609" s="24"/>
      <c r="H1609" s="64"/>
      <c r="I1609" s="64"/>
      <c r="J1609" s="18">
        <f t="shared" si="70"/>
        <v>0</v>
      </c>
      <c r="K1609" s="19"/>
      <c r="L1609" s="19"/>
    </row>
    <row r="1610" spans="1:12" ht="15.75" customHeight="1">
      <c r="A1610" s="16"/>
      <c r="B1610" s="17"/>
      <c r="C1610" s="17"/>
      <c r="D1610" s="17"/>
      <c r="E1610" s="20"/>
      <c r="F1610" s="138"/>
      <c r="G1610" s="24"/>
      <c r="H1610" s="64"/>
      <c r="I1610" s="64"/>
      <c r="J1610" s="18">
        <f t="shared" si="70"/>
        <v>0</v>
      </c>
      <c r="K1610" s="19"/>
      <c r="L1610" s="19"/>
    </row>
    <row r="1611" spans="1:12" ht="15.75" customHeight="1">
      <c r="A1611" s="16"/>
      <c r="B1611" s="17"/>
      <c r="C1611" s="17"/>
      <c r="D1611" s="17"/>
      <c r="E1611" s="20"/>
      <c r="F1611" s="138"/>
      <c r="G1611" s="24"/>
      <c r="H1611" s="64"/>
      <c r="I1611" s="64"/>
      <c r="J1611" s="18">
        <f t="shared" si="70"/>
        <v>0</v>
      </c>
      <c r="K1611" s="19"/>
      <c r="L1611" s="19"/>
    </row>
    <row r="1612" spans="1:12" ht="15.75" customHeight="1">
      <c r="A1612" s="16"/>
      <c r="B1612" s="17"/>
      <c r="C1612" s="17"/>
      <c r="D1612" s="17"/>
      <c r="E1612" s="20"/>
      <c r="F1612" s="138"/>
      <c r="G1612" s="24"/>
      <c r="H1612" s="64"/>
      <c r="I1612" s="64"/>
      <c r="J1612" s="18">
        <f t="shared" si="70"/>
        <v>0</v>
      </c>
      <c r="K1612" s="19"/>
      <c r="L1612" s="19"/>
    </row>
    <row r="1613" spans="1:12" ht="15.75" customHeight="1">
      <c r="A1613" s="16"/>
      <c r="B1613" s="17"/>
      <c r="C1613" s="17"/>
      <c r="D1613" s="17"/>
      <c r="E1613" s="20"/>
      <c r="F1613" s="138"/>
      <c r="G1613" s="24"/>
      <c r="H1613" s="64"/>
      <c r="I1613" s="64"/>
      <c r="J1613" s="18">
        <f t="shared" si="70"/>
        <v>0</v>
      </c>
      <c r="K1613" s="19"/>
      <c r="L1613" s="19"/>
    </row>
    <row r="1614" spans="1:12" ht="15.75" customHeight="1">
      <c r="A1614" s="16"/>
      <c r="B1614" s="17"/>
      <c r="C1614" s="17"/>
      <c r="D1614" s="17"/>
      <c r="E1614" s="20"/>
      <c r="F1614" s="138"/>
      <c r="G1614" s="24"/>
      <c r="H1614" s="64"/>
      <c r="I1614" s="64"/>
      <c r="J1614" s="18">
        <f t="shared" si="70"/>
        <v>0</v>
      </c>
      <c r="K1614" s="19"/>
      <c r="L1614" s="19"/>
    </row>
    <row r="1615" spans="1:12" ht="15.75" customHeight="1">
      <c r="A1615" s="16"/>
      <c r="B1615" s="17"/>
      <c r="C1615" s="17"/>
      <c r="D1615" s="17"/>
      <c r="E1615" s="20"/>
      <c r="F1615" s="138"/>
      <c r="G1615" s="24"/>
      <c r="H1615" s="64"/>
      <c r="I1615" s="64"/>
      <c r="J1615" s="18">
        <f t="shared" si="70"/>
        <v>0</v>
      </c>
      <c r="K1615" s="19"/>
      <c r="L1615" s="19"/>
    </row>
    <row r="1616" spans="1:12" ht="15.75" customHeight="1">
      <c r="A1616" s="16"/>
      <c r="B1616" s="17"/>
      <c r="C1616" s="17"/>
      <c r="D1616" s="17"/>
      <c r="E1616" s="20"/>
      <c r="F1616" s="138"/>
      <c r="G1616" s="24"/>
      <c r="H1616" s="64"/>
      <c r="I1616" s="64"/>
      <c r="J1616" s="18">
        <f t="shared" si="70"/>
        <v>0</v>
      </c>
      <c r="K1616" s="19"/>
      <c r="L1616" s="19"/>
    </row>
    <row r="1617" spans="1:12" ht="15.75" customHeight="1">
      <c r="A1617" s="16"/>
      <c r="B1617" s="17"/>
      <c r="C1617" s="17"/>
      <c r="D1617" s="17"/>
      <c r="E1617" s="20"/>
      <c r="F1617" s="138"/>
      <c r="G1617" s="24"/>
      <c r="H1617" s="64"/>
      <c r="I1617" s="64"/>
      <c r="J1617" s="18">
        <f t="shared" si="70"/>
        <v>0</v>
      </c>
      <c r="K1617" s="19"/>
      <c r="L1617" s="19"/>
    </row>
    <row r="1618" spans="1:12" ht="15.75" customHeight="1">
      <c r="A1618" s="16"/>
      <c r="B1618" s="17"/>
      <c r="C1618" s="17"/>
      <c r="D1618" s="17"/>
      <c r="E1618" s="20"/>
      <c r="F1618" s="138"/>
      <c r="G1618" s="24"/>
      <c r="H1618" s="64"/>
      <c r="I1618" s="64"/>
      <c r="J1618" s="18">
        <f t="shared" si="70"/>
        <v>0</v>
      </c>
      <c r="K1618" s="19"/>
      <c r="L1618" s="19"/>
    </row>
    <row r="1619" spans="1:12" ht="15.75" customHeight="1">
      <c r="A1619" s="16"/>
      <c r="B1619" s="17"/>
      <c r="C1619" s="17"/>
      <c r="D1619" s="17"/>
      <c r="E1619" s="20"/>
      <c r="F1619" s="138"/>
      <c r="G1619" s="24"/>
      <c r="H1619" s="64"/>
      <c r="I1619" s="64"/>
      <c r="J1619" s="18">
        <f t="shared" si="70"/>
        <v>0</v>
      </c>
      <c r="K1619" s="19"/>
      <c r="L1619" s="19"/>
    </row>
    <row r="1620" spans="1:12" ht="15.75" customHeight="1">
      <c r="A1620" s="16"/>
      <c r="B1620" s="17"/>
      <c r="C1620" s="17"/>
      <c r="D1620" s="17"/>
      <c r="E1620" s="20"/>
      <c r="F1620" s="138"/>
      <c r="G1620" s="24"/>
      <c r="H1620" s="64"/>
      <c r="I1620" s="64"/>
      <c r="J1620" s="18">
        <f t="shared" si="70"/>
        <v>0</v>
      </c>
      <c r="K1620" s="19"/>
      <c r="L1620" s="19"/>
    </row>
    <row r="1621" spans="1:12" ht="15.75" customHeight="1">
      <c r="A1621" s="16"/>
      <c r="B1621" s="17"/>
      <c r="C1621" s="17"/>
      <c r="D1621" s="17"/>
      <c r="E1621" s="20"/>
      <c r="F1621" s="138"/>
      <c r="G1621" s="24"/>
      <c r="H1621" s="64"/>
      <c r="I1621" s="64"/>
      <c r="J1621" s="18">
        <f t="shared" si="70"/>
        <v>0</v>
      </c>
      <c r="K1621" s="19"/>
      <c r="L1621" s="19"/>
    </row>
    <row r="1622" spans="1:12" ht="15.75" customHeight="1">
      <c r="A1622" s="16"/>
      <c r="B1622" s="17"/>
      <c r="C1622" s="17"/>
      <c r="D1622" s="17"/>
      <c r="E1622" s="20"/>
      <c r="F1622" s="138"/>
      <c r="G1622" s="24"/>
      <c r="H1622" s="64"/>
      <c r="I1622" s="64"/>
      <c r="J1622" s="18">
        <f t="shared" si="70"/>
        <v>0</v>
      </c>
      <c r="K1622" s="19"/>
      <c r="L1622" s="19"/>
    </row>
    <row r="1623" spans="1:12" ht="15.75" customHeight="1">
      <c r="A1623" s="16"/>
      <c r="B1623" s="17"/>
      <c r="C1623" s="17"/>
      <c r="D1623" s="17"/>
      <c r="E1623" s="20"/>
      <c r="F1623" s="138"/>
      <c r="G1623" s="24"/>
      <c r="H1623" s="64"/>
      <c r="I1623" s="64"/>
      <c r="J1623" s="18">
        <f t="shared" si="70"/>
        <v>0</v>
      </c>
      <c r="K1623" s="19"/>
      <c r="L1623" s="19"/>
    </row>
    <row r="1624" spans="1:12" ht="15.75" customHeight="1">
      <c r="A1624" s="16"/>
      <c r="B1624" s="17"/>
      <c r="C1624" s="17"/>
      <c r="D1624" s="17"/>
      <c r="E1624" s="20"/>
      <c r="F1624" s="138"/>
      <c r="G1624" s="24"/>
      <c r="H1624" s="64"/>
      <c r="I1624" s="64"/>
      <c r="J1624" s="18">
        <f t="shared" si="70"/>
        <v>0</v>
      </c>
      <c r="K1624" s="19"/>
      <c r="L1624" s="19"/>
    </row>
    <row r="1625" spans="1:12" ht="15.75" customHeight="1">
      <c r="A1625" s="16"/>
      <c r="B1625" s="17"/>
      <c r="C1625" s="17"/>
      <c r="D1625" s="17"/>
      <c r="E1625" s="20"/>
      <c r="F1625" s="138"/>
      <c r="G1625" s="24"/>
      <c r="H1625" s="64"/>
      <c r="I1625" s="64"/>
      <c r="J1625" s="18">
        <f t="shared" si="70"/>
        <v>0</v>
      </c>
      <c r="K1625" s="19"/>
      <c r="L1625" s="19"/>
    </row>
    <row r="1626" spans="1:12" ht="15.75" customHeight="1">
      <c r="A1626" s="16"/>
      <c r="B1626" s="17"/>
      <c r="C1626" s="17"/>
      <c r="D1626" s="17"/>
      <c r="E1626" s="20"/>
      <c r="F1626" s="138"/>
      <c r="G1626" s="24"/>
      <c r="H1626" s="64"/>
      <c r="I1626" s="64"/>
      <c r="J1626" s="18">
        <f t="shared" si="70"/>
        <v>0</v>
      </c>
      <c r="K1626" s="19"/>
      <c r="L1626" s="19"/>
    </row>
    <row r="1627" spans="1:12" ht="15.75" customHeight="1">
      <c r="A1627" s="16"/>
      <c r="B1627" s="17"/>
      <c r="C1627" s="17"/>
      <c r="D1627" s="17"/>
      <c r="E1627" s="20"/>
      <c r="F1627" s="138"/>
      <c r="G1627" s="24"/>
      <c r="H1627" s="64"/>
      <c r="I1627" s="64"/>
      <c r="J1627" s="18">
        <f t="shared" si="70"/>
        <v>0</v>
      </c>
      <c r="K1627" s="19"/>
      <c r="L1627" s="19"/>
    </row>
    <row r="1628" spans="1:12" ht="15.75" customHeight="1">
      <c r="A1628" s="16"/>
      <c r="B1628" s="17"/>
      <c r="C1628" s="17"/>
      <c r="D1628" s="17"/>
      <c r="E1628" s="20"/>
      <c r="F1628" s="138"/>
      <c r="G1628" s="24"/>
      <c r="H1628" s="64"/>
      <c r="I1628" s="64"/>
      <c r="J1628" s="18">
        <f t="shared" si="70"/>
        <v>0</v>
      </c>
      <c r="K1628" s="19"/>
      <c r="L1628" s="19"/>
    </row>
    <row r="1629" spans="1:12" ht="15.75" customHeight="1">
      <c r="A1629" s="16"/>
      <c r="B1629" s="17"/>
      <c r="C1629" s="17"/>
      <c r="D1629" s="17"/>
      <c r="E1629" s="20"/>
      <c r="F1629" s="138"/>
      <c r="G1629" s="24"/>
      <c r="H1629" s="64"/>
      <c r="I1629" s="64"/>
      <c r="J1629" s="18">
        <f t="shared" si="70"/>
        <v>0</v>
      </c>
      <c r="K1629" s="19"/>
      <c r="L1629" s="19"/>
    </row>
    <row r="1630" spans="1:12" ht="15.75" customHeight="1">
      <c r="A1630" s="16"/>
      <c r="B1630" s="17"/>
      <c r="C1630" s="17"/>
      <c r="D1630" s="17"/>
      <c r="E1630" s="20"/>
      <c r="F1630" s="138"/>
      <c r="G1630" s="24"/>
      <c r="H1630" s="64"/>
      <c r="I1630" s="64"/>
      <c r="J1630" s="18">
        <f t="shared" si="70"/>
        <v>0</v>
      </c>
      <c r="K1630" s="19"/>
      <c r="L1630" s="19"/>
    </row>
    <row r="1631" spans="1:12" ht="15.75" customHeight="1">
      <c r="A1631" s="16"/>
      <c r="B1631" s="17"/>
      <c r="C1631" s="17"/>
      <c r="D1631" s="17"/>
      <c r="E1631" s="20"/>
      <c r="F1631" s="138"/>
      <c r="G1631" s="24"/>
      <c r="H1631" s="64"/>
      <c r="I1631" s="64"/>
      <c r="J1631" s="18">
        <f t="shared" si="70"/>
        <v>0</v>
      </c>
      <c r="K1631" s="19"/>
      <c r="L1631" s="19"/>
    </row>
    <row r="1632" spans="1:12" ht="15.75" customHeight="1">
      <c r="A1632" s="16"/>
      <c r="B1632" s="17"/>
      <c r="C1632" s="17"/>
      <c r="D1632" s="17"/>
      <c r="E1632" s="20"/>
      <c r="F1632" s="138"/>
      <c r="G1632" s="24"/>
      <c r="H1632" s="64"/>
      <c r="I1632" s="64"/>
      <c r="J1632" s="18">
        <f t="shared" si="70"/>
        <v>0</v>
      </c>
      <c r="K1632" s="19"/>
      <c r="L1632" s="19"/>
    </row>
    <row r="1633" spans="1:12" ht="15.75" customHeight="1">
      <c r="A1633" s="16"/>
      <c r="B1633" s="17"/>
      <c r="C1633" s="17"/>
      <c r="D1633" s="17"/>
      <c r="E1633" s="20"/>
      <c r="F1633" s="138"/>
      <c r="G1633" s="24"/>
      <c r="H1633" s="64"/>
      <c r="I1633" s="64"/>
      <c r="J1633" s="18">
        <f t="shared" si="70"/>
        <v>0</v>
      </c>
      <c r="K1633" s="19"/>
      <c r="L1633" s="19"/>
    </row>
    <row r="1634" spans="1:12" ht="15.75" customHeight="1">
      <c r="A1634" s="16"/>
      <c r="B1634" s="17"/>
      <c r="C1634" s="17"/>
      <c r="D1634" s="17"/>
      <c r="E1634" s="20"/>
      <c r="F1634" s="138"/>
      <c r="G1634" s="24"/>
      <c r="H1634" s="64"/>
      <c r="I1634" s="64"/>
      <c r="J1634" s="18">
        <f t="shared" si="70"/>
        <v>0</v>
      </c>
      <c r="K1634" s="19"/>
      <c r="L1634" s="19"/>
    </row>
    <row r="1635" spans="1:12" ht="15.75" customHeight="1">
      <c r="A1635" s="16"/>
      <c r="B1635" s="17"/>
      <c r="C1635" s="17"/>
      <c r="D1635" s="17"/>
      <c r="E1635" s="20"/>
      <c r="F1635" s="138"/>
      <c r="G1635" s="24"/>
      <c r="H1635" s="64"/>
      <c r="I1635" s="64"/>
      <c r="J1635" s="18">
        <f t="shared" si="70"/>
        <v>0</v>
      </c>
      <c r="K1635" s="19"/>
      <c r="L1635" s="19"/>
    </row>
    <row r="1636" spans="1:12" ht="15.75" customHeight="1">
      <c r="A1636" s="16"/>
      <c r="B1636" s="17"/>
      <c r="C1636" s="17"/>
      <c r="D1636" s="17"/>
      <c r="E1636" s="20"/>
      <c r="F1636" s="138"/>
      <c r="G1636" s="24"/>
      <c r="H1636" s="64"/>
      <c r="I1636" s="64"/>
      <c r="J1636" s="18">
        <f t="shared" si="70"/>
        <v>0</v>
      </c>
      <c r="K1636" s="19"/>
      <c r="L1636" s="19"/>
    </row>
    <row r="1637" spans="1:12" ht="15.75" customHeight="1">
      <c r="A1637" s="16"/>
      <c r="B1637" s="17"/>
      <c r="C1637" s="17"/>
      <c r="D1637" s="17"/>
      <c r="E1637" s="20"/>
      <c r="F1637" s="138"/>
      <c r="G1637" s="24"/>
      <c r="H1637" s="64"/>
      <c r="I1637" s="64"/>
      <c r="J1637" s="18">
        <f t="shared" si="70"/>
        <v>0</v>
      </c>
      <c r="K1637" s="19"/>
      <c r="L1637" s="19"/>
    </row>
    <row r="1638" spans="1:12" ht="15.75" customHeight="1">
      <c r="A1638" s="16"/>
      <c r="B1638" s="17"/>
      <c r="C1638" s="17"/>
      <c r="D1638" s="17"/>
      <c r="E1638" s="20"/>
      <c r="F1638" s="138"/>
      <c r="G1638" s="24"/>
      <c r="H1638" s="64"/>
      <c r="I1638" s="64"/>
      <c r="J1638" s="18">
        <f t="shared" si="70"/>
        <v>0</v>
      </c>
      <c r="K1638" s="19"/>
      <c r="L1638" s="19"/>
    </row>
    <row r="1639" spans="1:12" ht="15.75" customHeight="1">
      <c r="A1639" s="16"/>
      <c r="B1639" s="17"/>
      <c r="C1639" s="17"/>
      <c r="D1639" s="17"/>
      <c r="E1639" s="20"/>
      <c r="F1639" s="138"/>
      <c r="G1639" s="24"/>
      <c r="H1639" s="64"/>
      <c r="I1639" s="64"/>
      <c r="J1639" s="18">
        <f t="shared" si="70"/>
        <v>0</v>
      </c>
      <c r="K1639" s="19"/>
      <c r="L1639" s="19"/>
    </row>
    <row r="1640" spans="1:12" ht="15.75" customHeight="1">
      <c r="A1640" s="16"/>
      <c r="B1640" s="17"/>
      <c r="C1640" s="17"/>
      <c r="D1640" s="17"/>
      <c r="E1640" s="20"/>
      <c r="F1640" s="138"/>
      <c r="G1640" s="24"/>
      <c r="H1640" s="64"/>
      <c r="I1640" s="64"/>
      <c r="J1640" s="18">
        <f t="shared" si="70"/>
        <v>0</v>
      </c>
      <c r="K1640" s="19"/>
      <c r="L1640" s="19"/>
    </row>
    <row r="1641" spans="1:12" ht="15.75" customHeight="1">
      <c r="A1641" s="16"/>
      <c r="B1641" s="17"/>
      <c r="C1641" s="17"/>
      <c r="D1641" s="17"/>
      <c r="E1641" s="20"/>
      <c r="F1641" s="138"/>
      <c r="G1641" s="24"/>
      <c r="H1641" s="64"/>
      <c r="I1641" s="64"/>
      <c r="J1641" s="18">
        <f t="shared" si="70"/>
        <v>0</v>
      </c>
      <c r="K1641" s="19"/>
      <c r="L1641" s="19"/>
    </row>
    <row r="1642" spans="1:12" ht="15.75" customHeight="1">
      <c r="A1642" s="16"/>
      <c r="B1642" s="17"/>
      <c r="C1642" s="17"/>
      <c r="D1642" s="17"/>
      <c r="E1642" s="20"/>
      <c r="F1642" s="138"/>
      <c r="G1642" s="24"/>
      <c r="H1642" s="64"/>
      <c r="I1642" s="64"/>
      <c r="J1642" s="18">
        <f t="shared" si="70"/>
        <v>0</v>
      </c>
      <c r="K1642" s="19"/>
      <c r="L1642" s="19"/>
    </row>
    <row r="1643" spans="1:12" ht="15.75" customHeight="1">
      <c r="A1643" s="16"/>
      <c r="B1643" s="17"/>
      <c r="C1643" s="17"/>
      <c r="D1643" s="17"/>
      <c r="E1643" s="20"/>
      <c r="F1643" s="138"/>
      <c r="G1643" s="24"/>
      <c r="H1643" s="64"/>
      <c r="I1643" s="64"/>
      <c r="J1643" s="18">
        <f t="shared" si="70"/>
        <v>0</v>
      </c>
      <c r="K1643" s="19"/>
      <c r="L1643" s="19"/>
    </row>
    <row r="1644" spans="1:12" ht="15.75" customHeight="1">
      <c r="A1644" s="16"/>
      <c r="B1644" s="17"/>
      <c r="C1644" s="17"/>
      <c r="D1644" s="17"/>
      <c r="E1644" s="20"/>
      <c r="F1644" s="138"/>
      <c r="G1644" s="24"/>
      <c r="H1644" s="64"/>
      <c r="I1644" s="64"/>
      <c r="J1644" s="18">
        <f t="shared" si="70"/>
        <v>0</v>
      </c>
      <c r="K1644" s="19"/>
      <c r="L1644" s="19"/>
    </row>
    <row r="1645" spans="1:12" ht="15.75" customHeight="1">
      <c r="A1645" s="16"/>
      <c r="B1645" s="17"/>
      <c r="C1645" s="17"/>
      <c r="D1645" s="17"/>
      <c r="E1645" s="20"/>
      <c r="F1645" s="138"/>
      <c r="G1645" s="24"/>
      <c r="H1645" s="64"/>
      <c r="I1645" s="64"/>
      <c r="J1645" s="18">
        <f t="shared" si="70"/>
        <v>0</v>
      </c>
      <c r="K1645" s="19"/>
      <c r="L1645" s="19"/>
    </row>
    <row r="1646" spans="1:12" ht="15.75" customHeight="1">
      <c r="A1646" s="16"/>
      <c r="B1646" s="17"/>
      <c r="C1646" s="17"/>
      <c r="D1646" s="17"/>
      <c r="E1646" s="20"/>
      <c r="F1646" s="138"/>
      <c r="G1646" s="24"/>
      <c r="H1646" s="64"/>
      <c r="I1646" s="64"/>
      <c r="J1646" s="18">
        <f t="shared" si="70"/>
        <v>0</v>
      </c>
      <c r="K1646" s="19"/>
      <c r="L1646" s="19"/>
    </row>
    <row r="1647" spans="1:12" ht="15.75" customHeight="1">
      <c r="A1647" s="16"/>
      <c r="B1647" s="17"/>
      <c r="C1647" s="17"/>
      <c r="D1647" s="17"/>
      <c r="E1647" s="20"/>
      <c r="F1647" s="138"/>
      <c r="G1647" s="24"/>
      <c r="H1647" s="64"/>
      <c r="I1647" s="64"/>
      <c r="J1647" s="18">
        <f t="shared" si="70"/>
        <v>0</v>
      </c>
      <c r="K1647" s="19"/>
      <c r="L1647" s="19"/>
    </row>
    <row r="1648" spans="1:12" ht="15.75" customHeight="1">
      <c r="A1648" s="16"/>
      <c r="B1648" s="17"/>
      <c r="C1648" s="17"/>
      <c r="D1648" s="17"/>
      <c r="E1648" s="20"/>
      <c r="F1648" s="138"/>
      <c r="G1648" s="24"/>
      <c r="H1648" s="64"/>
      <c r="I1648" s="64"/>
      <c r="J1648" s="18">
        <f t="shared" si="70"/>
        <v>0</v>
      </c>
      <c r="K1648" s="19"/>
      <c r="L1648" s="19"/>
    </row>
    <row r="1649" spans="1:12" ht="15.75" customHeight="1">
      <c r="A1649" s="16"/>
      <c r="B1649" s="17"/>
      <c r="C1649" s="17"/>
      <c r="D1649" s="17"/>
      <c r="E1649" s="20"/>
      <c r="F1649" s="138"/>
      <c r="G1649" s="24"/>
      <c r="H1649" s="64"/>
      <c r="I1649" s="64"/>
      <c r="J1649" s="18">
        <f t="shared" si="70"/>
        <v>0</v>
      </c>
      <c r="K1649" s="19"/>
      <c r="L1649" s="19"/>
    </row>
    <row r="1650" spans="1:12" ht="15.75" customHeight="1">
      <c r="A1650" s="16"/>
      <c r="B1650" s="17"/>
      <c r="C1650" s="17"/>
      <c r="D1650" s="17"/>
      <c r="E1650" s="20"/>
      <c r="F1650" s="138"/>
      <c r="G1650" s="24"/>
      <c r="H1650" s="64"/>
      <c r="I1650" s="64"/>
      <c r="J1650" s="18">
        <f t="shared" si="70"/>
        <v>0</v>
      </c>
      <c r="K1650" s="19"/>
      <c r="L1650" s="19"/>
    </row>
    <row r="1651" spans="1:12" ht="15.75" customHeight="1">
      <c r="A1651" s="16"/>
      <c r="B1651" s="17"/>
      <c r="C1651" s="17"/>
      <c r="D1651" s="17"/>
      <c r="E1651" s="20"/>
      <c r="F1651" s="138"/>
      <c r="G1651" s="24"/>
      <c r="H1651" s="64"/>
      <c r="I1651" s="64"/>
      <c r="J1651" s="18">
        <f t="shared" si="70"/>
        <v>0</v>
      </c>
      <c r="K1651" s="19"/>
      <c r="L1651" s="19"/>
    </row>
    <row r="1652" spans="1:12" ht="15.75" customHeight="1">
      <c r="A1652" s="16"/>
      <c r="B1652" s="17"/>
      <c r="C1652" s="17"/>
      <c r="D1652" s="17"/>
      <c r="E1652" s="20"/>
      <c r="F1652" s="138"/>
      <c r="G1652" s="24"/>
      <c r="H1652" s="64"/>
      <c r="I1652" s="64"/>
      <c r="J1652" s="18">
        <f t="shared" si="70"/>
        <v>0</v>
      </c>
      <c r="K1652" s="19"/>
      <c r="L1652" s="19"/>
    </row>
    <row r="1653" spans="1:12" ht="15.75" customHeight="1">
      <c r="A1653" s="16"/>
      <c r="B1653" s="17"/>
      <c r="C1653" s="17"/>
      <c r="D1653" s="17"/>
      <c r="E1653" s="20"/>
      <c r="F1653" s="138"/>
      <c r="G1653" s="24"/>
      <c r="H1653" s="64"/>
      <c r="I1653" s="64"/>
      <c r="J1653" s="18">
        <f t="shared" si="70"/>
        <v>0</v>
      </c>
      <c r="K1653" s="19"/>
      <c r="L1653" s="19"/>
    </row>
    <row r="1654" spans="1:12" ht="15.75" customHeight="1">
      <c r="A1654" s="16"/>
      <c r="B1654" s="17"/>
      <c r="C1654" s="17"/>
      <c r="D1654" s="17"/>
      <c r="E1654" s="20"/>
      <c r="F1654" s="138"/>
      <c r="G1654" s="24"/>
      <c r="H1654" s="64"/>
      <c r="I1654" s="64"/>
      <c r="J1654" s="18">
        <f t="shared" si="70"/>
        <v>0</v>
      </c>
      <c r="K1654" s="19"/>
      <c r="L1654" s="19"/>
    </row>
    <row r="1655" spans="1:12" ht="15.75" customHeight="1">
      <c r="A1655" s="16"/>
      <c r="B1655" s="17"/>
      <c r="C1655" s="17"/>
      <c r="D1655" s="17"/>
      <c r="E1655" s="20"/>
      <c r="F1655" s="138"/>
      <c r="G1655" s="24"/>
      <c r="H1655" s="64"/>
      <c r="I1655" s="64"/>
      <c r="J1655" s="18">
        <f t="shared" si="70"/>
        <v>0</v>
      </c>
      <c r="K1655" s="19"/>
      <c r="L1655" s="19"/>
    </row>
    <row r="1656" spans="1:12" ht="15.75" customHeight="1">
      <c r="A1656" s="16"/>
      <c r="B1656" s="17"/>
      <c r="C1656" s="17"/>
      <c r="D1656" s="17"/>
      <c r="E1656" s="20"/>
      <c r="F1656" s="138"/>
      <c r="G1656" s="24"/>
      <c r="H1656" s="64"/>
      <c r="I1656" s="64"/>
      <c r="J1656" s="18">
        <f t="shared" si="70"/>
        <v>0</v>
      </c>
      <c r="K1656" s="19"/>
      <c r="L1656" s="19"/>
    </row>
    <row r="1657" spans="1:12" ht="15.75" customHeight="1">
      <c r="A1657" s="16"/>
      <c r="B1657" s="17"/>
      <c r="C1657" s="17"/>
      <c r="D1657" s="17"/>
      <c r="E1657" s="20"/>
      <c r="F1657" s="138"/>
      <c r="G1657" s="24"/>
      <c r="H1657" s="64"/>
      <c r="I1657" s="64"/>
      <c r="J1657" s="18">
        <f t="shared" si="70"/>
        <v>0</v>
      </c>
      <c r="K1657" s="19"/>
      <c r="L1657" s="19"/>
    </row>
    <row r="1658" spans="1:12" ht="15.75" customHeight="1">
      <c r="A1658" s="16"/>
      <c r="B1658" s="17"/>
      <c r="C1658" s="17"/>
      <c r="D1658" s="17"/>
      <c r="E1658" s="20"/>
      <c r="F1658" s="138"/>
      <c r="G1658" s="24"/>
      <c r="H1658" s="64"/>
      <c r="I1658" s="64"/>
      <c r="J1658" s="18">
        <f t="shared" si="70"/>
        <v>0</v>
      </c>
      <c r="K1658" s="19"/>
      <c r="L1658" s="19"/>
    </row>
    <row r="1659" spans="1:12" ht="15.75" customHeight="1">
      <c r="A1659" s="16"/>
      <c r="B1659" s="17"/>
      <c r="C1659" s="17"/>
      <c r="D1659" s="17"/>
      <c r="E1659" s="20"/>
      <c r="F1659" s="138"/>
      <c r="G1659" s="24"/>
      <c r="H1659" s="64"/>
      <c r="I1659" s="64"/>
      <c r="J1659" s="18">
        <f t="shared" si="70"/>
        <v>0</v>
      </c>
      <c r="K1659" s="19"/>
      <c r="L1659" s="19"/>
    </row>
    <row r="1660" spans="1:12" ht="15.75" customHeight="1">
      <c r="A1660" s="16"/>
      <c r="B1660" s="17"/>
      <c r="C1660" s="17"/>
      <c r="D1660" s="17"/>
      <c r="E1660" s="20"/>
      <c r="F1660" s="138"/>
      <c r="G1660" s="24"/>
      <c r="H1660" s="64"/>
      <c r="I1660" s="64"/>
      <c r="J1660" s="18">
        <f t="shared" si="70"/>
        <v>0</v>
      </c>
      <c r="K1660" s="19"/>
      <c r="L1660" s="19"/>
    </row>
    <row r="1661" spans="1:12" ht="15.75" customHeight="1">
      <c r="A1661" s="16"/>
      <c r="B1661" s="17"/>
      <c r="C1661" s="17"/>
      <c r="D1661" s="17"/>
      <c r="E1661" s="20"/>
      <c r="F1661" s="138"/>
      <c r="G1661" s="24"/>
      <c r="H1661" s="64"/>
      <c r="I1661" s="64"/>
      <c r="J1661" s="18">
        <f t="shared" si="70"/>
        <v>0</v>
      </c>
      <c r="K1661" s="19"/>
      <c r="L1661" s="19"/>
    </row>
    <row r="1662" spans="1:12" ht="15.75" customHeight="1">
      <c r="A1662" s="16"/>
      <c r="B1662" s="17"/>
      <c r="C1662" s="17"/>
      <c r="D1662" s="17"/>
      <c r="E1662" s="20"/>
      <c r="F1662" s="138"/>
      <c r="G1662" s="24"/>
      <c r="H1662" s="64"/>
      <c r="I1662" s="64"/>
      <c r="J1662" s="18">
        <f t="shared" si="70"/>
        <v>0</v>
      </c>
      <c r="K1662" s="19"/>
      <c r="L1662" s="19"/>
    </row>
    <row r="1663" spans="1:12" ht="15.75" customHeight="1">
      <c r="A1663" s="16"/>
      <c r="B1663" s="17"/>
      <c r="C1663" s="17"/>
      <c r="D1663" s="17"/>
      <c r="E1663" s="20"/>
      <c r="F1663" s="138"/>
      <c r="G1663" s="24"/>
      <c r="H1663" s="64"/>
      <c r="I1663" s="64"/>
      <c r="J1663" s="18">
        <f t="shared" si="70"/>
        <v>0</v>
      </c>
      <c r="K1663" s="19"/>
      <c r="L1663" s="19"/>
    </row>
    <row r="1664" spans="1:12" ht="15.75" customHeight="1">
      <c r="A1664" s="16"/>
      <c r="B1664" s="17"/>
      <c r="C1664" s="17"/>
      <c r="D1664" s="17"/>
      <c r="E1664" s="20"/>
      <c r="F1664" s="138"/>
      <c r="G1664" s="24"/>
      <c r="H1664" s="64"/>
      <c r="I1664" s="64"/>
      <c r="J1664" s="18">
        <f t="shared" ref="J1664:J1727" si="71">ROUND(H1664*I1664,0)</f>
        <v>0</v>
      </c>
      <c r="K1664" s="19"/>
      <c r="L1664" s="19"/>
    </row>
    <row r="1665" spans="1:12" ht="15.75" customHeight="1">
      <c r="A1665" s="16"/>
      <c r="B1665" s="17"/>
      <c r="C1665" s="17"/>
      <c r="D1665" s="17"/>
      <c r="E1665" s="20"/>
      <c r="F1665" s="138"/>
      <c r="G1665" s="24"/>
      <c r="H1665" s="64"/>
      <c r="I1665" s="64"/>
      <c r="J1665" s="18">
        <f t="shared" si="71"/>
        <v>0</v>
      </c>
      <c r="K1665" s="19"/>
      <c r="L1665" s="19"/>
    </row>
    <row r="1666" spans="1:12" ht="15.75" customHeight="1">
      <c r="A1666" s="16"/>
      <c r="B1666" s="17"/>
      <c r="C1666" s="17"/>
      <c r="D1666" s="17"/>
      <c r="E1666" s="20"/>
      <c r="F1666" s="138"/>
      <c r="G1666" s="24"/>
      <c r="H1666" s="64"/>
      <c r="I1666" s="64"/>
      <c r="J1666" s="18">
        <f t="shared" si="71"/>
        <v>0</v>
      </c>
      <c r="K1666" s="19"/>
      <c r="L1666" s="19"/>
    </row>
    <row r="1667" spans="1:12" ht="15.75" customHeight="1">
      <c r="A1667" s="16"/>
      <c r="B1667" s="17"/>
      <c r="C1667" s="17"/>
      <c r="D1667" s="17"/>
      <c r="E1667" s="20"/>
      <c r="F1667" s="138"/>
      <c r="G1667" s="24"/>
      <c r="H1667" s="64"/>
      <c r="I1667" s="64"/>
      <c r="J1667" s="18">
        <f t="shared" si="71"/>
        <v>0</v>
      </c>
      <c r="K1667" s="19"/>
      <c r="L1667" s="19"/>
    </row>
    <row r="1668" spans="1:12" ht="15.75" customHeight="1">
      <c r="A1668" s="16"/>
      <c r="B1668" s="17"/>
      <c r="C1668" s="17"/>
      <c r="D1668" s="17"/>
      <c r="E1668" s="20"/>
      <c r="F1668" s="138"/>
      <c r="G1668" s="24"/>
      <c r="H1668" s="64"/>
      <c r="I1668" s="64"/>
      <c r="J1668" s="18">
        <f t="shared" si="71"/>
        <v>0</v>
      </c>
      <c r="K1668" s="19"/>
      <c r="L1668" s="19"/>
    </row>
    <row r="1669" spans="1:12" ht="15.75" customHeight="1">
      <c r="A1669" s="16"/>
      <c r="B1669" s="17"/>
      <c r="C1669" s="17"/>
      <c r="D1669" s="17"/>
      <c r="E1669" s="20"/>
      <c r="F1669" s="138"/>
      <c r="G1669" s="24"/>
      <c r="H1669" s="64"/>
      <c r="I1669" s="64"/>
      <c r="J1669" s="18">
        <f t="shared" si="71"/>
        <v>0</v>
      </c>
      <c r="K1669" s="19"/>
      <c r="L1669" s="19"/>
    </row>
    <row r="1670" spans="1:12" ht="15.75" customHeight="1">
      <c r="A1670" s="16"/>
      <c r="B1670" s="17"/>
      <c r="C1670" s="17"/>
      <c r="D1670" s="17"/>
      <c r="E1670" s="20"/>
      <c r="F1670" s="138"/>
      <c r="G1670" s="24"/>
      <c r="H1670" s="64"/>
      <c r="I1670" s="64"/>
      <c r="J1670" s="18">
        <f t="shared" si="71"/>
        <v>0</v>
      </c>
      <c r="K1670" s="19"/>
      <c r="L1670" s="19"/>
    </row>
    <row r="1671" spans="1:12" ht="15.75" customHeight="1">
      <c r="A1671" s="16"/>
      <c r="B1671" s="17"/>
      <c r="C1671" s="17"/>
      <c r="D1671" s="17"/>
      <c r="E1671" s="20"/>
      <c r="F1671" s="138"/>
      <c r="G1671" s="24"/>
      <c r="H1671" s="64"/>
      <c r="I1671" s="64"/>
      <c r="J1671" s="18">
        <f t="shared" si="71"/>
        <v>0</v>
      </c>
      <c r="K1671" s="19"/>
      <c r="L1671" s="19"/>
    </row>
    <row r="1672" spans="1:12" ht="15.75" customHeight="1">
      <c r="A1672" s="16"/>
      <c r="B1672" s="17"/>
      <c r="C1672" s="17"/>
      <c r="D1672" s="17"/>
      <c r="E1672" s="20"/>
      <c r="F1672" s="138"/>
      <c r="G1672" s="24"/>
      <c r="H1672" s="64"/>
      <c r="I1672" s="64"/>
      <c r="J1672" s="18">
        <f t="shared" si="71"/>
        <v>0</v>
      </c>
      <c r="K1672" s="19"/>
      <c r="L1672" s="19"/>
    </row>
    <row r="1673" spans="1:12" ht="15.75" customHeight="1">
      <c r="A1673" s="16"/>
      <c r="B1673" s="17"/>
      <c r="C1673" s="17"/>
      <c r="D1673" s="17"/>
      <c r="E1673" s="20"/>
      <c r="F1673" s="138"/>
      <c r="G1673" s="24"/>
      <c r="H1673" s="64"/>
      <c r="I1673" s="64"/>
      <c r="J1673" s="18">
        <f t="shared" si="71"/>
        <v>0</v>
      </c>
      <c r="K1673" s="19"/>
      <c r="L1673" s="19"/>
    </row>
    <row r="1674" spans="1:12" ht="15.75" customHeight="1">
      <c r="A1674" s="16"/>
      <c r="B1674" s="17"/>
      <c r="C1674" s="17"/>
      <c r="D1674" s="17"/>
      <c r="E1674" s="20"/>
      <c r="F1674" s="138"/>
      <c r="G1674" s="24"/>
      <c r="H1674" s="64"/>
      <c r="I1674" s="64"/>
      <c r="J1674" s="18">
        <f t="shared" si="71"/>
        <v>0</v>
      </c>
      <c r="K1674" s="19"/>
      <c r="L1674" s="19"/>
    </row>
    <row r="1675" spans="1:12" ht="15.75" customHeight="1">
      <c r="A1675" s="16"/>
      <c r="B1675" s="17"/>
      <c r="C1675" s="17"/>
      <c r="D1675" s="17"/>
      <c r="E1675" s="20"/>
      <c r="F1675" s="138"/>
      <c r="G1675" s="24"/>
      <c r="H1675" s="64"/>
      <c r="I1675" s="64"/>
      <c r="J1675" s="18">
        <f t="shared" si="71"/>
        <v>0</v>
      </c>
      <c r="K1675" s="19"/>
      <c r="L1675" s="19"/>
    </row>
    <row r="1676" spans="1:12" ht="15.75" customHeight="1">
      <c r="A1676" s="16"/>
      <c r="B1676" s="17"/>
      <c r="C1676" s="17"/>
      <c r="D1676" s="17"/>
      <c r="E1676" s="20"/>
      <c r="F1676" s="138"/>
      <c r="G1676" s="24"/>
      <c r="H1676" s="64"/>
      <c r="I1676" s="64"/>
      <c r="J1676" s="18">
        <f t="shared" si="71"/>
        <v>0</v>
      </c>
      <c r="K1676" s="19"/>
      <c r="L1676" s="19"/>
    </row>
    <row r="1677" spans="1:12" ht="15.75" customHeight="1">
      <c r="A1677" s="16"/>
      <c r="B1677" s="17"/>
      <c r="C1677" s="17"/>
      <c r="D1677" s="17"/>
      <c r="E1677" s="20"/>
      <c r="F1677" s="138"/>
      <c r="G1677" s="24"/>
      <c r="H1677" s="64"/>
      <c r="I1677" s="64"/>
      <c r="J1677" s="18">
        <f t="shared" si="71"/>
        <v>0</v>
      </c>
      <c r="K1677" s="19"/>
      <c r="L1677" s="19"/>
    </row>
    <row r="1678" spans="1:12" ht="15.75" customHeight="1">
      <c r="A1678" s="16"/>
      <c r="B1678" s="17"/>
      <c r="C1678" s="17"/>
      <c r="D1678" s="17"/>
      <c r="E1678" s="20"/>
      <c r="F1678" s="138"/>
      <c r="G1678" s="24"/>
      <c r="H1678" s="64"/>
      <c r="I1678" s="64"/>
      <c r="J1678" s="18">
        <f t="shared" si="71"/>
        <v>0</v>
      </c>
      <c r="K1678" s="19"/>
      <c r="L1678" s="19"/>
    </row>
    <row r="1679" spans="1:12" ht="15.75" customHeight="1">
      <c r="A1679" s="16"/>
      <c r="B1679" s="17"/>
      <c r="C1679" s="17"/>
      <c r="D1679" s="17"/>
      <c r="E1679" s="20"/>
      <c r="F1679" s="138"/>
      <c r="G1679" s="24"/>
      <c r="H1679" s="64"/>
      <c r="I1679" s="64"/>
      <c r="J1679" s="18">
        <f t="shared" si="71"/>
        <v>0</v>
      </c>
      <c r="K1679" s="19"/>
      <c r="L1679" s="19"/>
    </row>
    <row r="1680" spans="1:12" ht="15.75" customHeight="1">
      <c r="A1680" s="16"/>
      <c r="B1680" s="17"/>
      <c r="C1680" s="17"/>
      <c r="D1680" s="17"/>
      <c r="E1680" s="20"/>
      <c r="F1680" s="138"/>
      <c r="G1680" s="24"/>
      <c r="H1680" s="64"/>
      <c r="I1680" s="64"/>
      <c r="J1680" s="18">
        <f t="shared" si="71"/>
        <v>0</v>
      </c>
      <c r="K1680" s="19"/>
      <c r="L1680" s="19"/>
    </row>
    <row r="1681" spans="1:12" ht="15.75" customHeight="1">
      <c r="A1681" s="16"/>
      <c r="B1681" s="17"/>
      <c r="C1681" s="17"/>
      <c r="D1681" s="17"/>
      <c r="E1681" s="20"/>
      <c r="F1681" s="138"/>
      <c r="G1681" s="24"/>
      <c r="H1681" s="64"/>
      <c r="I1681" s="64"/>
      <c r="J1681" s="18">
        <f t="shared" si="71"/>
        <v>0</v>
      </c>
      <c r="K1681" s="19"/>
      <c r="L1681" s="19"/>
    </row>
    <row r="1682" spans="1:12" ht="15.75" customHeight="1">
      <c r="A1682" s="16"/>
      <c r="B1682" s="17"/>
      <c r="C1682" s="17"/>
      <c r="D1682" s="17"/>
      <c r="E1682" s="20"/>
      <c r="F1682" s="138"/>
      <c r="G1682" s="24"/>
      <c r="H1682" s="64"/>
      <c r="I1682" s="64"/>
      <c r="J1682" s="18">
        <f t="shared" si="71"/>
        <v>0</v>
      </c>
      <c r="K1682" s="19"/>
      <c r="L1682" s="19"/>
    </row>
    <row r="1683" spans="1:12" ht="15.75" customHeight="1">
      <c r="A1683" s="16"/>
      <c r="B1683" s="17"/>
      <c r="C1683" s="17"/>
      <c r="D1683" s="17"/>
      <c r="E1683" s="20"/>
      <c r="F1683" s="138"/>
      <c r="G1683" s="24"/>
      <c r="H1683" s="64"/>
      <c r="I1683" s="64"/>
      <c r="J1683" s="18">
        <f t="shared" si="71"/>
        <v>0</v>
      </c>
      <c r="K1683" s="19"/>
      <c r="L1683" s="19"/>
    </row>
    <row r="1684" spans="1:12" ht="15.75" customHeight="1">
      <c r="A1684" s="16"/>
      <c r="B1684" s="17"/>
      <c r="C1684" s="17"/>
      <c r="D1684" s="17"/>
      <c r="E1684" s="20"/>
      <c r="F1684" s="138"/>
      <c r="G1684" s="24"/>
      <c r="H1684" s="64"/>
      <c r="I1684" s="64"/>
      <c r="J1684" s="18">
        <f t="shared" si="71"/>
        <v>0</v>
      </c>
      <c r="K1684" s="19"/>
      <c r="L1684" s="19"/>
    </row>
    <row r="1685" spans="1:12" ht="15.75" customHeight="1">
      <c r="A1685" s="16"/>
      <c r="B1685" s="17"/>
      <c r="C1685" s="17"/>
      <c r="D1685" s="17"/>
      <c r="E1685" s="20"/>
      <c r="F1685" s="138"/>
      <c r="G1685" s="24"/>
      <c r="H1685" s="64"/>
      <c r="I1685" s="64"/>
      <c r="J1685" s="18">
        <f t="shared" si="71"/>
        <v>0</v>
      </c>
      <c r="K1685" s="19"/>
      <c r="L1685" s="19"/>
    </row>
    <row r="1686" spans="1:12" ht="15.75" customHeight="1">
      <c r="A1686" s="16"/>
      <c r="B1686" s="17"/>
      <c r="C1686" s="17"/>
      <c r="D1686" s="17"/>
      <c r="E1686" s="20"/>
      <c r="F1686" s="138"/>
      <c r="G1686" s="24"/>
      <c r="H1686" s="64"/>
      <c r="I1686" s="64"/>
      <c r="J1686" s="18">
        <f t="shared" si="71"/>
        <v>0</v>
      </c>
      <c r="K1686" s="19"/>
      <c r="L1686" s="19"/>
    </row>
    <row r="1687" spans="1:12" ht="15.75" customHeight="1">
      <c r="A1687" s="16"/>
      <c r="B1687" s="17"/>
      <c r="C1687" s="17"/>
      <c r="D1687" s="17"/>
      <c r="E1687" s="20"/>
      <c r="F1687" s="138"/>
      <c r="G1687" s="24"/>
      <c r="H1687" s="64"/>
      <c r="I1687" s="64"/>
      <c r="J1687" s="18">
        <f t="shared" si="71"/>
        <v>0</v>
      </c>
      <c r="K1687" s="19"/>
      <c r="L1687" s="19"/>
    </row>
    <row r="1688" spans="1:12" ht="15.75" customHeight="1">
      <c r="A1688" s="16"/>
      <c r="B1688" s="17"/>
      <c r="C1688" s="17"/>
      <c r="D1688" s="17"/>
      <c r="E1688" s="20"/>
      <c r="F1688" s="138"/>
      <c r="G1688" s="24"/>
      <c r="H1688" s="64"/>
      <c r="I1688" s="64"/>
      <c r="J1688" s="18">
        <f t="shared" si="71"/>
        <v>0</v>
      </c>
      <c r="K1688" s="19"/>
      <c r="L1688" s="19"/>
    </row>
    <row r="1689" spans="1:12" ht="15.75" customHeight="1">
      <c r="A1689" s="16"/>
      <c r="B1689" s="17"/>
      <c r="C1689" s="17"/>
      <c r="D1689" s="17"/>
      <c r="E1689" s="20"/>
      <c r="F1689" s="138"/>
      <c r="G1689" s="24"/>
      <c r="H1689" s="64"/>
      <c r="I1689" s="64"/>
      <c r="J1689" s="18">
        <f t="shared" si="71"/>
        <v>0</v>
      </c>
      <c r="K1689" s="19"/>
      <c r="L1689" s="19"/>
    </row>
    <row r="1690" spans="1:12" ht="15.75" customHeight="1">
      <c r="A1690" s="16"/>
      <c r="B1690" s="17"/>
      <c r="C1690" s="17"/>
      <c r="D1690" s="17"/>
      <c r="E1690" s="20"/>
      <c r="F1690" s="138"/>
      <c r="G1690" s="24"/>
      <c r="H1690" s="64"/>
      <c r="I1690" s="64"/>
      <c r="J1690" s="18">
        <f t="shared" si="71"/>
        <v>0</v>
      </c>
      <c r="K1690" s="19"/>
      <c r="L1690" s="19"/>
    </row>
    <row r="1691" spans="1:12" ht="15.75" customHeight="1">
      <c r="A1691" s="16"/>
      <c r="B1691" s="17"/>
      <c r="C1691" s="17"/>
      <c r="D1691" s="17"/>
      <c r="E1691" s="20"/>
      <c r="F1691" s="138"/>
      <c r="G1691" s="24"/>
      <c r="H1691" s="64"/>
      <c r="I1691" s="64"/>
      <c r="J1691" s="18">
        <f t="shared" si="71"/>
        <v>0</v>
      </c>
      <c r="K1691" s="19"/>
      <c r="L1691" s="19"/>
    </row>
    <row r="1692" spans="1:12" ht="15.75" customHeight="1">
      <c r="A1692" s="16"/>
      <c r="B1692" s="17"/>
      <c r="C1692" s="17"/>
      <c r="D1692" s="17"/>
      <c r="E1692" s="20"/>
      <c r="F1692" s="138"/>
      <c r="G1692" s="24"/>
      <c r="H1692" s="64"/>
      <c r="I1692" s="64"/>
      <c r="J1692" s="18">
        <f t="shared" si="71"/>
        <v>0</v>
      </c>
      <c r="K1692" s="19"/>
      <c r="L1692" s="19"/>
    </row>
    <row r="1693" spans="1:12" ht="15.75" customHeight="1">
      <c r="A1693" s="16"/>
      <c r="B1693" s="17"/>
      <c r="C1693" s="17"/>
      <c r="D1693" s="17"/>
      <c r="E1693" s="20"/>
      <c r="F1693" s="138"/>
      <c r="G1693" s="24"/>
      <c r="H1693" s="64"/>
      <c r="I1693" s="64"/>
      <c r="J1693" s="18">
        <f t="shared" si="71"/>
        <v>0</v>
      </c>
      <c r="K1693" s="19"/>
      <c r="L1693" s="19"/>
    </row>
    <row r="1694" spans="1:12" ht="15.75" customHeight="1">
      <c r="A1694" s="16"/>
      <c r="B1694" s="17"/>
      <c r="C1694" s="17"/>
      <c r="D1694" s="17"/>
      <c r="E1694" s="20"/>
      <c r="F1694" s="138"/>
      <c r="G1694" s="24"/>
      <c r="H1694" s="64"/>
      <c r="I1694" s="64"/>
      <c r="J1694" s="18">
        <f t="shared" si="71"/>
        <v>0</v>
      </c>
      <c r="K1694" s="19"/>
      <c r="L1694" s="19"/>
    </row>
    <row r="1695" spans="1:12" ht="15.75" customHeight="1">
      <c r="A1695" s="16"/>
      <c r="B1695" s="17"/>
      <c r="C1695" s="17"/>
      <c r="D1695" s="17"/>
      <c r="E1695" s="20"/>
      <c r="F1695" s="138"/>
      <c r="G1695" s="24"/>
      <c r="H1695" s="64"/>
      <c r="I1695" s="64"/>
      <c r="J1695" s="18">
        <f t="shared" si="71"/>
        <v>0</v>
      </c>
      <c r="K1695" s="19"/>
      <c r="L1695" s="19"/>
    </row>
    <row r="1696" spans="1:12" ht="15.75" customHeight="1">
      <c r="A1696" s="16"/>
      <c r="B1696" s="17"/>
      <c r="C1696" s="17"/>
      <c r="D1696" s="17"/>
      <c r="E1696" s="20"/>
      <c r="F1696" s="138"/>
      <c r="G1696" s="24"/>
      <c r="H1696" s="64"/>
      <c r="I1696" s="64"/>
      <c r="J1696" s="18">
        <f t="shared" si="71"/>
        <v>0</v>
      </c>
      <c r="K1696" s="19"/>
      <c r="L1696" s="19"/>
    </row>
    <row r="1697" spans="1:12" ht="15.75" customHeight="1">
      <c r="A1697" s="16"/>
      <c r="B1697" s="17"/>
      <c r="C1697" s="17"/>
      <c r="D1697" s="17"/>
      <c r="E1697" s="20"/>
      <c r="F1697" s="138"/>
      <c r="G1697" s="24"/>
      <c r="H1697" s="64"/>
      <c r="I1697" s="64"/>
      <c r="J1697" s="18">
        <f t="shared" si="71"/>
        <v>0</v>
      </c>
      <c r="K1697" s="19"/>
      <c r="L1697" s="19"/>
    </row>
    <row r="1698" spans="1:12" ht="15.75" customHeight="1">
      <c r="A1698" s="16"/>
      <c r="B1698" s="17"/>
      <c r="C1698" s="17"/>
      <c r="D1698" s="17"/>
      <c r="E1698" s="20"/>
      <c r="F1698" s="138"/>
      <c r="G1698" s="24"/>
      <c r="H1698" s="64"/>
      <c r="I1698" s="64"/>
      <c r="J1698" s="18">
        <f t="shared" si="71"/>
        <v>0</v>
      </c>
      <c r="K1698" s="19"/>
      <c r="L1698" s="19"/>
    </row>
    <row r="1699" spans="1:12" ht="15.75" customHeight="1">
      <c r="A1699" s="16"/>
      <c r="B1699" s="17"/>
      <c r="C1699" s="17"/>
      <c r="D1699" s="17"/>
      <c r="E1699" s="20"/>
      <c r="F1699" s="138"/>
      <c r="G1699" s="24"/>
      <c r="H1699" s="64"/>
      <c r="I1699" s="64"/>
      <c r="J1699" s="18">
        <f t="shared" si="71"/>
        <v>0</v>
      </c>
      <c r="K1699" s="19"/>
      <c r="L1699" s="19"/>
    </row>
    <row r="1700" spans="1:12" ht="15.75" customHeight="1">
      <c r="A1700" s="16"/>
      <c r="B1700" s="17"/>
      <c r="C1700" s="17"/>
      <c r="D1700" s="17"/>
      <c r="E1700" s="20"/>
      <c r="F1700" s="138"/>
      <c r="G1700" s="24"/>
      <c r="H1700" s="64"/>
      <c r="I1700" s="64"/>
      <c r="J1700" s="18">
        <f t="shared" si="71"/>
        <v>0</v>
      </c>
      <c r="K1700" s="19"/>
      <c r="L1700" s="19"/>
    </row>
    <row r="1701" spans="1:12" ht="15.75" customHeight="1">
      <c r="A1701" s="16"/>
      <c r="B1701" s="17"/>
      <c r="C1701" s="17"/>
      <c r="D1701" s="17"/>
      <c r="E1701" s="20"/>
      <c r="F1701" s="138"/>
      <c r="G1701" s="24"/>
      <c r="H1701" s="64"/>
      <c r="I1701" s="64"/>
      <c r="J1701" s="18">
        <f t="shared" si="71"/>
        <v>0</v>
      </c>
      <c r="K1701" s="19"/>
      <c r="L1701" s="19"/>
    </row>
    <row r="1702" spans="1:12" ht="15.75" customHeight="1">
      <c r="A1702" s="16"/>
      <c r="B1702" s="17"/>
      <c r="C1702" s="17"/>
      <c r="D1702" s="17"/>
      <c r="E1702" s="20"/>
      <c r="F1702" s="138"/>
      <c r="G1702" s="24"/>
      <c r="H1702" s="64"/>
      <c r="I1702" s="64"/>
      <c r="J1702" s="18">
        <f t="shared" si="71"/>
        <v>0</v>
      </c>
      <c r="K1702" s="19"/>
      <c r="L1702" s="19"/>
    </row>
    <row r="1703" spans="1:12" ht="15.75" customHeight="1">
      <c r="A1703" s="16"/>
      <c r="B1703" s="17"/>
      <c r="C1703" s="17"/>
      <c r="D1703" s="17"/>
      <c r="E1703" s="20"/>
      <c r="F1703" s="138"/>
      <c r="G1703" s="24"/>
      <c r="H1703" s="64"/>
      <c r="I1703" s="64"/>
      <c r="J1703" s="18">
        <f t="shared" si="71"/>
        <v>0</v>
      </c>
      <c r="K1703" s="19"/>
      <c r="L1703" s="19"/>
    </row>
    <row r="1704" spans="1:12" ht="15.75" customHeight="1">
      <c r="A1704" s="16"/>
      <c r="B1704" s="17"/>
      <c r="C1704" s="17"/>
      <c r="D1704" s="17"/>
      <c r="E1704" s="20"/>
      <c r="F1704" s="138"/>
      <c r="G1704" s="24"/>
      <c r="H1704" s="64"/>
      <c r="I1704" s="64"/>
      <c r="J1704" s="18">
        <f t="shared" si="71"/>
        <v>0</v>
      </c>
      <c r="K1704" s="19"/>
      <c r="L1704" s="19"/>
    </row>
    <row r="1705" spans="1:12" ht="15.75" customHeight="1">
      <c r="A1705" s="16"/>
      <c r="B1705" s="17"/>
      <c r="C1705" s="17"/>
      <c r="D1705" s="17"/>
      <c r="E1705" s="20"/>
      <c r="F1705" s="138"/>
      <c r="G1705" s="24"/>
      <c r="H1705" s="64"/>
      <c r="I1705" s="64"/>
      <c r="J1705" s="18">
        <f t="shared" si="71"/>
        <v>0</v>
      </c>
      <c r="K1705" s="19"/>
      <c r="L1705" s="19"/>
    </row>
    <row r="1706" spans="1:12" ht="15.75" customHeight="1">
      <c r="A1706" s="16"/>
      <c r="B1706" s="17"/>
      <c r="C1706" s="17"/>
      <c r="D1706" s="17"/>
      <c r="E1706" s="20"/>
      <c r="F1706" s="138"/>
      <c r="G1706" s="24"/>
      <c r="H1706" s="64"/>
      <c r="I1706" s="64"/>
      <c r="J1706" s="18">
        <f t="shared" si="71"/>
        <v>0</v>
      </c>
      <c r="K1706" s="19"/>
      <c r="L1706" s="19"/>
    </row>
    <row r="1707" spans="1:12" ht="15.75" customHeight="1">
      <c r="A1707" s="16"/>
      <c r="B1707" s="17"/>
      <c r="C1707" s="17"/>
      <c r="D1707" s="17"/>
      <c r="E1707" s="20"/>
      <c r="F1707" s="138"/>
      <c r="G1707" s="24"/>
      <c r="H1707" s="64"/>
      <c r="I1707" s="64"/>
      <c r="J1707" s="18">
        <f t="shared" si="71"/>
        <v>0</v>
      </c>
      <c r="K1707" s="19"/>
      <c r="L1707" s="19"/>
    </row>
    <row r="1708" spans="1:12" ht="15.75" customHeight="1">
      <c r="A1708" s="16"/>
      <c r="B1708" s="17"/>
      <c r="C1708" s="17"/>
      <c r="D1708" s="17"/>
      <c r="E1708" s="20"/>
      <c r="F1708" s="138"/>
      <c r="G1708" s="24"/>
      <c r="H1708" s="64"/>
      <c r="I1708" s="64"/>
      <c r="J1708" s="18">
        <f t="shared" si="71"/>
        <v>0</v>
      </c>
      <c r="K1708" s="19"/>
      <c r="L1708" s="19"/>
    </row>
    <row r="1709" spans="1:12" ht="15.75" customHeight="1">
      <c r="A1709" s="16"/>
      <c r="B1709" s="17"/>
      <c r="C1709" s="17"/>
      <c r="D1709" s="17"/>
      <c r="E1709" s="20"/>
      <c r="F1709" s="138"/>
      <c r="G1709" s="24"/>
      <c r="H1709" s="64"/>
      <c r="I1709" s="64"/>
      <c r="J1709" s="18">
        <f t="shared" si="71"/>
        <v>0</v>
      </c>
      <c r="K1709" s="19"/>
      <c r="L1709" s="19"/>
    </row>
    <row r="1710" spans="1:12" ht="15.75" customHeight="1">
      <c r="A1710" s="16"/>
      <c r="B1710" s="17"/>
      <c r="C1710" s="17"/>
      <c r="D1710" s="17"/>
      <c r="E1710" s="20"/>
      <c r="F1710" s="138"/>
      <c r="G1710" s="24"/>
      <c r="H1710" s="64"/>
      <c r="I1710" s="64"/>
      <c r="J1710" s="18">
        <f t="shared" si="71"/>
        <v>0</v>
      </c>
      <c r="K1710" s="19"/>
      <c r="L1710" s="19"/>
    </row>
    <row r="1711" spans="1:12" ht="15.75" customHeight="1">
      <c r="A1711" s="16"/>
      <c r="B1711" s="17"/>
      <c r="C1711" s="17"/>
      <c r="D1711" s="17"/>
      <c r="E1711" s="20"/>
      <c r="F1711" s="138"/>
      <c r="G1711" s="24"/>
      <c r="H1711" s="64"/>
      <c r="I1711" s="64"/>
      <c r="J1711" s="18">
        <f t="shared" si="71"/>
        <v>0</v>
      </c>
      <c r="K1711" s="19"/>
      <c r="L1711" s="19"/>
    </row>
    <row r="1712" spans="1:12" ht="15.75" customHeight="1">
      <c r="A1712" s="16"/>
      <c r="B1712" s="17"/>
      <c r="C1712" s="17"/>
      <c r="D1712" s="17"/>
      <c r="E1712" s="20"/>
      <c r="F1712" s="138"/>
      <c r="G1712" s="24"/>
      <c r="H1712" s="64"/>
      <c r="I1712" s="64"/>
      <c r="J1712" s="18">
        <f t="shared" si="71"/>
        <v>0</v>
      </c>
      <c r="K1712" s="19"/>
      <c r="L1712" s="19"/>
    </row>
    <row r="1713" spans="1:12" ht="15.75" customHeight="1">
      <c r="A1713" s="16"/>
      <c r="B1713" s="17"/>
      <c r="C1713" s="17"/>
      <c r="D1713" s="17"/>
      <c r="E1713" s="20"/>
      <c r="F1713" s="138"/>
      <c r="G1713" s="24"/>
      <c r="H1713" s="64"/>
      <c r="I1713" s="64"/>
      <c r="J1713" s="18">
        <f t="shared" si="71"/>
        <v>0</v>
      </c>
      <c r="K1713" s="19"/>
      <c r="L1713" s="19"/>
    </row>
    <row r="1714" spans="1:12" ht="15.75" customHeight="1">
      <c r="A1714" s="16"/>
      <c r="B1714" s="17"/>
      <c r="C1714" s="17"/>
      <c r="D1714" s="17"/>
      <c r="E1714" s="20"/>
      <c r="F1714" s="138"/>
      <c r="G1714" s="24"/>
      <c r="H1714" s="64"/>
      <c r="I1714" s="64"/>
      <c r="J1714" s="18">
        <f t="shared" si="71"/>
        <v>0</v>
      </c>
      <c r="K1714" s="19"/>
      <c r="L1714" s="19"/>
    </row>
    <row r="1715" spans="1:12" ht="15.75" customHeight="1">
      <c r="A1715" s="16"/>
      <c r="B1715" s="17"/>
      <c r="C1715" s="17"/>
      <c r="D1715" s="17"/>
      <c r="E1715" s="20"/>
      <c r="F1715" s="138"/>
      <c r="G1715" s="24"/>
      <c r="H1715" s="64"/>
      <c r="I1715" s="64"/>
      <c r="J1715" s="18">
        <f t="shared" si="71"/>
        <v>0</v>
      </c>
      <c r="K1715" s="19"/>
      <c r="L1715" s="19"/>
    </row>
    <row r="1716" spans="1:12" ht="15.75" customHeight="1">
      <c r="A1716" s="16"/>
      <c r="B1716" s="17"/>
      <c r="C1716" s="17"/>
      <c r="D1716" s="17"/>
      <c r="E1716" s="20"/>
      <c r="F1716" s="138"/>
      <c r="G1716" s="24"/>
      <c r="H1716" s="64"/>
      <c r="I1716" s="64"/>
      <c r="J1716" s="18">
        <f t="shared" si="71"/>
        <v>0</v>
      </c>
      <c r="K1716" s="19"/>
      <c r="L1716" s="19"/>
    </row>
    <row r="1717" spans="1:12" ht="15.75" customHeight="1">
      <c r="A1717" s="16"/>
      <c r="B1717" s="17"/>
      <c r="C1717" s="17"/>
      <c r="D1717" s="17"/>
      <c r="E1717" s="20"/>
      <c r="F1717" s="138"/>
      <c r="G1717" s="24"/>
      <c r="H1717" s="64"/>
      <c r="I1717" s="64"/>
      <c r="J1717" s="18">
        <f t="shared" si="71"/>
        <v>0</v>
      </c>
      <c r="K1717" s="19"/>
      <c r="L1717" s="19"/>
    </row>
    <row r="1718" spans="1:12" ht="15.75" customHeight="1">
      <c r="A1718" s="16"/>
      <c r="B1718" s="17"/>
      <c r="C1718" s="17"/>
      <c r="D1718" s="17"/>
      <c r="E1718" s="20"/>
      <c r="F1718" s="138"/>
      <c r="G1718" s="24"/>
      <c r="H1718" s="64"/>
      <c r="I1718" s="64"/>
      <c r="J1718" s="18">
        <f t="shared" si="71"/>
        <v>0</v>
      </c>
      <c r="K1718" s="19"/>
      <c r="L1718" s="19"/>
    </row>
    <row r="1719" spans="1:12" ht="15.75" customHeight="1">
      <c r="A1719" s="16"/>
      <c r="B1719" s="17"/>
      <c r="C1719" s="17"/>
      <c r="D1719" s="17"/>
      <c r="E1719" s="20"/>
      <c r="F1719" s="138"/>
      <c r="G1719" s="24"/>
      <c r="H1719" s="64"/>
      <c r="I1719" s="64"/>
      <c r="J1719" s="18">
        <f t="shared" si="71"/>
        <v>0</v>
      </c>
      <c r="K1719" s="19"/>
      <c r="L1719" s="19"/>
    </row>
    <row r="1720" spans="1:12" ht="15.75" customHeight="1">
      <c r="A1720" s="16"/>
      <c r="B1720" s="17"/>
      <c r="C1720" s="17"/>
      <c r="D1720" s="17"/>
      <c r="E1720" s="20"/>
      <c r="F1720" s="138"/>
      <c r="G1720" s="24"/>
      <c r="H1720" s="64"/>
      <c r="I1720" s="64"/>
      <c r="J1720" s="18">
        <f t="shared" si="71"/>
        <v>0</v>
      </c>
      <c r="K1720" s="19"/>
      <c r="L1720" s="19"/>
    </row>
    <row r="1721" spans="1:12" ht="15.75" customHeight="1">
      <c r="A1721" s="16"/>
      <c r="B1721" s="17"/>
      <c r="C1721" s="17"/>
      <c r="D1721" s="17"/>
      <c r="E1721" s="20"/>
      <c r="F1721" s="138"/>
      <c r="G1721" s="24"/>
      <c r="H1721" s="64"/>
      <c r="I1721" s="64"/>
      <c r="J1721" s="18">
        <f t="shared" si="71"/>
        <v>0</v>
      </c>
      <c r="K1721" s="19"/>
      <c r="L1721" s="19"/>
    </row>
    <row r="1722" spans="1:12" ht="15.75" customHeight="1">
      <c r="A1722" s="16"/>
      <c r="B1722" s="17"/>
      <c r="C1722" s="17"/>
      <c r="D1722" s="17"/>
      <c r="E1722" s="20"/>
      <c r="F1722" s="138"/>
      <c r="G1722" s="24"/>
      <c r="H1722" s="64"/>
      <c r="I1722" s="64"/>
      <c r="J1722" s="18">
        <f t="shared" si="71"/>
        <v>0</v>
      </c>
      <c r="K1722" s="19"/>
      <c r="L1722" s="19"/>
    </row>
    <row r="1723" spans="1:12" ht="15.75" customHeight="1">
      <c r="A1723" s="16"/>
      <c r="B1723" s="17"/>
      <c r="C1723" s="17"/>
      <c r="D1723" s="17"/>
      <c r="E1723" s="20"/>
      <c r="F1723" s="138"/>
      <c r="G1723" s="24"/>
      <c r="H1723" s="64"/>
      <c r="I1723" s="64"/>
      <c r="J1723" s="18">
        <f t="shared" si="71"/>
        <v>0</v>
      </c>
      <c r="K1723" s="19"/>
      <c r="L1723" s="19"/>
    </row>
    <row r="1724" spans="1:12" ht="15.75" customHeight="1">
      <c r="A1724" s="16"/>
      <c r="B1724" s="17"/>
      <c r="C1724" s="17"/>
      <c r="D1724" s="17"/>
      <c r="E1724" s="20"/>
      <c r="F1724" s="138"/>
      <c r="G1724" s="24"/>
      <c r="H1724" s="64"/>
      <c r="I1724" s="64"/>
      <c r="J1724" s="18">
        <f t="shared" si="71"/>
        <v>0</v>
      </c>
      <c r="K1724" s="19"/>
      <c r="L1724" s="19"/>
    </row>
    <row r="1725" spans="1:12" ht="15.75" customHeight="1">
      <c r="A1725" s="16"/>
      <c r="B1725" s="17"/>
      <c r="C1725" s="17"/>
      <c r="D1725" s="17"/>
      <c r="E1725" s="20"/>
      <c r="F1725" s="138"/>
      <c r="G1725" s="24"/>
      <c r="H1725" s="64"/>
      <c r="I1725" s="64"/>
      <c r="J1725" s="18">
        <f t="shared" si="71"/>
        <v>0</v>
      </c>
      <c r="K1725" s="19"/>
      <c r="L1725" s="19"/>
    </row>
    <row r="1726" spans="1:12" ht="15.75" customHeight="1">
      <c r="A1726" s="16"/>
      <c r="B1726" s="17"/>
      <c r="C1726" s="17"/>
      <c r="D1726" s="17"/>
      <c r="E1726" s="20"/>
      <c r="F1726" s="138"/>
      <c r="G1726" s="24"/>
      <c r="H1726" s="64"/>
      <c r="I1726" s="64"/>
      <c r="J1726" s="18">
        <f t="shared" si="71"/>
        <v>0</v>
      </c>
      <c r="K1726" s="19"/>
      <c r="L1726" s="19"/>
    </row>
    <row r="1727" spans="1:12" ht="15.75" customHeight="1">
      <c r="A1727" s="16"/>
      <c r="B1727" s="17"/>
      <c r="C1727" s="17"/>
      <c r="D1727" s="17"/>
      <c r="E1727" s="20"/>
      <c r="F1727" s="138"/>
      <c r="G1727" s="24"/>
      <c r="H1727" s="64"/>
      <c r="I1727" s="64"/>
      <c r="J1727" s="18">
        <f t="shared" si="71"/>
        <v>0</v>
      </c>
      <c r="K1727" s="19"/>
      <c r="L1727" s="19"/>
    </row>
    <row r="1728" spans="1:12" ht="15.75" customHeight="1">
      <c r="A1728" s="16"/>
      <c r="B1728" s="17"/>
      <c r="C1728" s="17"/>
      <c r="D1728" s="17"/>
      <c r="E1728" s="20"/>
      <c r="F1728" s="138"/>
      <c r="G1728" s="24"/>
      <c r="H1728" s="64"/>
      <c r="I1728" s="64"/>
      <c r="J1728" s="18">
        <f t="shared" ref="J1728:J1730" si="72">ROUND(H1728*I1728,0)</f>
        <v>0</v>
      </c>
      <c r="K1728" s="19"/>
      <c r="L1728" s="19"/>
    </row>
    <row r="1729" spans="1:12" ht="15.75" customHeight="1">
      <c r="A1729" s="16"/>
      <c r="B1729" s="17"/>
      <c r="C1729" s="17"/>
      <c r="D1729" s="17"/>
      <c r="E1729" s="20"/>
      <c r="F1729" s="138"/>
      <c r="G1729" s="24"/>
      <c r="H1729" s="64"/>
      <c r="I1729" s="64"/>
      <c r="J1729" s="18">
        <f t="shared" si="72"/>
        <v>0</v>
      </c>
      <c r="K1729" s="19"/>
      <c r="L1729" s="19"/>
    </row>
    <row r="1730" spans="1:12" ht="15.75" customHeight="1">
      <c r="A1730" s="16"/>
      <c r="B1730" s="17"/>
      <c r="C1730" s="17"/>
      <c r="D1730" s="17"/>
      <c r="E1730" s="20"/>
      <c r="F1730" s="138"/>
      <c r="G1730" s="24"/>
      <c r="H1730" s="64"/>
      <c r="I1730" s="64"/>
      <c r="J1730" s="18">
        <f t="shared" si="72"/>
        <v>0</v>
      </c>
      <c r="K1730" s="19"/>
      <c r="L1730" s="19"/>
    </row>
    <row r="1731" spans="1:12" ht="15.75" customHeight="1">
      <c r="A1731" s="16" t="str">
        <f t="shared" si="62"/>
        <v/>
      </c>
      <c r="B1731" s="17"/>
      <c r="C1731" s="17"/>
      <c r="D1731" s="17"/>
      <c r="E1731" s="20"/>
      <c r="F1731" s="20"/>
      <c r="G1731" s="24"/>
      <c r="H1731" s="64"/>
      <c r="I1731" s="64"/>
      <c r="J1731" s="18">
        <f t="shared" si="63"/>
        <v>0</v>
      </c>
      <c r="K1731" s="19" t="s">
        <v>150</v>
      </c>
      <c r="L1731" s="19"/>
    </row>
    <row r="1742" spans="1:12">
      <c r="J1742" s="131"/>
    </row>
  </sheetData>
  <autoFilter ref="A9:L1731"/>
  <sortState ref="A327:AD358">
    <sortCondition ref="B327:B358"/>
  </sortState>
  <mergeCells count="11">
    <mergeCell ref="A7:A8"/>
    <mergeCell ref="G7:G8"/>
    <mergeCell ref="H7:I7"/>
    <mergeCell ref="B4:L4"/>
    <mergeCell ref="B5:L5"/>
    <mergeCell ref="B7:B8"/>
    <mergeCell ref="C7:D7"/>
    <mergeCell ref="E7:E8"/>
    <mergeCell ref="J7:J8"/>
    <mergeCell ref="K7:L7"/>
    <mergeCell ref="F7:F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H41"/>
  <sheetViews>
    <sheetView showZeros="0" workbookViewId="0">
      <pane ySplit="3" topLeftCell="A4" activePane="bottomLeft" state="frozen"/>
      <selection pane="bottomLeft" activeCell="A6" sqref="A6"/>
    </sheetView>
  </sheetViews>
  <sheetFormatPr defaultColWidth="8" defaultRowHeight="12"/>
  <cols>
    <col min="1" max="1" width="5.5703125" style="42" customWidth="1"/>
    <col min="2" max="2" width="59.140625" style="42" customWidth="1"/>
    <col min="3" max="8" width="16.42578125" style="42" customWidth="1"/>
    <col min="9" max="16384" width="8" style="42"/>
  </cols>
  <sheetData>
    <row r="1" spans="1:8" ht="27" customHeight="1">
      <c r="A1" s="223" t="s">
        <v>231</v>
      </c>
      <c r="B1" s="223"/>
      <c r="C1" s="223"/>
      <c r="D1" s="223"/>
      <c r="E1" s="223"/>
      <c r="F1" s="223"/>
      <c r="G1" s="223"/>
      <c r="H1" s="223"/>
    </row>
    <row r="2" spans="1:8" s="4" customFormat="1" ht="14.25" customHeight="1">
      <c r="A2" s="224" t="s">
        <v>19</v>
      </c>
      <c r="B2" s="226" t="s">
        <v>20</v>
      </c>
      <c r="C2" s="228" t="s">
        <v>21</v>
      </c>
      <c r="D2" s="229"/>
      <c r="E2" s="228" t="s">
        <v>22</v>
      </c>
      <c r="F2" s="229"/>
      <c r="G2" s="228" t="s">
        <v>26</v>
      </c>
      <c r="H2" s="229"/>
    </row>
    <row r="3" spans="1:8" s="4" customFormat="1" ht="14.25" customHeight="1">
      <c r="A3" s="225"/>
      <c r="B3" s="227"/>
      <c r="C3" s="149" t="s">
        <v>27</v>
      </c>
      <c r="D3" s="149" t="s">
        <v>28</v>
      </c>
      <c r="E3" s="149" t="s">
        <v>27</v>
      </c>
      <c r="F3" s="149" t="s">
        <v>28</v>
      </c>
      <c r="G3" s="149" t="s">
        <v>27</v>
      </c>
      <c r="H3" s="149" t="s">
        <v>28</v>
      </c>
    </row>
    <row r="4" spans="1:8" s="4" customFormat="1" ht="16.5" customHeight="1">
      <c r="A4" s="1">
        <f>IF(B4&lt;&gt;"",ROW()-3,"")</f>
        <v>1</v>
      </c>
      <c r="B4" s="2" t="s">
        <v>200</v>
      </c>
      <c r="C4" s="3"/>
      <c r="D4" s="3"/>
      <c r="E4" s="3">
        <f t="array" ref="E4">SUM(IF("131"&amp;B4=KHN&amp;KH,TH))</f>
        <v>0</v>
      </c>
      <c r="F4" s="3">
        <f t="array" ref="F4">SUM(IF("131"&amp;B4=KHC&amp;KH,TH))</f>
        <v>0</v>
      </c>
      <c r="G4" s="35">
        <f t="shared" ref="G4:G10" si="0">ROUND(MAX(C4+E4-D4-F4,0),2)</f>
        <v>0</v>
      </c>
      <c r="H4" s="35">
        <f t="shared" ref="H4:H10" si="1">ROUND(MAX(D4+F4-C4-E4,0),2)</f>
        <v>0</v>
      </c>
    </row>
    <row r="5" spans="1:8" s="4" customFormat="1" ht="16.5" customHeight="1">
      <c r="A5" s="1">
        <f>IF(B5&lt;&gt;"",ROW()-3,"")</f>
        <v>2</v>
      </c>
      <c r="B5" s="2" t="s">
        <v>201</v>
      </c>
      <c r="C5" s="3"/>
      <c r="D5" s="3"/>
      <c r="E5" s="3">
        <f t="array" ref="E5">SUM(IF("131"&amp;B5=KHN&amp;KH,TH))</f>
        <v>0</v>
      </c>
      <c r="F5" s="3">
        <f t="array" ref="F5">SUM(IF("131"&amp;B5=KHC&amp;KH,TH))</f>
        <v>0</v>
      </c>
      <c r="G5" s="35">
        <f t="shared" si="0"/>
        <v>0</v>
      </c>
      <c r="H5" s="35">
        <f t="shared" si="1"/>
        <v>0</v>
      </c>
    </row>
    <row r="6" spans="1:8" s="4" customFormat="1" ht="16.5" customHeight="1">
      <c r="A6" s="1">
        <f t="shared" ref="A6:A13" si="2">IF(B6&lt;&gt;"",ROW()-3,"")</f>
        <v>3</v>
      </c>
      <c r="B6" s="2" t="s">
        <v>202</v>
      </c>
      <c r="C6" s="3"/>
      <c r="D6" s="3"/>
      <c r="E6" s="3">
        <f t="array" ref="E6">SUM(IF("131"&amp;B6=KHN&amp;KH,TH))</f>
        <v>34241592</v>
      </c>
      <c r="F6" s="3">
        <f t="array" ref="F6">SUM(IF("131"&amp;B6=KHC&amp;KH,TH))</f>
        <v>0</v>
      </c>
      <c r="G6" s="35">
        <f t="shared" si="0"/>
        <v>34241592</v>
      </c>
      <c r="H6" s="35">
        <f t="shared" si="1"/>
        <v>0</v>
      </c>
    </row>
    <row r="7" spans="1:8" s="4" customFormat="1" ht="16.5" customHeight="1">
      <c r="A7" s="1">
        <f t="shared" si="2"/>
        <v>4</v>
      </c>
      <c r="B7" s="2" t="s">
        <v>203</v>
      </c>
      <c r="C7" s="3"/>
      <c r="D7" s="3"/>
      <c r="E7" s="3">
        <f t="array" ref="E7">SUM(IF("131"&amp;B7=KHN&amp;KH,TH))</f>
        <v>95557872</v>
      </c>
      <c r="F7" s="3">
        <f t="array" ref="F7">SUM(IF("131"&amp;B7=KHC&amp;KH,TH))</f>
        <v>0</v>
      </c>
      <c r="G7" s="35">
        <f t="shared" si="0"/>
        <v>95557872</v>
      </c>
      <c r="H7" s="35">
        <f t="shared" si="1"/>
        <v>0</v>
      </c>
    </row>
    <row r="8" spans="1:8" s="4" customFormat="1" ht="16.5" customHeight="1">
      <c r="A8" s="1">
        <f t="shared" si="2"/>
        <v>5</v>
      </c>
      <c r="B8" s="2" t="s">
        <v>204</v>
      </c>
      <c r="C8" s="3"/>
      <c r="D8" s="3"/>
      <c r="E8" s="3">
        <f t="array" ref="E8">SUM(IF("131"&amp;B8=KHN&amp;KH,TH))</f>
        <v>0</v>
      </c>
      <c r="F8" s="3">
        <f t="array" ref="F8">SUM(IF("131"&amp;B8=KHC&amp;KH,TH))</f>
        <v>0</v>
      </c>
      <c r="G8" s="35">
        <f t="shared" si="0"/>
        <v>0</v>
      </c>
      <c r="H8" s="35">
        <f t="shared" si="1"/>
        <v>0</v>
      </c>
    </row>
    <row r="9" spans="1:8" s="4" customFormat="1" ht="16.5" customHeight="1">
      <c r="A9" s="1">
        <f t="shared" si="2"/>
        <v>6</v>
      </c>
      <c r="B9" s="27" t="s">
        <v>205</v>
      </c>
      <c r="C9" s="3"/>
      <c r="D9" s="3"/>
      <c r="E9" s="3">
        <f t="array" ref="E9">SUM(IF("131"&amp;B9=KHN&amp;KH,TH))</f>
        <v>0</v>
      </c>
      <c r="F9" s="3">
        <f t="array" ref="F9">SUM(IF("131"&amp;B9=KHC&amp;KH,TH))</f>
        <v>0</v>
      </c>
      <c r="G9" s="35">
        <f t="shared" si="0"/>
        <v>0</v>
      </c>
      <c r="H9" s="35">
        <f t="shared" si="1"/>
        <v>0</v>
      </c>
    </row>
    <row r="10" spans="1:8" s="4" customFormat="1" ht="16.5" customHeight="1">
      <c r="A10" s="1">
        <f t="shared" si="2"/>
        <v>7</v>
      </c>
      <c r="B10" s="2" t="s">
        <v>206</v>
      </c>
      <c r="C10" s="3"/>
      <c r="D10" s="3"/>
      <c r="E10" s="3">
        <f t="array" ref="E10">SUM(IF("131"&amp;B10=KHN&amp;KH,TH))</f>
        <v>0</v>
      </c>
      <c r="F10" s="3">
        <f t="array" ref="F10">SUM(IF("131"&amp;B10=KHC&amp;KH,TH))</f>
        <v>0</v>
      </c>
      <c r="G10" s="35">
        <f t="shared" si="0"/>
        <v>0</v>
      </c>
      <c r="H10" s="35">
        <f t="shared" si="1"/>
        <v>0</v>
      </c>
    </row>
    <row r="11" spans="1:8" s="4" customFormat="1" ht="16.5" customHeight="1">
      <c r="A11" s="1">
        <f t="shared" si="2"/>
        <v>8</v>
      </c>
      <c r="B11" s="2" t="s">
        <v>207</v>
      </c>
      <c r="C11" s="3"/>
      <c r="D11" s="3"/>
      <c r="E11" s="3">
        <f t="array" ref="E11">SUM(IF("131"&amp;B11=KHN&amp;KH,TH))</f>
        <v>0</v>
      </c>
      <c r="F11" s="3">
        <f t="array" ref="F11">SUM(IF("131"&amp;B11=KHC&amp;KH,TH))</f>
        <v>0</v>
      </c>
      <c r="G11" s="35">
        <f>ROUND(MAX(C11+E11-D11-F11,0),2)</f>
        <v>0</v>
      </c>
      <c r="H11" s="35">
        <f>ROUND(MAX(D11+F11-C11-E11,0),2)</f>
        <v>0</v>
      </c>
    </row>
    <row r="12" spans="1:8" s="4" customFormat="1" ht="16.5" customHeight="1">
      <c r="A12" s="1">
        <f t="shared" si="2"/>
        <v>9</v>
      </c>
      <c r="B12" s="2" t="s">
        <v>208</v>
      </c>
      <c r="C12" s="3"/>
      <c r="D12" s="3"/>
      <c r="E12" s="3">
        <f t="array" ref="E12">SUM(IF("131"&amp;B12=KHN&amp;KH,TH))</f>
        <v>0</v>
      </c>
      <c r="F12" s="3">
        <f t="array" ref="F12">SUM(IF("131"&amp;B12=KHC&amp;KH,TH))</f>
        <v>0</v>
      </c>
      <c r="G12" s="35">
        <f>ROUND(MAX(C12+E12-D12-F12,0),2)</f>
        <v>0</v>
      </c>
      <c r="H12" s="35">
        <f>ROUND(MAX(D12+F12-C12-E12,0),2)</f>
        <v>0</v>
      </c>
    </row>
    <row r="13" spans="1:8" s="4" customFormat="1" ht="16.5" customHeight="1">
      <c r="A13" s="1">
        <f t="shared" si="2"/>
        <v>10</v>
      </c>
      <c r="B13" s="27" t="s">
        <v>209</v>
      </c>
      <c r="C13" s="3"/>
      <c r="D13" s="3"/>
      <c r="E13" s="3">
        <f t="array" ref="E13">SUM(IF("131"&amp;B13=KHN&amp;KH,TH))</f>
        <v>0</v>
      </c>
      <c r="F13" s="3">
        <f t="array" ref="F13">SUM(IF("131"&amp;B13=KHC&amp;KH,TH))</f>
        <v>0</v>
      </c>
      <c r="G13" s="35">
        <f>ROUND(MAX(C13+E13-D13-F13,0),2)</f>
        <v>0</v>
      </c>
      <c r="H13" s="35">
        <f>ROUND(MAX(D13+F13-C13-E13,0),2)</f>
        <v>0</v>
      </c>
    </row>
    <row r="14" spans="1:8" s="4" customFormat="1" ht="16.5" customHeight="1">
      <c r="A14" s="1">
        <f>IF(B14&lt;&gt;"",ROW()-3,"")</f>
        <v>11</v>
      </c>
      <c r="B14" s="27" t="s">
        <v>210</v>
      </c>
      <c r="C14" s="3"/>
      <c r="D14" s="3"/>
      <c r="E14" s="3">
        <f t="array" ref="E14">SUM(IF("131"&amp;B14=KHN&amp;KH,TH))</f>
        <v>0</v>
      </c>
      <c r="F14" s="3">
        <f t="array" ref="F14">SUM(IF("131"&amp;B14=KHC&amp;KH,TH))</f>
        <v>0</v>
      </c>
      <c r="G14" s="35">
        <f>ROUND(MAX(C14+E14-D14-F14,0),2)</f>
        <v>0</v>
      </c>
      <c r="H14" s="35">
        <f>ROUND(MAX(D14+F14-C14-E14,0),2)</f>
        <v>0</v>
      </c>
    </row>
    <row r="15" spans="1:8" s="4" customFormat="1" ht="16.5" customHeight="1">
      <c r="A15" s="1">
        <f t="shared" ref="A15:A22" si="3">IF(B15&lt;&gt;"",ROW()-3,"")</f>
        <v>12</v>
      </c>
      <c r="B15" s="2" t="s">
        <v>211</v>
      </c>
      <c r="C15" s="3"/>
      <c r="D15" s="3"/>
      <c r="E15" s="3">
        <f t="array" ref="E15">SUM(IF("131"&amp;B15=KHN&amp;KH,TH))</f>
        <v>0</v>
      </c>
      <c r="F15" s="3">
        <f t="array" ref="F15">SUM(IF("131"&amp;B15=KHC&amp;KH,TH))</f>
        <v>0</v>
      </c>
      <c r="G15" s="35">
        <f t="shared" ref="G15:G22" si="4">ROUND(MAX(C15+E15-D15-F15,0),2)</f>
        <v>0</v>
      </c>
      <c r="H15" s="35">
        <f t="shared" ref="H15:H22" si="5">ROUND(MAX(D15+F15-C15-E15,0),2)</f>
        <v>0</v>
      </c>
    </row>
    <row r="16" spans="1:8" s="4" customFormat="1" ht="16.5" customHeight="1">
      <c r="A16" s="1">
        <f t="shared" si="3"/>
        <v>13</v>
      </c>
      <c r="B16" s="2" t="s">
        <v>212</v>
      </c>
      <c r="C16" s="3"/>
      <c r="D16" s="3"/>
      <c r="E16" s="3">
        <f t="array" ref="E16">SUM(IF("131"&amp;B16=KHN&amp;KH,TH))</f>
        <v>0</v>
      </c>
      <c r="F16" s="3">
        <f t="array" ref="F16">SUM(IF("131"&amp;B16=KHC&amp;KH,TH))</f>
        <v>0</v>
      </c>
      <c r="G16" s="35">
        <f t="shared" si="4"/>
        <v>0</v>
      </c>
      <c r="H16" s="35">
        <f t="shared" si="5"/>
        <v>0</v>
      </c>
    </row>
    <row r="17" spans="1:8" s="4" customFormat="1" ht="16.5" customHeight="1">
      <c r="A17" s="1">
        <f t="shared" si="3"/>
        <v>14</v>
      </c>
      <c r="B17" s="2" t="s">
        <v>213</v>
      </c>
      <c r="C17" s="3"/>
      <c r="D17" s="3"/>
      <c r="E17" s="3">
        <f t="array" ref="E17">SUM(IF("131"&amp;B17=KHN&amp;KH,TH))</f>
        <v>0</v>
      </c>
      <c r="F17" s="3">
        <f t="array" ref="F17">SUM(IF("131"&amp;B17=KHC&amp;KH,TH))</f>
        <v>0</v>
      </c>
      <c r="G17" s="35">
        <f t="shared" si="4"/>
        <v>0</v>
      </c>
      <c r="H17" s="35">
        <f t="shared" si="5"/>
        <v>0</v>
      </c>
    </row>
    <row r="18" spans="1:8" s="4" customFormat="1" ht="16.5" customHeight="1">
      <c r="A18" s="1">
        <f t="shared" si="3"/>
        <v>15</v>
      </c>
      <c r="B18" s="2" t="s">
        <v>214</v>
      </c>
      <c r="C18" s="3"/>
      <c r="D18" s="3"/>
      <c r="E18" s="3">
        <f t="array" ref="E18">SUM(IF("131"&amp;B18=KHN&amp;KH,TH))</f>
        <v>0</v>
      </c>
      <c r="F18" s="3">
        <f t="array" ref="F18">SUM(IF("131"&amp;B18=KHC&amp;KH,TH))</f>
        <v>0</v>
      </c>
      <c r="G18" s="35">
        <f t="shared" si="4"/>
        <v>0</v>
      </c>
      <c r="H18" s="35">
        <f t="shared" si="5"/>
        <v>0</v>
      </c>
    </row>
    <row r="19" spans="1:8" s="4" customFormat="1" ht="16.5" customHeight="1">
      <c r="A19" s="1">
        <f t="shared" si="3"/>
        <v>16</v>
      </c>
      <c r="B19" s="2" t="s">
        <v>215</v>
      </c>
      <c r="C19" s="3"/>
      <c r="D19" s="3"/>
      <c r="E19" s="3">
        <f t="array" ref="E19">SUM(IF("131"&amp;B19=KHN&amp;KH,TH))</f>
        <v>0</v>
      </c>
      <c r="F19" s="3">
        <f t="array" ref="F19">SUM(IF("131"&amp;B19=KHC&amp;KH,TH))</f>
        <v>0</v>
      </c>
      <c r="G19" s="35">
        <f t="shared" si="4"/>
        <v>0</v>
      </c>
      <c r="H19" s="35">
        <f t="shared" si="5"/>
        <v>0</v>
      </c>
    </row>
    <row r="20" spans="1:8" s="4" customFormat="1" ht="16.5" customHeight="1">
      <c r="A20" s="1">
        <f t="shared" si="3"/>
        <v>17</v>
      </c>
      <c r="B20" s="2" t="s">
        <v>216</v>
      </c>
      <c r="C20" s="3"/>
      <c r="D20" s="3"/>
      <c r="E20" s="3">
        <f t="array" ref="E20">SUM(IF("131"&amp;B20=KHN&amp;KH,TH))</f>
        <v>0</v>
      </c>
      <c r="F20" s="3">
        <f t="array" ref="F20">SUM(IF("131"&amp;B20=KHC&amp;KH,TH))</f>
        <v>0</v>
      </c>
      <c r="G20" s="35">
        <f t="shared" si="4"/>
        <v>0</v>
      </c>
      <c r="H20" s="35">
        <f t="shared" si="5"/>
        <v>0</v>
      </c>
    </row>
    <row r="21" spans="1:8" s="4" customFormat="1" ht="16.5" customHeight="1">
      <c r="A21" s="1">
        <f t="shared" si="3"/>
        <v>18</v>
      </c>
      <c r="B21" s="2" t="s">
        <v>217</v>
      </c>
      <c r="C21" s="3"/>
      <c r="D21" s="3"/>
      <c r="E21" s="3">
        <f t="array" ref="E21">SUM(IF("131"&amp;B21=KHN&amp;KH,TH))</f>
        <v>0</v>
      </c>
      <c r="F21" s="3">
        <f t="array" ref="F21">SUM(IF("131"&amp;B21=KHC&amp;KH,TH))</f>
        <v>0</v>
      </c>
      <c r="G21" s="35">
        <f t="shared" si="4"/>
        <v>0</v>
      </c>
      <c r="H21" s="35">
        <f t="shared" si="5"/>
        <v>0</v>
      </c>
    </row>
    <row r="22" spans="1:8" s="4" customFormat="1" ht="16.5" customHeight="1">
      <c r="A22" s="1">
        <f t="shared" si="3"/>
        <v>19</v>
      </c>
      <c r="B22" s="2" t="s">
        <v>218</v>
      </c>
      <c r="C22" s="3"/>
      <c r="D22" s="3"/>
      <c r="E22" s="3">
        <f t="array" ref="E22">SUM(IF("131"&amp;B22=KHN&amp;KH,TH))</f>
        <v>0</v>
      </c>
      <c r="F22" s="3">
        <f t="array" ref="F22">SUM(IF("131"&amp;B22=KHC&amp;KH,TH))</f>
        <v>0</v>
      </c>
      <c r="G22" s="35">
        <f t="shared" si="4"/>
        <v>0</v>
      </c>
      <c r="H22" s="35">
        <f t="shared" si="5"/>
        <v>0</v>
      </c>
    </row>
    <row r="23" spans="1:8" s="4" customFormat="1" ht="16.5" customHeight="1">
      <c r="A23" s="1">
        <f>IF(B23&lt;&gt;"",ROW()-3,"")</f>
        <v>20</v>
      </c>
      <c r="B23" s="24" t="s">
        <v>219</v>
      </c>
      <c r="C23" s="3"/>
      <c r="D23" s="3"/>
      <c r="E23" s="3">
        <f t="array" ref="E23">SUM(IF("131"&amp;B23=KHN&amp;KH,TH))</f>
        <v>0</v>
      </c>
      <c r="F23" s="3">
        <f t="array" ref="F23">SUM(IF("131"&amp;B23=KHC&amp;KH,TH))</f>
        <v>0</v>
      </c>
      <c r="G23" s="35">
        <f>ROUND(MAX(C23+E23-D23-F23,0),2)</f>
        <v>0</v>
      </c>
      <c r="H23" s="35">
        <f>ROUND(MAX(D23+F23-C23-E23,0),2)</f>
        <v>0</v>
      </c>
    </row>
    <row r="24" spans="1:8" s="4" customFormat="1" ht="16.5" customHeight="1">
      <c r="A24" s="1">
        <f>IF(B24&lt;&gt;"",ROW()-3,"")</f>
        <v>21</v>
      </c>
      <c r="B24" s="48" t="s">
        <v>220</v>
      </c>
      <c r="C24" s="3"/>
      <c r="D24" s="3"/>
      <c r="E24" s="3">
        <f t="array" ref="E24">SUM(IF("131"&amp;B24=KHN&amp;KH,TH))</f>
        <v>0</v>
      </c>
      <c r="F24" s="3">
        <f t="array" ref="F24">SUM(IF("131"&amp;B24=KHC&amp;KH,TH))</f>
        <v>0</v>
      </c>
      <c r="G24" s="35">
        <f>ROUND(MAX(C24+E24-D24-F24,0),2)</f>
        <v>0</v>
      </c>
      <c r="H24" s="35">
        <f>ROUND(MAX(D24+F24-C24-E24,0),2)</f>
        <v>0</v>
      </c>
    </row>
    <row r="25" spans="1:8" s="4" customFormat="1" ht="16.5" customHeight="1">
      <c r="A25" s="1">
        <f t="shared" ref="A25:A35" si="6">IF(B25&lt;&gt;"",ROW()-3,"")</f>
        <v>22</v>
      </c>
      <c r="B25" s="2" t="s">
        <v>221</v>
      </c>
      <c r="C25" s="3"/>
      <c r="D25" s="3"/>
      <c r="E25" s="3">
        <f t="array" ref="E25">SUM(IF("131"&amp;B25=KHN&amp;KH,TH))</f>
        <v>0</v>
      </c>
      <c r="F25" s="3">
        <f t="array" ref="F25">SUM(IF("131"&amp;B25=KHC&amp;KH,TH))</f>
        <v>0</v>
      </c>
      <c r="G25" s="35">
        <f t="shared" ref="G25:G34" si="7">ROUND(MAX(C25+E25-D25-F25,0),2)</f>
        <v>0</v>
      </c>
      <c r="H25" s="35">
        <f t="shared" ref="H25:H34" si="8">ROUND(MAX(D25+F25-C25-E25,0),2)</f>
        <v>0</v>
      </c>
    </row>
    <row r="26" spans="1:8" s="4" customFormat="1" ht="16.5" customHeight="1">
      <c r="A26" s="1">
        <f t="shared" si="6"/>
        <v>23</v>
      </c>
      <c r="B26" s="2" t="s">
        <v>222</v>
      </c>
      <c r="C26" s="3"/>
      <c r="D26" s="3"/>
      <c r="E26" s="3">
        <f t="array" ref="E26">SUM(IF("131"&amp;B26=KHN&amp;KH,TH))</f>
        <v>0</v>
      </c>
      <c r="F26" s="3">
        <f t="array" ref="F26">SUM(IF("131"&amp;B26=KHC&amp;KH,TH))</f>
        <v>0</v>
      </c>
      <c r="G26" s="35">
        <f t="shared" si="7"/>
        <v>0</v>
      </c>
      <c r="H26" s="35">
        <f t="shared" si="8"/>
        <v>0</v>
      </c>
    </row>
    <row r="27" spans="1:8" s="4" customFormat="1" ht="16.5" customHeight="1">
      <c r="A27" s="1">
        <f t="shared" si="6"/>
        <v>24</v>
      </c>
      <c r="B27" s="2" t="s">
        <v>223</v>
      </c>
      <c r="C27" s="3"/>
      <c r="D27" s="3"/>
      <c r="E27" s="3">
        <f t="array" ref="E27">SUM(IF("131"&amp;B27=KHN&amp;KH,TH))</f>
        <v>0</v>
      </c>
      <c r="F27" s="3">
        <f t="array" ref="F27">SUM(IF("131"&amp;B27=KHC&amp;KH,TH))</f>
        <v>0</v>
      </c>
      <c r="G27" s="35">
        <f t="shared" si="7"/>
        <v>0</v>
      </c>
      <c r="H27" s="35">
        <f t="shared" si="8"/>
        <v>0</v>
      </c>
    </row>
    <row r="28" spans="1:8" s="4" customFormat="1" ht="16.5" customHeight="1">
      <c r="A28" s="1">
        <f t="shared" si="6"/>
        <v>25</v>
      </c>
      <c r="B28" s="2" t="s">
        <v>224</v>
      </c>
      <c r="C28" s="3"/>
      <c r="D28" s="3"/>
      <c r="E28" s="3">
        <f t="array" ref="E28">SUM(IF("131"&amp;B28=KHN&amp;KH,TH))</f>
        <v>0</v>
      </c>
      <c r="F28" s="3">
        <f t="array" ref="F28">SUM(IF("131"&amp;B28=KHC&amp;KH,TH))</f>
        <v>0</v>
      </c>
      <c r="G28" s="35">
        <f t="shared" si="7"/>
        <v>0</v>
      </c>
      <c r="H28" s="35">
        <f t="shared" si="8"/>
        <v>0</v>
      </c>
    </row>
    <row r="29" spans="1:8" s="4" customFormat="1" ht="16.5" customHeight="1">
      <c r="A29" s="1">
        <f t="shared" si="6"/>
        <v>26</v>
      </c>
      <c r="B29" s="2" t="s">
        <v>225</v>
      </c>
      <c r="C29" s="3"/>
      <c r="D29" s="3"/>
      <c r="E29" s="3">
        <f t="array" ref="E29">SUM(IF("131"&amp;B29=KHN&amp;KH,TH))</f>
        <v>0</v>
      </c>
      <c r="F29" s="3">
        <f t="array" ref="F29">SUM(IF("131"&amp;B29=KHC&amp;KH,TH))</f>
        <v>0</v>
      </c>
      <c r="G29" s="35">
        <f t="shared" si="7"/>
        <v>0</v>
      </c>
      <c r="H29" s="35">
        <f t="shared" si="8"/>
        <v>0</v>
      </c>
    </row>
    <row r="30" spans="1:8" s="4" customFormat="1" ht="16.5" customHeight="1">
      <c r="A30" s="1">
        <f t="shared" si="6"/>
        <v>27</v>
      </c>
      <c r="B30" s="2" t="s">
        <v>226</v>
      </c>
      <c r="C30" s="3"/>
      <c r="D30" s="3"/>
      <c r="E30" s="3">
        <f t="array" ref="E30">SUM(IF("131"&amp;B30=KHN&amp;KH,TH))</f>
        <v>0</v>
      </c>
      <c r="F30" s="3">
        <f t="array" ref="F30">SUM(IF("131"&amp;B30=KHC&amp;KH,TH))</f>
        <v>0</v>
      </c>
      <c r="G30" s="35">
        <f t="shared" si="7"/>
        <v>0</v>
      </c>
      <c r="H30" s="35">
        <f t="shared" si="8"/>
        <v>0</v>
      </c>
    </row>
    <row r="31" spans="1:8" s="4" customFormat="1" ht="16.5" customHeight="1">
      <c r="A31" s="1">
        <f t="shared" si="6"/>
        <v>28</v>
      </c>
      <c r="B31" s="2" t="s">
        <v>227</v>
      </c>
      <c r="C31" s="3"/>
      <c r="D31" s="3"/>
      <c r="E31" s="3">
        <f t="array" ref="E31">SUM(IF("131"&amp;B31=KHN&amp;KH,TH))</f>
        <v>0</v>
      </c>
      <c r="F31" s="3">
        <f t="array" ref="F31">SUM(IF("131"&amp;B31=KHC&amp;KH,TH))</f>
        <v>0</v>
      </c>
      <c r="G31" s="35">
        <f t="shared" si="7"/>
        <v>0</v>
      </c>
      <c r="H31" s="35">
        <f t="shared" si="8"/>
        <v>0</v>
      </c>
    </row>
    <row r="32" spans="1:8" s="4" customFormat="1" ht="16.5" customHeight="1">
      <c r="A32" s="1">
        <f t="shared" si="6"/>
        <v>29</v>
      </c>
      <c r="B32" s="2" t="s">
        <v>228</v>
      </c>
      <c r="C32" s="3"/>
      <c r="D32" s="3"/>
      <c r="E32" s="3">
        <f t="array" ref="E32">SUM(IF("131"&amp;B32=KHN&amp;KH,TH))</f>
        <v>0</v>
      </c>
      <c r="F32" s="3">
        <f t="array" ref="F32">SUM(IF("131"&amp;B32=KHC&amp;KH,TH))</f>
        <v>0</v>
      </c>
      <c r="G32" s="35">
        <f t="shared" si="7"/>
        <v>0</v>
      </c>
      <c r="H32" s="35">
        <f t="shared" si="8"/>
        <v>0</v>
      </c>
    </row>
    <row r="33" spans="1:8" s="4" customFormat="1" ht="16.5" customHeight="1">
      <c r="A33" s="1">
        <f t="shared" si="6"/>
        <v>30</v>
      </c>
      <c r="B33" s="2" t="s">
        <v>229</v>
      </c>
      <c r="C33" s="3"/>
      <c r="D33" s="3"/>
      <c r="E33" s="3">
        <f t="array" ref="E33">SUM(IF("131"&amp;B33=KHN&amp;KH,TH))</f>
        <v>0</v>
      </c>
      <c r="F33" s="3">
        <f t="array" ref="F33">SUM(IF("131"&amp;B33=KHC&amp;KH,TH))</f>
        <v>0</v>
      </c>
      <c r="G33" s="35">
        <f t="shared" si="7"/>
        <v>0</v>
      </c>
      <c r="H33" s="35">
        <f t="shared" si="8"/>
        <v>0</v>
      </c>
    </row>
    <row r="34" spans="1:8" s="4" customFormat="1" ht="16.5" customHeight="1">
      <c r="A34" s="1">
        <f t="shared" si="6"/>
        <v>31</v>
      </c>
      <c r="B34" s="2" t="s">
        <v>230</v>
      </c>
      <c r="C34" s="3"/>
      <c r="D34" s="3"/>
      <c r="E34" s="3">
        <f t="array" ref="E34">SUM(IF("131"&amp;B34=KHN&amp;KH,TH))</f>
        <v>0</v>
      </c>
      <c r="F34" s="3">
        <f t="array" ref="F34">SUM(IF("131"&amp;B34=KHC&amp;KH,TH))</f>
        <v>0</v>
      </c>
      <c r="G34" s="35">
        <f t="shared" si="7"/>
        <v>0</v>
      </c>
      <c r="H34" s="35">
        <f t="shared" si="8"/>
        <v>0</v>
      </c>
    </row>
    <row r="35" spans="1:8" s="4" customFormat="1" ht="16.5" customHeight="1">
      <c r="A35" s="1">
        <f t="shared" si="6"/>
        <v>32</v>
      </c>
      <c r="B35" s="2" t="s">
        <v>232</v>
      </c>
      <c r="C35" s="3"/>
      <c r="D35" s="3"/>
      <c r="E35" s="3">
        <f t="array" ref="E35">SUM(IF("131"&amp;B35=KHN&amp;KH,TH))</f>
        <v>0</v>
      </c>
      <c r="F35" s="3">
        <f t="array" ref="F35">SUM(IF("131"&amp;B35=KHC&amp;KH,TH))</f>
        <v>0</v>
      </c>
      <c r="G35" s="35">
        <f t="shared" ref="G35" si="9">ROUND(MAX(C35+E35-D35-F35,0),2)</f>
        <v>0</v>
      </c>
      <c r="H35" s="35">
        <f t="shared" ref="H35" si="10">ROUND(MAX(D35+F35-C35-E35,0),2)</f>
        <v>0</v>
      </c>
    </row>
    <row r="36" spans="1:8" s="4" customFormat="1" ht="16.5" customHeight="1">
      <c r="A36" s="1" t="str">
        <f>IF(B36&lt;&gt;"",ROW()-3,"")</f>
        <v/>
      </c>
      <c r="B36" s="24"/>
      <c r="C36" s="3"/>
      <c r="D36" s="3"/>
      <c r="E36" s="3"/>
      <c r="F36" s="3"/>
      <c r="G36" s="35"/>
      <c r="H36" s="35"/>
    </row>
    <row r="37" spans="1:8" s="8" customFormat="1" ht="14.25" customHeight="1">
      <c r="A37" s="5"/>
      <c r="B37" s="6" t="s">
        <v>23</v>
      </c>
      <c r="C37" s="7">
        <f t="shared" ref="C37:H37" si="11">SUM(C4:C36)</f>
        <v>0</v>
      </c>
      <c r="D37" s="7">
        <f t="shared" si="11"/>
        <v>0</v>
      </c>
      <c r="E37" s="7">
        <f t="shared" si="11"/>
        <v>129799464</v>
      </c>
      <c r="F37" s="7">
        <f t="shared" si="11"/>
        <v>0</v>
      </c>
      <c r="G37" s="7">
        <f t="shared" si="11"/>
        <v>129799464</v>
      </c>
      <c r="H37" s="7">
        <f t="shared" si="11"/>
        <v>0</v>
      </c>
    </row>
    <row r="39" spans="1:8">
      <c r="E39" s="9">
        <f>CDPS!E14</f>
        <v>2055489381</v>
      </c>
      <c r="F39" s="9">
        <f>CDPS!F14</f>
        <v>991505857</v>
      </c>
    </row>
    <row r="41" spans="1:8">
      <c r="E41" s="43">
        <f>E37-E39</f>
        <v>-1925689917</v>
      </c>
      <c r="F41" s="43">
        <f>F37-F39</f>
        <v>-991505857</v>
      </c>
    </row>
  </sheetData>
  <mergeCells count="6">
    <mergeCell ref="A1:H1"/>
    <mergeCell ref="A2:A3"/>
    <mergeCell ref="B2:B3"/>
    <mergeCell ref="C2:D2"/>
    <mergeCell ref="E2:F2"/>
    <mergeCell ref="G2:H2"/>
  </mergeCells>
  <pageMargins left="0.8" right="0.2" top="0.3" bottom="0.3" header="0.1" footer="0.1"/>
  <pageSetup paperSize="9" scale="85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16"/>
  <sheetViews>
    <sheetView showZeros="0" workbookViewId="0">
      <pane ySplit="3" topLeftCell="A4" activePane="bottomLeft" state="frozen"/>
      <selection pane="bottomLeft" activeCell="B21" sqref="B21"/>
    </sheetView>
  </sheetViews>
  <sheetFormatPr defaultColWidth="8" defaultRowHeight="12"/>
  <cols>
    <col min="1" max="1" width="5.5703125" style="42" customWidth="1"/>
    <col min="2" max="2" width="59.140625" style="42" customWidth="1"/>
    <col min="3" max="8" width="16.42578125" style="42" customWidth="1"/>
    <col min="9" max="16384" width="8" style="42"/>
  </cols>
  <sheetData>
    <row r="1" spans="1:9" ht="27" customHeight="1">
      <c r="A1" s="223" t="s">
        <v>87</v>
      </c>
      <c r="B1" s="223"/>
      <c r="C1" s="223"/>
      <c r="D1" s="223"/>
      <c r="E1" s="223"/>
      <c r="F1" s="223"/>
      <c r="G1" s="223"/>
      <c r="H1" s="223"/>
    </row>
    <row r="2" spans="1:9" s="4" customFormat="1" ht="14.25" customHeight="1">
      <c r="A2" s="224" t="s">
        <v>19</v>
      </c>
      <c r="B2" s="226" t="s">
        <v>20</v>
      </c>
      <c r="C2" s="228" t="s">
        <v>21</v>
      </c>
      <c r="D2" s="229"/>
      <c r="E2" s="228" t="s">
        <v>22</v>
      </c>
      <c r="F2" s="229"/>
      <c r="G2" s="228" t="s">
        <v>26</v>
      </c>
      <c r="H2" s="229"/>
    </row>
    <row r="3" spans="1:9" s="4" customFormat="1" ht="14.25" customHeight="1">
      <c r="A3" s="225"/>
      <c r="B3" s="227"/>
      <c r="C3" s="51" t="s">
        <v>27</v>
      </c>
      <c r="D3" s="51" t="s">
        <v>28</v>
      </c>
      <c r="E3" s="51" t="s">
        <v>27</v>
      </c>
      <c r="F3" s="51" t="s">
        <v>28</v>
      </c>
      <c r="G3" s="51" t="s">
        <v>27</v>
      </c>
      <c r="H3" s="51" t="s">
        <v>28</v>
      </c>
    </row>
    <row r="4" spans="1:9" s="4" customFormat="1" ht="16.5" customHeight="1">
      <c r="A4" s="1">
        <f>IF(B4&lt;&gt;"",ROW()-3,"")</f>
        <v>1</v>
      </c>
      <c r="B4" s="2" t="s">
        <v>377</v>
      </c>
      <c r="C4" s="3"/>
      <c r="D4" s="3"/>
      <c r="E4" s="3">
        <f t="array" ref="E4">SUM(IF("331"&amp;B4=KHN&amp;KH,TH))</f>
        <v>270112396</v>
      </c>
      <c r="F4" s="3">
        <f t="array" ref="F4">SUM(IF("331"&amp;B4=KHC&amp;KH,TH))</f>
        <v>359571807</v>
      </c>
      <c r="G4" s="35">
        <f t="shared" ref="G4:G7" si="0">ROUND(MAX(C4+E4-D4-F4,0),2)</f>
        <v>0</v>
      </c>
      <c r="H4" s="35">
        <f t="shared" ref="H4:H7" si="1">ROUND(MAX(D4+F4-C4-E4,0),2)</f>
        <v>89459411</v>
      </c>
    </row>
    <row r="5" spans="1:9" s="4" customFormat="1" ht="16.5" customHeight="1">
      <c r="A5" s="1">
        <f t="shared" ref="A5:A10" si="2">IF(B5&lt;&gt;"",ROW()-3,"")</f>
        <v>2</v>
      </c>
      <c r="B5" s="2" t="s">
        <v>269</v>
      </c>
      <c r="C5" s="3"/>
      <c r="D5" s="3"/>
      <c r="E5" s="3">
        <f t="array" ref="E5">SUM(IF("331"&amp;B5=KHN&amp;KH,TH))</f>
        <v>8030000</v>
      </c>
      <c r="F5" s="3">
        <f t="array" ref="F5">SUM(IF("331"&amp;B5=KHC&amp;KH,TH))</f>
        <v>8030000</v>
      </c>
      <c r="G5" s="35">
        <f t="shared" si="0"/>
        <v>0</v>
      </c>
      <c r="H5" s="35">
        <f t="shared" si="1"/>
        <v>0</v>
      </c>
    </row>
    <row r="6" spans="1:9" s="4" customFormat="1" ht="16.5" customHeight="1">
      <c r="A6" s="1">
        <f t="shared" si="2"/>
        <v>3</v>
      </c>
      <c r="B6" s="2" t="s">
        <v>270</v>
      </c>
      <c r="C6" s="3"/>
      <c r="D6" s="3"/>
      <c r="E6" s="3">
        <f t="array" ref="E6">SUM(IF("331"&amp;B6=KHN&amp;KH,TH))</f>
        <v>4435200</v>
      </c>
      <c r="F6" s="3">
        <f t="array" ref="F6">SUM(IF("331"&amp;B6=KHC&amp;KH,TH))</f>
        <v>4435200</v>
      </c>
      <c r="G6" s="35">
        <f t="shared" si="0"/>
        <v>0</v>
      </c>
      <c r="H6" s="35">
        <f t="shared" si="1"/>
        <v>0</v>
      </c>
    </row>
    <row r="7" spans="1:9" s="4" customFormat="1" ht="16.5" customHeight="1">
      <c r="A7" s="1">
        <f t="shared" si="2"/>
        <v>4</v>
      </c>
      <c r="B7" s="24" t="s">
        <v>410</v>
      </c>
      <c r="C7" s="3"/>
      <c r="D7" s="3"/>
      <c r="E7" s="3">
        <f t="array" ref="E7">SUM(IF("331"&amp;B7=KHN&amp;KH,TH))</f>
        <v>352000000</v>
      </c>
      <c r="F7" s="3">
        <f t="array" ref="F7">SUM(IF("331"&amp;B7=KHC&amp;KH,TH))</f>
        <v>352000000</v>
      </c>
      <c r="G7" s="35">
        <f t="shared" si="0"/>
        <v>0</v>
      </c>
      <c r="H7" s="35">
        <f t="shared" si="1"/>
        <v>0</v>
      </c>
    </row>
    <row r="8" spans="1:9" s="4" customFormat="1" ht="16.5" customHeight="1">
      <c r="A8" s="1">
        <f t="shared" si="2"/>
        <v>5</v>
      </c>
      <c r="B8" s="2" t="s">
        <v>427</v>
      </c>
      <c r="C8" s="3"/>
      <c r="D8" s="3"/>
      <c r="E8" s="3">
        <f t="array" ref="E8">SUM(IF("331"&amp;B8=KHN&amp;KH,TH))</f>
        <v>70223000</v>
      </c>
      <c r="F8" s="3">
        <f t="array" ref="F8">SUM(IF("331"&amp;B8=KHC&amp;KH,TH))</f>
        <v>95593438</v>
      </c>
      <c r="G8" s="35">
        <f t="shared" ref="G8:G10" si="3">ROUND(MAX(C8+E8-D8-F8,0),2)</f>
        <v>0</v>
      </c>
      <c r="H8" s="35">
        <f t="shared" ref="H8:H10" si="4">ROUND(MAX(D8+F8-C8-E8,0),2)</f>
        <v>25370438</v>
      </c>
    </row>
    <row r="9" spans="1:9" s="4" customFormat="1" ht="16.5" customHeight="1">
      <c r="A9" s="1">
        <f t="shared" si="2"/>
        <v>6</v>
      </c>
      <c r="B9" s="24" t="s">
        <v>438</v>
      </c>
      <c r="C9" s="3"/>
      <c r="D9" s="3"/>
      <c r="E9" s="3">
        <f t="array" ref="E9">SUM(IF("331"&amp;B9=KHN&amp;KH,TH))</f>
        <v>175384000</v>
      </c>
      <c r="F9" s="3">
        <f t="array" ref="F9">SUM(IF("331"&amp;B9=KHC&amp;KH,TH))</f>
        <v>288672684</v>
      </c>
      <c r="G9" s="35">
        <f t="shared" si="3"/>
        <v>0</v>
      </c>
      <c r="H9" s="35">
        <f t="shared" si="4"/>
        <v>113288684</v>
      </c>
    </row>
    <row r="10" spans="1:9" s="4" customFormat="1" ht="16.5" customHeight="1">
      <c r="A10" s="1">
        <f t="shared" si="2"/>
        <v>7</v>
      </c>
      <c r="B10" s="24" t="s">
        <v>570</v>
      </c>
      <c r="C10" s="3"/>
      <c r="D10" s="3"/>
      <c r="E10" s="3">
        <f t="array" ref="E10">SUM(IF("331"&amp;B10=KHN&amp;KH,TH))</f>
        <v>0</v>
      </c>
      <c r="F10" s="3">
        <f t="array" ref="F10">SUM(IF("331"&amp;B10=KHC&amp;KH,TH))</f>
        <v>140518821</v>
      </c>
      <c r="G10" s="35">
        <f t="shared" si="3"/>
        <v>0</v>
      </c>
      <c r="H10" s="35">
        <f t="shared" si="4"/>
        <v>140518821</v>
      </c>
    </row>
    <row r="11" spans="1:9" s="4" customFormat="1" ht="16.5" customHeight="1">
      <c r="A11" s="1" t="str">
        <f>IF(B11&lt;&gt;"",ROW()-3,"")</f>
        <v/>
      </c>
      <c r="B11" s="24"/>
      <c r="C11" s="3"/>
      <c r="D11" s="3"/>
      <c r="E11" s="126"/>
      <c r="F11" s="126"/>
      <c r="G11" s="129"/>
      <c r="H11" s="129"/>
      <c r="I11" s="130"/>
    </row>
    <row r="12" spans="1:9" s="8" customFormat="1" ht="14.25" customHeight="1">
      <c r="A12" s="5"/>
      <c r="B12" s="6" t="s">
        <v>23</v>
      </c>
      <c r="C12" s="7">
        <f t="shared" ref="C12:H12" si="5">SUM(C4:C11)</f>
        <v>0</v>
      </c>
      <c r="D12" s="7">
        <f t="shared" si="5"/>
        <v>0</v>
      </c>
      <c r="E12" s="7">
        <f t="shared" si="5"/>
        <v>880184596</v>
      </c>
      <c r="F12" s="7">
        <f t="shared" si="5"/>
        <v>1248821950</v>
      </c>
      <c r="G12" s="7">
        <f t="shared" si="5"/>
        <v>0</v>
      </c>
      <c r="H12" s="7">
        <f t="shared" si="5"/>
        <v>368637354</v>
      </c>
    </row>
    <row r="14" spans="1:9">
      <c r="E14" s="9">
        <f>CDPS!E36</f>
        <v>880184596</v>
      </c>
      <c r="F14" s="9">
        <f>CDPS!F36</f>
        <v>1248821950</v>
      </c>
    </row>
    <row r="16" spans="1:9">
      <c r="E16" s="43">
        <f>E12-E14</f>
        <v>0</v>
      </c>
      <c r="F16" s="43">
        <f>F12-F14</f>
        <v>0</v>
      </c>
    </row>
  </sheetData>
  <mergeCells count="6">
    <mergeCell ref="A1:H1"/>
    <mergeCell ref="G2:H2"/>
    <mergeCell ref="A2:A3"/>
    <mergeCell ref="B2:B3"/>
    <mergeCell ref="C2:D2"/>
    <mergeCell ref="E2:F2"/>
  </mergeCells>
  <phoneticPr fontId="21" type="noConversion"/>
  <pageMargins left="0.8" right="0.2" top="0.3" bottom="0.3" header="0.1" footer="0.1"/>
  <pageSetup paperSize="9" scale="85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M191"/>
  <sheetViews>
    <sheetView topLeftCell="A6" workbookViewId="0">
      <pane xSplit="3" ySplit="6" topLeftCell="D144" activePane="bottomRight" state="frozen"/>
      <selection activeCell="C33" sqref="C33"/>
      <selection pane="topRight" activeCell="C33" sqref="C33"/>
      <selection pane="bottomLeft" activeCell="C33" sqref="C33"/>
      <selection pane="bottomRight" activeCell="C146" sqref="C146"/>
    </sheetView>
  </sheetViews>
  <sheetFormatPr defaultRowHeight="12.75"/>
  <cols>
    <col min="1" max="1" width="3.7109375" style="83" customWidth="1"/>
    <col min="2" max="2" width="3.42578125" style="83" customWidth="1"/>
    <col min="3" max="3" width="41.7109375" style="83" customWidth="1"/>
    <col min="4" max="4" width="7.7109375" style="87" customWidth="1"/>
    <col min="5" max="5" width="9.42578125" style="109" customWidth="1"/>
    <col min="6" max="6" width="12.5703125" style="109" customWidth="1"/>
    <col min="7" max="7" width="9.85546875" style="90" customWidth="1"/>
    <col min="8" max="8" width="15.42578125" style="90" customWidth="1"/>
    <col min="9" max="9" width="11.7109375" style="90" customWidth="1"/>
    <col min="10" max="10" width="13.85546875" style="90" customWidth="1"/>
    <col min="11" max="11" width="12" style="90" customWidth="1"/>
    <col min="12" max="12" width="12.85546875" style="90" customWidth="1"/>
    <col min="13" max="13" width="3.28515625" style="84" customWidth="1"/>
    <col min="14" max="16384" width="9.140625" style="83"/>
  </cols>
  <sheetData>
    <row r="1" spans="1:13" s="70" customFormat="1" ht="14.25" customHeight="1">
      <c r="B1" s="71" t="s">
        <v>127</v>
      </c>
      <c r="C1" s="72"/>
      <c r="D1" s="72"/>
      <c r="E1" s="72"/>
      <c r="F1" s="73"/>
      <c r="G1" s="73"/>
      <c r="H1" s="231" t="s">
        <v>128</v>
      </c>
      <c r="I1" s="231"/>
      <c r="J1" s="231"/>
      <c r="K1" s="231"/>
      <c r="L1" s="231"/>
      <c r="M1" s="74"/>
    </row>
    <row r="2" spans="1:13" s="70" customFormat="1" ht="14.25" customHeight="1">
      <c r="B2" s="75" t="s">
        <v>129</v>
      </c>
      <c r="C2" s="76"/>
      <c r="D2" s="76"/>
      <c r="E2" s="76"/>
      <c r="F2" s="76"/>
      <c r="G2" s="76"/>
      <c r="H2" s="232" t="s">
        <v>130</v>
      </c>
      <c r="I2" s="232"/>
      <c r="J2" s="232"/>
      <c r="K2" s="232"/>
      <c r="L2" s="232"/>
      <c r="M2" s="77"/>
    </row>
    <row r="3" spans="1:13" s="70" customFormat="1" ht="14.25" customHeight="1">
      <c r="B3" s="76"/>
      <c r="C3" s="76"/>
      <c r="D3" s="76"/>
      <c r="E3" s="76"/>
      <c r="F3" s="76"/>
      <c r="G3" s="76"/>
      <c r="H3" s="233" t="s">
        <v>131</v>
      </c>
      <c r="I3" s="233"/>
      <c r="J3" s="233"/>
      <c r="K3" s="233"/>
      <c r="L3" s="233"/>
      <c r="M3" s="78"/>
    </row>
    <row r="4" spans="1:13" s="79" customFormat="1" ht="27.75" customHeight="1">
      <c r="B4" s="234" t="s">
        <v>132</v>
      </c>
      <c r="C4" s="234"/>
      <c r="D4" s="234"/>
      <c r="E4" s="234"/>
      <c r="F4" s="234"/>
      <c r="G4" s="234"/>
      <c r="H4" s="234"/>
      <c r="I4" s="234"/>
      <c r="J4" s="234"/>
      <c r="K4" s="234"/>
      <c r="L4" s="234"/>
      <c r="M4" s="80"/>
    </row>
    <row r="5" spans="1:13" s="79" customFormat="1" ht="15" customHeight="1">
      <c r="B5" s="230" t="s">
        <v>133</v>
      </c>
      <c r="C5" s="230"/>
      <c r="D5" s="230"/>
      <c r="E5" s="230"/>
      <c r="F5" s="230"/>
      <c r="G5" s="230"/>
      <c r="H5" s="230"/>
      <c r="I5" s="230"/>
      <c r="J5" s="230"/>
      <c r="K5" s="230"/>
      <c r="L5" s="230"/>
      <c r="M5" s="80"/>
    </row>
    <row r="6" spans="1:13" s="79" customFormat="1" ht="12.75" hidden="1" customHeight="1">
      <c r="B6" s="230" t="s">
        <v>134</v>
      </c>
      <c r="C6" s="230"/>
      <c r="D6" s="230"/>
      <c r="E6" s="230"/>
      <c r="F6" s="230"/>
      <c r="G6" s="230"/>
      <c r="H6" s="230"/>
      <c r="I6" s="230"/>
      <c r="J6" s="230"/>
      <c r="K6" s="230"/>
      <c r="L6" s="230"/>
      <c r="M6" s="80"/>
    </row>
    <row r="7" spans="1:13" s="81" customFormat="1" ht="24" hidden="1" customHeight="1">
      <c r="C7" s="241" t="s">
        <v>135</v>
      </c>
      <c r="D7" s="241"/>
      <c r="E7" s="241"/>
      <c r="F7" s="241"/>
      <c r="G7" s="241"/>
      <c r="H7" s="241"/>
      <c r="I7" s="241"/>
      <c r="J7" s="241"/>
      <c r="K7" s="241"/>
      <c r="L7" s="241"/>
      <c r="M7" s="82"/>
    </row>
    <row r="8" spans="1:13" ht="20.25" customHeight="1">
      <c r="B8" s="235" t="s">
        <v>19</v>
      </c>
      <c r="C8" s="236" t="s">
        <v>136</v>
      </c>
      <c r="D8" s="237" t="s">
        <v>137</v>
      </c>
      <c r="E8" s="239" t="s">
        <v>94</v>
      </c>
      <c r="F8" s="239"/>
      <c r="G8" s="239"/>
      <c r="H8" s="239"/>
      <c r="I8" s="239"/>
      <c r="J8" s="239"/>
      <c r="K8" s="239"/>
      <c r="L8" s="239"/>
    </row>
    <row r="9" spans="1:13" ht="20.25" customHeight="1">
      <c r="B9" s="235"/>
      <c r="C9" s="236"/>
      <c r="D9" s="238"/>
      <c r="E9" s="239" t="s">
        <v>138</v>
      </c>
      <c r="F9" s="239"/>
      <c r="G9" s="240" t="s">
        <v>139</v>
      </c>
      <c r="H9" s="240"/>
      <c r="I9" s="240" t="s">
        <v>140</v>
      </c>
      <c r="J9" s="240"/>
      <c r="K9" s="240" t="s">
        <v>141</v>
      </c>
      <c r="L9" s="240"/>
    </row>
    <row r="10" spans="1:13" ht="20.25" hidden="1" customHeight="1">
      <c r="B10" s="235"/>
      <c r="C10" s="236"/>
      <c r="D10" s="85"/>
      <c r="E10" s="86" t="s">
        <v>142</v>
      </c>
      <c r="F10" s="86" t="s">
        <v>143</v>
      </c>
      <c r="G10" s="86" t="s">
        <v>142</v>
      </c>
      <c r="H10" s="86" t="s">
        <v>143</v>
      </c>
      <c r="I10" s="86" t="s">
        <v>142</v>
      </c>
      <c r="J10" s="86" t="s">
        <v>143</v>
      </c>
      <c r="K10" s="86" t="s">
        <v>142</v>
      </c>
      <c r="L10" s="86" t="s">
        <v>143</v>
      </c>
    </row>
    <row r="11" spans="1:13" s="87" customFormat="1">
      <c r="B11" s="88" t="s">
        <v>2</v>
      </c>
      <c r="C11" s="85" t="s">
        <v>3</v>
      </c>
      <c r="D11" s="85"/>
      <c r="E11" s="86">
        <v>1</v>
      </c>
      <c r="F11" s="86">
        <v>1</v>
      </c>
      <c r="G11" s="86">
        <v>2</v>
      </c>
      <c r="H11" s="86">
        <v>2</v>
      </c>
      <c r="I11" s="86">
        <v>3</v>
      </c>
      <c r="J11" s="86">
        <v>3</v>
      </c>
      <c r="K11" s="86">
        <v>4</v>
      </c>
      <c r="L11" s="86">
        <v>4</v>
      </c>
      <c r="M11" s="89"/>
    </row>
    <row r="12" spans="1:13" ht="18" customHeight="1">
      <c r="A12" s="90" t="str">
        <f>IF(B12&lt;&gt;"","VL","")</f>
        <v>VL</v>
      </c>
      <c r="B12" s="91">
        <f>IF(C12&lt;&gt;"",ROW()-11,"")</f>
        <v>1</v>
      </c>
      <c r="C12" s="45" t="s">
        <v>266</v>
      </c>
      <c r="D12" s="93" t="s">
        <v>195</v>
      </c>
      <c r="E12" s="10"/>
      <c r="F12" s="10"/>
      <c r="G12" s="10">
        <f t="array" ref="G12">SUM(IF("1522"&amp;C12=KHN&amp;MH,SL))</f>
        <v>300</v>
      </c>
      <c r="H12" s="10">
        <f t="array" ref="H12">SUM(IF("1522"&amp;C12=KHN&amp;MH,TH))</f>
        <v>7300000</v>
      </c>
      <c r="I12" s="10">
        <f t="array" ref="I12">SUM(IF("1522"&amp;C12=KHC&amp;MH,SL))</f>
        <v>0</v>
      </c>
      <c r="J12" s="10">
        <f t="array" ref="J12">SUM(IF("1522"&amp;C12=KHC&amp;MH,TH))</f>
        <v>0</v>
      </c>
      <c r="K12" s="10">
        <f t="shared" ref="K12:L13" si="0">E12+G12-I12</f>
        <v>300</v>
      </c>
      <c r="L12" s="10">
        <f t="shared" si="0"/>
        <v>7300000</v>
      </c>
      <c r="M12" s="94"/>
    </row>
    <row r="13" spans="1:13" ht="18" customHeight="1">
      <c r="A13" s="90" t="str">
        <f t="shared" ref="A13:A15" si="1">IF(B13&lt;&gt;"","VL","")</f>
        <v>VL</v>
      </c>
      <c r="B13" s="91">
        <f t="shared" ref="B13:B14" si="2">IF(C13&lt;&gt;"",ROW()-11,"")</f>
        <v>2</v>
      </c>
      <c r="C13" s="45" t="s">
        <v>196</v>
      </c>
      <c r="D13" s="93" t="s">
        <v>195</v>
      </c>
      <c r="E13" s="3"/>
      <c r="F13" s="3"/>
      <c r="G13" s="10">
        <f t="array" ref="G13">SUM(IF("1522"&amp;C13=KHN&amp;MH,SL))</f>
        <v>96</v>
      </c>
      <c r="H13" s="10">
        <f t="array" ref="H13">SUM(IF("1522"&amp;C13=KHN&amp;MH,TH))</f>
        <v>4032000</v>
      </c>
      <c r="I13" s="10">
        <f t="array" ref="I13">SUM(IF("1522"&amp;C13=KHC&amp;MH,SL))</f>
        <v>0</v>
      </c>
      <c r="J13" s="10">
        <f t="array" ref="J13">SUM(IF("1522"&amp;C13=KHC&amp;MH,TH))</f>
        <v>0</v>
      </c>
      <c r="K13" s="3">
        <f t="shared" si="0"/>
        <v>96</v>
      </c>
      <c r="L13" s="3">
        <f t="shared" si="0"/>
        <v>4032000</v>
      </c>
      <c r="M13" s="94"/>
    </row>
    <row r="14" spans="1:13" ht="18.75" customHeight="1">
      <c r="A14" s="90" t="str">
        <f t="shared" si="1"/>
        <v/>
      </c>
      <c r="B14" s="91" t="str">
        <f t="shared" si="2"/>
        <v/>
      </c>
      <c r="C14" s="97"/>
      <c r="D14" s="98"/>
      <c r="E14" s="99"/>
      <c r="F14" s="99"/>
      <c r="G14" s="10"/>
      <c r="H14" s="99"/>
      <c r="I14" s="99"/>
      <c r="J14" s="99"/>
      <c r="K14" s="99"/>
      <c r="L14" s="99"/>
      <c r="M14" s="94"/>
    </row>
    <row r="15" spans="1:13" ht="18.75" customHeight="1">
      <c r="A15" s="90" t="str">
        <f t="shared" si="1"/>
        <v/>
      </c>
      <c r="B15" s="88"/>
      <c r="C15" s="100" t="s">
        <v>194</v>
      </c>
      <c r="D15" s="7"/>
      <c r="E15" s="7">
        <f t="shared" ref="E15:L15" si="3">SUM(E12:E14)</f>
        <v>0</v>
      </c>
      <c r="F15" s="7">
        <f t="shared" si="3"/>
        <v>0</v>
      </c>
      <c r="G15" s="7">
        <f t="shared" si="3"/>
        <v>396</v>
      </c>
      <c r="H15" s="7">
        <f t="shared" si="3"/>
        <v>11332000</v>
      </c>
      <c r="I15" s="7">
        <f t="shared" si="3"/>
        <v>0</v>
      </c>
      <c r="J15" s="7">
        <f t="shared" si="3"/>
        <v>0</v>
      </c>
      <c r="K15" s="7">
        <f t="shared" si="3"/>
        <v>396</v>
      </c>
      <c r="L15" s="7">
        <f t="shared" si="3"/>
        <v>11332000</v>
      </c>
      <c r="M15" s="94"/>
    </row>
    <row r="16" spans="1:13" ht="18.75" customHeight="1">
      <c r="A16" s="90"/>
      <c r="B16" s="123"/>
      <c r="C16" s="124"/>
      <c r="D16" s="125"/>
      <c r="E16" s="125">
        <f>F15-F16</f>
        <v>0</v>
      </c>
      <c r="F16" s="125">
        <f>CDPS!C20</f>
        <v>0</v>
      </c>
      <c r="G16" s="125">
        <f>H15-H16</f>
        <v>0</v>
      </c>
      <c r="H16" s="125">
        <f>CDPS!E20</f>
        <v>11332000</v>
      </c>
      <c r="I16" s="125">
        <f>J15-J16</f>
        <v>0</v>
      </c>
      <c r="J16" s="125">
        <f>CDPS!F20</f>
        <v>0</v>
      </c>
      <c r="K16" s="125">
        <f>L15-L16</f>
        <v>0</v>
      </c>
      <c r="L16" s="125">
        <f>CDPS!G20</f>
        <v>11332000</v>
      </c>
      <c r="M16" s="94"/>
    </row>
    <row r="17" spans="1:13" ht="18.75" customHeight="1">
      <c r="A17" s="90" t="str">
        <f t="shared" ref="A17:A148" si="4">IF(B17&lt;&gt;"","NL","")</f>
        <v>NL</v>
      </c>
      <c r="B17" s="122">
        <f>IF(C17&lt;&gt;"",ROW()-(ROW()-1),"")</f>
        <v>1</v>
      </c>
      <c r="C17" s="92" t="s">
        <v>257</v>
      </c>
      <c r="D17" s="93" t="s">
        <v>261</v>
      </c>
      <c r="E17" s="10"/>
      <c r="F17" s="10"/>
      <c r="G17" s="10">
        <f t="array" ref="G17">SUM(IF("1521"&amp;C17=KHN&amp;MH,SL))</f>
        <v>130</v>
      </c>
      <c r="H17" s="10">
        <f t="array" ref="H17">SUM(IF("1521"&amp;C17=KHN&amp;MH,TH))</f>
        <v>3164980</v>
      </c>
      <c r="I17" s="10">
        <f t="array" ref="I17">SUM(IF("1521"&amp;C17=KHC&amp;MH,SL))</f>
        <v>0</v>
      </c>
      <c r="J17" s="10">
        <f t="array" ref="J17">SUM(IF("1521"&amp;C17=KHC&amp;MH,TH))</f>
        <v>0</v>
      </c>
      <c r="K17" s="10">
        <f t="shared" ref="K17:L20" si="5">E17+G17-I17</f>
        <v>130</v>
      </c>
      <c r="L17" s="10">
        <f t="shared" si="5"/>
        <v>3164980</v>
      </c>
      <c r="M17" s="94"/>
    </row>
    <row r="18" spans="1:13" ht="18.75" customHeight="1">
      <c r="A18" s="90" t="str">
        <f t="shared" si="4"/>
        <v>NL</v>
      </c>
      <c r="B18" s="91">
        <f>IF(C18&lt;&gt;"",B17+1,"")</f>
        <v>2</v>
      </c>
      <c r="C18" s="95" t="s">
        <v>259</v>
      </c>
      <c r="D18" s="93" t="s">
        <v>261</v>
      </c>
      <c r="E18" s="3"/>
      <c r="F18" s="3"/>
      <c r="G18" s="10">
        <f t="array" ref="G18">SUM(IF("1521"&amp;C18=KHN&amp;MH,SL))</f>
        <v>60</v>
      </c>
      <c r="H18" s="10">
        <f t="array" ref="H18">SUM(IF("1521"&amp;C18=KHN&amp;MH,TH))</f>
        <v>844740</v>
      </c>
      <c r="I18" s="10">
        <f t="array" ref="I18">SUM(IF("1521"&amp;C18=KHC&amp;MH,SL))</f>
        <v>0</v>
      </c>
      <c r="J18" s="10">
        <f t="array" ref="J18">SUM(IF("1521"&amp;C18=KHC&amp;MH,TH))</f>
        <v>0</v>
      </c>
      <c r="K18" s="3">
        <f t="shared" si="5"/>
        <v>60</v>
      </c>
      <c r="L18" s="3">
        <f t="shared" si="5"/>
        <v>844740</v>
      </c>
      <c r="M18" s="94"/>
    </row>
    <row r="19" spans="1:13" ht="18.75" customHeight="1">
      <c r="A19" s="90" t="str">
        <f t="shared" si="4"/>
        <v>NL</v>
      </c>
      <c r="B19" s="91">
        <f>IF(C19&lt;&gt;"",B18+1,"")</f>
        <v>3</v>
      </c>
      <c r="C19" s="95" t="s">
        <v>260</v>
      </c>
      <c r="D19" s="93" t="s">
        <v>261</v>
      </c>
      <c r="E19" s="3"/>
      <c r="F19" s="3"/>
      <c r="G19" s="10">
        <f t="array" ref="G19">SUM(IF("1521"&amp;C19=KHN&amp;MH,SL))</f>
        <v>50</v>
      </c>
      <c r="H19" s="10">
        <f t="array" ref="H19">SUM(IF("1521"&amp;C19=KHN&amp;MH,TH))</f>
        <v>1395050</v>
      </c>
      <c r="I19" s="10">
        <f t="array" ref="I19">SUM(IF("1521"&amp;C19=KHC&amp;MH,SL))</f>
        <v>0</v>
      </c>
      <c r="J19" s="10">
        <f t="array" ref="J19">SUM(IF("1521"&amp;C19=KHC&amp;MH,TH))</f>
        <v>0</v>
      </c>
      <c r="K19" s="3">
        <f t="shared" si="5"/>
        <v>50</v>
      </c>
      <c r="L19" s="3">
        <f t="shared" si="5"/>
        <v>1395050</v>
      </c>
      <c r="M19" s="94"/>
    </row>
    <row r="20" spans="1:13" ht="18" customHeight="1">
      <c r="A20" s="90" t="str">
        <f t="shared" si="4"/>
        <v>NL</v>
      </c>
      <c r="B20" s="91">
        <f>IF(C20&lt;&gt;"",B19+1,"")</f>
        <v>4</v>
      </c>
      <c r="C20" s="45" t="s">
        <v>263</v>
      </c>
      <c r="D20" s="93" t="s">
        <v>261</v>
      </c>
      <c r="E20" s="3"/>
      <c r="F20" s="3"/>
      <c r="G20" s="10">
        <f t="array" ref="G20">SUM(IF("1521"&amp;C20=KHN&amp;MH,SL))</f>
        <v>2500</v>
      </c>
      <c r="H20" s="10">
        <f t="array" ref="H20">SUM(IF("1521"&amp;C20=KHN&amp;MH,TH))</f>
        <v>15310000</v>
      </c>
      <c r="I20" s="10">
        <f t="array" ref="I20">SUM(IF("1521"&amp;C20=KHC&amp;MH,SL))</f>
        <v>0</v>
      </c>
      <c r="J20" s="10">
        <f t="array" ref="J20">SUM(IF("1521"&amp;C20=KHC&amp;MH,TH))</f>
        <v>0</v>
      </c>
      <c r="K20" s="3">
        <f t="shared" si="5"/>
        <v>2500</v>
      </c>
      <c r="L20" s="3">
        <f t="shared" si="5"/>
        <v>15310000</v>
      </c>
      <c r="M20" s="94"/>
    </row>
    <row r="21" spans="1:13" ht="18" customHeight="1">
      <c r="A21" s="90" t="str">
        <f t="shared" ref="A21:A147" si="6">IF(B21&lt;&gt;"","NL","")</f>
        <v>NL</v>
      </c>
      <c r="B21" s="91">
        <f t="shared" ref="B21:B34" si="7">IF(C21&lt;&gt;"",B20+1,"")</f>
        <v>5</v>
      </c>
      <c r="C21" s="45" t="s">
        <v>265</v>
      </c>
      <c r="D21" s="93" t="s">
        <v>261</v>
      </c>
      <c r="E21" s="3"/>
      <c r="F21" s="3"/>
      <c r="G21" s="10">
        <f t="array" ref="G21">SUM(IF("1521"&amp;C21=KHN&amp;MH,SL))</f>
        <v>2500</v>
      </c>
      <c r="H21" s="10">
        <f t="array" ref="H21">SUM(IF("1521"&amp;C21=KHN&amp;MH,TH))</f>
        <v>11122500</v>
      </c>
      <c r="I21" s="10">
        <f t="array" ref="I21">SUM(IF("1521"&amp;C21=KHC&amp;MH,SL))</f>
        <v>0</v>
      </c>
      <c r="J21" s="10">
        <f t="array" ref="J21">SUM(IF("1521"&amp;C21=KHC&amp;MH,TH))</f>
        <v>0</v>
      </c>
      <c r="K21" s="3">
        <f t="shared" ref="K21:K34" si="8">E21+G21-I21</f>
        <v>2500</v>
      </c>
      <c r="L21" s="3">
        <f t="shared" ref="L21:L34" si="9">F21+H21-J21</f>
        <v>11122500</v>
      </c>
      <c r="M21" s="94"/>
    </row>
    <row r="22" spans="1:13" ht="18" customHeight="1">
      <c r="A22" s="90" t="str">
        <f t="shared" si="6"/>
        <v>NL</v>
      </c>
      <c r="B22" s="91">
        <f t="shared" si="7"/>
        <v>6</v>
      </c>
      <c r="C22" s="45" t="s">
        <v>277</v>
      </c>
      <c r="D22" s="93" t="s">
        <v>261</v>
      </c>
      <c r="E22" s="3"/>
      <c r="F22" s="3"/>
      <c r="G22" s="10">
        <f t="array" ref="G22">SUM(IF("1521"&amp;C22=KHN&amp;MH,SL))</f>
        <v>50</v>
      </c>
      <c r="H22" s="10">
        <f t="array" ref="H22">SUM(IF("1521"&amp;C22=KHN&amp;MH,TH))</f>
        <v>799900</v>
      </c>
      <c r="I22" s="10">
        <f t="array" ref="I22">SUM(IF("1521"&amp;C22=KHC&amp;MH,SL))</f>
        <v>0</v>
      </c>
      <c r="J22" s="10">
        <f t="array" ref="J22">SUM(IF("1521"&amp;C22=KHC&amp;MH,TH))</f>
        <v>0</v>
      </c>
      <c r="K22" s="3">
        <f t="shared" si="8"/>
        <v>50</v>
      </c>
      <c r="L22" s="3">
        <f t="shared" si="9"/>
        <v>799900</v>
      </c>
      <c r="M22" s="94"/>
    </row>
    <row r="23" spans="1:13" ht="18" customHeight="1">
      <c r="A23" s="90" t="str">
        <f t="shared" si="6"/>
        <v>NL</v>
      </c>
      <c r="B23" s="91">
        <f t="shared" si="7"/>
        <v>7</v>
      </c>
      <c r="C23" s="45" t="s">
        <v>278</v>
      </c>
      <c r="D23" s="93" t="s">
        <v>261</v>
      </c>
      <c r="E23" s="3"/>
      <c r="F23" s="3"/>
      <c r="G23" s="10">
        <f t="array" ref="G23">SUM(IF("1521"&amp;C23=KHN&amp;MH,SL))</f>
        <v>50</v>
      </c>
      <c r="H23" s="10">
        <f t="array" ref="H23">SUM(IF("1521"&amp;C23=KHN&amp;MH,TH))</f>
        <v>541500</v>
      </c>
      <c r="I23" s="10">
        <f t="array" ref="I23">SUM(IF("1521"&amp;C23=KHC&amp;MH,SL))</f>
        <v>0</v>
      </c>
      <c r="J23" s="10">
        <f t="array" ref="J23">SUM(IF("1521"&amp;C23=KHC&amp;MH,TH))</f>
        <v>0</v>
      </c>
      <c r="K23" s="3">
        <f t="shared" si="8"/>
        <v>50</v>
      </c>
      <c r="L23" s="3">
        <f t="shared" si="9"/>
        <v>541500</v>
      </c>
      <c r="M23" s="94"/>
    </row>
    <row r="24" spans="1:13" ht="18" customHeight="1">
      <c r="A24" s="90" t="str">
        <f t="shared" si="6"/>
        <v>NL</v>
      </c>
      <c r="B24" s="91">
        <f t="shared" si="7"/>
        <v>8</v>
      </c>
      <c r="C24" s="45" t="s">
        <v>279</v>
      </c>
      <c r="D24" s="93" t="s">
        <v>261</v>
      </c>
      <c r="E24" s="3"/>
      <c r="F24" s="3"/>
      <c r="G24" s="10">
        <f t="array" ref="G24">SUM(IF("1521"&amp;C24=KHN&amp;MH,SL))</f>
        <v>10</v>
      </c>
      <c r="H24" s="10">
        <f t="array" ref="H24">SUM(IF("1521"&amp;C24=KHN&amp;MH,TH))</f>
        <v>367920</v>
      </c>
      <c r="I24" s="10">
        <f t="array" ref="I24">SUM(IF("1521"&amp;C24=KHC&amp;MH,SL))</f>
        <v>0</v>
      </c>
      <c r="J24" s="10">
        <f t="array" ref="J24">SUM(IF("1521"&amp;C24=KHC&amp;MH,TH))</f>
        <v>0</v>
      </c>
      <c r="K24" s="3">
        <f t="shared" si="8"/>
        <v>10</v>
      </c>
      <c r="L24" s="3">
        <f t="shared" si="9"/>
        <v>367920</v>
      </c>
      <c r="M24" s="94"/>
    </row>
    <row r="25" spans="1:13" ht="18" customHeight="1">
      <c r="A25" s="90" t="str">
        <f t="shared" si="6"/>
        <v>NL</v>
      </c>
      <c r="B25" s="91">
        <f t="shared" si="7"/>
        <v>9</v>
      </c>
      <c r="C25" s="45" t="s">
        <v>280</v>
      </c>
      <c r="D25" s="93" t="s">
        <v>261</v>
      </c>
      <c r="E25" s="3"/>
      <c r="F25" s="3"/>
      <c r="G25" s="10">
        <f t="array" ref="G25">SUM(IF("1521"&amp;C25=KHN&amp;MH,SL))</f>
        <v>152</v>
      </c>
      <c r="H25" s="10">
        <f t="array" ref="H25">SUM(IF("1521"&amp;C25=KHN&amp;MH,TH))</f>
        <v>3697400</v>
      </c>
      <c r="I25" s="10">
        <f t="array" ref="I25">SUM(IF("1521"&amp;C25=KHC&amp;MH,SL))</f>
        <v>0</v>
      </c>
      <c r="J25" s="10">
        <f t="array" ref="J25">SUM(IF("1521"&amp;C25=KHC&amp;MH,TH))</f>
        <v>0</v>
      </c>
      <c r="K25" s="3">
        <f t="shared" si="8"/>
        <v>152</v>
      </c>
      <c r="L25" s="3">
        <f t="shared" si="9"/>
        <v>3697400</v>
      </c>
      <c r="M25" s="94"/>
    </row>
    <row r="26" spans="1:13" ht="18" customHeight="1">
      <c r="A26" s="90" t="str">
        <f t="shared" si="6"/>
        <v>NL</v>
      </c>
      <c r="B26" s="91">
        <f t="shared" si="7"/>
        <v>10</v>
      </c>
      <c r="C26" s="95" t="s">
        <v>356</v>
      </c>
      <c r="D26" s="93" t="s">
        <v>261</v>
      </c>
      <c r="E26" s="3"/>
      <c r="F26" s="3"/>
      <c r="G26" s="10">
        <f t="array" ref="G26">SUM(IF("1521"&amp;C26=KHN&amp;MH,SL))</f>
        <v>3010</v>
      </c>
      <c r="H26" s="10">
        <f t="array" ref="H26">SUM(IF("1521"&amp;C26=KHN&amp;MH,TH))</f>
        <v>13821920</v>
      </c>
      <c r="I26" s="10">
        <f t="array" ref="I26">SUM(IF("1521"&amp;C26=KHC&amp;MH,SL))</f>
        <v>0</v>
      </c>
      <c r="J26" s="10">
        <f t="array" ref="J26">SUM(IF("1521"&amp;C26=KHC&amp;MH,TH))</f>
        <v>0</v>
      </c>
      <c r="K26" s="3">
        <f t="shared" si="8"/>
        <v>3010</v>
      </c>
      <c r="L26" s="3">
        <f t="shared" si="9"/>
        <v>13821920</v>
      </c>
      <c r="M26" s="94"/>
    </row>
    <row r="27" spans="1:13" ht="18" customHeight="1">
      <c r="A27" s="90" t="str">
        <f t="shared" si="6"/>
        <v>NL</v>
      </c>
      <c r="B27" s="91">
        <f t="shared" si="7"/>
        <v>11</v>
      </c>
      <c r="C27" s="95" t="s">
        <v>357</v>
      </c>
      <c r="D27" s="93" t="s">
        <v>261</v>
      </c>
      <c r="E27" s="3"/>
      <c r="F27" s="3"/>
      <c r="G27" s="10">
        <f t="array" ref="G27">SUM(IF("1521"&amp;C27=KHN&amp;MH,SL))</f>
        <v>3010</v>
      </c>
      <c r="H27" s="10">
        <f t="array" ref="H27">SUM(IF("1521"&amp;C27=KHN&amp;MH,TH))</f>
        <v>18138260</v>
      </c>
      <c r="I27" s="10">
        <f t="array" ref="I27">SUM(IF("1521"&amp;C27=KHC&amp;MH,SL))</f>
        <v>0</v>
      </c>
      <c r="J27" s="10">
        <f t="array" ref="J27">SUM(IF("1521"&amp;C27=KHC&amp;MH,TH))</f>
        <v>0</v>
      </c>
      <c r="K27" s="3">
        <f t="shared" si="8"/>
        <v>3010</v>
      </c>
      <c r="L27" s="3">
        <f t="shared" si="9"/>
        <v>18138260</v>
      </c>
      <c r="M27" s="94"/>
    </row>
    <row r="28" spans="1:13" ht="18" customHeight="1">
      <c r="A28" s="90" t="str">
        <f t="shared" si="6"/>
        <v>NL</v>
      </c>
      <c r="B28" s="91">
        <f t="shared" si="7"/>
        <v>12</v>
      </c>
      <c r="C28" s="95" t="s">
        <v>358</v>
      </c>
      <c r="D28" s="93" t="s">
        <v>261</v>
      </c>
      <c r="E28" s="3"/>
      <c r="F28" s="3"/>
      <c r="G28" s="10">
        <f t="array" ref="G28">SUM(IF("1521"&amp;C28=KHN&amp;MH,SL))</f>
        <v>235</v>
      </c>
      <c r="H28" s="10">
        <f t="array" ref="H28">SUM(IF("1521"&amp;C28=KHN&amp;MH,TH))</f>
        <v>3789375</v>
      </c>
      <c r="I28" s="10">
        <f t="array" ref="I28">SUM(IF("1521"&amp;C28=KHC&amp;MH,SL))</f>
        <v>0</v>
      </c>
      <c r="J28" s="10">
        <f t="array" ref="J28">SUM(IF("1521"&amp;C28=KHC&amp;MH,TH))</f>
        <v>0</v>
      </c>
      <c r="K28" s="3">
        <f t="shared" si="8"/>
        <v>235</v>
      </c>
      <c r="L28" s="3">
        <f t="shared" si="9"/>
        <v>3789375</v>
      </c>
      <c r="M28" s="94"/>
    </row>
    <row r="29" spans="1:13" ht="18" customHeight="1">
      <c r="A29" s="90" t="str">
        <f t="shared" si="6"/>
        <v>NL</v>
      </c>
      <c r="B29" s="91">
        <f t="shared" si="7"/>
        <v>13</v>
      </c>
      <c r="C29" s="95" t="s">
        <v>359</v>
      </c>
      <c r="D29" s="93" t="s">
        <v>261</v>
      </c>
      <c r="E29" s="3"/>
      <c r="F29" s="3"/>
      <c r="G29" s="10">
        <f t="array" ref="G29">SUM(IF("1521"&amp;C29=KHN&amp;MH,SL))</f>
        <v>1500</v>
      </c>
      <c r="H29" s="10">
        <f t="array" ref="H29">SUM(IF("1521"&amp;C29=KHN&amp;MH,TH))</f>
        <v>37800000</v>
      </c>
      <c r="I29" s="10">
        <f t="array" ref="I29">SUM(IF("1521"&amp;C29=KHC&amp;MH,SL))</f>
        <v>0</v>
      </c>
      <c r="J29" s="10">
        <f t="array" ref="J29">SUM(IF("1521"&amp;C29=KHC&amp;MH,TH))</f>
        <v>0</v>
      </c>
      <c r="K29" s="3">
        <f t="shared" si="8"/>
        <v>1500</v>
      </c>
      <c r="L29" s="3">
        <f t="shared" si="9"/>
        <v>37800000</v>
      </c>
      <c r="M29" s="94"/>
    </row>
    <row r="30" spans="1:13" ht="18" customHeight="1">
      <c r="A30" s="90" t="str">
        <f t="shared" si="6"/>
        <v>NL</v>
      </c>
      <c r="B30" s="91">
        <f t="shared" si="7"/>
        <v>14</v>
      </c>
      <c r="C30" s="95" t="s">
        <v>360</v>
      </c>
      <c r="D30" s="93" t="s">
        <v>261</v>
      </c>
      <c r="E30" s="3"/>
      <c r="F30" s="3"/>
      <c r="G30" s="10">
        <f t="array" ref="G30">SUM(IF("1521"&amp;C30=KHN&amp;MH,SL))</f>
        <v>447</v>
      </c>
      <c r="H30" s="10">
        <f t="array" ref="H30">SUM(IF("1521"&amp;C30=KHN&amp;MH,TH))</f>
        <v>12390840</v>
      </c>
      <c r="I30" s="10">
        <f t="array" ref="I30">SUM(IF("1521"&amp;C30=KHC&amp;MH,SL))</f>
        <v>0</v>
      </c>
      <c r="J30" s="10">
        <f t="array" ref="J30">SUM(IF("1521"&amp;C30=KHC&amp;MH,TH))</f>
        <v>0</v>
      </c>
      <c r="K30" s="3">
        <f t="shared" si="8"/>
        <v>447</v>
      </c>
      <c r="L30" s="3">
        <f t="shared" si="9"/>
        <v>12390840</v>
      </c>
      <c r="M30" s="94"/>
    </row>
    <row r="31" spans="1:13" ht="18" customHeight="1">
      <c r="A31" s="90" t="str">
        <f t="shared" si="6"/>
        <v>NL</v>
      </c>
      <c r="B31" s="91">
        <f t="shared" si="7"/>
        <v>15</v>
      </c>
      <c r="C31" s="95" t="s">
        <v>361</v>
      </c>
      <c r="D31" s="93" t="s">
        <v>261</v>
      </c>
      <c r="E31" s="3"/>
      <c r="F31" s="3"/>
      <c r="G31" s="10">
        <f t="array" ref="G31">SUM(IF("1521"&amp;C31=KHN&amp;MH,SL))</f>
        <v>52</v>
      </c>
      <c r="H31" s="10">
        <f t="array" ref="H31">SUM(IF("1521"&amp;C31=KHN&amp;MH,TH))</f>
        <v>1840280</v>
      </c>
      <c r="I31" s="10">
        <f t="array" ref="I31">SUM(IF("1521"&amp;C31=KHC&amp;MH,SL))</f>
        <v>0</v>
      </c>
      <c r="J31" s="10">
        <f t="array" ref="J31">SUM(IF("1521"&amp;C31=KHC&amp;MH,TH))</f>
        <v>0</v>
      </c>
      <c r="K31" s="3">
        <f t="shared" si="8"/>
        <v>52</v>
      </c>
      <c r="L31" s="3">
        <f t="shared" si="9"/>
        <v>1840280</v>
      </c>
      <c r="M31" s="94"/>
    </row>
    <row r="32" spans="1:13" ht="18" customHeight="1">
      <c r="A32" s="90" t="str">
        <f t="shared" si="6"/>
        <v>NL</v>
      </c>
      <c r="B32" s="91">
        <f t="shared" si="7"/>
        <v>16</v>
      </c>
      <c r="C32" s="45" t="s">
        <v>362</v>
      </c>
      <c r="D32" s="93" t="s">
        <v>261</v>
      </c>
      <c r="E32" s="3"/>
      <c r="F32" s="3"/>
      <c r="G32" s="10">
        <f t="array" ref="G32">SUM(IF("1521"&amp;C32=KHN&amp;MH,SL))</f>
        <v>230</v>
      </c>
      <c r="H32" s="10">
        <f t="array" ref="H32">SUM(IF("1521"&amp;C32=KHN&amp;MH,TH))</f>
        <v>4395760</v>
      </c>
      <c r="I32" s="10">
        <f t="array" ref="I32">SUM(IF("1521"&amp;C32=KHC&amp;MH,SL))</f>
        <v>0</v>
      </c>
      <c r="J32" s="10">
        <f t="array" ref="J32">SUM(IF("1521"&amp;C32=KHC&amp;MH,TH))</f>
        <v>0</v>
      </c>
      <c r="K32" s="3">
        <f t="shared" si="8"/>
        <v>230</v>
      </c>
      <c r="L32" s="3">
        <f t="shared" si="9"/>
        <v>4395760</v>
      </c>
      <c r="M32" s="94"/>
    </row>
    <row r="33" spans="1:13" ht="18" customHeight="1">
      <c r="A33" s="90" t="str">
        <f t="shared" si="6"/>
        <v>NL</v>
      </c>
      <c r="B33" s="91">
        <f t="shared" si="7"/>
        <v>17</v>
      </c>
      <c r="C33" s="45" t="s">
        <v>363</v>
      </c>
      <c r="D33" s="93" t="s">
        <v>261</v>
      </c>
      <c r="E33" s="3"/>
      <c r="F33" s="3"/>
      <c r="G33" s="10">
        <f t="array" ref="G33">SUM(IF("1521"&amp;C33=KHN&amp;MH,SL))</f>
        <v>95</v>
      </c>
      <c r="H33" s="10">
        <f t="array" ref="H33">SUM(IF("1521"&amp;C33=KHN&amp;MH,TH))</f>
        <v>3042375</v>
      </c>
      <c r="I33" s="10">
        <f t="array" ref="I33">SUM(IF("1521"&amp;C33=KHC&amp;MH,SL))</f>
        <v>0</v>
      </c>
      <c r="J33" s="10">
        <f t="array" ref="J33">SUM(IF("1521"&amp;C33=KHC&amp;MH,TH))</f>
        <v>0</v>
      </c>
      <c r="K33" s="3">
        <f t="shared" si="8"/>
        <v>95</v>
      </c>
      <c r="L33" s="3">
        <f t="shared" si="9"/>
        <v>3042375</v>
      </c>
      <c r="M33" s="94"/>
    </row>
    <row r="34" spans="1:13" ht="18" customHeight="1">
      <c r="A34" s="90" t="str">
        <f t="shared" si="6"/>
        <v>NL</v>
      </c>
      <c r="B34" s="91">
        <f t="shared" si="7"/>
        <v>18</v>
      </c>
      <c r="C34" s="45" t="s">
        <v>366</v>
      </c>
      <c r="D34" s="93" t="s">
        <v>261</v>
      </c>
      <c r="E34" s="3"/>
      <c r="F34" s="3"/>
      <c r="G34" s="10">
        <f t="array" ref="G34">SUM(IF("1521"&amp;C34=KHN&amp;MH,SL))</f>
        <v>90</v>
      </c>
      <c r="H34" s="10">
        <f t="array" ref="H34">SUM(IF("1521"&amp;C34=KHN&amp;MH,TH))</f>
        <v>1455570</v>
      </c>
      <c r="I34" s="10">
        <f t="array" ref="I34">SUM(IF("1521"&amp;C34=KHC&amp;MH,SL))</f>
        <v>0</v>
      </c>
      <c r="J34" s="10">
        <f t="array" ref="J34">SUM(IF("1521"&amp;C34=KHC&amp;MH,TH))</f>
        <v>0</v>
      </c>
      <c r="K34" s="3">
        <f t="shared" si="8"/>
        <v>90</v>
      </c>
      <c r="L34" s="3">
        <f t="shared" si="9"/>
        <v>1455570</v>
      </c>
      <c r="M34" s="94"/>
    </row>
    <row r="35" spans="1:13" ht="18" customHeight="1">
      <c r="A35" s="90" t="str">
        <f t="shared" ref="A35:A72" si="10">IF(B35&lt;&gt;"","NL","")</f>
        <v>NL</v>
      </c>
      <c r="B35" s="91">
        <f t="shared" ref="B35:B72" si="11">IF(C35&lt;&gt;"",B34+1,"")</f>
        <v>19</v>
      </c>
      <c r="C35" s="45" t="s">
        <v>367</v>
      </c>
      <c r="D35" s="93" t="s">
        <v>261</v>
      </c>
      <c r="E35" s="3"/>
      <c r="F35" s="3"/>
      <c r="G35" s="10">
        <f t="array" ref="G35">SUM(IF("1521"&amp;C35=KHN&amp;MH,SL))</f>
        <v>912</v>
      </c>
      <c r="H35" s="10">
        <f t="array" ref="H35">SUM(IF("1521"&amp;C35=KHN&amp;MH,TH))</f>
        <v>15435600</v>
      </c>
      <c r="I35" s="10">
        <f t="array" ref="I35">SUM(IF("1521"&amp;C35=KHC&amp;MH,SL))</f>
        <v>0</v>
      </c>
      <c r="J35" s="10">
        <f t="array" ref="J35">SUM(IF("1521"&amp;C35=KHC&amp;MH,TH))</f>
        <v>0</v>
      </c>
      <c r="K35" s="3">
        <f t="shared" ref="K35:K72" si="12">E35+G35-I35</f>
        <v>912</v>
      </c>
      <c r="L35" s="3">
        <f t="shared" ref="L35:L72" si="13">F35+H35-J35</f>
        <v>15435600</v>
      </c>
      <c r="M35" s="94"/>
    </row>
    <row r="36" spans="1:13" ht="18" customHeight="1">
      <c r="A36" s="90" t="str">
        <f t="shared" si="10"/>
        <v>NL</v>
      </c>
      <c r="B36" s="91">
        <f t="shared" si="11"/>
        <v>20</v>
      </c>
      <c r="C36" s="45" t="s">
        <v>368</v>
      </c>
      <c r="D36" s="93" t="s">
        <v>261</v>
      </c>
      <c r="E36" s="3"/>
      <c r="F36" s="3"/>
      <c r="G36" s="10">
        <f t="array" ref="G36">SUM(IF("1521"&amp;C36=KHN&amp;MH,SL))</f>
        <v>828</v>
      </c>
      <c r="H36" s="10">
        <f t="array" ref="H36">SUM(IF("1521"&amp;C36=KHN&amp;MH,TH))</f>
        <v>14429556</v>
      </c>
      <c r="I36" s="10">
        <f t="array" ref="I36">SUM(IF("1521"&amp;C36=KHC&amp;MH,SL))</f>
        <v>0</v>
      </c>
      <c r="J36" s="10">
        <f t="array" ref="J36">SUM(IF("1521"&amp;C36=KHC&amp;MH,TH))</f>
        <v>0</v>
      </c>
      <c r="K36" s="3">
        <f t="shared" si="12"/>
        <v>828</v>
      </c>
      <c r="L36" s="3">
        <f t="shared" si="13"/>
        <v>14429556</v>
      </c>
      <c r="M36" s="94"/>
    </row>
    <row r="37" spans="1:13" ht="18" customHeight="1">
      <c r="A37" s="90" t="str">
        <f t="shared" si="10"/>
        <v>NL</v>
      </c>
      <c r="B37" s="91">
        <f t="shared" si="11"/>
        <v>21</v>
      </c>
      <c r="C37" s="45" t="s">
        <v>369</v>
      </c>
      <c r="D37" s="93" t="s">
        <v>261</v>
      </c>
      <c r="E37" s="3"/>
      <c r="F37" s="3"/>
      <c r="G37" s="10">
        <f t="array" ref="G37">SUM(IF("1521"&amp;C37=KHN&amp;MH,SL))</f>
        <v>640</v>
      </c>
      <c r="H37" s="10">
        <f t="array" ref="H37">SUM(IF("1521"&amp;C37=KHN&amp;MH,TH))</f>
        <v>14434560</v>
      </c>
      <c r="I37" s="10">
        <f t="array" ref="I37">SUM(IF("1521"&amp;C37=KHC&amp;MH,SL))</f>
        <v>0</v>
      </c>
      <c r="J37" s="10">
        <f t="array" ref="J37">SUM(IF("1521"&amp;C37=KHC&amp;MH,TH))</f>
        <v>0</v>
      </c>
      <c r="K37" s="3">
        <f t="shared" si="12"/>
        <v>640</v>
      </c>
      <c r="L37" s="3">
        <f t="shared" si="13"/>
        <v>14434560</v>
      </c>
      <c r="M37" s="94"/>
    </row>
    <row r="38" spans="1:13" ht="18" customHeight="1">
      <c r="A38" s="90" t="str">
        <f t="shared" si="10"/>
        <v>NL</v>
      </c>
      <c r="B38" s="91">
        <f t="shared" si="11"/>
        <v>22</v>
      </c>
      <c r="C38" s="45" t="s">
        <v>370</v>
      </c>
      <c r="D38" s="93" t="s">
        <v>261</v>
      </c>
      <c r="E38" s="3"/>
      <c r="F38" s="3"/>
      <c r="G38" s="10">
        <f t="array" ref="G38">SUM(IF("1521"&amp;C38=KHN&amp;MH,SL))</f>
        <v>415</v>
      </c>
      <c r="H38" s="10">
        <f t="array" ref="H38">SUM(IF("1521"&amp;C38=KHN&amp;MH,TH))</f>
        <v>9842140</v>
      </c>
      <c r="I38" s="10">
        <f t="array" ref="I38">SUM(IF("1521"&amp;C38=KHC&amp;MH,SL))</f>
        <v>0</v>
      </c>
      <c r="J38" s="10">
        <f t="array" ref="J38">SUM(IF("1521"&amp;C38=KHC&amp;MH,TH))</f>
        <v>0</v>
      </c>
      <c r="K38" s="3">
        <f t="shared" si="12"/>
        <v>415</v>
      </c>
      <c r="L38" s="3">
        <f t="shared" si="13"/>
        <v>9842140</v>
      </c>
      <c r="M38" s="94"/>
    </row>
    <row r="39" spans="1:13" ht="18" customHeight="1">
      <c r="A39" s="90" t="str">
        <f t="shared" si="10"/>
        <v>NL</v>
      </c>
      <c r="B39" s="91">
        <f t="shared" si="11"/>
        <v>23</v>
      </c>
      <c r="C39" s="45" t="s">
        <v>371</v>
      </c>
      <c r="D39" s="93" t="s">
        <v>261</v>
      </c>
      <c r="E39" s="3"/>
      <c r="F39" s="3"/>
      <c r="G39" s="10">
        <f t="array" ref="G39">SUM(IF("1521"&amp;C39=KHN&amp;MH,SL))</f>
        <v>202</v>
      </c>
      <c r="H39" s="10">
        <f t="array" ref="H39">SUM(IF("1521"&amp;C39=KHN&amp;MH,TH))</f>
        <v>4606812</v>
      </c>
      <c r="I39" s="10">
        <f t="array" ref="I39">SUM(IF("1521"&amp;C39=KHC&amp;MH,SL))</f>
        <v>0</v>
      </c>
      <c r="J39" s="10">
        <f t="array" ref="J39">SUM(IF("1521"&amp;C39=KHC&amp;MH,TH))</f>
        <v>0</v>
      </c>
      <c r="K39" s="3">
        <f t="shared" si="12"/>
        <v>202</v>
      </c>
      <c r="L39" s="3">
        <f t="shared" si="13"/>
        <v>4606812</v>
      </c>
      <c r="M39" s="94"/>
    </row>
    <row r="40" spans="1:13" ht="18" customHeight="1">
      <c r="A40" s="90" t="str">
        <f t="shared" si="10"/>
        <v>NL</v>
      </c>
      <c r="B40" s="91">
        <f t="shared" si="11"/>
        <v>24</v>
      </c>
      <c r="C40" s="45" t="s">
        <v>372</v>
      </c>
      <c r="D40" s="93" t="s">
        <v>261</v>
      </c>
      <c r="E40" s="3"/>
      <c r="F40" s="3"/>
      <c r="G40" s="10">
        <f t="array" ref="G40">SUM(IF("1521"&amp;C40=KHN&amp;MH,SL))</f>
        <v>202</v>
      </c>
      <c r="H40" s="10">
        <f t="array" ref="H40">SUM(IF("1521"&amp;C40=KHN&amp;MH,TH))</f>
        <v>3994146</v>
      </c>
      <c r="I40" s="10">
        <f t="array" ref="I40">SUM(IF("1521"&amp;C40=KHC&amp;MH,SL))</f>
        <v>0</v>
      </c>
      <c r="J40" s="10">
        <f t="array" ref="J40">SUM(IF("1521"&amp;C40=KHC&amp;MH,TH))</f>
        <v>0</v>
      </c>
      <c r="K40" s="3">
        <f t="shared" si="12"/>
        <v>202</v>
      </c>
      <c r="L40" s="3">
        <f t="shared" si="13"/>
        <v>3994146</v>
      </c>
      <c r="M40" s="94"/>
    </row>
    <row r="41" spans="1:13" ht="18" customHeight="1">
      <c r="A41" s="90" t="str">
        <f t="shared" si="10"/>
        <v>NL</v>
      </c>
      <c r="B41" s="91">
        <f t="shared" si="11"/>
        <v>25</v>
      </c>
      <c r="C41" s="45" t="s">
        <v>373</v>
      </c>
      <c r="D41" s="93" t="s">
        <v>261</v>
      </c>
      <c r="E41" s="3"/>
      <c r="F41" s="3"/>
      <c r="G41" s="10">
        <f t="array" ref="G41">SUM(IF("1521"&amp;C41=KHN&amp;MH,SL))</f>
        <v>52</v>
      </c>
      <c r="H41" s="10">
        <f t="array" ref="H41">SUM(IF("1521"&amp;C41=KHN&amp;MH,TH))</f>
        <v>2283008</v>
      </c>
      <c r="I41" s="10">
        <f t="array" ref="I41">SUM(IF("1521"&amp;C41=KHC&amp;MH,SL))</f>
        <v>0</v>
      </c>
      <c r="J41" s="10">
        <f t="array" ref="J41">SUM(IF("1521"&amp;C41=KHC&amp;MH,TH))</f>
        <v>0</v>
      </c>
      <c r="K41" s="3">
        <f t="shared" si="12"/>
        <v>52</v>
      </c>
      <c r="L41" s="3">
        <f t="shared" si="13"/>
        <v>2283008</v>
      </c>
      <c r="M41" s="94"/>
    </row>
    <row r="42" spans="1:13" ht="18" customHeight="1">
      <c r="A42" s="90" t="str">
        <f t="shared" si="10"/>
        <v>NL</v>
      </c>
      <c r="B42" s="91">
        <f t="shared" si="11"/>
        <v>26</v>
      </c>
      <c r="C42" s="45" t="s">
        <v>375</v>
      </c>
      <c r="D42" s="93" t="s">
        <v>261</v>
      </c>
      <c r="E42" s="3"/>
      <c r="F42" s="3"/>
      <c r="G42" s="10">
        <f t="array" ref="G42">SUM(IF("1521"&amp;C42=KHN&amp;MH,SL))</f>
        <v>598</v>
      </c>
      <c r="H42" s="10">
        <f t="array" ref="H42">SUM(IF("1521"&amp;C42=KHN&amp;MH,TH))</f>
        <v>6929026</v>
      </c>
      <c r="I42" s="10">
        <f t="array" ref="I42">SUM(IF("1521"&amp;C42=KHC&amp;MH,SL))</f>
        <v>0</v>
      </c>
      <c r="J42" s="10">
        <f t="array" ref="J42">SUM(IF("1521"&amp;C42=KHC&amp;MH,TH))</f>
        <v>0</v>
      </c>
      <c r="K42" s="3">
        <f t="shared" si="12"/>
        <v>598</v>
      </c>
      <c r="L42" s="3">
        <f t="shared" si="13"/>
        <v>6929026</v>
      </c>
      <c r="M42" s="94"/>
    </row>
    <row r="43" spans="1:13" ht="18" customHeight="1">
      <c r="A43" s="90" t="str">
        <f t="shared" si="10"/>
        <v>NL</v>
      </c>
      <c r="B43" s="91">
        <f t="shared" si="11"/>
        <v>27</v>
      </c>
      <c r="C43" s="45" t="s">
        <v>374</v>
      </c>
      <c r="D43" s="93" t="s">
        <v>261</v>
      </c>
      <c r="E43" s="3"/>
      <c r="F43" s="3"/>
      <c r="G43" s="10">
        <f t="array" ref="G43">SUM(IF("1521"&amp;C43=KHN&amp;MH,SL))</f>
        <v>125</v>
      </c>
      <c r="H43" s="10">
        <f t="array" ref="H43">SUM(IF("1521"&amp;C43=KHN&amp;MH,TH))</f>
        <v>2057750</v>
      </c>
      <c r="I43" s="10">
        <f t="array" ref="I43">SUM(IF("1521"&amp;C43=KHC&amp;MH,SL))</f>
        <v>0</v>
      </c>
      <c r="J43" s="10">
        <f t="array" ref="J43">SUM(IF("1521"&amp;C43=KHC&amp;MH,TH))</f>
        <v>0</v>
      </c>
      <c r="K43" s="3">
        <f t="shared" si="12"/>
        <v>125</v>
      </c>
      <c r="L43" s="3">
        <f t="shared" si="13"/>
        <v>2057750</v>
      </c>
      <c r="M43" s="94"/>
    </row>
    <row r="44" spans="1:13" ht="18" customHeight="1">
      <c r="A44" s="90" t="str">
        <f t="shared" si="10"/>
        <v>NL</v>
      </c>
      <c r="B44" s="91">
        <f t="shared" si="11"/>
        <v>28</v>
      </c>
      <c r="C44" s="45" t="s">
        <v>379</v>
      </c>
      <c r="D44" s="93" t="s">
        <v>261</v>
      </c>
      <c r="E44" s="3"/>
      <c r="F44" s="3"/>
      <c r="G44" s="10">
        <f t="array" ref="G44">SUM(IF("1521"&amp;C44=KHN&amp;MH,SL))</f>
        <v>250</v>
      </c>
      <c r="H44" s="10">
        <f t="array" ref="H44">SUM(IF("1521"&amp;C44=KHN&amp;MH,TH))</f>
        <v>3374500</v>
      </c>
      <c r="I44" s="10">
        <f t="array" ref="I44">SUM(IF("1521"&amp;C44=KHC&amp;MH,SL))</f>
        <v>0</v>
      </c>
      <c r="J44" s="10">
        <f t="array" ref="J44">SUM(IF("1521"&amp;C44=KHC&amp;MH,TH))</f>
        <v>0</v>
      </c>
      <c r="K44" s="3">
        <f t="shared" si="12"/>
        <v>250</v>
      </c>
      <c r="L44" s="3">
        <f t="shared" si="13"/>
        <v>3374500</v>
      </c>
      <c r="M44" s="94"/>
    </row>
    <row r="45" spans="1:13" ht="18" customHeight="1">
      <c r="A45" s="90" t="str">
        <f t="shared" si="10"/>
        <v>NL</v>
      </c>
      <c r="B45" s="91">
        <f t="shared" si="11"/>
        <v>29</v>
      </c>
      <c r="C45" s="45" t="s">
        <v>380</v>
      </c>
      <c r="D45" s="93" t="s">
        <v>261</v>
      </c>
      <c r="E45" s="3"/>
      <c r="F45" s="3"/>
      <c r="G45" s="10">
        <f t="array" ref="G45">SUM(IF("1521"&amp;C45=KHN&amp;MH,SL))</f>
        <v>500</v>
      </c>
      <c r="H45" s="10">
        <f t="array" ref="H45">SUM(IF("1521"&amp;C45=KHN&amp;MH,TH))</f>
        <v>2806000</v>
      </c>
      <c r="I45" s="10">
        <f t="array" ref="I45">SUM(IF("1521"&amp;C45=KHC&amp;MH,SL))</f>
        <v>0</v>
      </c>
      <c r="J45" s="10">
        <f t="array" ref="J45">SUM(IF("1521"&amp;C45=KHC&amp;MH,TH))</f>
        <v>0</v>
      </c>
      <c r="K45" s="3">
        <f t="shared" si="12"/>
        <v>500</v>
      </c>
      <c r="L45" s="3">
        <f t="shared" si="13"/>
        <v>2806000</v>
      </c>
      <c r="M45" s="94"/>
    </row>
    <row r="46" spans="1:13" ht="18" customHeight="1">
      <c r="A46" s="90" t="str">
        <f t="shared" si="10"/>
        <v>NL</v>
      </c>
      <c r="B46" s="91">
        <f t="shared" si="11"/>
        <v>30</v>
      </c>
      <c r="C46" s="45" t="s">
        <v>381</v>
      </c>
      <c r="D46" s="93" t="s">
        <v>261</v>
      </c>
      <c r="E46" s="3"/>
      <c r="F46" s="3"/>
      <c r="G46" s="10">
        <f t="array" ref="G46">SUM(IF("1521"&amp;C46=KHN&amp;MH,SL))</f>
        <v>400</v>
      </c>
      <c r="H46" s="10">
        <f t="array" ref="H46">SUM(IF("1521"&amp;C46=KHN&amp;MH,TH))</f>
        <v>2332400</v>
      </c>
      <c r="I46" s="10">
        <f t="array" ref="I46">SUM(IF("1521"&amp;C46=KHC&amp;MH,SL))</f>
        <v>0</v>
      </c>
      <c r="J46" s="10">
        <f t="array" ref="J46">SUM(IF("1521"&amp;C46=KHC&amp;MH,TH))</f>
        <v>0</v>
      </c>
      <c r="K46" s="3">
        <f t="shared" si="12"/>
        <v>400</v>
      </c>
      <c r="L46" s="3">
        <f t="shared" si="13"/>
        <v>2332400</v>
      </c>
      <c r="M46" s="94"/>
    </row>
    <row r="47" spans="1:13" ht="18" customHeight="1">
      <c r="A47" s="90" t="str">
        <f t="shared" si="10"/>
        <v>NL</v>
      </c>
      <c r="B47" s="91">
        <f t="shared" si="11"/>
        <v>31</v>
      </c>
      <c r="C47" s="45" t="s">
        <v>385</v>
      </c>
      <c r="D47" s="93" t="s">
        <v>261</v>
      </c>
      <c r="E47" s="3"/>
      <c r="F47" s="3"/>
      <c r="G47" s="10">
        <f t="array" ref="G47">SUM(IF("1521"&amp;C47=KHN&amp;MH,SL))</f>
        <v>1020</v>
      </c>
      <c r="H47" s="10">
        <f t="array" ref="H47">SUM(IF("1521"&amp;C47=KHN&amp;MH,TH))</f>
        <v>8792400</v>
      </c>
      <c r="I47" s="10">
        <f t="array" ref="I47">SUM(IF("1521"&amp;C47=KHC&amp;MH,SL))</f>
        <v>0</v>
      </c>
      <c r="J47" s="10">
        <f t="array" ref="J47">SUM(IF("1521"&amp;C47=KHC&amp;MH,TH))</f>
        <v>0</v>
      </c>
      <c r="K47" s="3">
        <f t="shared" si="12"/>
        <v>1020</v>
      </c>
      <c r="L47" s="3">
        <f t="shared" si="13"/>
        <v>8792400</v>
      </c>
      <c r="M47" s="94"/>
    </row>
    <row r="48" spans="1:13" ht="18" customHeight="1">
      <c r="A48" s="90" t="str">
        <f t="shared" si="10"/>
        <v>NL</v>
      </c>
      <c r="B48" s="91">
        <f t="shared" si="11"/>
        <v>32</v>
      </c>
      <c r="C48" s="45" t="s">
        <v>386</v>
      </c>
      <c r="D48" s="93" t="s">
        <v>261</v>
      </c>
      <c r="E48" s="3"/>
      <c r="F48" s="3"/>
      <c r="G48" s="10">
        <f t="array" ref="G48">SUM(IF("1521"&amp;C48=KHN&amp;MH,SL))</f>
        <v>100</v>
      </c>
      <c r="H48" s="10">
        <f t="array" ref="H48">SUM(IF("1521"&amp;C48=KHN&amp;MH,TH))</f>
        <v>1212200</v>
      </c>
      <c r="I48" s="10">
        <f t="array" ref="I48">SUM(IF("1521"&amp;C48=KHC&amp;MH,SL))</f>
        <v>0</v>
      </c>
      <c r="J48" s="10">
        <f t="array" ref="J48">SUM(IF("1521"&amp;C48=KHC&amp;MH,TH))</f>
        <v>0</v>
      </c>
      <c r="K48" s="3">
        <f t="shared" si="12"/>
        <v>100</v>
      </c>
      <c r="L48" s="3">
        <f t="shared" si="13"/>
        <v>1212200</v>
      </c>
      <c r="M48" s="94"/>
    </row>
    <row r="49" spans="1:13" ht="18" customHeight="1">
      <c r="A49" s="90" t="str">
        <f t="shared" si="10"/>
        <v>NL</v>
      </c>
      <c r="B49" s="91">
        <f t="shared" si="11"/>
        <v>33</v>
      </c>
      <c r="C49" s="45" t="s">
        <v>387</v>
      </c>
      <c r="D49" s="93" t="s">
        <v>261</v>
      </c>
      <c r="E49" s="3"/>
      <c r="F49" s="3"/>
      <c r="G49" s="10">
        <f t="array" ref="G49">SUM(IF("1521"&amp;C49=KHN&amp;MH,SL))</f>
        <v>200</v>
      </c>
      <c r="H49" s="10">
        <f t="array" ref="H49">SUM(IF("1521"&amp;C49=KHN&amp;MH,TH))</f>
        <v>2956800</v>
      </c>
      <c r="I49" s="10">
        <f t="array" ref="I49">SUM(IF("1521"&amp;C49=KHC&amp;MH,SL))</f>
        <v>0</v>
      </c>
      <c r="J49" s="10">
        <f t="array" ref="J49">SUM(IF("1521"&amp;C49=KHC&amp;MH,TH))</f>
        <v>0</v>
      </c>
      <c r="K49" s="3">
        <f t="shared" si="12"/>
        <v>200</v>
      </c>
      <c r="L49" s="3">
        <f t="shared" si="13"/>
        <v>2956800</v>
      </c>
      <c r="M49" s="94"/>
    </row>
    <row r="50" spans="1:13" ht="18" customHeight="1">
      <c r="A50" s="90" t="str">
        <f t="shared" si="10"/>
        <v>NL</v>
      </c>
      <c r="B50" s="91">
        <f t="shared" si="11"/>
        <v>34</v>
      </c>
      <c r="C50" s="45" t="s">
        <v>393</v>
      </c>
      <c r="D50" s="93" t="s">
        <v>261</v>
      </c>
      <c r="E50" s="3"/>
      <c r="F50" s="3"/>
      <c r="G50" s="10">
        <f t="array" ref="G50">SUM(IF("1521"&amp;C50=KHN&amp;MH,SL))</f>
        <v>346</v>
      </c>
      <c r="H50" s="10">
        <f t="array" ref="H50">SUM(IF("1521"&amp;C50=KHN&amp;MH,TH))</f>
        <v>5275116</v>
      </c>
      <c r="I50" s="10">
        <f t="array" ref="I50">SUM(IF("1521"&amp;C50=KHC&amp;MH,SL))</f>
        <v>0</v>
      </c>
      <c r="J50" s="10">
        <f t="array" ref="J50">SUM(IF("1521"&amp;C50=KHC&amp;MH,TH))</f>
        <v>0</v>
      </c>
      <c r="K50" s="3">
        <f t="shared" si="12"/>
        <v>346</v>
      </c>
      <c r="L50" s="3">
        <f t="shared" si="13"/>
        <v>5275116</v>
      </c>
      <c r="M50" s="94"/>
    </row>
    <row r="51" spans="1:13" ht="18" customHeight="1">
      <c r="A51" s="90" t="str">
        <f t="shared" si="10"/>
        <v>NL</v>
      </c>
      <c r="B51" s="91">
        <f t="shared" si="11"/>
        <v>35</v>
      </c>
      <c r="C51" s="45" t="s">
        <v>394</v>
      </c>
      <c r="D51" s="93" t="s">
        <v>261</v>
      </c>
      <c r="E51" s="3"/>
      <c r="F51" s="3"/>
      <c r="G51" s="10">
        <f t="array" ref="G51">SUM(IF("1521"&amp;C51=KHN&amp;MH,SL))</f>
        <v>110</v>
      </c>
      <c r="H51" s="10">
        <f t="array" ref="H51">SUM(IF("1521"&amp;C51=KHN&amp;MH,TH))</f>
        <v>2124760</v>
      </c>
      <c r="I51" s="10">
        <f t="array" ref="I51">SUM(IF("1521"&amp;C51=KHC&amp;MH,SL))</f>
        <v>0</v>
      </c>
      <c r="J51" s="10">
        <f t="array" ref="J51">SUM(IF("1521"&amp;C51=KHC&amp;MH,TH))</f>
        <v>0</v>
      </c>
      <c r="K51" s="3">
        <f t="shared" si="12"/>
        <v>110</v>
      </c>
      <c r="L51" s="3">
        <f t="shared" si="13"/>
        <v>2124760</v>
      </c>
      <c r="M51" s="94"/>
    </row>
    <row r="52" spans="1:13" ht="18" customHeight="1">
      <c r="A52" s="90" t="str">
        <f t="shared" si="10"/>
        <v>NL</v>
      </c>
      <c r="B52" s="91">
        <f t="shared" si="11"/>
        <v>36</v>
      </c>
      <c r="C52" s="45" t="s">
        <v>396</v>
      </c>
      <c r="D52" s="93" t="s">
        <v>261</v>
      </c>
      <c r="E52" s="3"/>
      <c r="F52" s="3"/>
      <c r="G52" s="10">
        <f t="array" ref="G52">SUM(IF("1521"&amp;C52=KHN&amp;MH,SL))</f>
        <v>490</v>
      </c>
      <c r="H52" s="10">
        <f t="array" ref="H52">SUM(IF("1521"&amp;C52=KHN&amp;MH,TH))</f>
        <v>3926370</v>
      </c>
      <c r="I52" s="10">
        <f t="array" ref="I52">SUM(IF("1521"&amp;C52=KHC&amp;MH,SL))</f>
        <v>0</v>
      </c>
      <c r="J52" s="10">
        <f t="array" ref="J52">SUM(IF("1521"&amp;C52=KHC&amp;MH,TH))</f>
        <v>0</v>
      </c>
      <c r="K52" s="3">
        <f t="shared" si="12"/>
        <v>490</v>
      </c>
      <c r="L52" s="3">
        <f t="shared" si="13"/>
        <v>3926370</v>
      </c>
      <c r="M52" s="94"/>
    </row>
    <row r="53" spans="1:13" ht="18" customHeight="1">
      <c r="A53" s="90" t="str">
        <f t="shared" si="10"/>
        <v>NL</v>
      </c>
      <c r="B53" s="91">
        <f t="shared" si="11"/>
        <v>37</v>
      </c>
      <c r="C53" s="45" t="s">
        <v>397</v>
      </c>
      <c r="D53" s="93" t="s">
        <v>261</v>
      </c>
      <c r="E53" s="3"/>
      <c r="F53" s="3"/>
      <c r="G53" s="10">
        <f t="array" ref="G53">SUM(IF("1521"&amp;C53=KHN&amp;MH,SL))</f>
        <v>840</v>
      </c>
      <c r="H53" s="10">
        <f t="array" ref="H53">SUM(IF("1521"&amp;C53=KHN&amp;MH,TH))</f>
        <v>9181200</v>
      </c>
      <c r="I53" s="10">
        <f t="array" ref="I53">SUM(IF("1521"&amp;C53=KHC&amp;MH,SL))</f>
        <v>0</v>
      </c>
      <c r="J53" s="10">
        <f t="array" ref="J53">SUM(IF("1521"&amp;C53=KHC&amp;MH,TH))</f>
        <v>0</v>
      </c>
      <c r="K53" s="3">
        <f t="shared" si="12"/>
        <v>840</v>
      </c>
      <c r="L53" s="3">
        <f t="shared" si="13"/>
        <v>9181200</v>
      </c>
      <c r="M53" s="94"/>
    </row>
    <row r="54" spans="1:13" ht="18" customHeight="1">
      <c r="A54" s="90" t="str">
        <f t="shared" si="10"/>
        <v>NL</v>
      </c>
      <c r="B54" s="91">
        <f t="shared" si="11"/>
        <v>38</v>
      </c>
      <c r="C54" s="45" t="s">
        <v>398</v>
      </c>
      <c r="D54" s="93" t="s">
        <v>261</v>
      </c>
      <c r="E54" s="3"/>
      <c r="F54" s="3"/>
      <c r="G54" s="10">
        <f t="array" ref="G54">SUM(IF("1521"&amp;C54=KHN&amp;MH,SL))</f>
        <v>745</v>
      </c>
      <c r="H54" s="10">
        <f t="array" ref="H54">SUM(IF("1521"&amp;C54=KHN&amp;MH,TH))</f>
        <v>7899235</v>
      </c>
      <c r="I54" s="10">
        <f t="array" ref="I54">SUM(IF("1521"&amp;C54=KHC&amp;MH,SL))</f>
        <v>0</v>
      </c>
      <c r="J54" s="10">
        <f t="array" ref="J54">SUM(IF("1521"&amp;C54=KHC&amp;MH,TH))</f>
        <v>0</v>
      </c>
      <c r="K54" s="3">
        <f t="shared" si="12"/>
        <v>745</v>
      </c>
      <c r="L54" s="3">
        <f t="shared" si="13"/>
        <v>7899235</v>
      </c>
      <c r="M54" s="94"/>
    </row>
    <row r="55" spans="1:13" ht="18" customHeight="1">
      <c r="A55" s="90" t="str">
        <f t="shared" si="10"/>
        <v>NL</v>
      </c>
      <c r="B55" s="91">
        <f t="shared" si="11"/>
        <v>39</v>
      </c>
      <c r="C55" s="45" t="s">
        <v>399</v>
      </c>
      <c r="D55" s="93" t="s">
        <v>261</v>
      </c>
      <c r="E55" s="3"/>
      <c r="F55" s="3"/>
      <c r="G55" s="10">
        <f t="array" ref="G55">SUM(IF("1521"&amp;C55=KHN&amp;MH,SL))</f>
        <v>210</v>
      </c>
      <c r="H55" s="10">
        <f t="array" ref="H55">SUM(IF("1521"&amp;C55=KHN&amp;MH,TH))</f>
        <v>1344000</v>
      </c>
      <c r="I55" s="10">
        <f t="array" ref="I55">SUM(IF("1521"&amp;C55=KHC&amp;MH,SL))</f>
        <v>0</v>
      </c>
      <c r="J55" s="10">
        <f t="array" ref="J55">SUM(IF("1521"&amp;C55=KHC&amp;MH,TH))</f>
        <v>0</v>
      </c>
      <c r="K55" s="3">
        <f t="shared" si="12"/>
        <v>210</v>
      </c>
      <c r="L55" s="3">
        <f t="shared" si="13"/>
        <v>1344000</v>
      </c>
      <c r="M55" s="94"/>
    </row>
    <row r="56" spans="1:13" ht="18" customHeight="1">
      <c r="A56" s="90" t="str">
        <f t="shared" si="10"/>
        <v>NL</v>
      </c>
      <c r="B56" s="91">
        <f t="shared" si="11"/>
        <v>40</v>
      </c>
      <c r="C56" s="45" t="s">
        <v>400</v>
      </c>
      <c r="D56" s="93" t="s">
        <v>261</v>
      </c>
      <c r="E56" s="3"/>
      <c r="F56" s="3"/>
      <c r="G56" s="10">
        <f t="array" ref="G56">SUM(IF("1521"&amp;C56=KHN&amp;MH,SL))</f>
        <v>58</v>
      </c>
      <c r="H56" s="10">
        <f t="array" ref="H56">SUM(IF("1521"&amp;C56=KHN&amp;MH,TH))</f>
        <v>1559040</v>
      </c>
      <c r="I56" s="10">
        <f t="array" ref="I56">SUM(IF("1521"&amp;C56=KHC&amp;MH,SL))</f>
        <v>0</v>
      </c>
      <c r="J56" s="10">
        <f t="array" ref="J56">SUM(IF("1521"&amp;C56=KHC&amp;MH,TH))</f>
        <v>0</v>
      </c>
      <c r="K56" s="3">
        <f t="shared" si="12"/>
        <v>58</v>
      </c>
      <c r="L56" s="3">
        <f t="shared" si="13"/>
        <v>1559040</v>
      </c>
      <c r="M56" s="94"/>
    </row>
    <row r="57" spans="1:13" ht="18" customHeight="1">
      <c r="A57" s="90" t="str">
        <f t="shared" si="10"/>
        <v>NL</v>
      </c>
      <c r="B57" s="91">
        <f t="shared" si="11"/>
        <v>41</v>
      </c>
      <c r="C57" s="45" t="s">
        <v>401</v>
      </c>
      <c r="D57" s="93" t="s">
        <v>261</v>
      </c>
      <c r="E57" s="3"/>
      <c r="F57" s="3"/>
      <c r="G57" s="10">
        <f t="array" ref="G57">SUM(IF("1521"&amp;C57=KHN&amp;MH,SL))</f>
        <v>205</v>
      </c>
      <c r="H57" s="10">
        <f t="array" ref="H57">SUM(IF("1521"&amp;C57=KHN&amp;MH,TH))</f>
        <v>2331465</v>
      </c>
      <c r="I57" s="10">
        <f t="array" ref="I57">SUM(IF("1521"&amp;C57=KHC&amp;MH,SL))</f>
        <v>0</v>
      </c>
      <c r="J57" s="10">
        <f t="array" ref="J57">SUM(IF("1521"&amp;C57=KHC&amp;MH,TH))</f>
        <v>0</v>
      </c>
      <c r="K57" s="3">
        <f t="shared" si="12"/>
        <v>205</v>
      </c>
      <c r="L57" s="3">
        <f t="shared" si="13"/>
        <v>2331465</v>
      </c>
      <c r="M57" s="94"/>
    </row>
    <row r="58" spans="1:13" ht="18" customHeight="1">
      <c r="A58" s="90" t="str">
        <f t="shared" si="10"/>
        <v>NL</v>
      </c>
      <c r="B58" s="91">
        <f t="shared" si="11"/>
        <v>42</v>
      </c>
      <c r="C58" s="45" t="s">
        <v>402</v>
      </c>
      <c r="D58" s="93" t="s">
        <v>261</v>
      </c>
      <c r="E58" s="3"/>
      <c r="F58" s="3"/>
      <c r="G58" s="10">
        <f t="array" ref="G58">SUM(IF("1521"&amp;C58=KHN&amp;MH,SL))</f>
        <v>295</v>
      </c>
      <c r="H58" s="10">
        <f t="array" ref="H58">SUM(IF("1521"&amp;C58=KHN&amp;MH,TH))</f>
        <v>2144060</v>
      </c>
      <c r="I58" s="10">
        <f t="array" ref="I58">SUM(IF("1521"&amp;C58=KHC&amp;MH,SL))</f>
        <v>0</v>
      </c>
      <c r="J58" s="10">
        <f t="array" ref="J58">SUM(IF("1521"&amp;C58=KHC&amp;MH,TH))</f>
        <v>0</v>
      </c>
      <c r="K58" s="3">
        <f t="shared" si="12"/>
        <v>295</v>
      </c>
      <c r="L58" s="3">
        <f t="shared" si="13"/>
        <v>2144060</v>
      </c>
      <c r="M58" s="94"/>
    </row>
    <row r="59" spans="1:13" ht="18" customHeight="1">
      <c r="A59" s="90" t="str">
        <f t="shared" si="10"/>
        <v>NL</v>
      </c>
      <c r="B59" s="91">
        <f t="shared" si="11"/>
        <v>43</v>
      </c>
      <c r="C59" s="45" t="s">
        <v>421</v>
      </c>
      <c r="D59" s="93" t="s">
        <v>261</v>
      </c>
      <c r="E59" s="3"/>
      <c r="F59" s="3"/>
      <c r="G59" s="10">
        <f t="array" ref="G59">SUM(IF("1521"&amp;C59=KHN&amp;MH,SL))</f>
        <v>180</v>
      </c>
      <c r="H59" s="10">
        <f t="array" ref="H59">SUM(IF("1521"&amp;C59=KHN&amp;MH,TH))</f>
        <v>3534840</v>
      </c>
      <c r="I59" s="10">
        <f t="array" ref="I59">SUM(IF("1521"&amp;C59=KHC&amp;MH,SL))</f>
        <v>0</v>
      </c>
      <c r="J59" s="10">
        <f t="array" ref="J59">SUM(IF("1521"&amp;C59=KHC&amp;MH,TH))</f>
        <v>0</v>
      </c>
      <c r="K59" s="3">
        <f t="shared" si="12"/>
        <v>180</v>
      </c>
      <c r="L59" s="3">
        <f t="shared" si="13"/>
        <v>3534840</v>
      </c>
      <c r="M59" s="94"/>
    </row>
    <row r="60" spans="1:13" ht="18" customHeight="1">
      <c r="A60" s="90" t="str">
        <f t="shared" si="10"/>
        <v>NL</v>
      </c>
      <c r="B60" s="91">
        <f t="shared" si="11"/>
        <v>44</v>
      </c>
      <c r="C60" s="45" t="s">
        <v>422</v>
      </c>
      <c r="D60" s="93" t="s">
        <v>261</v>
      </c>
      <c r="E60" s="3"/>
      <c r="F60" s="3"/>
      <c r="G60" s="10">
        <f t="array" ref="G60">SUM(IF("1521"&amp;C60=KHN&amp;MH,SL))</f>
        <v>130</v>
      </c>
      <c r="H60" s="10">
        <f t="array" ref="H60">SUM(IF("1521"&amp;C60=KHN&amp;MH,TH))</f>
        <v>3647670</v>
      </c>
      <c r="I60" s="10">
        <f t="array" ref="I60">SUM(IF("1521"&amp;C60=KHC&amp;MH,SL))</f>
        <v>0</v>
      </c>
      <c r="J60" s="10">
        <f t="array" ref="J60">SUM(IF("1521"&amp;C60=KHC&amp;MH,TH))</f>
        <v>0</v>
      </c>
      <c r="K60" s="3">
        <f t="shared" si="12"/>
        <v>130</v>
      </c>
      <c r="L60" s="3">
        <f t="shared" si="13"/>
        <v>3647670</v>
      </c>
      <c r="M60" s="94"/>
    </row>
    <row r="61" spans="1:13" ht="18" customHeight="1">
      <c r="A61" s="90" t="str">
        <f t="shared" si="10"/>
        <v>NL</v>
      </c>
      <c r="B61" s="91">
        <f t="shared" si="11"/>
        <v>45</v>
      </c>
      <c r="C61" s="45" t="s">
        <v>423</v>
      </c>
      <c r="D61" s="93" t="s">
        <v>261</v>
      </c>
      <c r="E61" s="3"/>
      <c r="F61" s="3"/>
      <c r="G61" s="10">
        <f t="array" ref="G61">SUM(IF("1521"&amp;C61=KHN&amp;MH,SL))</f>
        <v>200</v>
      </c>
      <c r="H61" s="10">
        <f t="array" ref="H61">SUM(IF("1521"&amp;C61=KHN&amp;MH,TH))</f>
        <v>5370800</v>
      </c>
      <c r="I61" s="10">
        <f t="array" ref="I61">SUM(IF("1521"&amp;C61=KHC&amp;MH,SL))</f>
        <v>0</v>
      </c>
      <c r="J61" s="10">
        <f t="array" ref="J61">SUM(IF("1521"&amp;C61=KHC&amp;MH,TH))</f>
        <v>0</v>
      </c>
      <c r="K61" s="3">
        <f t="shared" si="12"/>
        <v>200</v>
      </c>
      <c r="L61" s="3">
        <f t="shared" si="13"/>
        <v>5370800</v>
      </c>
      <c r="M61" s="94"/>
    </row>
    <row r="62" spans="1:13" ht="18" customHeight="1">
      <c r="A62" s="90" t="str">
        <f t="shared" si="10"/>
        <v>NL</v>
      </c>
      <c r="B62" s="91">
        <f t="shared" si="11"/>
        <v>46</v>
      </c>
      <c r="C62" s="45" t="s">
        <v>424</v>
      </c>
      <c r="D62" s="93" t="s">
        <v>261</v>
      </c>
      <c r="E62" s="3"/>
      <c r="F62" s="3"/>
      <c r="G62" s="10">
        <f t="array" ref="G62">SUM(IF("1521"&amp;C62=KHN&amp;MH,SL))</f>
        <v>52</v>
      </c>
      <c r="H62" s="10">
        <f t="array" ref="H62">SUM(IF("1521"&amp;C62=KHN&amp;MH,TH))</f>
        <v>1708200</v>
      </c>
      <c r="I62" s="10">
        <f t="array" ref="I62">SUM(IF("1521"&amp;C62=KHC&amp;MH,SL))</f>
        <v>0</v>
      </c>
      <c r="J62" s="10">
        <f t="array" ref="J62">SUM(IF("1521"&amp;C62=KHC&amp;MH,TH))</f>
        <v>0</v>
      </c>
      <c r="K62" s="3">
        <f t="shared" si="12"/>
        <v>52</v>
      </c>
      <c r="L62" s="3">
        <f t="shared" si="13"/>
        <v>1708200</v>
      </c>
      <c r="M62" s="94"/>
    </row>
    <row r="63" spans="1:13" ht="18" customHeight="1">
      <c r="A63" s="90" t="str">
        <f t="shared" si="10"/>
        <v>NL</v>
      </c>
      <c r="B63" s="91">
        <f t="shared" si="11"/>
        <v>47</v>
      </c>
      <c r="C63" s="45" t="s">
        <v>428</v>
      </c>
      <c r="D63" s="93" t="s">
        <v>261</v>
      </c>
      <c r="E63" s="3"/>
      <c r="F63" s="3"/>
      <c r="G63" s="10">
        <f t="array" ref="G63">SUM(IF("1521"&amp;C63=KHN&amp;MH,SL))</f>
        <v>105</v>
      </c>
      <c r="H63" s="10">
        <f t="array" ref="H63">SUM(IF("1521"&amp;C63=KHN&amp;MH,TH))</f>
        <v>1465170</v>
      </c>
      <c r="I63" s="10">
        <f t="array" ref="I63">SUM(IF("1521"&amp;C63=KHC&amp;MH,SL))</f>
        <v>0</v>
      </c>
      <c r="J63" s="10">
        <f t="array" ref="J63">SUM(IF("1521"&amp;C63=KHC&amp;MH,TH))</f>
        <v>0</v>
      </c>
      <c r="K63" s="3">
        <f t="shared" si="12"/>
        <v>105</v>
      </c>
      <c r="L63" s="3">
        <f t="shared" si="13"/>
        <v>1465170</v>
      </c>
      <c r="M63" s="94"/>
    </row>
    <row r="64" spans="1:13" ht="18" customHeight="1">
      <c r="A64" s="90" t="str">
        <f t="shared" si="10"/>
        <v>NL</v>
      </c>
      <c r="B64" s="91">
        <f t="shared" si="11"/>
        <v>48</v>
      </c>
      <c r="C64" s="45" t="s">
        <v>429</v>
      </c>
      <c r="D64" s="93" t="s">
        <v>261</v>
      </c>
      <c r="E64" s="3"/>
      <c r="F64" s="3"/>
      <c r="G64" s="10">
        <f t="array" ref="G64">SUM(IF("1521"&amp;C64=KHN&amp;MH,SL))</f>
        <v>130</v>
      </c>
      <c r="H64" s="10">
        <f t="array" ref="H64">SUM(IF("1521"&amp;C64=KHN&amp;MH,TH))</f>
        <v>2921880</v>
      </c>
      <c r="I64" s="10">
        <f t="array" ref="I64">SUM(IF("1521"&amp;C64=KHC&amp;MH,SL))</f>
        <v>0</v>
      </c>
      <c r="J64" s="10">
        <f t="array" ref="J64">SUM(IF("1521"&amp;C64=KHC&amp;MH,TH))</f>
        <v>0</v>
      </c>
      <c r="K64" s="3">
        <f t="shared" si="12"/>
        <v>130</v>
      </c>
      <c r="L64" s="3">
        <f t="shared" si="13"/>
        <v>2921880</v>
      </c>
      <c r="M64" s="94"/>
    </row>
    <row r="65" spans="1:13" ht="18" customHeight="1">
      <c r="A65" s="90" t="str">
        <f t="shared" si="10"/>
        <v>NL</v>
      </c>
      <c r="B65" s="91">
        <f t="shared" si="11"/>
        <v>49</v>
      </c>
      <c r="C65" s="45" t="s">
        <v>430</v>
      </c>
      <c r="D65" s="93" t="s">
        <v>261</v>
      </c>
      <c r="E65" s="3"/>
      <c r="F65" s="3"/>
      <c r="G65" s="10">
        <f t="array" ref="G65">SUM(IF("1521"&amp;C65=KHN&amp;MH,SL))</f>
        <v>105</v>
      </c>
      <c r="H65" s="10">
        <f t="array" ref="H65">SUM(IF("1521"&amp;C65=KHN&amp;MH,TH))</f>
        <v>1782165</v>
      </c>
      <c r="I65" s="10">
        <f t="array" ref="I65">SUM(IF("1521"&amp;C65=KHC&amp;MH,SL))</f>
        <v>0</v>
      </c>
      <c r="J65" s="10">
        <f t="array" ref="J65">SUM(IF("1521"&amp;C65=KHC&amp;MH,TH))</f>
        <v>0</v>
      </c>
      <c r="K65" s="3">
        <f t="shared" si="12"/>
        <v>105</v>
      </c>
      <c r="L65" s="3">
        <f t="shared" si="13"/>
        <v>1782165</v>
      </c>
      <c r="M65" s="94"/>
    </row>
    <row r="66" spans="1:13" ht="18" customHeight="1">
      <c r="A66" s="90" t="str">
        <f t="shared" si="10"/>
        <v>NL</v>
      </c>
      <c r="B66" s="91">
        <f t="shared" si="11"/>
        <v>50</v>
      </c>
      <c r="C66" s="45" t="s">
        <v>431</v>
      </c>
      <c r="D66" s="93" t="s">
        <v>261</v>
      </c>
      <c r="E66" s="3"/>
      <c r="F66" s="3"/>
      <c r="G66" s="10">
        <f t="array" ref="G66">SUM(IF("1521"&amp;C66=KHN&amp;MH,SL))</f>
        <v>3</v>
      </c>
      <c r="H66" s="10">
        <f t="array" ref="H66">SUM(IF("1521"&amp;C66=KHN&amp;MH,TH))</f>
        <v>33741</v>
      </c>
      <c r="I66" s="10">
        <f t="array" ref="I66">SUM(IF("1521"&amp;C66=KHC&amp;MH,SL))</f>
        <v>0</v>
      </c>
      <c r="J66" s="10">
        <f t="array" ref="J66">SUM(IF("1521"&amp;C66=KHC&amp;MH,TH))</f>
        <v>0</v>
      </c>
      <c r="K66" s="3">
        <f t="shared" si="12"/>
        <v>3</v>
      </c>
      <c r="L66" s="3">
        <f t="shared" si="13"/>
        <v>33741</v>
      </c>
      <c r="M66" s="94"/>
    </row>
    <row r="67" spans="1:13" ht="18" customHeight="1">
      <c r="A67" s="90" t="str">
        <f t="shared" si="10"/>
        <v>NL</v>
      </c>
      <c r="B67" s="91">
        <f t="shared" si="11"/>
        <v>51</v>
      </c>
      <c r="C67" s="45" t="s">
        <v>432</v>
      </c>
      <c r="D67" s="93" t="s">
        <v>261</v>
      </c>
      <c r="E67" s="3"/>
      <c r="F67" s="3"/>
      <c r="G67" s="10">
        <f t="array" ref="G67">SUM(IF("1521"&amp;C67=KHN&amp;MH,SL))</f>
        <v>224</v>
      </c>
      <c r="H67" s="10">
        <f t="array" ref="H67">SUM(IF("1521"&amp;C67=KHN&amp;MH,TH))</f>
        <v>3890432</v>
      </c>
      <c r="I67" s="10">
        <f t="array" ref="I67">SUM(IF("1521"&amp;C67=KHC&amp;MH,SL))</f>
        <v>0</v>
      </c>
      <c r="J67" s="10">
        <f t="array" ref="J67">SUM(IF("1521"&amp;C67=KHC&amp;MH,TH))</f>
        <v>0</v>
      </c>
      <c r="K67" s="3">
        <f t="shared" si="12"/>
        <v>224</v>
      </c>
      <c r="L67" s="3">
        <f t="shared" si="13"/>
        <v>3890432</v>
      </c>
      <c r="M67" s="94"/>
    </row>
    <row r="68" spans="1:13" ht="18" customHeight="1">
      <c r="A68" s="90" t="str">
        <f t="shared" si="10"/>
        <v>NL</v>
      </c>
      <c r="B68" s="91">
        <f t="shared" si="11"/>
        <v>52</v>
      </c>
      <c r="C68" s="45" t="s">
        <v>433</v>
      </c>
      <c r="D68" s="93" t="s">
        <v>261</v>
      </c>
      <c r="E68" s="3"/>
      <c r="F68" s="3"/>
      <c r="G68" s="10">
        <f t="array" ref="G68">SUM(IF("1521"&amp;C68=KHN&amp;MH,SL))</f>
        <v>150</v>
      </c>
      <c r="H68" s="10">
        <f t="array" ref="H68">SUM(IF("1521"&amp;C68=KHN&amp;MH,TH))</f>
        <v>3173700</v>
      </c>
      <c r="I68" s="10">
        <f t="array" ref="I68">SUM(IF("1521"&amp;C68=KHC&amp;MH,SL))</f>
        <v>0</v>
      </c>
      <c r="J68" s="10">
        <f t="array" ref="J68">SUM(IF("1521"&amp;C68=KHC&amp;MH,TH))</f>
        <v>0</v>
      </c>
      <c r="K68" s="3">
        <f t="shared" si="12"/>
        <v>150</v>
      </c>
      <c r="L68" s="3">
        <f t="shared" si="13"/>
        <v>3173700</v>
      </c>
      <c r="M68" s="94"/>
    </row>
    <row r="69" spans="1:13" ht="18" customHeight="1">
      <c r="A69" s="90" t="str">
        <f t="shared" si="10"/>
        <v>NL</v>
      </c>
      <c r="B69" s="91">
        <f t="shared" si="11"/>
        <v>53</v>
      </c>
      <c r="C69" s="45" t="s">
        <v>434</v>
      </c>
      <c r="D69" s="93" t="s">
        <v>261</v>
      </c>
      <c r="E69" s="3"/>
      <c r="F69" s="3"/>
      <c r="G69" s="10">
        <f t="array" ref="G69">SUM(IF("1521"&amp;C69=KHN&amp;MH,SL))</f>
        <v>45</v>
      </c>
      <c r="H69" s="10">
        <f t="array" ref="H69">SUM(IF("1521"&amp;C69=KHN&amp;MH,TH))</f>
        <v>690525</v>
      </c>
      <c r="I69" s="10">
        <f t="array" ref="I69">SUM(IF("1521"&amp;C69=KHC&amp;MH,SL))</f>
        <v>0</v>
      </c>
      <c r="J69" s="10">
        <f t="array" ref="J69">SUM(IF("1521"&amp;C69=KHC&amp;MH,TH))</f>
        <v>0</v>
      </c>
      <c r="K69" s="3">
        <f t="shared" si="12"/>
        <v>45</v>
      </c>
      <c r="L69" s="3">
        <f t="shared" si="13"/>
        <v>690525</v>
      </c>
      <c r="M69" s="94"/>
    </row>
    <row r="70" spans="1:13" ht="18" customHeight="1">
      <c r="A70" s="90" t="str">
        <f t="shared" si="10"/>
        <v>NL</v>
      </c>
      <c r="B70" s="91">
        <f t="shared" si="11"/>
        <v>54</v>
      </c>
      <c r="C70" s="20" t="s">
        <v>435</v>
      </c>
      <c r="D70" s="93" t="s">
        <v>261</v>
      </c>
      <c r="E70" s="3"/>
      <c r="F70" s="3"/>
      <c r="G70" s="10">
        <f t="array" ref="G70">SUM(IF("1521"&amp;C70=KHN&amp;MH,SL))</f>
        <v>185</v>
      </c>
      <c r="H70" s="10">
        <f t="array" ref="H70">SUM(IF("1521"&amp;C70=KHN&amp;MH,TH))</f>
        <v>4138820</v>
      </c>
      <c r="I70" s="10">
        <f t="array" ref="I70">SUM(IF("1521"&amp;C70=KHC&amp;MH,SL))</f>
        <v>0</v>
      </c>
      <c r="J70" s="10">
        <f t="array" ref="J70">SUM(IF("1521"&amp;C70=KHC&amp;MH,TH))</f>
        <v>0</v>
      </c>
      <c r="K70" s="3">
        <f t="shared" si="12"/>
        <v>185</v>
      </c>
      <c r="L70" s="3">
        <f t="shared" si="13"/>
        <v>4138820</v>
      </c>
      <c r="M70" s="94"/>
    </row>
    <row r="71" spans="1:13" ht="18" customHeight="1">
      <c r="A71" s="90" t="str">
        <f t="shared" si="10"/>
        <v>NL</v>
      </c>
      <c r="B71" s="91">
        <f t="shared" si="11"/>
        <v>55</v>
      </c>
      <c r="C71" s="20" t="s">
        <v>436</v>
      </c>
      <c r="D71" s="93" t="s">
        <v>261</v>
      </c>
      <c r="E71" s="3"/>
      <c r="F71" s="3"/>
      <c r="G71" s="10">
        <f t="array" ref="G71">SUM(IF("1521"&amp;C71=KHN&amp;MH,SL))</f>
        <v>1458</v>
      </c>
      <c r="H71" s="10">
        <f t="array" ref="H71">SUM(IF("1521"&amp;C71=KHN&amp;MH,TH))</f>
        <v>34999290</v>
      </c>
      <c r="I71" s="10">
        <f t="array" ref="I71">SUM(IF("1521"&amp;C71=KHC&amp;MH,SL))</f>
        <v>0</v>
      </c>
      <c r="J71" s="10">
        <f t="array" ref="J71">SUM(IF("1521"&amp;C71=KHC&amp;MH,TH))</f>
        <v>0</v>
      </c>
      <c r="K71" s="3">
        <f t="shared" si="12"/>
        <v>1458</v>
      </c>
      <c r="L71" s="3">
        <f t="shared" si="13"/>
        <v>34999290</v>
      </c>
      <c r="M71" s="94"/>
    </row>
    <row r="72" spans="1:13" ht="18" customHeight="1">
      <c r="A72" s="90" t="str">
        <f t="shared" si="10"/>
        <v>NL</v>
      </c>
      <c r="B72" s="91">
        <f t="shared" si="11"/>
        <v>56</v>
      </c>
      <c r="C72" s="45" t="s">
        <v>441</v>
      </c>
      <c r="D72" s="93" t="s">
        <v>261</v>
      </c>
      <c r="E72" s="3"/>
      <c r="F72" s="3"/>
      <c r="G72" s="10">
        <f t="array" ref="G72">SUM(IF("1521"&amp;C72=KHN&amp;MH,SL))</f>
        <v>206</v>
      </c>
      <c r="H72" s="10">
        <f t="array" ref="H72">SUM(IF("1521"&amp;C72=KHN&amp;MH,TH))</f>
        <v>3788340</v>
      </c>
      <c r="I72" s="10">
        <f t="array" ref="I72">SUM(IF("1521"&amp;C72=KHC&amp;MH,SL))</f>
        <v>0</v>
      </c>
      <c r="J72" s="10">
        <f t="array" ref="J72">SUM(IF("1521"&amp;C72=KHC&amp;MH,TH))</f>
        <v>0</v>
      </c>
      <c r="K72" s="3">
        <f t="shared" si="12"/>
        <v>206</v>
      </c>
      <c r="L72" s="3">
        <f t="shared" si="13"/>
        <v>3788340</v>
      </c>
      <c r="M72" s="94"/>
    </row>
    <row r="73" spans="1:13" ht="18" customHeight="1">
      <c r="A73" s="90" t="str">
        <f t="shared" ref="A73:A103" si="14">IF(B73&lt;&gt;"","NL","")</f>
        <v>NL</v>
      </c>
      <c r="B73" s="91">
        <f t="shared" ref="B73:B103" si="15">IF(C73&lt;&gt;"",B72+1,"")</f>
        <v>57</v>
      </c>
      <c r="C73" s="45" t="s">
        <v>442</v>
      </c>
      <c r="D73" s="93" t="s">
        <v>261</v>
      </c>
      <c r="E73" s="3"/>
      <c r="F73" s="3"/>
      <c r="G73" s="10">
        <f t="array" ref="G73">SUM(IF("1521"&amp;C73=KHN&amp;MH,SL))</f>
        <v>43</v>
      </c>
      <c r="H73" s="10">
        <f t="array" ref="H73">SUM(IF("1521"&amp;C73=KHN&amp;MH,TH))</f>
        <v>1283249</v>
      </c>
      <c r="I73" s="10">
        <f t="array" ref="I73">SUM(IF("1521"&amp;C73=KHC&amp;MH,SL))</f>
        <v>0</v>
      </c>
      <c r="J73" s="10">
        <f t="array" ref="J73">SUM(IF("1521"&amp;C73=KHC&amp;MH,TH))</f>
        <v>0</v>
      </c>
      <c r="K73" s="3">
        <f t="shared" ref="K73:K103" si="16">E73+G73-I73</f>
        <v>43</v>
      </c>
      <c r="L73" s="3">
        <f t="shared" ref="L73:L103" si="17">F73+H73-J73</f>
        <v>1283249</v>
      </c>
      <c r="M73" s="94"/>
    </row>
    <row r="74" spans="1:13" ht="18" customHeight="1">
      <c r="A74" s="90" t="str">
        <f t="shared" si="14"/>
        <v>NL</v>
      </c>
      <c r="B74" s="91">
        <f t="shared" si="15"/>
        <v>58</v>
      </c>
      <c r="C74" s="45" t="s">
        <v>443</v>
      </c>
      <c r="D74" s="93" t="s">
        <v>261</v>
      </c>
      <c r="E74" s="3"/>
      <c r="F74" s="3"/>
      <c r="G74" s="10">
        <f t="array" ref="G74">SUM(IF("1521"&amp;C74=KHN&amp;MH,SL))</f>
        <v>43</v>
      </c>
      <c r="H74" s="10">
        <f t="array" ref="H74">SUM(IF("1521"&amp;C74=KHN&amp;MH,TH))</f>
        <v>1215739</v>
      </c>
      <c r="I74" s="10">
        <f t="array" ref="I74">SUM(IF("1521"&amp;C74=KHC&amp;MH,SL))</f>
        <v>0</v>
      </c>
      <c r="J74" s="10">
        <f t="array" ref="J74">SUM(IF("1521"&amp;C74=KHC&amp;MH,TH))</f>
        <v>0</v>
      </c>
      <c r="K74" s="3">
        <f t="shared" si="16"/>
        <v>43</v>
      </c>
      <c r="L74" s="3">
        <f t="shared" si="17"/>
        <v>1215739</v>
      </c>
      <c r="M74" s="94"/>
    </row>
    <row r="75" spans="1:13" ht="18" customHeight="1">
      <c r="A75" s="90" t="str">
        <f t="shared" si="14"/>
        <v>NL</v>
      </c>
      <c r="B75" s="91">
        <f t="shared" si="15"/>
        <v>59</v>
      </c>
      <c r="C75" s="45" t="s">
        <v>444</v>
      </c>
      <c r="D75" s="93" t="s">
        <v>261</v>
      </c>
      <c r="E75" s="3"/>
      <c r="F75" s="3"/>
      <c r="G75" s="10">
        <f t="array" ref="G75">SUM(IF("1521"&amp;C75=KHN&amp;MH,SL))</f>
        <v>95</v>
      </c>
      <c r="H75" s="10">
        <f t="array" ref="H75">SUM(IF("1521"&amp;C75=KHN&amp;MH,TH))</f>
        <v>2810005</v>
      </c>
      <c r="I75" s="10">
        <f t="array" ref="I75">SUM(IF("1521"&amp;C75=KHC&amp;MH,SL))</f>
        <v>0</v>
      </c>
      <c r="J75" s="10">
        <f t="array" ref="J75">SUM(IF("1521"&amp;C75=KHC&amp;MH,TH))</f>
        <v>0</v>
      </c>
      <c r="K75" s="3">
        <f t="shared" si="16"/>
        <v>95</v>
      </c>
      <c r="L75" s="3">
        <f t="shared" si="17"/>
        <v>2810005</v>
      </c>
      <c r="M75" s="94"/>
    </row>
    <row r="76" spans="1:13" ht="18" customHeight="1">
      <c r="A76" s="90" t="str">
        <f t="shared" si="14"/>
        <v>NL</v>
      </c>
      <c r="B76" s="91">
        <f t="shared" si="15"/>
        <v>60</v>
      </c>
      <c r="C76" s="45" t="s">
        <v>447</v>
      </c>
      <c r="D76" s="93" t="s">
        <v>261</v>
      </c>
      <c r="E76" s="3"/>
      <c r="F76" s="3"/>
      <c r="G76" s="10">
        <f t="array" ref="G76">SUM(IF("1521"&amp;C76=KHN&amp;MH,SL))</f>
        <v>104</v>
      </c>
      <c r="H76" s="10">
        <f t="array" ref="H76">SUM(IF("1521"&amp;C76=KHN&amp;MH,TH))</f>
        <v>2499120</v>
      </c>
      <c r="I76" s="10">
        <f t="array" ref="I76">SUM(IF("1521"&amp;C76=KHC&amp;MH,SL))</f>
        <v>0</v>
      </c>
      <c r="J76" s="10">
        <f t="array" ref="J76">SUM(IF("1521"&amp;C76=KHC&amp;MH,TH))</f>
        <v>0</v>
      </c>
      <c r="K76" s="3">
        <f t="shared" si="16"/>
        <v>104</v>
      </c>
      <c r="L76" s="3">
        <f t="shared" si="17"/>
        <v>2499120</v>
      </c>
      <c r="M76" s="94"/>
    </row>
    <row r="77" spans="1:13" ht="18" customHeight="1">
      <c r="A77" s="90" t="str">
        <f t="shared" si="14"/>
        <v>NL</v>
      </c>
      <c r="B77" s="91">
        <f t="shared" si="15"/>
        <v>61</v>
      </c>
      <c r="C77" s="45" t="s">
        <v>448</v>
      </c>
      <c r="D77" s="93" t="s">
        <v>261</v>
      </c>
      <c r="E77" s="3"/>
      <c r="F77" s="3"/>
      <c r="G77" s="10">
        <f t="array" ref="G77">SUM(IF("1521"&amp;C77=KHN&amp;MH,SL))</f>
        <v>104</v>
      </c>
      <c r="H77" s="10">
        <f t="array" ref="H77">SUM(IF("1521"&amp;C77=KHN&amp;MH,TH))</f>
        <v>2654496</v>
      </c>
      <c r="I77" s="10">
        <f t="array" ref="I77">SUM(IF("1521"&amp;C77=KHC&amp;MH,SL))</f>
        <v>0</v>
      </c>
      <c r="J77" s="10">
        <f t="array" ref="J77">SUM(IF("1521"&amp;C77=KHC&amp;MH,TH))</f>
        <v>0</v>
      </c>
      <c r="K77" s="3">
        <f t="shared" si="16"/>
        <v>104</v>
      </c>
      <c r="L77" s="3">
        <f t="shared" si="17"/>
        <v>2654496</v>
      </c>
      <c r="M77" s="94"/>
    </row>
    <row r="78" spans="1:13" ht="18" customHeight="1">
      <c r="A78" s="90" t="str">
        <f t="shared" si="14"/>
        <v>NL</v>
      </c>
      <c r="B78" s="91">
        <f t="shared" si="15"/>
        <v>62</v>
      </c>
      <c r="C78" s="45" t="s">
        <v>449</v>
      </c>
      <c r="D78" s="93" t="s">
        <v>261</v>
      </c>
      <c r="E78" s="3"/>
      <c r="F78" s="3"/>
      <c r="G78" s="10">
        <f t="array" ref="G78">SUM(IF("1521"&amp;C78=KHN&amp;MH,SL))</f>
        <v>104</v>
      </c>
      <c r="H78" s="10">
        <f t="array" ref="H78">SUM(IF("1521"&amp;C78=KHN&amp;MH,TH))</f>
        <v>2857816</v>
      </c>
      <c r="I78" s="10">
        <f t="array" ref="I78">SUM(IF("1521"&amp;C78=KHC&amp;MH,SL))</f>
        <v>0</v>
      </c>
      <c r="J78" s="10">
        <f t="array" ref="J78">SUM(IF("1521"&amp;C78=KHC&amp;MH,TH))</f>
        <v>0</v>
      </c>
      <c r="K78" s="3">
        <f t="shared" si="16"/>
        <v>104</v>
      </c>
      <c r="L78" s="3">
        <f t="shared" si="17"/>
        <v>2857816</v>
      </c>
      <c r="M78" s="94"/>
    </row>
    <row r="79" spans="1:13" ht="18" customHeight="1">
      <c r="A79" s="90" t="str">
        <f t="shared" si="14"/>
        <v>NL</v>
      </c>
      <c r="B79" s="91">
        <f t="shared" si="15"/>
        <v>63</v>
      </c>
      <c r="C79" s="45" t="s">
        <v>450</v>
      </c>
      <c r="D79" s="93" t="s">
        <v>261</v>
      </c>
      <c r="E79" s="3"/>
      <c r="F79" s="3"/>
      <c r="G79" s="10">
        <f t="array" ref="G79">SUM(IF("1521"&amp;C79=KHN&amp;MH,SL))</f>
        <v>104</v>
      </c>
      <c r="H79" s="10">
        <f t="array" ref="H79">SUM(IF("1521"&amp;C79=KHN&amp;MH,TH))</f>
        <v>2427360</v>
      </c>
      <c r="I79" s="10">
        <f t="array" ref="I79">SUM(IF("1521"&amp;C79=KHC&amp;MH,SL))</f>
        <v>0</v>
      </c>
      <c r="J79" s="10">
        <f t="array" ref="J79">SUM(IF("1521"&amp;C79=KHC&amp;MH,TH))</f>
        <v>0</v>
      </c>
      <c r="K79" s="3">
        <f t="shared" si="16"/>
        <v>104</v>
      </c>
      <c r="L79" s="3">
        <f t="shared" si="17"/>
        <v>2427360</v>
      </c>
      <c r="M79" s="94"/>
    </row>
    <row r="80" spans="1:13" ht="18" customHeight="1">
      <c r="A80" s="90" t="str">
        <f t="shared" si="14"/>
        <v>NL</v>
      </c>
      <c r="B80" s="91">
        <f t="shared" si="15"/>
        <v>64</v>
      </c>
      <c r="C80" s="45" t="s">
        <v>451</v>
      </c>
      <c r="D80" s="93" t="s">
        <v>261</v>
      </c>
      <c r="E80" s="3"/>
      <c r="F80" s="3"/>
      <c r="G80" s="10">
        <f t="array" ref="G80">SUM(IF("1521"&amp;C80=KHN&amp;MH,SL))</f>
        <v>104</v>
      </c>
      <c r="H80" s="10">
        <f t="array" ref="H80">SUM(IF("1521"&amp;C80=KHN&amp;MH,TH))</f>
        <v>2104544</v>
      </c>
      <c r="I80" s="10">
        <f t="array" ref="I80">SUM(IF("1521"&amp;C80=KHC&amp;MH,SL))</f>
        <v>0</v>
      </c>
      <c r="J80" s="10">
        <f t="array" ref="J80">SUM(IF("1521"&amp;C80=KHC&amp;MH,TH))</f>
        <v>0</v>
      </c>
      <c r="K80" s="3">
        <f t="shared" si="16"/>
        <v>104</v>
      </c>
      <c r="L80" s="3">
        <f t="shared" si="17"/>
        <v>2104544</v>
      </c>
      <c r="M80" s="94"/>
    </row>
    <row r="81" spans="1:13" ht="18" customHeight="1">
      <c r="A81" s="90" t="str">
        <f t="shared" si="14"/>
        <v>NL</v>
      </c>
      <c r="B81" s="91">
        <f t="shared" si="15"/>
        <v>65</v>
      </c>
      <c r="C81" s="45" t="s">
        <v>456</v>
      </c>
      <c r="D81" s="93" t="s">
        <v>261</v>
      </c>
      <c r="E81" s="3"/>
      <c r="F81" s="3"/>
      <c r="G81" s="10">
        <f t="array" ref="G81">SUM(IF("1521"&amp;C81=KHN&amp;MH,SL))</f>
        <v>210</v>
      </c>
      <c r="H81" s="10">
        <f t="array" ref="H81">SUM(IF("1521"&amp;C81=KHN&amp;MH,TH))</f>
        <v>4511010</v>
      </c>
      <c r="I81" s="10">
        <f t="array" ref="I81">SUM(IF("1521"&amp;C81=KHC&amp;MH,SL))</f>
        <v>0</v>
      </c>
      <c r="J81" s="10">
        <f t="array" ref="J81">SUM(IF("1521"&amp;C81=KHC&amp;MH,TH))</f>
        <v>0</v>
      </c>
      <c r="K81" s="3">
        <f t="shared" si="16"/>
        <v>210</v>
      </c>
      <c r="L81" s="3">
        <f t="shared" si="17"/>
        <v>4511010</v>
      </c>
      <c r="M81" s="94"/>
    </row>
    <row r="82" spans="1:13" ht="18" customHeight="1">
      <c r="A82" s="90" t="str">
        <f t="shared" si="14"/>
        <v>NL</v>
      </c>
      <c r="B82" s="91">
        <f t="shared" si="15"/>
        <v>66</v>
      </c>
      <c r="C82" s="45" t="s">
        <v>457</v>
      </c>
      <c r="D82" s="93" t="s">
        <v>261</v>
      </c>
      <c r="E82" s="3"/>
      <c r="F82" s="3"/>
      <c r="G82" s="10">
        <f t="array" ref="G82">SUM(IF("1521"&amp;C82=KHN&amp;MH,SL))</f>
        <v>840</v>
      </c>
      <c r="H82" s="10">
        <f t="array" ref="H82">SUM(IF("1521"&amp;C82=KHN&amp;MH,TH))</f>
        <v>8688960</v>
      </c>
      <c r="I82" s="10">
        <f t="array" ref="I82">SUM(IF("1521"&amp;C82=KHC&amp;MH,SL))</f>
        <v>0</v>
      </c>
      <c r="J82" s="10">
        <f t="array" ref="J82">SUM(IF("1521"&amp;C82=KHC&amp;MH,TH))</f>
        <v>0</v>
      </c>
      <c r="K82" s="3">
        <f t="shared" si="16"/>
        <v>840</v>
      </c>
      <c r="L82" s="3">
        <f t="shared" si="17"/>
        <v>8688960</v>
      </c>
      <c r="M82" s="94"/>
    </row>
    <row r="83" spans="1:13" ht="18" customHeight="1">
      <c r="A83" s="90" t="str">
        <f t="shared" si="14"/>
        <v>NL</v>
      </c>
      <c r="B83" s="91">
        <f t="shared" si="15"/>
        <v>67</v>
      </c>
      <c r="C83" s="45" t="s">
        <v>458</v>
      </c>
      <c r="D83" s="93" t="s">
        <v>261</v>
      </c>
      <c r="E83" s="3"/>
      <c r="F83" s="3"/>
      <c r="G83" s="10">
        <f t="array" ref="G83">SUM(IF("1521"&amp;C83=KHN&amp;MH,SL))</f>
        <v>236</v>
      </c>
      <c r="H83" s="10">
        <f t="array" ref="H83">SUM(IF("1521"&amp;C83=KHN&amp;MH,TH))</f>
        <v>1780148</v>
      </c>
      <c r="I83" s="10">
        <f t="array" ref="I83">SUM(IF("1521"&amp;C83=KHC&amp;MH,SL))</f>
        <v>0</v>
      </c>
      <c r="J83" s="10">
        <f t="array" ref="J83">SUM(IF("1521"&amp;C83=KHC&amp;MH,TH))</f>
        <v>0</v>
      </c>
      <c r="K83" s="3">
        <f t="shared" si="16"/>
        <v>236</v>
      </c>
      <c r="L83" s="3">
        <f t="shared" si="17"/>
        <v>1780148</v>
      </c>
      <c r="M83" s="94"/>
    </row>
    <row r="84" spans="1:13" ht="18" customHeight="1">
      <c r="A84" s="90" t="str">
        <f t="shared" si="14"/>
        <v>NL</v>
      </c>
      <c r="B84" s="91">
        <f t="shared" si="15"/>
        <v>68</v>
      </c>
      <c r="C84" s="45" t="s">
        <v>459</v>
      </c>
      <c r="D84" s="93" t="s">
        <v>261</v>
      </c>
      <c r="E84" s="3"/>
      <c r="F84" s="3"/>
      <c r="G84" s="10">
        <f t="array" ref="G84">SUM(IF("1521"&amp;C84=KHN&amp;MH,SL))</f>
        <v>70</v>
      </c>
      <c r="H84" s="10">
        <f t="array" ref="H84">SUM(IF("1521"&amp;C84=KHN&amp;MH,TH))</f>
        <v>1833860</v>
      </c>
      <c r="I84" s="10">
        <f t="array" ref="I84">SUM(IF("1521"&amp;C84=KHC&amp;MH,SL))</f>
        <v>0</v>
      </c>
      <c r="J84" s="10">
        <f t="array" ref="J84">SUM(IF("1521"&amp;C84=KHC&amp;MH,TH))</f>
        <v>0</v>
      </c>
      <c r="K84" s="3">
        <f t="shared" si="16"/>
        <v>70</v>
      </c>
      <c r="L84" s="3">
        <f t="shared" si="17"/>
        <v>1833860</v>
      </c>
      <c r="M84" s="94"/>
    </row>
    <row r="85" spans="1:13" ht="18" customHeight="1">
      <c r="A85" s="90" t="str">
        <f t="shared" si="14"/>
        <v>NL</v>
      </c>
      <c r="B85" s="91">
        <f t="shared" si="15"/>
        <v>69</v>
      </c>
      <c r="C85" s="45" t="s">
        <v>460</v>
      </c>
      <c r="D85" s="93" t="s">
        <v>261</v>
      </c>
      <c r="E85" s="3"/>
      <c r="F85" s="3"/>
      <c r="G85" s="10">
        <f t="array" ref="G85">SUM(IF("1521"&amp;C85=KHN&amp;MH,SL))</f>
        <v>100</v>
      </c>
      <c r="H85" s="10">
        <f t="array" ref="H85">SUM(IF("1521"&amp;C85=KHN&amp;MH,TH))</f>
        <v>1678700</v>
      </c>
      <c r="I85" s="10">
        <f t="array" ref="I85">SUM(IF("1521"&amp;C85=KHC&amp;MH,SL))</f>
        <v>0</v>
      </c>
      <c r="J85" s="10">
        <f t="array" ref="J85">SUM(IF("1521"&amp;C85=KHC&amp;MH,TH))</f>
        <v>0</v>
      </c>
      <c r="K85" s="3">
        <f t="shared" si="16"/>
        <v>100</v>
      </c>
      <c r="L85" s="3">
        <f t="shared" si="17"/>
        <v>1678700</v>
      </c>
      <c r="M85" s="94"/>
    </row>
    <row r="86" spans="1:13" ht="18" customHeight="1">
      <c r="A86" s="90" t="str">
        <f t="shared" si="14"/>
        <v>NL</v>
      </c>
      <c r="B86" s="91">
        <f t="shared" si="15"/>
        <v>70</v>
      </c>
      <c r="C86" s="45" t="s">
        <v>461</v>
      </c>
      <c r="D86" s="93" t="s">
        <v>261</v>
      </c>
      <c r="E86" s="3"/>
      <c r="F86" s="3"/>
      <c r="G86" s="10">
        <f t="array" ref="G86">SUM(IF("1521"&amp;C86=KHN&amp;MH,SL))</f>
        <v>125</v>
      </c>
      <c r="H86" s="10">
        <f t="array" ref="H86">SUM(IF("1521"&amp;C86=KHN&amp;MH,TH))</f>
        <v>2454875</v>
      </c>
      <c r="I86" s="10">
        <f t="array" ref="I86">SUM(IF("1521"&amp;C86=KHC&amp;MH,SL))</f>
        <v>0</v>
      </c>
      <c r="J86" s="10">
        <f t="array" ref="J86">SUM(IF("1521"&amp;C86=KHC&amp;MH,TH))</f>
        <v>0</v>
      </c>
      <c r="K86" s="3">
        <f t="shared" si="16"/>
        <v>125</v>
      </c>
      <c r="L86" s="3">
        <f t="shared" si="17"/>
        <v>2454875</v>
      </c>
      <c r="M86" s="94"/>
    </row>
    <row r="87" spans="1:13" ht="18" customHeight="1">
      <c r="A87" s="90" t="str">
        <f t="shared" si="14"/>
        <v>NL</v>
      </c>
      <c r="B87" s="91">
        <f t="shared" si="15"/>
        <v>71</v>
      </c>
      <c r="C87" s="45" t="s">
        <v>462</v>
      </c>
      <c r="D87" s="93" t="s">
        <v>261</v>
      </c>
      <c r="E87" s="3"/>
      <c r="F87" s="3"/>
      <c r="G87" s="10">
        <f t="array" ref="G87">SUM(IF("1521"&amp;C87=KHN&amp;MH,SL))</f>
        <v>128</v>
      </c>
      <c r="H87" s="10">
        <f t="array" ref="H87">SUM(IF("1521"&amp;C87=KHN&amp;MH,TH))</f>
        <v>4552448</v>
      </c>
      <c r="I87" s="10">
        <f t="array" ref="I87">SUM(IF("1521"&amp;C87=KHC&amp;MH,SL))</f>
        <v>0</v>
      </c>
      <c r="J87" s="10">
        <f t="array" ref="J87">SUM(IF("1521"&amp;C87=KHC&amp;MH,TH))</f>
        <v>0</v>
      </c>
      <c r="K87" s="3">
        <f t="shared" si="16"/>
        <v>128</v>
      </c>
      <c r="L87" s="3">
        <f t="shared" si="17"/>
        <v>4552448</v>
      </c>
      <c r="M87" s="94"/>
    </row>
    <row r="88" spans="1:13" ht="18" customHeight="1">
      <c r="A88" s="90" t="str">
        <f t="shared" si="14"/>
        <v>NL</v>
      </c>
      <c r="B88" s="91">
        <f t="shared" si="15"/>
        <v>72</v>
      </c>
      <c r="C88" s="45" t="s">
        <v>463</v>
      </c>
      <c r="D88" s="93" t="s">
        <v>261</v>
      </c>
      <c r="E88" s="3"/>
      <c r="F88" s="3"/>
      <c r="G88" s="10">
        <f t="array" ref="G88">SUM(IF("1521"&amp;C88=KHN&amp;MH,SL))</f>
        <v>40</v>
      </c>
      <c r="H88" s="10">
        <f t="array" ref="H88">SUM(IF("1521"&amp;C88=KHN&amp;MH,TH))</f>
        <v>1307440</v>
      </c>
      <c r="I88" s="10">
        <f t="array" ref="I88">SUM(IF("1521"&amp;C88=KHC&amp;MH,SL))</f>
        <v>0</v>
      </c>
      <c r="J88" s="10">
        <f t="array" ref="J88">SUM(IF("1521"&amp;C88=KHC&amp;MH,TH))</f>
        <v>0</v>
      </c>
      <c r="K88" s="3">
        <f t="shared" si="16"/>
        <v>40</v>
      </c>
      <c r="L88" s="3">
        <f t="shared" si="17"/>
        <v>1307440</v>
      </c>
      <c r="M88" s="94"/>
    </row>
    <row r="89" spans="1:13" ht="18" customHeight="1">
      <c r="A89" s="90" t="str">
        <f t="shared" si="14"/>
        <v>NL</v>
      </c>
      <c r="B89" s="91">
        <f t="shared" si="15"/>
        <v>73</v>
      </c>
      <c r="C89" s="20" t="s">
        <v>475</v>
      </c>
      <c r="D89" s="93" t="s">
        <v>261</v>
      </c>
      <c r="E89" s="3"/>
      <c r="F89" s="3"/>
      <c r="G89" s="10">
        <f t="array" ref="G89">SUM(IF("1521"&amp;C89=KHN&amp;MH,SL))</f>
        <v>86</v>
      </c>
      <c r="H89" s="10">
        <f t="array" ref="H89">SUM(IF("1521"&amp;C89=KHN&amp;MH,TH))</f>
        <v>3173916</v>
      </c>
      <c r="I89" s="10">
        <f t="array" ref="I89">SUM(IF("1521"&amp;C89=KHC&amp;MH,SL))</f>
        <v>0</v>
      </c>
      <c r="J89" s="10">
        <f t="array" ref="J89">SUM(IF("1521"&amp;C89=KHC&amp;MH,TH))</f>
        <v>0</v>
      </c>
      <c r="K89" s="3">
        <f t="shared" si="16"/>
        <v>86</v>
      </c>
      <c r="L89" s="3">
        <f t="shared" si="17"/>
        <v>3173916</v>
      </c>
      <c r="M89" s="94"/>
    </row>
    <row r="90" spans="1:13" ht="18" customHeight="1">
      <c r="A90" s="90" t="str">
        <f t="shared" si="14"/>
        <v>NL</v>
      </c>
      <c r="B90" s="91">
        <f t="shared" si="15"/>
        <v>74</v>
      </c>
      <c r="C90" s="20" t="s">
        <v>476</v>
      </c>
      <c r="D90" s="93" t="s">
        <v>261</v>
      </c>
      <c r="E90" s="3"/>
      <c r="F90" s="3"/>
      <c r="G90" s="10">
        <f t="array" ref="G90">SUM(IF("1521"&amp;C90=KHN&amp;MH,SL))</f>
        <v>330</v>
      </c>
      <c r="H90" s="10">
        <f t="array" ref="H90">SUM(IF("1521"&amp;C90=KHN&amp;MH,TH))</f>
        <v>7577130</v>
      </c>
      <c r="I90" s="10">
        <f t="array" ref="I90">SUM(IF("1521"&amp;C90=KHC&amp;MH,SL))</f>
        <v>0</v>
      </c>
      <c r="J90" s="10">
        <f t="array" ref="J90">SUM(IF("1521"&amp;C90=KHC&amp;MH,TH))</f>
        <v>0</v>
      </c>
      <c r="K90" s="3">
        <f t="shared" si="16"/>
        <v>330</v>
      </c>
      <c r="L90" s="3">
        <f t="shared" si="17"/>
        <v>7577130</v>
      </c>
      <c r="M90" s="94"/>
    </row>
    <row r="91" spans="1:13" ht="18" customHeight="1">
      <c r="A91" s="90" t="str">
        <f t="shared" si="14"/>
        <v>NL</v>
      </c>
      <c r="B91" s="91">
        <f t="shared" si="15"/>
        <v>75</v>
      </c>
      <c r="C91" s="20" t="s">
        <v>477</v>
      </c>
      <c r="D91" s="93" t="s">
        <v>261</v>
      </c>
      <c r="E91" s="3"/>
      <c r="F91" s="3"/>
      <c r="G91" s="10">
        <f t="array" ref="G91">SUM(IF("1521"&amp;C91=KHN&amp;MH,SL))</f>
        <v>148</v>
      </c>
      <c r="H91" s="10">
        <f t="array" ref="H91">SUM(IF("1521"&amp;C91=KHN&amp;MH,TH))</f>
        <v>5178372</v>
      </c>
      <c r="I91" s="10">
        <f t="array" ref="I91">SUM(IF("1521"&amp;C91=KHC&amp;MH,SL))</f>
        <v>0</v>
      </c>
      <c r="J91" s="10">
        <f t="array" ref="J91">SUM(IF("1521"&amp;C91=KHC&amp;MH,TH))</f>
        <v>0</v>
      </c>
      <c r="K91" s="3">
        <f t="shared" si="16"/>
        <v>148</v>
      </c>
      <c r="L91" s="3">
        <f t="shared" si="17"/>
        <v>5178372</v>
      </c>
      <c r="M91" s="94"/>
    </row>
    <row r="92" spans="1:13" ht="18" customHeight="1">
      <c r="A92" s="90" t="str">
        <f t="shared" si="14"/>
        <v>NL</v>
      </c>
      <c r="B92" s="91">
        <f t="shared" si="15"/>
        <v>76</v>
      </c>
      <c r="C92" s="20" t="s">
        <v>478</v>
      </c>
      <c r="D92" s="93" t="s">
        <v>261</v>
      </c>
      <c r="E92" s="3"/>
      <c r="F92" s="3"/>
      <c r="G92" s="10">
        <f t="array" ref="G92">SUM(IF("1521"&amp;C92=KHN&amp;MH,SL))</f>
        <v>42</v>
      </c>
      <c r="H92" s="10">
        <f t="array" ref="H92">SUM(IF("1521"&amp;C92=KHN&amp;MH,TH))</f>
        <v>1482642</v>
      </c>
      <c r="I92" s="10">
        <f t="array" ref="I92">SUM(IF("1521"&amp;C92=KHC&amp;MH,SL))</f>
        <v>0</v>
      </c>
      <c r="J92" s="10">
        <f t="array" ref="J92">SUM(IF("1521"&amp;C92=KHC&amp;MH,TH))</f>
        <v>0</v>
      </c>
      <c r="K92" s="3">
        <f t="shared" si="16"/>
        <v>42</v>
      </c>
      <c r="L92" s="3">
        <f t="shared" si="17"/>
        <v>1482642</v>
      </c>
      <c r="M92" s="94"/>
    </row>
    <row r="93" spans="1:13" ht="18" customHeight="1">
      <c r="A93" s="90" t="str">
        <f t="shared" si="14"/>
        <v>NL</v>
      </c>
      <c r="B93" s="91">
        <f t="shared" si="15"/>
        <v>77</v>
      </c>
      <c r="C93" s="20" t="s">
        <v>480</v>
      </c>
      <c r="D93" s="93" t="s">
        <v>261</v>
      </c>
      <c r="E93" s="3"/>
      <c r="F93" s="3"/>
      <c r="G93" s="10">
        <f t="array" ref="G93">SUM(IF("1521"&amp;C93=KHN&amp;MH,SL))</f>
        <v>326</v>
      </c>
      <c r="H93" s="10">
        <f t="array" ref="H93">SUM(IF("1521"&amp;C93=KHN&amp;MH,TH))</f>
        <v>7697228</v>
      </c>
      <c r="I93" s="10">
        <f t="array" ref="I93">SUM(IF("1521"&amp;C93=KHC&amp;MH,SL))</f>
        <v>0</v>
      </c>
      <c r="J93" s="10">
        <f t="array" ref="J93">SUM(IF("1521"&amp;C93=KHC&amp;MH,TH))</f>
        <v>0</v>
      </c>
      <c r="K93" s="3">
        <f t="shared" si="16"/>
        <v>326</v>
      </c>
      <c r="L93" s="3">
        <f t="shared" si="17"/>
        <v>7697228</v>
      </c>
      <c r="M93" s="94"/>
    </row>
    <row r="94" spans="1:13" ht="18" customHeight="1">
      <c r="A94" s="90" t="str">
        <f t="shared" si="14"/>
        <v>NL</v>
      </c>
      <c r="B94" s="91">
        <f t="shared" si="15"/>
        <v>78</v>
      </c>
      <c r="C94" s="20" t="s">
        <v>482</v>
      </c>
      <c r="D94" s="93" t="s">
        <v>261</v>
      </c>
      <c r="E94" s="3"/>
      <c r="F94" s="3"/>
      <c r="G94" s="10">
        <f t="array" ref="G94">SUM(IF("1521"&amp;C94=KHN&amp;MH,SL))</f>
        <v>415</v>
      </c>
      <c r="H94" s="10">
        <f t="array" ref="H94">SUM(IF("1521"&amp;C94=KHN&amp;MH,TH))</f>
        <v>6913900</v>
      </c>
      <c r="I94" s="10">
        <f t="array" ref="I94">SUM(IF("1521"&amp;C94=KHC&amp;MH,SL))</f>
        <v>0</v>
      </c>
      <c r="J94" s="10">
        <f t="array" ref="J94">SUM(IF("1521"&amp;C94=KHC&amp;MH,TH))</f>
        <v>0</v>
      </c>
      <c r="K94" s="3">
        <f t="shared" si="16"/>
        <v>415</v>
      </c>
      <c r="L94" s="3">
        <f t="shared" si="17"/>
        <v>6913900</v>
      </c>
      <c r="M94" s="94"/>
    </row>
    <row r="95" spans="1:13" ht="18" customHeight="1">
      <c r="A95" s="90" t="str">
        <f t="shared" si="14"/>
        <v>NL</v>
      </c>
      <c r="B95" s="91">
        <f t="shared" si="15"/>
        <v>79</v>
      </c>
      <c r="C95" s="20" t="s">
        <v>483</v>
      </c>
      <c r="D95" s="93" t="s">
        <v>261</v>
      </c>
      <c r="E95" s="3"/>
      <c r="F95" s="3"/>
      <c r="G95" s="10">
        <f t="array" ref="G95">SUM(IF("1521"&amp;C95=KHN&amp;MH,SL))</f>
        <v>440</v>
      </c>
      <c r="H95" s="10">
        <f t="array" ref="H95">SUM(IF("1521"&amp;C95=KHN&amp;MH,TH))</f>
        <v>7016240</v>
      </c>
      <c r="I95" s="10">
        <f t="array" ref="I95">SUM(IF("1521"&amp;C95=KHC&amp;MH,SL))</f>
        <v>0</v>
      </c>
      <c r="J95" s="10">
        <f t="array" ref="J95">SUM(IF("1521"&amp;C95=KHC&amp;MH,TH))</f>
        <v>0</v>
      </c>
      <c r="K95" s="3">
        <f t="shared" si="16"/>
        <v>440</v>
      </c>
      <c r="L95" s="3">
        <f t="shared" si="17"/>
        <v>7016240</v>
      </c>
      <c r="M95" s="94"/>
    </row>
    <row r="96" spans="1:13" ht="18" customHeight="1">
      <c r="A96" s="90" t="str">
        <f t="shared" si="14"/>
        <v>NL</v>
      </c>
      <c r="B96" s="91">
        <f t="shared" si="15"/>
        <v>80</v>
      </c>
      <c r="C96" s="20" t="s">
        <v>484</v>
      </c>
      <c r="D96" s="93" t="s">
        <v>261</v>
      </c>
      <c r="E96" s="3"/>
      <c r="F96" s="3"/>
      <c r="G96" s="10">
        <f t="array" ref="G96">SUM(IF("1521"&amp;C96=KHN&amp;MH,SL))</f>
        <v>202</v>
      </c>
      <c r="H96" s="10">
        <f t="array" ref="H96">SUM(IF("1521"&amp;C96=KHN&amp;MH,TH))</f>
        <v>5240284</v>
      </c>
      <c r="I96" s="10">
        <f t="array" ref="I96">SUM(IF("1521"&amp;C96=KHC&amp;MH,SL))</f>
        <v>0</v>
      </c>
      <c r="J96" s="10">
        <f t="array" ref="J96">SUM(IF("1521"&amp;C96=KHC&amp;MH,TH))</f>
        <v>0</v>
      </c>
      <c r="K96" s="3">
        <f t="shared" si="16"/>
        <v>202</v>
      </c>
      <c r="L96" s="3">
        <f t="shared" si="17"/>
        <v>5240284</v>
      </c>
      <c r="M96" s="94"/>
    </row>
    <row r="97" spans="1:13" ht="18" customHeight="1">
      <c r="A97" s="90" t="str">
        <f t="shared" si="14"/>
        <v>NL</v>
      </c>
      <c r="B97" s="91">
        <f t="shared" si="15"/>
        <v>81</v>
      </c>
      <c r="C97" s="20" t="s">
        <v>485</v>
      </c>
      <c r="D97" s="93" t="s">
        <v>261</v>
      </c>
      <c r="E97" s="3"/>
      <c r="F97" s="3"/>
      <c r="G97" s="10">
        <f t="array" ref="G97">SUM(IF("1521"&amp;C97=KHN&amp;MH,SL))</f>
        <v>424</v>
      </c>
      <c r="H97" s="10">
        <f t="array" ref="H97">SUM(IF("1521"&amp;C97=KHN&amp;MH,TH))</f>
        <v>7366576</v>
      </c>
      <c r="I97" s="10">
        <f t="array" ref="I97">SUM(IF("1521"&amp;C97=KHC&amp;MH,SL))</f>
        <v>0</v>
      </c>
      <c r="J97" s="10">
        <f t="array" ref="J97">SUM(IF("1521"&amp;C97=KHC&amp;MH,TH))</f>
        <v>0</v>
      </c>
      <c r="K97" s="3">
        <f t="shared" si="16"/>
        <v>424</v>
      </c>
      <c r="L97" s="3">
        <f t="shared" si="17"/>
        <v>7366576</v>
      </c>
      <c r="M97" s="94"/>
    </row>
    <row r="98" spans="1:13" ht="18" customHeight="1">
      <c r="A98" s="90" t="str">
        <f t="shared" si="14"/>
        <v>NL</v>
      </c>
      <c r="B98" s="91">
        <f t="shared" si="15"/>
        <v>82</v>
      </c>
      <c r="C98" s="20" t="s">
        <v>486</v>
      </c>
      <c r="D98" s="93" t="s">
        <v>261</v>
      </c>
      <c r="E98" s="3"/>
      <c r="F98" s="3"/>
      <c r="G98" s="10">
        <f t="array" ref="G98">SUM(IF("1521"&amp;C98=KHN&amp;MH,SL))</f>
        <v>22</v>
      </c>
      <c r="H98" s="10">
        <f t="array" ref="H98">SUM(IF("1521"&amp;C98=KHN&amp;MH,TH))</f>
        <v>591668</v>
      </c>
      <c r="I98" s="10">
        <f t="array" ref="I98">SUM(IF("1521"&amp;C98=KHC&amp;MH,SL))</f>
        <v>0</v>
      </c>
      <c r="J98" s="10">
        <f t="array" ref="J98">SUM(IF("1521"&amp;C98=KHC&amp;MH,TH))</f>
        <v>0</v>
      </c>
      <c r="K98" s="3">
        <f t="shared" si="16"/>
        <v>22</v>
      </c>
      <c r="L98" s="3">
        <f t="shared" si="17"/>
        <v>591668</v>
      </c>
      <c r="M98" s="94"/>
    </row>
    <row r="99" spans="1:13" ht="18" customHeight="1">
      <c r="A99" s="90" t="str">
        <f t="shared" si="14"/>
        <v>NL</v>
      </c>
      <c r="B99" s="91">
        <f t="shared" si="15"/>
        <v>83</v>
      </c>
      <c r="C99" s="20" t="s">
        <v>487</v>
      </c>
      <c r="D99" s="93" t="s">
        <v>261</v>
      </c>
      <c r="E99" s="3"/>
      <c r="F99" s="3"/>
      <c r="G99" s="10">
        <f t="array" ref="G99">SUM(IF("1521"&amp;C99=KHN&amp;MH,SL))</f>
        <v>55</v>
      </c>
      <c r="H99" s="10">
        <f t="array" ref="H99">SUM(IF("1521"&amp;C99=KHN&amp;MH,TH))</f>
        <v>1335180</v>
      </c>
      <c r="I99" s="10">
        <f t="array" ref="I99">SUM(IF("1521"&amp;C99=KHC&amp;MH,SL))</f>
        <v>0</v>
      </c>
      <c r="J99" s="10">
        <f t="array" ref="J99">SUM(IF("1521"&amp;C99=KHC&amp;MH,TH))</f>
        <v>0</v>
      </c>
      <c r="K99" s="3">
        <f t="shared" si="16"/>
        <v>55</v>
      </c>
      <c r="L99" s="3">
        <f t="shared" si="17"/>
        <v>1335180</v>
      </c>
      <c r="M99" s="94"/>
    </row>
    <row r="100" spans="1:13" ht="18" customHeight="1">
      <c r="A100" s="90" t="str">
        <f t="shared" si="14"/>
        <v>NL</v>
      </c>
      <c r="B100" s="91">
        <f t="shared" si="15"/>
        <v>84</v>
      </c>
      <c r="C100" s="20" t="s">
        <v>488</v>
      </c>
      <c r="D100" s="93" t="s">
        <v>261</v>
      </c>
      <c r="E100" s="3"/>
      <c r="F100" s="3"/>
      <c r="G100" s="10">
        <f t="array" ref="G100">SUM(IF("1521"&amp;C100=KHN&amp;MH,SL))</f>
        <v>14</v>
      </c>
      <c r="H100" s="10">
        <f t="array" ref="H100">SUM(IF("1521"&amp;C100=KHN&amp;MH,TH))</f>
        <v>228242</v>
      </c>
      <c r="I100" s="10">
        <f t="array" ref="I100">SUM(IF("1521"&amp;C100=KHC&amp;MH,SL))</f>
        <v>0</v>
      </c>
      <c r="J100" s="10">
        <f t="array" ref="J100">SUM(IF("1521"&amp;C100=KHC&amp;MH,TH))</f>
        <v>0</v>
      </c>
      <c r="K100" s="3">
        <f t="shared" si="16"/>
        <v>14</v>
      </c>
      <c r="L100" s="3">
        <f t="shared" si="17"/>
        <v>228242</v>
      </c>
      <c r="M100" s="94"/>
    </row>
    <row r="101" spans="1:13" ht="18" customHeight="1">
      <c r="A101" s="90" t="str">
        <f t="shared" si="14"/>
        <v>NL</v>
      </c>
      <c r="B101" s="91">
        <f t="shared" si="15"/>
        <v>85</v>
      </c>
      <c r="C101" s="20" t="s">
        <v>489</v>
      </c>
      <c r="D101" s="93" t="s">
        <v>261</v>
      </c>
      <c r="E101" s="3"/>
      <c r="F101" s="3"/>
      <c r="G101" s="10">
        <f t="array" ref="G101">SUM(IF("1521"&amp;C101=KHN&amp;MH,SL))</f>
        <v>12</v>
      </c>
      <c r="H101" s="10">
        <f t="array" ref="H101">SUM(IF("1521"&amp;C101=KHN&amp;MH,TH))</f>
        <v>157080</v>
      </c>
      <c r="I101" s="10">
        <f t="array" ref="I101">SUM(IF("1521"&amp;C101=KHC&amp;MH,SL))</f>
        <v>0</v>
      </c>
      <c r="J101" s="10">
        <f t="array" ref="J101">SUM(IF("1521"&amp;C101=KHC&amp;MH,TH))</f>
        <v>0</v>
      </c>
      <c r="K101" s="3">
        <f t="shared" si="16"/>
        <v>12</v>
      </c>
      <c r="L101" s="3">
        <f t="shared" si="17"/>
        <v>157080</v>
      </c>
      <c r="M101" s="94"/>
    </row>
    <row r="102" spans="1:13" ht="18" customHeight="1">
      <c r="A102" s="90" t="str">
        <f t="shared" si="14"/>
        <v>NL</v>
      </c>
      <c r="B102" s="91">
        <f t="shared" si="15"/>
        <v>86</v>
      </c>
      <c r="C102" s="20" t="s">
        <v>491</v>
      </c>
      <c r="D102" s="93" t="s">
        <v>261</v>
      </c>
      <c r="E102" s="3"/>
      <c r="F102" s="3"/>
      <c r="G102" s="10">
        <f t="array" ref="G102">SUM(IF("1521"&amp;C102=KHN&amp;MH,SL))</f>
        <v>84</v>
      </c>
      <c r="H102" s="10">
        <f t="array" ref="H102">SUM(IF("1521"&amp;C102=KHN&amp;MH,TH))</f>
        <v>1199520</v>
      </c>
      <c r="I102" s="10">
        <f t="array" ref="I102">SUM(IF("1521"&amp;C102=KHC&amp;MH,SL))</f>
        <v>0</v>
      </c>
      <c r="J102" s="10">
        <f t="array" ref="J102">SUM(IF("1521"&amp;C102=KHC&amp;MH,TH))</f>
        <v>0</v>
      </c>
      <c r="K102" s="3">
        <f t="shared" si="16"/>
        <v>84</v>
      </c>
      <c r="L102" s="3">
        <f t="shared" si="17"/>
        <v>1199520</v>
      </c>
      <c r="M102" s="94"/>
    </row>
    <row r="103" spans="1:13" ht="18" customHeight="1">
      <c r="A103" s="90" t="str">
        <f t="shared" si="14"/>
        <v>NL</v>
      </c>
      <c r="B103" s="91">
        <f t="shared" si="15"/>
        <v>87</v>
      </c>
      <c r="C103" s="20" t="s">
        <v>492</v>
      </c>
      <c r="D103" s="93" t="s">
        <v>261</v>
      </c>
      <c r="E103" s="3"/>
      <c r="F103" s="3"/>
      <c r="G103" s="10">
        <f t="array" ref="G103">SUM(IF("1521"&amp;C103=KHN&amp;MH,SL))</f>
        <v>32</v>
      </c>
      <c r="H103" s="10">
        <f t="array" ref="H103">SUM(IF("1521"&amp;C103=KHN&amp;MH,TH))</f>
        <v>875840</v>
      </c>
      <c r="I103" s="10">
        <f t="array" ref="I103">SUM(IF("1521"&amp;C103=KHC&amp;MH,SL))</f>
        <v>0</v>
      </c>
      <c r="J103" s="10">
        <f t="array" ref="J103">SUM(IF("1521"&amp;C103=KHC&amp;MH,TH))</f>
        <v>0</v>
      </c>
      <c r="K103" s="3">
        <f t="shared" si="16"/>
        <v>32</v>
      </c>
      <c r="L103" s="3">
        <f t="shared" si="17"/>
        <v>875840</v>
      </c>
      <c r="M103" s="94"/>
    </row>
    <row r="104" spans="1:13" ht="18" customHeight="1">
      <c r="A104" s="90" t="str">
        <f t="shared" ref="A104:A144" si="18">IF(B104&lt;&gt;"","NL","")</f>
        <v>NL</v>
      </c>
      <c r="B104" s="91">
        <f t="shared" ref="B104:B144" si="19">IF(C104&lt;&gt;"",B103+1,"")</f>
        <v>88</v>
      </c>
      <c r="C104" s="20" t="s">
        <v>493</v>
      </c>
      <c r="D104" s="93" t="s">
        <v>261</v>
      </c>
      <c r="E104" s="3"/>
      <c r="F104" s="3"/>
      <c r="G104" s="10">
        <f t="array" ref="G104">SUM(IF("1521"&amp;C104=KHN&amp;MH,SL))</f>
        <v>90</v>
      </c>
      <c r="H104" s="10">
        <f t="array" ref="H104">SUM(IF("1521"&amp;C104=KHN&amp;MH,TH))</f>
        <v>2399040</v>
      </c>
      <c r="I104" s="10">
        <f t="array" ref="I104">SUM(IF("1521"&amp;C104=KHC&amp;MH,SL))</f>
        <v>0</v>
      </c>
      <c r="J104" s="10">
        <f t="array" ref="J104">SUM(IF("1521"&amp;C104=KHC&amp;MH,TH))</f>
        <v>0</v>
      </c>
      <c r="K104" s="3">
        <f t="shared" ref="K104:K144" si="20">E104+G104-I104</f>
        <v>90</v>
      </c>
      <c r="L104" s="3">
        <f t="shared" ref="L104:L144" si="21">F104+H104-J104</f>
        <v>2399040</v>
      </c>
      <c r="M104" s="94"/>
    </row>
    <row r="105" spans="1:13" ht="18" customHeight="1">
      <c r="A105" s="90" t="str">
        <f t="shared" si="18"/>
        <v>NL</v>
      </c>
      <c r="B105" s="91">
        <f t="shared" si="19"/>
        <v>89</v>
      </c>
      <c r="C105" s="20" t="s">
        <v>494</v>
      </c>
      <c r="D105" s="93" t="s">
        <v>261</v>
      </c>
      <c r="E105" s="3"/>
      <c r="F105" s="3"/>
      <c r="G105" s="10">
        <f t="array" ref="G105">SUM(IF("1521"&amp;C105=KHN&amp;MH,SL))</f>
        <v>132</v>
      </c>
      <c r="H105" s="10">
        <f t="array" ref="H105">SUM(IF("1521"&amp;C105=KHN&amp;MH,TH))</f>
        <v>2784936</v>
      </c>
      <c r="I105" s="10">
        <f t="array" ref="I105">SUM(IF("1521"&amp;C105=KHC&amp;MH,SL))</f>
        <v>0</v>
      </c>
      <c r="J105" s="10">
        <f t="array" ref="J105">SUM(IF("1521"&amp;C105=KHC&amp;MH,TH))</f>
        <v>0</v>
      </c>
      <c r="K105" s="3">
        <f t="shared" si="20"/>
        <v>132</v>
      </c>
      <c r="L105" s="3">
        <f t="shared" si="21"/>
        <v>2784936</v>
      </c>
      <c r="M105" s="94"/>
    </row>
    <row r="106" spans="1:13" ht="18" customHeight="1">
      <c r="A106" s="90" t="str">
        <f t="shared" si="18"/>
        <v>NL</v>
      </c>
      <c r="B106" s="91">
        <f t="shared" si="19"/>
        <v>90</v>
      </c>
      <c r="C106" s="20" t="s">
        <v>496</v>
      </c>
      <c r="D106" s="93" t="s">
        <v>261</v>
      </c>
      <c r="E106" s="3"/>
      <c r="F106" s="3"/>
      <c r="G106" s="10">
        <f t="array" ref="G106">SUM(IF("1521"&amp;C106=KHN&amp;MH,SL))</f>
        <v>182</v>
      </c>
      <c r="H106" s="10">
        <f t="array" ref="H106">SUM(IF("1521"&amp;C106=KHN&amp;MH,TH))</f>
        <v>3534076</v>
      </c>
      <c r="I106" s="10">
        <f t="array" ref="I106">SUM(IF("1521"&amp;C106=KHC&amp;MH,SL))</f>
        <v>0</v>
      </c>
      <c r="J106" s="10">
        <f t="array" ref="J106">SUM(IF("1521"&amp;C106=KHC&amp;MH,TH))</f>
        <v>0</v>
      </c>
      <c r="K106" s="3">
        <f t="shared" si="20"/>
        <v>182</v>
      </c>
      <c r="L106" s="3">
        <f t="shared" si="21"/>
        <v>3534076</v>
      </c>
      <c r="M106" s="94"/>
    </row>
    <row r="107" spans="1:13" ht="18" customHeight="1">
      <c r="A107" s="90" t="str">
        <f t="shared" si="18"/>
        <v>NL</v>
      </c>
      <c r="B107" s="91">
        <f t="shared" si="19"/>
        <v>91</v>
      </c>
      <c r="C107" s="20" t="s">
        <v>497</v>
      </c>
      <c r="D107" s="93" t="s">
        <v>261</v>
      </c>
      <c r="E107" s="3"/>
      <c r="F107" s="3"/>
      <c r="G107" s="10">
        <f t="array" ref="G107">SUM(IF("1521"&amp;C107=KHN&amp;MH,SL))</f>
        <v>487</v>
      </c>
      <c r="H107" s="10">
        <f t="array" ref="H107">SUM(IF("1521"&amp;C107=KHN&amp;MH,TH))</f>
        <v>10949708</v>
      </c>
      <c r="I107" s="10">
        <f t="array" ref="I107">SUM(IF("1521"&amp;C107=KHC&amp;MH,SL))</f>
        <v>0</v>
      </c>
      <c r="J107" s="10">
        <f t="array" ref="J107">SUM(IF("1521"&amp;C107=KHC&amp;MH,TH))</f>
        <v>0</v>
      </c>
      <c r="K107" s="3">
        <f t="shared" si="20"/>
        <v>487</v>
      </c>
      <c r="L107" s="3">
        <f t="shared" si="21"/>
        <v>10949708</v>
      </c>
      <c r="M107" s="94"/>
    </row>
    <row r="108" spans="1:13" ht="18" customHeight="1">
      <c r="A108" s="90" t="str">
        <f t="shared" si="18"/>
        <v>NL</v>
      </c>
      <c r="B108" s="91">
        <f t="shared" si="19"/>
        <v>92</v>
      </c>
      <c r="C108" s="20" t="s">
        <v>498</v>
      </c>
      <c r="D108" s="93" t="s">
        <v>261</v>
      </c>
      <c r="E108" s="3"/>
      <c r="F108" s="3"/>
      <c r="G108" s="10">
        <f t="array" ref="G108">SUM(IF("1521"&amp;C108=KHN&amp;MH,SL))</f>
        <v>234</v>
      </c>
      <c r="H108" s="10">
        <f t="array" ref="H108">SUM(IF("1521"&amp;C108=KHN&amp;MH,TH))</f>
        <v>4304664</v>
      </c>
      <c r="I108" s="10">
        <f t="array" ref="I108">SUM(IF("1521"&amp;C108=KHC&amp;MH,SL))</f>
        <v>0</v>
      </c>
      <c r="J108" s="10">
        <f t="array" ref="J108">SUM(IF("1521"&amp;C108=KHC&amp;MH,TH))</f>
        <v>0</v>
      </c>
      <c r="K108" s="3">
        <f t="shared" si="20"/>
        <v>234</v>
      </c>
      <c r="L108" s="3">
        <f t="shared" si="21"/>
        <v>4304664</v>
      </c>
      <c r="M108" s="94"/>
    </row>
    <row r="109" spans="1:13" ht="18" customHeight="1">
      <c r="A109" s="90" t="str">
        <f t="shared" si="18"/>
        <v>NL</v>
      </c>
      <c r="B109" s="91">
        <f t="shared" si="19"/>
        <v>93</v>
      </c>
      <c r="C109" s="20" t="s">
        <v>499</v>
      </c>
      <c r="D109" s="93" t="s">
        <v>261</v>
      </c>
      <c r="E109" s="3"/>
      <c r="F109" s="3"/>
      <c r="G109" s="10">
        <f t="array" ref="G109">SUM(IF("1521"&amp;C109=KHN&amp;MH,SL))</f>
        <v>45</v>
      </c>
      <c r="H109" s="10">
        <f t="array" ref="H109">SUM(IF("1521"&amp;C109=KHN&amp;MH,TH))</f>
        <v>1340640</v>
      </c>
      <c r="I109" s="10">
        <f t="array" ref="I109">SUM(IF("1521"&amp;C109=KHC&amp;MH,SL))</f>
        <v>0</v>
      </c>
      <c r="J109" s="10">
        <f t="array" ref="J109">SUM(IF("1521"&amp;C109=KHC&amp;MH,TH))</f>
        <v>0</v>
      </c>
      <c r="K109" s="3">
        <f t="shared" si="20"/>
        <v>45</v>
      </c>
      <c r="L109" s="3">
        <f t="shared" si="21"/>
        <v>1340640</v>
      </c>
      <c r="M109" s="94"/>
    </row>
    <row r="110" spans="1:13" ht="18" customHeight="1">
      <c r="A110" s="90" t="str">
        <f t="shared" si="18"/>
        <v>NL</v>
      </c>
      <c r="B110" s="91">
        <f t="shared" si="19"/>
        <v>94</v>
      </c>
      <c r="C110" s="20" t="s">
        <v>500</v>
      </c>
      <c r="D110" s="93" t="s">
        <v>261</v>
      </c>
      <c r="E110" s="3"/>
      <c r="F110" s="3"/>
      <c r="G110" s="10">
        <f t="array" ref="G110">SUM(IF("1521"&amp;C110=KHN&amp;MH,SL))</f>
        <v>391</v>
      </c>
      <c r="H110" s="10">
        <f t="array" ref="H110">SUM(IF("1521"&amp;C110=KHN&amp;MH,TH))</f>
        <v>7499380</v>
      </c>
      <c r="I110" s="10">
        <f t="array" ref="I110">SUM(IF("1521"&amp;C110=KHC&amp;MH,SL))</f>
        <v>0</v>
      </c>
      <c r="J110" s="10">
        <f t="array" ref="J110">SUM(IF("1521"&amp;C110=KHC&amp;MH,TH))</f>
        <v>0</v>
      </c>
      <c r="K110" s="3">
        <f t="shared" si="20"/>
        <v>391</v>
      </c>
      <c r="L110" s="3">
        <f t="shared" si="21"/>
        <v>7499380</v>
      </c>
      <c r="M110" s="94"/>
    </row>
    <row r="111" spans="1:13" ht="18" customHeight="1">
      <c r="A111" s="90" t="str">
        <f t="shared" si="18"/>
        <v>NL</v>
      </c>
      <c r="B111" s="91">
        <f t="shared" si="19"/>
        <v>95</v>
      </c>
      <c r="C111" s="20" t="s">
        <v>501</v>
      </c>
      <c r="D111" s="93" t="s">
        <v>261</v>
      </c>
      <c r="E111" s="3"/>
      <c r="F111" s="3"/>
      <c r="G111" s="10">
        <f t="array" ref="G111">SUM(IF("1521"&amp;C111=KHN&amp;MH,SL))</f>
        <v>20</v>
      </c>
      <c r="H111" s="10">
        <f t="array" ref="H111">SUM(IF("1521"&amp;C111=KHN&amp;MH,TH))</f>
        <v>627200</v>
      </c>
      <c r="I111" s="10">
        <f t="array" ref="I111">SUM(IF("1521"&amp;C111=KHC&amp;MH,SL))</f>
        <v>0</v>
      </c>
      <c r="J111" s="10">
        <f t="array" ref="J111">SUM(IF("1521"&amp;C111=KHC&amp;MH,TH))</f>
        <v>0</v>
      </c>
      <c r="K111" s="3">
        <f t="shared" si="20"/>
        <v>20</v>
      </c>
      <c r="L111" s="3">
        <f t="shared" si="21"/>
        <v>627200</v>
      </c>
      <c r="M111" s="94"/>
    </row>
    <row r="112" spans="1:13" ht="18" customHeight="1">
      <c r="A112" s="90" t="str">
        <f t="shared" si="18"/>
        <v>NL</v>
      </c>
      <c r="B112" s="91">
        <f t="shared" si="19"/>
        <v>96</v>
      </c>
      <c r="C112" s="20" t="s">
        <v>502</v>
      </c>
      <c r="D112" s="93" t="s">
        <v>261</v>
      </c>
      <c r="E112" s="3"/>
      <c r="F112" s="3"/>
      <c r="G112" s="10">
        <f t="array" ref="G112">SUM(IF("1521"&amp;C112=KHN&amp;MH,SL))</f>
        <v>58</v>
      </c>
      <c r="H112" s="10">
        <f t="array" ref="H112">SUM(IF("1521"&amp;C112=KHN&amp;MH,TH))</f>
        <v>1651608</v>
      </c>
      <c r="I112" s="10">
        <f t="array" ref="I112">SUM(IF("1521"&amp;C112=KHC&amp;MH,SL))</f>
        <v>0</v>
      </c>
      <c r="J112" s="10">
        <f t="array" ref="J112">SUM(IF("1521"&amp;C112=KHC&amp;MH,TH))</f>
        <v>0</v>
      </c>
      <c r="K112" s="3">
        <f t="shared" si="20"/>
        <v>58</v>
      </c>
      <c r="L112" s="3">
        <f t="shared" si="21"/>
        <v>1651608</v>
      </c>
      <c r="M112" s="94"/>
    </row>
    <row r="113" spans="1:13" ht="18" customHeight="1">
      <c r="A113" s="90" t="str">
        <f t="shared" si="18"/>
        <v>NL</v>
      </c>
      <c r="B113" s="91">
        <f t="shared" si="19"/>
        <v>97</v>
      </c>
      <c r="C113" s="20" t="s">
        <v>503</v>
      </c>
      <c r="D113" s="93" t="s">
        <v>261</v>
      </c>
      <c r="E113" s="3"/>
      <c r="F113" s="3"/>
      <c r="G113" s="10">
        <f t="array" ref="G113">SUM(IF("1521"&amp;C113=KHN&amp;MH,SL))</f>
        <v>92</v>
      </c>
      <c r="H113" s="10">
        <f t="array" ref="H113">SUM(IF("1521"&amp;C113=KHN&amp;MH,TH))</f>
        <v>2765336</v>
      </c>
      <c r="I113" s="10">
        <f t="array" ref="I113">SUM(IF("1521"&amp;C113=KHC&amp;MH,SL))</f>
        <v>0</v>
      </c>
      <c r="J113" s="10">
        <f t="array" ref="J113">SUM(IF("1521"&amp;C113=KHC&amp;MH,TH))</f>
        <v>0</v>
      </c>
      <c r="K113" s="3">
        <f t="shared" si="20"/>
        <v>92</v>
      </c>
      <c r="L113" s="3">
        <f t="shared" si="21"/>
        <v>2765336</v>
      </c>
      <c r="M113" s="94"/>
    </row>
    <row r="114" spans="1:13" ht="18" customHeight="1">
      <c r="A114" s="90" t="str">
        <f t="shared" si="18"/>
        <v>NL</v>
      </c>
      <c r="B114" s="91">
        <f t="shared" si="19"/>
        <v>98</v>
      </c>
      <c r="C114" s="20" t="s">
        <v>505</v>
      </c>
      <c r="D114" s="93" t="s">
        <v>261</v>
      </c>
      <c r="E114" s="3"/>
      <c r="F114" s="3"/>
      <c r="G114" s="10">
        <f t="array" ref="G114">SUM(IF("1521"&amp;C114=KHN&amp;MH,SL))</f>
        <v>20</v>
      </c>
      <c r="H114" s="10">
        <f t="array" ref="H114">SUM(IF("1521"&amp;C114=KHN&amp;MH,TH))</f>
        <v>571200</v>
      </c>
      <c r="I114" s="10">
        <f t="array" ref="I114">SUM(IF("1521"&amp;C114=KHC&amp;MH,SL))</f>
        <v>0</v>
      </c>
      <c r="J114" s="10">
        <f t="array" ref="J114">SUM(IF("1521"&amp;C114=KHC&amp;MH,TH))</f>
        <v>0</v>
      </c>
      <c r="K114" s="3">
        <f t="shared" si="20"/>
        <v>20</v>
      </c>
      <c r="L114" s="3">
        <f t="shared" si="21"/>
        <v>571200</v>
      </c>
      <c r="M114" s="94"/>
    </row>
    <row r="115" spans="1:13" ht="18" customHeight="1">
      <c r="A115" s="90" t="str">
        <f t="shared" si="18"/>
        <v>NL</v>
      </c>
      <c r="B115" s="91">
        <f t="shared" si="19"/>
        <v>99</v>
      </c>
      <c r="C115" s="20" t="s">
        <v>506</v>
      </c>
      <c r="D115" s="93" t="s">
        <v>261</v>
      </c>
      <c r="E115" s="3"/>
      <c r="F115" s="3"/>
      <c r="G115" s="10">
        <f t="array" ref="G115">SUM(IF("1521"&amp;C115=KHN&amp;MH,SL))</f>
        <v>10</v>
      </c>
      <c r="H115" s="10">
        <f t="array" ref="H115">SUM(IF("1521"&amp;C115=KHN&amp;MH,TH))</f>
        <v>328440</v>
      </c>
      <c r="I115" s="10">
        <f t="array" ref="I115">SUM(IF("1521"&amp;C115=KHC&amp;MH,SL))</f>
        <v>0</v>
      </c>
      <c r="J115" s="10">
        <f t="array" ref="J115">SUM(IF("1521"&amp;C115=KHC&amp;MH,TH))</f>
        <v>0</v>
      </c>
      <c r="K115" s="3">
        <f t="shared" si="20"/>
        <v>10</v>
      </c>
      <c r="L115" s="3">
        <f t="shared" si="21"/>
        <v>328440</v>
      </c>
      <c r="M115" s="94"/>
    </row>
    <row r="116" spans="1:13" ht="18" customHeight="1">
      <c r="A116" s="90" t="str">
        <f t="shared" si="18"/>
        <v>NL</v>
      </c>
      <c r="B116" s="91">
        <f t="shared" si="19"/>
        <v>100</v>
      </c>
      <c r="C116" s="20" t="s">
        <v>507</v>
      </c>
      <c r="D116" s="93" t="s">
        <v>261</v>
      </c>
      <c r="E116" s="3"/>
      <c r="F116" s="3"/>
      <c r="G116" s="10">
        <f t="array" ref="G116">SUM(IF("1521"&amp;C116=KHN&amp;MH,SL))</f>
        <v>192</v>
      </c>
      <c r="H116" s="10">
        <f t="array" ref="H116">SUM(IF("1521"&amp;C116=KHN&amp;MH,TH))</f>
        <v>3924480</v>
      </c>
      <c r="I116" s="10">
        <f t="array" ref="I116">SUM(IF("1521"&amp;C116=KHC&amp;MH,SL))</f>
        <v>0</v>
      </c>
      <c r="J116" s="10">
        <f t="array" ref="J116">SUM(IF("1521"&amp;C116=KHC&amp;MH,TH))</f>
        <v>0</v>
      </c>
      <c r="K116" s="3">
        <f t="shared" si="20"/>
        <v>192</v>
      </c>
      <c r="L116" s="3">
        <f t="shared" si="21"/>
        <v>3924480</v>
      </c>
      <c r="M116" s="94"/>
    </row>
    <row r="117" spans="1:13" ht="18" customHeight="1">
      <c r="A117" s="90" t="str">
        <f t="shared" si="18"/>
        <v>NL</v>
      </c>
      <c r="B117" s="91">
        <f t="shared" si="19"/>
        <v>101</v>
      </c>
      <c r="C117" s="20" t="s">
        <v>508</v>
      </c>
      <c r="D117" s="93" t="s">
        <v>261</v>
      </c>
      <c r="E117" s="3"/>
      <c r="F117" s="3"/>
      <c r="G117" s="10">
        <f t="array" ref="G117">SUM(IF("1521"&amp;C117=KHN&amp;MH,SL))</f>
        <v>20</v>
      </c>
      <c r="H117" s="10">
        <f t="array" ref="H117">SUM(IF("1521"&amp;C117=KHN&amp;MH,TH))</f>
        <v>632800</v>
      </c>
      <c r="I117" s="10">
        <f t="array" ref="I117">SUM(IF("1521"&amp;C117=KHC&amp;MH,SL))</f>
        <v>0</v>
      </c>
      <c r="J117" s="10">
        <f t="array" ref="J117">SUM(IF("1521"&amp;C117=KHC&amp;MH,TH))</f>
        <v>0</v>
      </c>
      <c r="K117" s="3">
        <f t="shared" si="20"/>
        <v>20</v>
      </c>
      <c r="L117" s="3">
        <f t="shared" si="21"/>
        <v>632800</v>
      </c>
      <c r="M117" s="94"/>
    </row>
    <row r="118" spans="1:13" ht="18" customHeight="1">
      <c r="A118" s="90" t="str">
        <f t="shared" si="18"/>
        <v>NL</v>
      </c>
      <c r="B118" s="91">
        <f t="shared" si="19"/>
        <v>102</v>
      </c>
      <c r="C118" s="20" t="s">
        <v>509</v>
      </c>
      <c r="D118" s="93" t="s">
        <v>261</v>
      </c>
      <c r="E118" s="3"/>
      <c r="F118" s="3"/>
      <c r="G118" s="10">
        <f t="array" ref="G118">SUM(IF("1521"&amp;C118=KHN&amp;MH,SL))</f>
        <v>55</v>
      </c>
      <c r="H118" s="10">
        <f t="array" ref="H118">SUM(IF("1521"&amp;C118=KHN&amp;MH,TH))</f>
        <v>1314830</v>
      </c>
      <c r="I118" s="10">
        <f t="array" ref="I118">SUM(IF("1521"&amp;C118=KHC&amp;MH,SL))</f>
        <v>0</v>
      </c>
      <c r="J118" s="10">
        <f t="array" ref="J118">SUM(IF("1521"&amp;C118=KHC&amp;MH,TH))</f>
        <v>0</v>
      </c>
      <c r="K118" s="3">
        <f t="shared" si="20"/>
        <v>55</v>
      </c>
      <c r="L118" s="3">
        <f t="shared" si="21"/>
        <v>1314830</v>
      </c>
      <c r="M118" s="94"/>
    </row>
    <row r="119" spans="1:13" ht="18" customHeight="1">
      <c r="A119" s="90" t="str">
        <f t="shared" si="18"/>
        <v>NL</v>
      </c>
      <c r="B119" s="91">
        <f t="shared" si="19"/>
        <v>103</v>
      </c>
      <c r="C119" s="20" t="s">
        <v>511</v>
      </c>
      <c r="D119" s="93" t="s">
        <v>261</v>
      </c>
      <c r="E119" s="3"/>
      <c r="F119" s="3"/>
      <c r="G119" s="10">
        <f t="array" ref="G119">SUM(IF("1521"&amp;C119=KHN&amp;MH,SL))</f>
        <v>100</v>
      </c>
      <c r="H119" s="10">
        <f t="array" ref="H119">SUM(IF("1521"&amp;C119=KHN&amp;MH,TH))</f>
        <v>2368800</v>
      </c>
      <c r="I119" s="10">
        <f t="array" ref="I119">SUM(IF("1521"&amp;C119=KHC&amp;MH,SL))</f>
        <v>0</v>
      </c>
      <c r="J119" s="10">
        <f t="array" ref="J119">SUM(IF("1521"&amp;C119=KHC&amp;MH,TH))</f>
        <v>0</v>
      </c>
      <c r="K119" s="3">
        <f t="shared" si="20"/>
        <v>100</v>
      </c>
      <c r="L119" s="3">
        <f t="shared" si="21"/>
        <v>2368800</v>
      </c>
      <c r="M119" s="94"/>
    </row>
    <row r="120" spans="1:13" ht="18" customHeight="1">
      <c r="A120" s="90" t="str">
        <f t="shared" si="18"/>
        <v>NL</v>
      </c>
      <c r="B120" s="91">
        <f t="shared" si="19"/>
        <v>104</v>
      </c>
      <c r="C120" s="20" t="s">
        <v>512</v>
      </c>
      <c r="D120" s="93" t="s">
        <v>261</v>
      </c>
      <c r="E120" s="3"/>
      <c r="F120" s="3"/>
      <c r="G120" s="10">
        <f t="array" ref="G120">SUM(IF("1521"&amp;C120=KHN&amp;MH,SL))</f>
        <v>94</v>
      </c>
      <c r="H120" s="10">
        <f t="array" ref="H120">SUM(IF("1521"&amp;C120=KHN&amp;MH,TH))</f>
        <v>2724120</v>
      </c>
      <c r="I120" s="10">
        <f t="array" ref="I120">SUM(IF("1521"&amp;C120=KHC&amp;MH,SL))</f>
        <v>0</v>
      </c>
      <c r="J120" s="10">
        <f t="array" ref="J120">SUM(IF("1521"&amp;C120=KHC&amp;MH,TH))</f>
        <v>0</v>
      </c>
      <c r="K120" s="3">
        <f t="shared" si="20"/>
        <v>94</v>
      </c>
      <c r="L120" s="3">
        <f t="shared" si="21"/>
        <v>2724120</v>
      </c>
      <c r="M120" s="94"/>
    </row>
    <row r="121" spans="1:13" ht="18" customHeight="1">
      <c r="A121" s="90" t="str">
        <f t="shared" si="18"/>
        <v>NL</v>
      </c>
      <c r="B121" s="91">
        <f t="shared" si="19"/>
        <v>105</v>
      </c>
      <c r="C121" s="20" t="s">
        <v>513</v>
      </c>
      <c r="D121" s="93" t="s">
        <v>261</v>
      </c>
      <c r="E121" s="3"/>
      <c r="F121" s="3"/>
      <c r="G121" s="10">
        <f t="array" ref="G121">SUM(IF("1521"&amp;C121=KHN&amp;MH,SL))</f>
        <v>640</v>
      </c>
      <c r="H121" s="10">
        <f t="array" ref="H121">SUM(IF("1521"&amp;C121=KHN&amp;MH,TH))</f>
        <v>15344000</v>
      </c>
      <c r="I121" s="10">
        <f t="array" ref="I121">SUM(IF("1521"&amp;C121=KHC&amp;MH,SL))</f>
        <v>0</v>
      </c>
      <c r="J121" s="10">
        <f t="array" ref="J121">SUM(IF("1521"&amp;C121=KHC&amp;MH,TH))</f>
        <v>0</v>
      </c>
      <c r="K121" s="3">
        <f t="shared" si="20"/>
        <v>640</v>
      </c>
      <c r="L121" s="3">
        <f t="shared" si="21"/>
        <v>15344000</v>
      </c>
      <c r="M121" s="94"/>
    </row>
    <row r="122" spans="1:13" ht="18" customHeight="1">
      <c r="A122" s="90" t="str">
        <f t="shared" si="18"/>
        <v>NL</v>
      </c>
      <c r="B122" s="91">
        <f t="shared" si="19"/>
        <v>106</v>
      </c>
      <c r="C122" s="20" t="s">
        <v>514</v>
      </c>
      <c r="D122" s="93" t="s">
        <v>261</v>
      </c>
      <c r="E122" s="3"/>
      <c r="F122" s="3"/>
      <c r="G122" s="10">
        <f t="array" ref="G122">SUM(IF("1521"&amp;C122=KHN&amp;MH,SL))</f>
        <v>170</v>
      </c>
      <c r="H122" s="10">
        <f t="array" ref="H122">SUM(IF("1521"&amp;C122=KHN&amp;MH,TH))</f>
        <v>2839510</v>
      </c>
      <c r="I122" s="10">
        <f t="array" ref="I122">SUM(IF("1521"&amp;C122=KHC&amp;MH,SL))</f>
        <v>0</v>
      </c>
      <c r="J122" s="10">
        <f t="array" ref="J122">SUM(IF("1521"&amp;C122=KHC&amp;MH,TH))</f>
        <v>0</v>
      </c>
      <c r="K122" s="3">
        <f t="shared" si="20"/>
        <v>170</v>
      </c>
      <c r="L122" s="3">
        <f t="shared" si="21"/>
        <v>2839510</v>
      </c>
      <c r="M122" s="94"/>
    </row>
    <row r="123" spans="1:13" ht="18" customHeight="1">
      <c r="A123" s="90" t="str">
        <f t="shared" si="18"/>
        <v>NL</v>
      </c>
      <c r="B123" s="91">
        <f t="shared" si="19"/>
        <v>107</v>
      </c>
      <c r="C123" s="20" t="s">
        <v>515</v>
      </c>
      <c r="D123" s="93" t="s">
        <v>261</v>
      </c>
      <c r="E123" s="3"/>
      <c r="F123" s="3"/>
      <c r="G123" s="10">
        <f t="array" ref="G123">SUM(IF("1521"&amp;C123=KHN&amp;MH,SL))</f>
        <v>194</v>
      </c>
      <c r="H123" s="10">
        <f t="array" ref="H123">SUM(IF("1521"&amp;C123=KHN&amp;MH,TH))</f>
        <v>6399090</v>
      </c>
      <c r="I123" s="10">
        <f t="array" ref="I123">SUM(IF("1521"&amp;C123=KHC&amp;MH,SL))</f>
        <v>0</v>
      </c>
      <c r="J123" s="10">
        <f t="array" ref="J123">SUM(IF("1521"&amp;C123=KHC&amp;MH,TH))</f>
        <v>0</v>
      </c>
      <c r="K123" s="3">
        <f t="shared" si="20"/>
        <v>194</v>
      </c>
      <c r="L123" s="3">
        <f t="shared" si="21"/>
        <v>6399090</v>
      </c>
      <c r="M123" s="94"/>
    </row>
    <row r="124" spans="1:13" ht="18" customHeight="1">
      <c r="A124" s="90" t="str">
        <f t="shared" si="18"/>
        <v>NL</v>
      </c>
      <c r="B124" s="91">
        <f t="shared" si="19"/>
        <v>108</v>
      </c>
      <c r="C124" s="45" t="s">
        <v>516</v>
      </c>
      <c r="D124" s="93" t="s">
        <v>261</v>
      </c>
      <c r="E124" s="3"/>
      <c r="F124" s="3"/>
      <c r="G124" s="10">
        <f t="array" ref="G124">SUM(IF("1521"&amp;C124=KHN&amp;MH,SL))</f>
        <v>94</v>
      </c>
      <c r="H124" s="10">
        <f t="array" ref="H124">SUM(IF("1521"&amp;C124=KHN&amp;MH,TH))</f>
        <v>2554450</v>
      </c>
      <c r="I124" s="10">
        <f t="array" ref="I124">SUM(IF("1521"&amp;C124=KHC&amp;MH,SL))</f>
        <v>0</v>
      </c>
      <c r="J124" s="10">
        <f t="array" ref="J124">SUM(IF("1521"&amp;C124=KHC&amp;MH,TH))</f>
        <v>0</v>
      </c>
      <c r="K124" s="3">
        <f t="shared" si="20"/>
        <v>94</v>
      </c>
      <c r="L124" s="3">
        <f t="shared" si="21"/>
        <v>2554450</v>
      </c>
      <c r="M124" s="94"/>
    </row>
    <row r="125" spans="1:13" ht="18" customHeight="1">
      <c r="A125" s="90" t="str">
        <f t="shared" si="18"/>
        <v>NL</v>
      </c>
      <c r="B125" s="91">
        <f t="shared" si="19"/>
        <v>109</v>
      </c>
      <c r="C125" s="45" t="s">
        <v>517</v>
      </c>
      <c r="D125" s="93" t="s">
        <v>261</v>
      </c>
      <c r="E125" s="3"/>
      <c r="F125" s="3"/>
      <c r="G125" s="10">
        <f t="array" ref="G125">SUM(IF("1521"&amp;C125=KHN&amp;MH,SL))</f>
        <v>260</v>
      </c>
      <c r="H125" s="10">
        <f t="array" ref="H125">SUM(IF("1521"&amp;C125=KHN&amp;MH,TH))</f>
        <v>2588040</v>
      </c>
      <c r="I125" s="10">
        <f t="array" ref="I125">SUM(IF("1521"&amp;C125=KHC&amp;MH,SL))</f>
        <v>0</v>
      </c>
      <c r="J125" s="10">
        <f t="array" ref="J125">SUM(IF("1521"&amp;C125=KHC&amp;MH,TH))</f>
        <v>0</v>
      </c>
      <c r="K125" s="3">
        <f t="shared" si="20"/>
        <v>260</v>
      </c>
      <c r="L125" s="3">
        <f t="shared" si="21"/>
        <v>2588040</v>
      </c>
      <c r="M125" s="94"/>
    </row>
    <row r="126" spans="1:13" ht="18" customHeight="1">
      <c r="A126" s="90" t="str">
        <f t="shared" si="18"/>
        <v>NL</v>
      </c>
      <c r="B126" s="91">
        <f t="shared" si="19"/>
        <v>110</v>
      </c>
      <c r="C126" s="45" t="s">
        <v>518</v>
      </c>
      <c r="D126" s="93" t="s">
        <v>261</v>
      </c>
      <c r="E126" s="3"/>
      <c r="F126" s="3"/>
      <c r="G126" s="10">
        <f t="array" ref="G126">SUM(IF("1521"&amp;C126=KHN&amp;MH,SL))</f>
        <v>2300</v>
      </c>
      <c r="H126" s="10">
        <f t="array" ref="H126">SUM(IF("1521"&amp;C126=KHN&amp;MH,TH))</f>
        <v>49346500</v>
      </c>
      <c r="I126" s="10">
        <f t="array" ref="I126">SUM(IF("1521"&amp;C126=KHC&amp;MH,SL))</f>
        <v>0</v>
      </c>
      <c r="J126" s="10">
        <f t="array" ref="J126">SUM(IF("1521"&amp;C126=KHC&amp;MH,TH))</f>
        <v>0</v>
      </c>
      <c r="K126" s="3">
        <f t="shared" si="20"/>
        <v>2300</v>
      </c>
      <c r="L126" s="3">
        <f t="shared" si="21"/>
        <v>49346500</v>
      </c>
      <c r="M126" s="94"/>
    </row>
    <row r="127" spans="1:13" ht="18" customHeight="1">
      <c r="A127" s="90" t="str">
        <f t="shared" si="18"/>
        <v>NL</v>
      </c>
      <c r="B127" s="91">
        <f t="shared" si="19"/>
        <v>111</v>
      </c>
      <c r="C127" s="45" t="s">
        <v>519</v>
      </c>
      <c r="D127" s="93" t="s">
        <v>261</v>
      </c>
      <c r="E127" s="3"/>
      <c r="F127" s="3"/>
      <c r="G127" s="10">
        <f t="array" ref="G127">SUM(IF("1521"&amp;C127=KHN&amp;MH,SL))</f>
        <v>260</v>
      </c>
      <c r="H127" s="10">
        <f t="array" ref="H127">SUM(IF("1521"&amp;C127=KHN&amp;MH,TH))</f>
        <v>2960100</v>
      </c>
      <c r="I127" s="10">
        <f t="array" ref="I127">SUM(IF("1521"&amp;C127=KHC&amp;MH,SL))</f>
        <v>0</v>
      </c>
      <c r="J127" s="10">
        <f t="array" ref="J127">SUM(IF("1521"&amp;C127=KHC&amp;MH,TH))</f>
        <v>0</v>
      </c>
      <c r="K127" s="3">
        <f t="shared" si="20"/>
        <v>260</v>
      </c>
      <c r="L127" s="3">
        <f t="shared" si="21"/>
        <v>2960100</v>
      </c>
      <c r="M127" s="94"/>
    </row>
    <row r="128" spans="1:13" ht="18" customHeight="1">
      <c r="A128" s="90" t="str">
        <f t="shared" si="18"/>
        <v>NL</v>
      </c>
      <c r="B128" s="91">
        <f t="shared" si="19"/>
        <v>112</v>
      </c>
      <c r="C128" s="45" t="s">
        <v>522</v>
      </c>
      <c r="D128" s="93" t="s">
        <v>261</v>
      </c>
      <c r="E128" s="3"/>
      <c r="F128" s="3"/>
      <c r="G128" s="10">
        <f t="array" ref="G128">SUM(IF("1521"&amp;C128=KHN&amp;MH,SL))</f>
        <v>510</v>
      </c>
      <c r="H128" s="10">
        <f t="array" ref="H128">SUM(IF("1521"&amp;C128=KHN&amp;MH,TH))</f>
        <v>3675570</v>
      </c>
      <c r="I128" s="10">
        <f t="array" ref="I128">SUM(IF("1521"&amp;C128=KHC&amp;MH,SL))</f>
        <v>0</v>
      </c>
      <c r="J128" s="10">
        <f t="array" ref="J128">SUM(IF("1521"&amp;C128=KHC&amp;MH,TH))</f>
        <v>0</v>
      </c>
      <c r="K128" s="3">
        <f t="shared" si="20"/>
        <v>510</v>
      </c>
      <c r="L128" s="3">
        <f t="shared" si="21"/>
        <v>3675570</v>
      </c>
      <c r="M128" s="94"/>
    </row>
    <row r="129" spans="1:13" ht="18" customHeight="1">
      <c r="A129" s="90" t="str">
        <f t="shared" si="18"/>
        <v>NL</v>
      </c>
      <c r="B129" s="91">
        <f t="shared" si="19"/>
        <v>113</v>
      </c>
      <c r="C129" s="45" t="s">
        <v>523</v>
      </c>
      <c r="D129" s="93" t="s">
        <v>261</v>
      </c>
      <c r="E129" s="3"/>
      <c r="F129" s="3"/>
      <c r="G129" s="10">
        <f t="array" ref="G129">SUM(IF("1521"&amp;C129=KHN&amp;MH,SL))</f>
        <v>123</v>
      </c>
      <c r="H129" s="10">
        <f t="array" ref="H129">SUM(IF("1521"&amp;C129=KHN&amp;MH,TH))</f>
        <v>4404876</v>
      </c>
      <c r="I129" s="10">
        <f t="array" ref="I129">SUM(IF("1521"&amp;C129=KHC&amp;MH,SL))</f>
        <v>0</v>
      </c>
      <c r="J129" s="10">
        <f t="array" ref="J129">SUM(IF("1521"&amp;C129=KHC&amp;MH,TH))</f>
        <v>0</v>
      </c>
      <c r="K129" s="3">
        <f t="shared" si="20"/>
        <v>123</v>
      </c>
      <c r="L129" s="3">
        <f t="shared" si="21"/>
        <v>4404876</v>
      </c>
      <c r="M129" s="94"/>
    </row>
    <row r="130" spans="1:13" ht="18" customHeight="1">
      <c r="A130" s="90" t="str">
        <f t="shared" si="18"/>
        <v>NL</v>
      </c>
      <c r="B130" s="91">
        <f t="shared" si="19"/>
        <v>114</v>
      </c>
      <c r="C130" s="45" t="s">
        <v>559</v>
      </c>
      <c r="D130" s="93" t="s">
        <v>261</v>
      </c>
      <c r="E130" s="3"/>
      <c r="F130" s="3"/>
      <c r="G130" s="10">
        <f t="array" ref="G130">SUM(IF("1521"&amp;C130=KHN&amp;MH,SL))</f>
        <v>120</v>
      </c>
      <c r="H130" s="10">
        <f t="array" ref="H130">SUM(IF("1521"&amp;C130=KHN&amp;MH,TH))</f>
        <v>2951400</v>
      </c>
      <c r="I130" s="10">
        <f t="array" ref="I130">SUM(IF("1521"&amp;C130=KHC&amp;MH,SL))</f>
        <v>0</v>
      </c>
      <c r="J130" s="10">
        <f t="array" ref="J130">SUM(IF("1521"&amp;C130=KHC&amp;MH,TH))</f>
        <v>0</v>
      </c>
      <c r="K130" s="3">
        <f t="shared" si="20"/>
        <v>120</v>
      </c>
      <c r="L130" s="3">
        <f t="shared" si="21"/>
        <v>2951400</v>
      </c>
      <c r="M130" s="94"/>
    </row>
    <row r="131" spans="1:13" ht="18" customHeight="1">
      <c r="A131" s="90" t="str">
        <f t="shared" si="18"/>
        <v>NL</v>
      </c>
      <c r="B131" s="91">
        <f t="shared" si="19"/>
        <v>115</v>
      </c>
      <c r="C131" s="20" t="s">
        <v>561</v>
      </c>
      <c r="D131" s="93" t="s">
        <v>261</v>
      </c>
      <c r="E131" s="3"/>
      <c r="F131" s="3"/>
      <c r="G131" s="10">
        <f t="array" ref="G131">SUM(IF("1521"&amp;C131=KHN&amp;MH,SL))</f>
        <v>113</v>
      </c>
      <c r="H131" s="10">
        <f t="array" ref="H131">SUM(IF("1521"&amp;C131=KHN&amp;MH,TH))</f>
        <v>3082979</v>
      </c>
      <c r="I131" s="10">
        <f t="array" ref="I131">SUM(IF("1521"&amp;C131=KHC&amp;MH,SL))</f>
        <v>0</v>
      </c>
      <c r="J131" s="10">
        <f t="array" ref="J131">SUM(IF("1521"&amp;C131=KHC&amp;MH,TH))</f>
        <v>0</v>
      </c>
      <c r="K131" s="3">
        <f t="shared" si="20"/>
        <v>113</v>
      </c>
      <c r="L131" s="3">
        <f t="shared" si="21"/>
        <v>3082979</v>
      </c>
      <c r="M131" s="94"/>
    </row>
    <row r="132" spans="1:13" ht="18" customHeight="1">
      <c r="A132" s="90" t="str">
        <f t="shared" si="18"/>
        <v>NL</v>
      </c>
      <c r="B132" s="91">
        <f t="shared" si="19"/>
        <v>116</v>
      </c>
      <c r="C132" s="20" t="s">
        <v>562</v>
      </c>
      <c r="D132" s="93" t="s">
        <v>568</v>
      </c>
      <c r="E132" s="3"/>
      <c r="F132" s="3"/>
      <c r="G132" s="10">
        <f t="array" ref="G132">SUM(IF("1521"&amp;C132=KHN&amp;MH,SL))</f>
        <v>125</v>
      </c>
      <c r="H132" s="10">
        <f t="array" ref="H132">SUM(IF("1521"&amp;C132=KHN&amp;MH,TH))</f>
        <v>3969000</v>
      </c>
      <c r="I132" s="10">
        <f t="array" ref="I132">SUM(IF("1521"&amp;C132=KHC&amp;MH,SL))</f>
        <v>0</v>
      </c>
      <c r="J132" s="10">
        <f t="array" ref="J132">SUM(IF("1521"&amp;C132=KHC&amp;MH,TH))</f>
        <v>0</v>
      </c>
      <c r="K132" s="3">
        <f t="shared" si="20"/>
        <v>125</v>
      </c>
      <c r="L132" s="3">
        <f t="shared" si="21"/>
        <v>3969000</v>
      </c>
      <c r="M132" s="94"/>
    </row>
    <row r="133" spans="1:13" ht="18" customHeight="1">
      <c r="A133" s="90" t="str">
        <f t="shared" si="18"/>
        <v>NL</v>
      </c>
      <c r="B133" s="91">
        <f t="shared" si="19"/>
        <v>117</v>
      </c>
      <c r="C133" s="20" t="s">
        <v>563</v>
      </c>
      <c r="D133" s="93" t="s">
        <v>568</v>
      </c>
      <c r="E133" s="3"/>
      <c r="F133" s="3"/>
      <c r="G133" s="10">
        <f t="array" ref="G133">SUM(IF("1521"&amp;C133=KHN&amp;MH,SL))</f>
        <v>120</v>
      </c>
      <c r="H133" s="10">
        <f t="array" ref="H133">SUM(IF("1521"&amp;C133=KHN&amp;MH,TH))</f>
        <v>4158360</v>
      </c>
      <c r="I133" s="10">
        <f t="array" ref="I133">SUM(IF("1521"&amp;C133=KHC&amp;MH,SL))</f>
        <v>0</v>
      </c>
      <c r="J133" s="10">
        <f t="array" ref="J133">SUM(IF("1521"&amp;C133=KHC&amp;MH,TH))</f>
        <v>0</v>
      </c>
      <c r="K133" s="3">
        <f t="shared" si="20"/>
        <v>120</v>
      </c>
      <c r="L133" s="3">
        <f t="shared" si="21"/>
        <v>4158360</v>
      </c>
      <c r="M133" s="94"/>
    </row>
    <row r="134" spans="1:13" ht="18" customHeight="1">
      <c r="A134" s="90" t="str">
        <f t="shared" si="18"/>
        <v>NL</v>
      </c>
      <c r="B134" s="91">
        <f t="shared" si="19"/>
        <v>118</v>
      </c>
      <c r="C134" s="20" t="s">
        <v>564</v>
      </c>
      <c r="D134" s="93" t="s">
        <v>568</v>
      </c>
      <c r="E134" s="3"/>
      <c r="F134" s="3"/>
      <c r="G134" s="10">
        <f t="array" ref="G134">SUM(IF("1521"&amp;C134=KHN&amp;MH,SL))</f>
        <v>476</v>
      </c>
      <c r="H134" s="10">
        <f t="array" ref="H134">SUM(IF("1521"&amp;C134=KHN&amp;MH,TH))</f>
        <v>9652328</v>
      </c>
      <c r="I134" s="10">
        <f t="array" ref="I134">SUM(IF("1521"&amp;C134=KHC&amp;MH,SL))</f>
        <v>0</v>
      </c>
      <c r="J134" s="10">
        <f t="array" ref="J134">SUM(IF("1521"&amp;C134=KHC&amp;MH,TH))</f>
        <v>0</v>
      </c>
      <c r="K134" s="3">
        <f t="shared" si="20"/>
        <v>476</v>
      </c>
      <c r="L134" s="3">
        <f t="shared" si="21"/>
        <v>9652328</v>
      </c>
      <c r="M134" s="94"/>
    </row>
    <row r="135" spans="1:13" ht="18" customHeight="1">
      <c r="A135" s="90" t="str">
        <f t="shared" si="18"/>
        <v>NL</v>
      </c>
      <c r="B135" s="91">
        <f t="shared" si="19"/>
        <v>119</v>
      </c>
      <c r="C135" s="20" t="s">
        <v>565</v>
      </c>
      <c r="D135" s="93" t="s">
        <v>568</v>
      </c>
      <c r="E135" s="3"/>
      <c r="F135" s="3"/>
      <c r="G135" s="10">
        <f t="array" ref="G135">SUM(IF("1521"&amp;C135=KHN&amp;MH,SL))</f>
        <v>120</v>
      </c>
      <c r="H135" s="10">
        <f t="array" ref="H135">SUM(IF("1521"&amp;C135=KHN&amp;MH,TH))</f>
        <v>3075720</v>
      </c>
      <c r="I135" s="10">
        <f t="array" ref="I135">SUM(IF("1521"&amp;C135=KHC&amp;MH,SL))</f>
        <v>0</v>
      </c>
      <c r="J135" s="10">
        <f t="array" ref="J135">SUM(IF("1521"&amp;C135=KHC&amp;MH,TH))</f>
        <v>0</v>
      </c>
      <c r="K135" s="3">
        <f t="shared" si="20"/>
        <v>120</v>
      </c>
      <c r="L135" s="3">
        <f t="shared" si="21"/>
        <v>3075720</v>
      </c>
      <c r="M135" s="94"/>
    </row>
    <row r="136" spans="1:13" ht="18" customHeight="1">
      <c r="A136" s="90" t="str">
        <f t="shared" si="18"/>
        <v>NL</v>
      </c>
      <c r="B136" s="91">
        <f t="shared" si="19"/>
        <v>120</v>
      </c>
      <c r="C136" s="20" t="s">
        <v>566</v>
      </c>
      <c r="D136" s="93" t="s">
        <v>568</v>
      </c>
      <c r="E136" s="3"/>
      <c r="F136" s="3"/>
      <c r="G136" s="10">
        <f t="array" ref="G136">SUM(IF("1521"&amp;C136=KHN&amp;MH,SL))</f>
        <v>662</v>
      </c>
      <c r="H136" s="10">
        <f t="array" ref="H136">SUM(IF("1521"&amp;C136=KHN&amp;MH,TH))</f>
        <v>19964596</v>
      </c>
      <c r="I136" s="10">
        <f t="array" ref="I136">SUM(IF("1521"&amp;C136=KHC&amp;MH,SL))</f>
        <v>0</v>
      </c>
      <c r="J136" s="10">
        <f t="array" ref="J136">SUM(IF("1521"&amp;C136=KHC&amp;MH,TH))</f>
        <v>0</v>
      </c>
      <c r="K136" s="3">
        <f t="shared" si="20"/>
        <v>662</v>
      </c>
      <c r="L136" s="3">
        <f t="shared" si="21"/>
        <v>19964596</v>
      </c>
      <c r="M136" s="94"/>
    </row>
    <row r="137" spans="1:13" ht="18" customHeight="1">
      <c r="A137" s="90" t="str">
        <f t="shared" si="18"/>
        <v>NL</v>
      </c>
      <c r="B137" s="91">
        <f t="shared" si="19"/>
        <v>121</v>
      </c>
      <c r="C137" s="20" t="s">
        <v>567</v>
      </c>
      <c r="D137" s="93" t="s">
        <v>568</v>
      </c>
      <c r="E137" s="3"/>
      <c r="F137" s="3"/>
      <c r="G137" s="10">
        <f t="array" ref="G137">SUM(IF("1521"&amp;C137=KHN&amp;MH,SL))</f>
        <v>500</v>
      </c>
      <c r="H137" s="10">
        <f t="array" ref="H137">SUM(IF("1521"&amp;C137=KHN&amp;MH,TH))</f>
        <v>16439000</v>
      </c>
      <c r="I137" s="10">
        <f t="array" ref="I137">SUM(IF("1521"&amp;C137=KHC&amp;MH,SL))</f>
        <v>0</v>
      </c>
      <c r="J137" s="10">
        <f t="array" ref="J137">SUM(IF("1521"&amp;C137=KHC&amp;MH,TH))</f>
        <v>0</v>
      </c>
      <c r="K137" s="3">
        <f t="shared" si="20"/>
        <v>500</v>
      </c>
      <c r="L137" s="3">
        <f t="shared" si="21"/>
        <v>16439000</v>
      </c>
      <c r="M137" s="94"/>
    </row>
    <row r="138" spans="1:13" ht="18" customHeight="1">
      <c r="A138" s="90" t="str">
        <f t="shared" si="18"/>
        <v>NL</v>
      </c>
      <c r="B138" s="91">
        <f t="shared" si="19"/>
        <v>122</v>
      </c>
      <c r="C138" s="20" t="s">
        <v>575</v>
      </c>
      <c r="D138" s="93" t="s">
        <v>568</v>
      </c>
      <c r="E138" s="3"/>
      <c r="F138" s="3"/>
      <c r="G138" s="10">
        <f t="array" ref="G138">SUM(IF("1521"&amp;C138=KHN&amp;MH,SL))</f>
        <v>1460</v>
      </c>
      <c r="H138" s="10">
        <f t="array" ref="H138">SUM(IF("1521"&amp;C138=KHN&amp;MH,TH))</f>
        <v>28272900</v>
      </c>
      <c r="I138" s="10">
        <f t="array" ref="I138">SUM(IF("1521"&amp;C138=KHC&amp;MH,SL))</f>
        <v>0</v>
      </c>
      <c r="J138" s="10">
        <f t="array" ref="J138">SUM(IF("1521"&amp;C138=KHC&amp;MH,TH))</f>
        <v>0</v>
      </c>
      <c r="K138" s="3">
        <f t="shared" si="20"/>
        <v>1460</v>
      </c>
      <c r="L138" s="3">
        <f t="shared" si="21"/>
        <v>28272900</v>
      </c>
      <c r="M138" s="94"/>
    </row>
    <row r="139" spans="1:13" ht="18" customHeight="1">
      <c r="A139" s="90" t="str">
        <f t="shared" si="18"/>
        <v>NL</v>
      </c>
      <c r="B139" s="91">
        <f t="shared" si="19"/>
        <v>123</v>
      </c>
      <c r="C139" s="20" t="s">
        <v>581</v>
      </c>
      <c r="D139" s="93" t="s">
        <v>568</v>
      </c>
      <c r="E139" s="3"/>
      <c r="F139" s="3"/>
      <c r="G139" s="10">
        <f t="array" ref="G139">SUM(IF("1521"&amp;C139=KHN&amp;MH,SL))</f>
        <v>720</v>
      </c>
      <c r="H139" s="10">
        <f t="array" ref="H139">SUM(IF("1521"&amp;C139=KHN&amp;MH,TH))</f>
        <v>11881440</v>
      </c>
      <c r="I139" s="10">
        <f t="array" ref="I139">SUM(IF("1521"&amp;C139=KHC&amp;MH,SL))</f>
        <v>0</v>
      </c>
      <c r="J139" s="10">
        <f t="array" ref="J139">SUM(IF("1521"&amp;C139=KHC&amp;MH,TH))</f>
        <v>0</v>
      </c>
      <c r="K139" s="3">
        <f t="shared" si="20"/>
        <v>720</v>
      </c>
      <c r="L139" s="3">
        <f t="shared" si="21"/>
        <v>11881440</v>
      </c>
      <c r="M139" s="94"/>
    </row>
    <row r="140" spans="1:13" ht="18" customHeight="1">
      <c r="A140" s="90" t="str">
        <f t="shared" si="18"/>
        <v>NL</v>
      </c>
      <c r="B140" s="91">
        <f t="shared" si="19"/>
        <v>124</v>
      </c>
      <c r="C140" s="20" t="s">
        <v>582</v>
      </c>
      <c r="D140" s="93" t="s">
        <v>261</v>
      </c>
      <c r="E140" s="3"/>
      <c r="F140" s="3"/>
      <c r="G140" s="10">
        <f t="array" ref="G140">SUM(IF("1521"&amp;C140=KHN&amp;MH,SL))</f>
        <v>100</v>
      </c>
      <c r="H140" s="10">
        <f t="array" ref="H140">SUM(IF("1521"&amp;C140=KHN&amp;MH,TH))</f>
        <v>1544300</v>
      </c>
      <c r="I140" s="10">
        <f t="array" ref="I140">SUM(IF("1521"&amp;C140=KHC&amp;MH,SL))</f>
        <v>0</v>
      </c>
      <c r="J140" s="10">
        <f t="array" ref="J140">SUM(IF("1521"&amp;C140=KHC&amp;MH,TH))</f>
        <v>0</v>
      </c>
      <c r="K140" s="3">
        <f t="shared" si="20"/>
        <v>100</v>
      </c>
      <c r="L140" s="3">
        <f t="shared" si="21"/>
        <v>1544300</v>
      </c>
      <c r="M140" s="94"/>
    </row>
    <row r="141" spans="1:13" ht="18" customHeight="1">
      <c r="A141" s="90" t="str">
        <f t="shared" si="18"/>
        <v>NL</v>
      </c>
      <c r="B141" s="91">
        <f t="shared" si="19"/>
        <v>125</v>
      </c>
      <c r="C141" s="20" t="s">
        <v>583</v>
      </c>
      <c r="D141" s="93" t="s">
        <v>261</v>
      </c>
      <c r="E141" s="3"/>
      <c r="F141" s="3"/>
      <c r="G141" s="10">
        <f t="array" ref="G141">SUM(IF("1521"&amp;C141=KHN&amp;MH,SL))</f>
        <v>255</v>
      </c>
      <c r="H141" s="10">
        <f t="array" ref="H141">SUM(IF("1521"&amp;C141=KHN&amp;MH,TH))</f>
        <v>3596775</v>
      </c>
      <c r="I141" s="10">
        <f t="array" ref="I141">SUM(IF("1521"&amp;C141=KHC&amp;MH,SL))</f>
        <v>0</v>
      </c>
      <c r="J141" s="10">
        <f t="array" ref="J141">SUM(IF("1521"&amp;C141=KHC&amp;MH,TH))</f>
        <v>0</v>
      </c>
      <c r="K141" s="3">
        <f t="shared" si="20"/>
        <v>255</v>
      </c>
      <c r="L141" s="3">
        <f t="shared" si="21"/>
        <v>3596775</v>
      </c>
      <c r="M141" s="94"/>
    </row>
    <row r="142" spans="1:13" ht="18" customHeight="1">
      <c r="A142" s="90" t="str">
        <f t="shared" si="18"/>
        <v>NL</v>
      </c>
      <c r="B142" s="91">
        <f t="shared" si="19"/>
        <v>126</v>
      </c>
      <c r="C142" s="20" t="s">
        <v>585</v>
      </c>
      <c r="D142" s="93" t="s">
        <v>261</v>
      </c>
      <c r="E142" s="3"/>
      <c r="F142" s="3"/>
      <c r="G142" s="10">
        <f t="array" ref="G142">SUM(IF("1521"&amp;C142=KHN&amp;MH,SL))</f>
        <v>1200</v>
      </c>
      <c r="H142" s="10">
        <f t="array" ref="H142">SUM(IF("1521"&amp;C142=KHN&amp;MH,TH))</f>
        <v>22794000</v>
      </c>
      <c r="I142" s="10">
        <f t="array" ref="I142">SUM(IF("1521"&amp;C142=KHC&amp;MH,SL))</f>
        <v>0</v>
      </c>
      <c r="J142" s="10">
        <f t="array" ref="J142">SUM(IF("1521"&amp;C142=KHC&amp;MH,TH))</f>
        <v>0</v>
      </c>
      <c r="K142" s="3">
        <f t="shared" si="20"/>
        <v>1200</v>
      </c>
      <c r="L142" s="3">
        <f t="shared" si="21"/>
        <v>22794000</v>
      </c>
      <c r="M142" s="94"/>
    </row>
    <row r="143" spans="1:13" ht="18" customHeight="1">
      <c r="A143" s="90" t="str">
        <f t="shared" si="18"/>
        <v>NL</v>
      </c>
      <c r="B143" s="91">
        <f t="shared" si="19"/>
        <v>127</v>
      </c>
      <c r="C143" s="20" t="s">
        <v>587</v>
      </c>
      <c r="D143" s="93" t="s">
        <v>261</v>
      </c>
      <c r="E143" s="3"/>
      <c r="F143" s="3"/>
      <c r="G143" s="10">
        <f t="array" ref="G143">SUM(IF("1521"&amp;C143=KHN&amp;MH,SL))</f>
        <v>1320</v>
      </c>
      <c r="H143" s="10">
        <f t="array" ref="H143">SUM(IF("1521"&amp;C143=KHN&amp;MH,TH))</f>
        <v>17622000</v>
      </c>
      <c r="I143" s="10">
        <f t="array" ref="I143">SUM(IF("1521"&amp;C143=KHC&amp;MH,SL))</f>
        <v>0</v>
      </c>
      <c r="J143" s="10">
        <f t="array" ref="J143">SUM(IF("1521"&amp;C143=KHC&amp;MH,TH))</f>
        <v>0</v>
      </c>
      <c r="K143" s="3">
        <f t="shared" si="20"/>
        <v>1320</v>
      </c>
      <c r="L143" s="3">
        <f t="shared" si="21"/>
        <v>17622000</v>
      </c>
      <c r="M143" s="94"/>
    </row>
    <row r="144" spans="1:13" ht="18" customHeight="1">
      <c r="A144" s="90" t="str">
        <f t="shared" si="18"/>
        <v>NL</v>
      </c>
      <c r="B144" s="91">
        <f t="shared" si="19"/>
        <v>128</v>
      </c>
      <c r="C144" s="20" t="s">
        <v>589</v>
      </c>
      <c r="D144" s="93" t="s">
        <v>261</v>
      </c>
      <c r="E144" s="3"/>
      <c r="F144" s="3"/>
      <c r="G144" s="10">
        <f t="array" ref="G144">SUM(IF("1521"&amp;C144=KHN&amp;MH,SL))</f>
        <v>1050</v>
      </c>
      <c r="H144" s="10">
        <f t="array" ref="H144">SUM(IF("1521"&amp;C144=KHN&amp;MH,TH))</f>
        <v>13641600</v>
      </c>
      <c r="I144" s="10">
        <f t="array" ref="I144">SUM(IF("1521"&amp;C144=KHC&amp;MH,SL))</f>
        <v>0</v>
      </c>
      <c r="J144" s="10">
        <f t="array" ref="J144">SUM(IF("1521"&amp;C144=KHC&amp;MH,TH))</f>
        <v>0</v>
      </c>
      <c r="K144" s="3">
        <f t="shared" si="20"/>
        <v>1050</v>
      </c>
      <c r="L144" s="3">
        <f t="shared" si="21"/>
        <v>13641600</v>
      </c>
      <c r="M144" s="94"/>
    </row>
    <row r="145" spans="1:13" ht="18" customHeight="1">
      <c r="A145" s="90" t="str">
        <f t="shared" ref="A145:A146" si="22">IF(B145&lt;&gt;"","NL","")</f>
        <v>NL</v>
      </c>
      <c r="B145" s="91">
        <f t="shared" ref="B145:B146" si="23">IF(C145&lt;&gt;"",B144+1,"")</f>
        <v>129</v>
      </c>
      <c r="C145" s="20" t="s">
        <v>591</v>
      </c>
      <c r="D145" s="93" t="s">
        <v>568</v>
      </c>
      <c r="E145" s="3"/>
      <c r="F145" s="3"/>
      <c r="G145" s="10">
        <f t="array" ref="G145">SUM(IF("1521"&amp;C145=KHN&amp;MH,SL))</f>
        <v>1700</v>
      </c>
      <c r="H145" s="10">
        <f t="array" ref="H145">SUM(IF("1521"&amp;C145=KHN&amp;MH,TH))</f>
        <v>22873500</v>
      </c>
      <c r="I145" s="10">
        <f t="array" ref="I145">SUM(IF("1521"&amp;C145=KHC&amp;MH,SL))</f>
        <v>0</v>
      </c>
      <c r="J145" s="10">
        <f t="array" ref="J145">SUM(IF("1521"&amp;C145=KHC&amp;MH,TH))</f>
        <v>0</v>
      </c>
      <c r="K145" s="3">
        <f t="shared" ref="K145:K146" si="24">E145+G145-I145</f>
        <v>1700</v>
      </c>
      <c r="L145" s="3">
        <f t="shared" ref="L145:L146" si="25">F145+H145-J145</f>
        <v>22873500</v>
      </c>
      <c r="M145" s="94"/>
    </row>
    <row r="146" spans="1:13" ht="18" customHeight="1">
      <c r="A146" s="90" t="str">
        <f t="shared" si="22"/>
        <v>NL</v>
      </c>
      <c r="B146" s="91">
        <f t="shared" si="23"/>
        <v>130</v>
      </c>
      <c r="C146" s="20" t="s">
        <v>592</v>
      </c>
      <c r="D146" s="93" t="s">
        <v>568</v>
      </c>
      <c r="E146" s="3"/>
      <c r="F146" s="3"/>
      <c r="G146" s="10">
        <f t="array" ref="G146">SUM(IF("1521"&amp;C146=KHN&amp;MH,SL))</f>
        <v>2500</v>
      </c>
      <c r="H146" s="10">
        <f t="array" ref="H146">SUM(IF("1521"&amp;C146=KHN&amp;MH,TH))</f>
        <v>41577500</v>
      </c>
      <c r="I146" s="10">
        <f t="array" ref="I146">SUM(IF("1521"&amp;C146=KHC&amp;MH,SL))</f>
        <v>0</v>
      </c>
      <c r="J146" s="10">
        <f t="array" ref="J146">SUM(IF("1521"&amp;C146=KHC&amp;MH,TH))</f>
        <v>0</v>
      </c>
      <c r="K146" s="3">
        <f t="shared" si="24"/>
        <v>2500</v>
      </c>
      <c r="L146" s="3">
        <f t="shared" si="25"/>
        <v>41577500</v>
      </c>
      <c r="M146" s="94"/>
    </row>
    <row r="147" spans="1:13" ht="19.5" customHeight="1">
      <c r="A147" s="90" t="str">
        <f t="shared" si="6"/>
        <v/>
      </c>
      <c r="B147" s="91" t="str">
        <f>IF(C147&lt;&gt;"",B72+1,"")</f>
        <v/>
      </c>
      <c r="C147" s="101"/>
      <c r="D147" s="102"/>
      <c r="E147" s="103"/>
      <c r="F147" s="103"/>
      <c r="G147" s="103"/>
      <c r="H147" s="103"/>
      <c r="I147" s="103"/>
      <c r="J147" s="103"/>
      <c r="K147" s="3"/>
      <c r="L147" s="3"/>
      <c r="M147" s="94"/>
    </row>
    <row r="148" spans="1:13" ht="19.5" customHeight="1">
      <c r="A148" s="90" t="str">
        <f t="shared" si="4"/>
        <v/>
      </c>
      <c r="B148" s="88"/>
      <c r="C148" s="100" t="s">
        <v>233</v>
      </c>
      <c r="D148" s="88"/>
      <c r="E148" s="7">
        <f t="shared" ref="E148:L148" si="26">SUM(E17:E147)</f>
        <v>0</v>
      </c>
      <c r="F148" s="7">
        <f t="shared" si="26"/>
        <v>0</v>
      </c>
      <c r="G148" s="7">
        <f t="shared" si="26"/>
        <v>51483</v>
      </c>
      <c r="H148" s="7">
        <f t="shared" si="26"/>
        <v>803960467</v>
      </c>
      <c r="I148" s="7">
        <f t="shared" si="26"/>
        <v>0</v>
      </c>
      <c r="J148" s="7">
        <f t="shared" si="26"/>
        <v>0</v>
      </c>
      <c r="K148" s="7">
        <f t="shared" si="26"/>
        <v>51483</v>
      </c>
      <c r="L148" s="7">
        <f t="shared" si="26"/>
        <v>803960467</v>
      </c>
      <c r="M148" s="94"/>
    </row>
    <row r="149" spans="1:13" ht="19.5" customHeight="1">
      <c r="A149" s="90"/>
      <c r="B149" s="123"/>
      <c r="C149" s="124"/>
      <c r="D149" s="123"/>
      <c r="E149" s="125">
        <f>F148-F149</f>
        <v>0</v>
      </c>
      <c r="F149" s="125">
        <f>CDPS!C19</f>
        <v>0</v>
      </c>
      <c r="G149" s="125">
        <f>H148-H149</f>
        <v>0</v>
      </c>
      <c r="H149" s="125">
        <f>CDPS!E19</f>
        <v>803960467</v>
      </c>
      <c r="I149" s="125">
        <f>J148-J149</f>
        <v>0</v>
      </c>
      <c r="J149" s="125">
        <f>CDPS!F19</f>
        <v>0</v>
      </c>
      <c r="K149" s="125">
        <f>L148-L149</f>
        <v>0</v>
      </c>
      <c r="L149" s="125">
        <f>CDPS!G19</f>
        <v>803960467</v>
      </c>
      <c r="M149" s="94"/>
    </row>
    <row r="150" spans="1:13" ht="19.5" customHeight="1">
      <c r="A150" s="90" t="str">
        <f>IF(B150&lt;&gt;"","TP","")</f>
        <v/>
      </c>
      <c r="B150" s="104" t="str">
        <f>IF(C150&lt;&gt;"",ROW()-(ROW()-1),"")</f>
        <v/>
      </c>
      <c r="C150" s="92"/>
      <c r="D150" s="105"/>
      <c r="E150" s="10"/>
      <c r="F150" s="10"/>
      <c r="G150" s="10">
        <f t="array" ref="G150">SUM(IF("155"&amp;C150=KHN&amp;MH,SL))</f>
        <v>0</v>
      </c>
      <c r="H150" s="10">
        <f t="array" ref="H150">SUM(IF("155"&amp;C150=KHN&amp;MH,TH))</f>
        <v>0</v>
      </c>
      <c r="I150" s="10">
        <f t="array" ref="I150">SUM(IF("155"&amp;C150=KHC&amp;MH,SL))</f>
        <v>0</v>
      </c>
      <c r="J150" s="10">
        <f t="array" ref="J150">SUM(IF("155"&amp;C150=KHC&amp;MH,TH))</f>
        <v>0</v>
      </c>
      <c r="K150" s="10">
        <f t="shared" ref="K150:L157" si="27">E150+G150-I150</f>
        <v>0</v>
      </c>
      <c r="L150" s="10">
        <f t="shared" si="27"/>
        <v>0</v>
      </c>
      <c r="M150" s="94"/>
    </row>
    <row r="151" spans="1:13" ht="19.5" customHeight="1">
      <c r="A151" s="90" t="str">
        <f t="shared" ref="A151:A159" si="28">IF(B151&lt;&gt;"","TP","")</f>
        <v/>
      </c>
      <c r="B151" s="106" t="str">
        <f>IF(C151&lt;&gt;"",B150+1,"")</f>
        <v/>
      </c>
      <c r="C151" s="95"/>
      <c r="D151" s="105"/>
      <c r="E151" s="3"/>
      <c r="F151" s="3"/>
      <c r="G151" s="10">
        <f t="array" ref="G151">SUM(IF("155"&amp;C151=KHN&amp;MH,SL))</f>
        <v>0</v>
      </c>
      <c r="H151" s="10">
        <f t="array" ref="H151">SUM(IF("155"&amp;C151=KHN&amp;MH,TH))</f>
        <v>0</v>
      </c>
      <c r="I151" s="10">
        <f t="array" ref="I151">SUM(IF("155"&amp;C151=KHC&amp;MH,SL))</f>
        <v>0</v>
      </c>
      <c r="J151" s="10">
        <f t="array" ref="J151">SUM(IF("155"&amp;C151=KHC&amp;MH,TH))</f>
        <v>0</v>
      </c>
      <c r="K151" s="3">
        <f t="shared" si="27"/>
        <v>0</v>
      </c>
      <c r="L151" s="3">
        <f t="shared" si="27"/>
        <v>0</v>
      </c>
      <c r="M151" s="94"/>
    </row>
    <row r="152" spans="1:13" ht="19.5" customHeight="1">
      <c r="A152" s="90" t="str">
        <f t="shared" si="28"/>
        <v/>
      </c>
      <c r="B152" s="106" t="str">
        <f t="shared" ref="B152:B157" si="29">IF(C152&lt;&gt;"",B151+1,"")</f>
        <v/>
      </c>
      <c r="C152" s="95"/>
      <c r="D152" s="105"/>
      <c r="E152" s="3"/>
      <c r="F152" s="3"/>
      <c r="G152" s="10">
        <f t="array" ref="G152">SUM(IF("155"&amp;C152=KHN&amp;MH,SL))</f>
        <v>0</v>
      </c>
      <c r="H152" s="10">
        <f t="array" ref="H152">SUM(IF("155"&amp;C152=KHN&amp;MH,TH))</f>
        <v>0</v>
      </c>
      <c r="I152" s="10">
        <f t="array" ref="I152">SUM(IF("155"&amp;C152=KHC&amp;MH,SL))</f>
        <v>0</v>
      </c>
      <c r="J152" s="10">
        <f t="array" ref="J152">SUM(IF("155"&amp;C152=KHC&amp;MH,TH))</f>
        <v>0</v>
      </c>
      <c r="K152" s="3">
        <f t="shared" si="27"/>
        <v>0</v>
      </c>
      <c r="L152" s="3">
        <f t="shared" si="27"/>
        <v>0</v>
      </c>
      <c r="M152" s="94"/>
    </row>
    <row r="153" spans="1:13" ht="18" customHeight="1">
      <c r="A153" s="90" t="str">
        <f t="shared" si="28"/>
        <v/>
      </c>
      <c r="B153" s="106" t="str">
        <f t="shared" si="29"/>
        <v/>
      </c>
      <c r="C153" s="95"/>
      <c r="D153" s="105"/>
      <c r="E153" s="3"/>
      <c r="F153" s="3"/>
      <c r="G153" s="10">
        <f t="array" ref="G153">SUM(IF("155"&amp;C153=KHN&amp;MH,SL))</f>
        <v>0</v>
      </c>
      <c r="H153" s="10">
        <f t="array" ref="H153">SUM(IF("155"&amp;C153=KHN&amp;MH,TH))</f>
        <v>0</v>
      </c>
      <c r="I153" s="10">
        <f t="array" ref="I153">SUM(IF("155"&amp;C153=KHC&amp;MH,SL))</f>
        <v>0</v>
      </c>
      <c r="J153" s="10">
        <f t="array" ref="J153">SUM(IF("155"&amp;C153=KHC&amp;MH,TH))</f>
        <v>0</v>
      </c>
      <c r="K153" s="3">
        <f t="shared" si="27"/>
        <v>0</v>
      </c>
      <c r="L153" s="3">
        <f t="shared" si="27"/>
        <v>0</v>
      </c>
      <c r="M153" s="94"/>
    </row>
    <row r="154" spans="1:13" ht="18" customHeight="1">
      <c r="A154" s="90" t="str">
        <f t="shared" si="28"/>
        <v/>
      </c>
      <c r="B154" s="106" t="str">
        <f t="shared" si="29"/>
        <v/>
      </c>
      <c r="C154" s="95"/>
      <c r="D154" s="105"/>
      <c r="E154" s="3"/>
      <c r="F154" s="3"/>
      <c r="G154" s="10">
        <f t="array" ref="G154">SUM(IF("155"&amp;C154=KHN&amp;MH,SL))</f>
        <v>0</v>
      </c>
      <c r="H154" s="10">
        <f t="array" ref="H154">SUM(IF("155"&amp;C154=KHN&amp;MH,TH))</f>
        <v>0</v>
      </c>
      <c r="I154" s="10">
        <f t="array" ref="I154">SUM(IF("155"&amp;C154=KHC&amp;MH,SL))</f>
        <v>0</v>
      </c>
      <c r="J154" s="10">
        <f t="array" ref="J154">SUM(IF("155"&amp;C154=KHC&amp;MH,TH))</f>
        <v>0</v>
      </c>
      <c r="K154" s="3">
        <f t="shared" si="27"/>
        <v>0</v>
      </c>
      <c r="L154" s="3">
        <f t="shared" si="27"/>
        <v>0</v>
      </c>
      <c r="M154" s="94"/>
    </row>
    <row r="155" spans="1:13" ht="18.75" customHeight="1">
      <c r="A155" s="90" t="str">
        <f t="shared" si="28"/>
        <v/>
      </c>
      <c r="B155" s="106" t="str">
        <f t="shared" si="29"/>
        <v/>
      </c>
      <c r="C155" s="95"/>
      <c r="D155" s="105"/>
      <c r="E155" s="3"/>
      <c r="F155" s="3"/>
      <c r="G155" s="10">
        <f t="array" ref="G155">SUM(IF("155"&amp;C155=KHN&amp;MH,SL))</f>
        <v>0</v>
      </c>
      <c r="H155" s="10">
        <f t="array" ref="H155">SUM(IF("155"&amp;C155=KHN&amp;MH,TH))</f>
        <v>0</v>
      </c>
      <c r="I155" s="10">
        <f t="array" ref="I155">SUM(IF("155"&amp;C155=KHC&amp;MH,SL))</f>
        <v>0</v>
      </c>
      <c r="J155" s="10">
        <f t="array" ref="J155">SUM(IF("155"&amp;C155=KHC&amp;MH,TH))</f>
        <v>0</v>
      </c>
      <c r="K155" s="3">
        <f>E155+G155-I155</f>
        <v>0</v>
      </c>
      <c r="L155" s="3">
        <f>F155+H155-J155</f>
        <v>0</v>
      </c>
      <c r="M155" s="94"/>
    </row>
    <row r="156" spans="1:13" ht="18.75" customHeight="1">
      <c r="A156" s="90" t="str">
        <f t="shared" si="28"/>
        <v/>
      </c>
      <c r="B156" s="106" t="str">
        <f t="shared" si="29"/>
        <v/>
      </c>
      <c r="C156" s="95"/>
      <c r="D156" s="105"/>
      <c r="E156" s="3"/>
      <c r="F156" s="3"/>
      <c r="G156" s="10">
        <f t="array" ref="G156">SUM(IF("155"&amp;C156=KHN&amp;MH,SL))</f>
        <v>0</v>
      </c>
      <c r="H156" s="10">
        <f t="array" ref="H156">SUM(IF("155"&amp;C156=KHN&amp;MH,TH))</f>
        <v>0</v>
      </c>
      <c r="I156" s="10">
        <f t="array" ref="I156">SUM(IF("155"&amp;C156=KHC&amp;MH,SL))</f>
        <v>0</v>
      </c>
      <c r="J156" s="10">
        <f t="array" ref="J156">SUM(IF("155"&amp;C156=KHC&amp;MH,TH))</f>
        <v>0</v>
      </c>
      <c r="K156" s="3">
        <f>E156+G156-I156</f>
        <v>0</v>
      </c>
      <c r="L156" s="3">
        <f>F156+H156-J156</f>
        <v>0</v>
      </c>
      <c r="M156" s="94"/>
    </row>
    <row r="157" spans="1:13" ht="18.75" customHeight="1">
      <c r="A157" s="90" t="str">
        <f t="shared" si="28"/>
        <v/>
      </c>
      <c r="B157" s="106" t="str">
        <f t="shared" si="29"/>
        <v/>
      </c>
      <c r="C157" s="95"/>
      <c r="D157" s="105"/>
      <c r="E157" s="3"/>
      <c r="F157" s="3"/>
      <c r="G157" s="10">
        <f t="array" ref="G157">SUM(IF("155"&amp;C157=KHN&amp;MH,SL))</f>
        <v>0</v>
      </c>
      <c r="H157" s="10">
        <f t="array" ref="H157">SUM(IF("155"&amp;C157=KHN&amp;MH,TH))</f>
        <v>0</v>
      </c>
      <c r="I157" s="10">
        <f t="array" ref="I157">SUM(IF("155"&amp;C157=KHC&amp;MH,SL))</f>
        <v>0</v>
      </c>
      <c r="J157" s="10">
        <f t="array" ref="J157">SUM(IF("155"&amp;C157=KHC&amp;MH,TH))</f>
        <v>0</v>
      </c>
      <c r="K157" s="3">
        <f t="shared" si="27"/>
        <v>0</v>
      </c>
      <c r="L157" s="3">
        <f t="shared" si="27"/>
        <v>0</v>
      </c>
      <c r="M157" s="94"/>
    </row>
    <row r="158" spans="1:13" ht="18.75" customHeight="1">
      <c r="A158" s="90" t="str">
        <f t="shared" si="28"/>
        <v/>
      </c>
      <c r="B158" s="106" t="str">
        <f>IF(C158&lt;&gt;"",#REF!+1,"")</f>
        <v/>
      </c>
      <c r="C158" s="108"/>
      <c r="D158" s="102"/>
      <c r="E158" s="3"/>
      <c r="F158" s="3"/>
      <c r="G158" s="103"/>
      <c r="H158" s="103"/>
      <c r="I158" s="103"/>
      <c r="J158" s="103"/>
      <c r="K158" s="103"/>
      <c r="L158" s="103"/>
      <c r="M158" s="94"/>
    </row>
    <row r="159" spans="1:13" ht="19.5" customHeight="1">
      <c r="A159" s="90" t="str">
        <f t="shared" si="28"/>
        <v/>
      </c>
      <c r="B159" s="88"/>
      <c r="C159" s="100" t="s">
        <v>144</v>
      </c>
      <c r="D159" s="88"/>
      <c r="E159" s="7">
        <f t="shared" ref="E159:L159" si="30">SUM(E150:E158)</f>
        <v>0</v>
      </c>
      <c r="F159" s="7">
        <f t="shared" si="30"/>
        <v>0</v>
      </c>
      <c r="G159" s="7">
        <f t="shared" si="30"/>
        <v>0</v>
      </c>
      <c r="H159" s="7">
        <f t="shared" si="30"/>
        <v>0</v>
      </c>
      <c r="I159" s="7">
        <f t="shared" si="30"/>
        <v>0</v>
      </c>
      <c r="J159" s="7">
        <f t="shared" si="30"/>
        <v>0</v>
      </c>
      <c r="K159" s="7">
        <f t="shared" si="30"/>
        <v>0</v>
      </c>
      <c r="L159" s="7">
        <f t="shared" si="30"/>
        <v>0</v>
      </c>
      <c r="M159" s="94"/>
    </row>
    <row r="160" spans="1:13" ht="18.75" customHeight="1">
      <c r="A160" s="90" t="str">
        <f>IF(B160&lt;&gt;"","TP","")</f>
        <v/>
      </c>
      <c r="B160" s="124"/>
      <c r="C160" s="124"/>
      <c r="D160" s="123"/>
      <c r="E160" s="125">
        <f>F159-F160</f>
        <v>0</v>
      </c>
      <c r="F160" s="125">
        <f>CDPS!C24</f>
        <v>0</v>
      </c>
      <c r="G160" s="125">
        <f>H159-H160</f>
        <v>0</v>
      </c>
      <c r="H160" s="125">
        <f>CDPS!E24</f>
        <v>0</v>
      </c>
      <c r="I160" s="125">
        <f>J159-J160</f>
        <v>0</v>
      </c>
      <c r="J160" s="125">
        <f>CDPS!F24</f>
        <v>0</v>
      </c>
      <c r="K160" s="125">
        <f>L159-L160</f>
        <v>0</v>
      </c>
      <c r="L160" s="125">
        <f>CDPS!G24</f>
        <v>0</v>
      </c>
      <c r="M160" s="107"/>
    </row>
    <row r="161" spans="3:13" ht="18.75" customHeight="1">
      <c r="M161" s="83"/>
    </row>
    <row r="162" spans="3:13" ht="19.5" customHeight="1">
      <c r="M162" s="83"/>
    </row>
    <row r="163" spans="3:13" ht="19.5" customHeight="1">
      <c r="C163" s="242"/>
      <c r="D163" s="242"/>
      <c r="E163" s="242"/>
      <c r="F163" s="110"/>
      <c r="G163" s="110"/>
      <c r="H163" s="110"/>
      <c r="I163" s="110"/>
      <c r="J163" s="242" t="s">
        <v>145</v>
      </c>
      <c r="K163" s="242"/>
      <c r="L163" s="242"/>
      <c r="M163" s="83"/>
    </row>
    <row r="164" spans="3:13" ht="19.5" customHeight="1">
      <c r="C164" s="111" t="s">
        <v>6</v>
      </c>
      <c r="D164" s="111"/>
      <c r="E164" s="111"/>
      <c r="F164" s="242" t="s">
        <v>7</v>
      </c>
      <c r="G164" s="242"/>
      <c r="H164" s="242"/>
      <c r="I164" s="110"/>
      <c r="J164" s="242" t="s">
        <v>88</v>
      </c>
      <c r="K164" s="242"/>
      <c r="L164" s="242"/>
      <c r="M164" s="83"/>
    </row>
    <row r="165" spans="3:13" ht="19.5" customHeight="1">
      <c r="C165" s="111" t="s">
        <v>8</v>
      </c>
      <c r="D165" s="111" t="s">
        <v>146</v>
      </c>
      <c r="E165" s="111"/>
      <c r="F165" s="242" t="s">
        <v>8</v>
      </c>
      <c r="G165" s="242"/>
      <c r="H165" s="242"/>
      <c r="I165" s="83"/>
      <c r="J165" s="242" t="s">
        <v>90</v>
      </c>
      <c r="K165" s="242"/>
      <c r="L165" s="242"/>
      <c r="M165" s="83"/>
    </row>
    <row r="166" spans="3:13" ht="20.25" customHeight="1">
      <c r="M166" s="83"/>
    </row>
    <row r="167" spans="3:13" ht="20.25" customHeight="1">
      <c r="M167" s="83"/>
    </row>
    <row r="168" spans="3:13" ht="20.25" customHeight="1">
      <c r="M168" s="83"/>
    </row>
    <row r="169" spans="3:13" ht="20.25" customHeight="1">
      <c r="M169" s="83"/>
    </row>
    <row r="170" spans="3:13" ht="20.25" customHeight="1">
      <c r="M170" s="83"/>
    </row>
    <row r="171" spans="3:13" ht="20.25" customHeight="1">
      <c r="M171" s="83"/>
    </row>
    <row r="172" spans="3:13" ht="20.25" customHeight="1">
      <c r="M172" s="83"/>
    </row>
    <row r="173" spans="3:13" ht="19.5" customHeight="1">
      <c r="M173" s="83"/>
    </row>
    <row r="174" spans="3:13" ht="19.5" customHeight="1">
      <c r="M174" s="83"/>
    </row>
    <row r="175" spans="3:13" ht="19.5" customHeight="1">
      <c r="M175" s="83"/>
    </row>
    <row r="176" spans="3:13" ht="19.5" customHeight="1">
      <c r="M176" s="83"/>
    </row>
    <row r="177" spans="13:13" ht="19.5" customHeight="1">
      <c r="M177" s="83"/>
    </row>
    <row r="178" spans="13:13" ht="19.5" customHeight="1">
      <c r="M178" s="83"/>
    </row>
    <row r="179" spans="13:13" ht="19.5" customHeight="1">
      <c r="M179" s="83"/>
    </row>
    <row r="180" spans="13:13" ht="19.5" customHeight="1">
      <c r="M180" s="83"/>
    </row>
    <row r="181" spans="13:13" ht="19.5" customHeight="1">
      <c r="M181" s="83"/>
    </row>
    <row r="182" spans="13:13" ht="19.5" customHeight="1">
      <c r="M182" s="83"/>
    </row>
    <row r="183" spans="13:13" ht="19.5" customHeight="1">
      <c r="M183" s="83"/>
    </row>
    <row r="184" spans="13:13" ht="19.5" customHeight="1">
      <c r="M184" s="83"/>
    </row>
    <row r="185" spans="13:13" ht="19.5" customHeight="1">
      <c r="M185" s="83"/>
    </row>
    <row r="186" spans="13:13" ht="19.5" customHeight="1">
      <c r="M186" s="83"/>
    </row>
    <row r="187" spans="13:13" ht="19.5" customHeight="1">
      <c r="M187" s="83"/>
    </row>
    <row r="188" spans="13:13" ht="19.5" customHeight="1">
      <c r="M188" s="83"/>
    </row>
    <row r="189" spans="13:13" ht="19.5" customHeight="1">
      <c r="M189" s="83"/>
    </row>
    <row r="190" spans="13:13" ht="19.5" customHeight="1">
      <c r="M190" s="83"/>
    </row>
    <row r="191" spans="13:13" ht="19.5" customHeight="1"/>
  </sheetData>
  <autoFilter ref="B11:M160"/>
  <mergeCells count="21">
    <mergeCell ref="C7:L7"/>
    <mergeCell ref="F165:H165"/>
    <mergeCell ref="J165:L165"/>
    <mergeCell ref="C163:E163"/>
    <mergeCell ref="J163:L163"/>
    <mergeCell ref="F164:H164"/>
    <mergeCell ref="J164:L164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H2:L2"/>
    <mergeCell ref="H3:L3"/>
    <mergeCell ref="B4:L4"/>
    <mergeCell ref="B5:L5"/>
  </mergeCells>
  <pageMargins left="0.71" right="0" top="0" bottom="0" header="0" footer="0"/>
  <pageSetup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CDPS</vt:lpstr>
      <vt:lpstr>TH</vt:lpstr>
      <vt:lpstr>131</vt:lpstr>
      <vt:lpstr>331</vt:lpstr>
      <vt:lpstr>NXT</vt:lpstr>
      <vt:lpstr>_M</vt:lpstr>
      <vt:lpstr>DG</vt:lpstr>
      <vt:lpstr>DS_131</vt:lpstr>
      <vt:lpstr>DSKH</vt:lpstr>
      <vt:lpstr>DSTK</vt:lpstr>
      <vt:lpstr>KH</vt:lpstr>
      <vt:lpstr>KHC</vt:lpstr>
      <vt:lpstr>KHN</vt:lpstr>
      <vt:lpstr>MH</vt:lpstr>
      <vt:lpstr>NXT</vt:lpstr>
      <vt:lpstr>'131'!Print_Area</vt:lpstr>
      <vt:lpstr>'331'!Print_Area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Windows User</cp:lastModifiedBy>
  <cp:lastPrinted>2016-04-28T07:45:27Z</cp:lastPrinted>
  <dcterms:created xsi:type="dcterms:W3CDTF">1996-10-14T23:33:28Z</dcterms:created>
  <dcterms:modified xsi:type="dcterms:W3CDTF">2016-04-30T04:26:23Z</dcterms:modified>
</cp:coreProperties>
</file>